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hcccs.sharepoint.com/sites/DHCMFINRI/Shared Documents/FIN/Enrollment/"/>
    </mc:Choice>
  </mc:AlternateContent>
  <xr:revisionPtr revIDLastSave="805" documentId="13_ncr:1_{CA8F83DB-7E7D-436B-B5ED-CAA3A259D77E}" xr6:coauthVersionLast="47" xr6:coauthVersionMax="47" xr10:uidLastSave="{8DFC2A3B-5313-459E-9C9D-95F63514AD34}"/>
  <bookViews>
    <workbookView xWindow="-110" yWindow="-110" windowWidth="19420" windowHeight="11500" xr2:uid="{00000000-000D-0000-FFFF-FFFF00000000}"/>
  </bookViews>
  <sheets>
    <sheet name="APR 24" sheetId="75" r:id="rId1"/>
    <sheet name="MAR 24" sheetId="74" r:id="rId2"/>
    <sheet name="FEB 24" sheetId="73" r:id="rId3"/>
    <sheet name="JAN 24" sheetId="72" r:id="rId4"/>
    <sheet name="DEC 23" sheetId="71" r:id="rId5"/>
    <sheet name="NOV 23" sheetId="70" r:id="rId6"/>
    <sheet name="OCT 23" sheetId="69" r:id="rId7"/>
  </sheets>
  <definedNames>
    <definedName name="_xlnm.Print_Area" localSheetId="0">'APR 24'!$A$1:$R$98</definedName>
    <definedName name="_xlnm.Print_Area" localSheetId="4">'DEC 23'!$A$1:$R$98</definedName>
    <definedName name="_xlnm.Print_Area" localSheetId="2">'FEB 24'!$A$1:$R$98</definedName>
    <definedName name="_xlnm.Print_Area" localSheetId="3">'JAN 24'!$A$1:$R$98</definedName>
    <definedName name="_xlnm.Print_Area" localSheetId="1">'MAR 24'!$A$1:$R$98</definedName>
    <definedName name="_xlnm.Print_Area" localSheetId="5">'NOV 23'!$A$1:$R$98</definedName>
    <definedName name="_xlnm.Print_Area" localSheetId="6">'OCT 23'!$A$1:$R$98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70" i="75" l="1"/>
  <c r="K70" i="75"/>
  <c r="I70" i="75"/>
  <c r="G70" i="75"/>
  <c r="E70" i="75"/>
  <c r="C70" i="75"/>
  <c r="O69" i="75"/>
  <c r="N69" i="75"/>
  <c r="M69" i="75"/>
  <c r="L69" i="75"/>
  <c r="K69" i="75"/>
  <c r="J69" i="75"/>
  <c r="I69" i="75"/>
  <c r="H69" i="75"/>
  <c r="G69" i="75"/>
  <c r="F69" i="75"/>
  <c r="E69" i="75"/>
  <c r="D69" i="75"/>
  <c r="C69" i="75"/>
  <c r="B69" i="75"/>
  <c r="P68" i="75"/>
  <c r="O68" i="75"/>
  <c r="N68" i="75"/>
  <c r="M68" i="75"/>
  <c r="L68" i="75"/>
  <c r="K68" i="75"/>
  <c r="J68" i="75"/>
  <c r="I68" i="75"/>
  <c r="H68" i="75"/>
  <c r="G68" i="75"/>
  <c r="F68" i="75"/>
  <c r="E68" i="75"/>
  <c r="D68" i="75"/>
  <c r="C68" i="75"/>
  <c r="B68" i="75"/>
  <c r="O67" i="75"/>
  <c r="N67" i="75"/>
  <c r="M67" i="75"/>
  <c r="L67" i="75"/>
  <c r="K67" i="75"/>
  <c r="J67" i="75"/>
  <c r="I67" i="75"/>
  <c r="H67" i="75"/>
  <c r="G67" i="75"/>
  <c r="F67" i="75"/>
  <c r="E67" i="75"/>
  <c r="D67" i="75"/>
  <c r="C67" i="75"/>
  <c r="B67" i="75"/>
  <c r="O66" i="75"/>
  <c r="N66" i="75"/>
  <c r="M66" i="75"/>
  <c r="L66" i="75"/>
  <c r="K66" i="75"/>
  <c r="J66" i="75"/>
  <c r="I66" i="75"/>
  <c r="H66" i="75"/>
  <c r="G66" i="75"/>
  <c r="F66" i="75"/>
  <c r="E66" i="75"/>
  <c r="D66" i="75"/>
  <c r="C66" i="75"/>
  <c r="B66" i="75"/>
  <c r="O65" i="75"/>
  <c r="N65" i="75"/>
  <c r="M65" i="75"/>
  <c r="L65" i="75"/>
  <c r="K65" i="75"/>
  <c r="J65" i="75"/>
  <c r="I65" i="75"/>
  <c r="H65" i="75"/>
  <c r="G65" i="75"/>
  <c r="F65" i="75"/>
  <c r="E65" i="75"/>
  <c r="D65" i="75"/>
  <c r="C65" i="75"/>
  <c r="B65" i="75"/>
  <c r="P64" i="75"/>
  <c r="O64" i="75"/>
  <c r="N64" i="75"/>
  <c r="M64" i="75"/>
  <c r="L64" i="75"/>
  <c r="K64" i="75"/>
  <c r="J64" i="75"/>
  <c r="I64" i="75"/>
  <c r="H64" i="75"/>
  <c r="G64" i="75"/>
  <c r="F64" i="75"/>
  <c r="E64" i="75"/>
  <c r="D64" i="75"/>
  <c r="C64" i="75"/>
  <c r="B64" i="75"/>
  <c r="O63" i="75"/>
  <c r="N63" i="75"/>
  <c r="M63" i="75"/>
  <c r="L63" i="75"/>
  <c r="K63" i="75"/>
  <c r="J63" i="75"/>
  <c r="I63" i="75"/>
  <c r="H63" i="75"/>
  <c r="G63" i="75"/>
  <c r="F63" i="75"/>
  <c r="E63" i="75"/>
  <c r="D63" i="75"/>
  <c r="C63" i="75"/>
  <c r="B63" i="75"/>
  <c r="P62" i="75"/>
  <c r="O62" i="75"/>
  <c r="N62" i="75"/>
  <c r="M62" i="75"/>
  <c r="L62" i="75"/>
  <c r="K62" i="75"/>
  <c r="J62" i="75"/>
  <c r="I62" i="75"/>
  <c r="H62" i="75"/>
  <c r="G62" i="75"/>
  <c r="F62" i="75"/>
  <c r="E62" i="75"/>
  <c r="D62" i="75"/>
  <c r="C62" i="75"/>
  <c r="B62" i="75"/>
  <c r="P61" i="75"/>
  <c r="O61" i="75"/>
  <c r="N61" i="75"/>
  <c r="M61" i="75"/>
  <c r="L61" i="75"/>
  <c r="K61" i="75"/>
  <c r="J61" i="75"/>
  <c r="I61" i="75"/>
  <c r="H61" i="75"/>
  <c r="G61" i="75"/>
  <c r="F61" i="75"/>
  <c r="E61" i="75"/>
  <c r="D61" i="75"/>
  <c r="C61" i="75"/>
  <c r="B61" i="75"/>
  <c r="P60" i="75"/>
  <c r="O60" i="75"/>
  <c r="N60" i="75"/>
  <c r="M60" i="75"/>
  <c r="L60" i="75"/>
  <c r="K60" i="75"/>
  <c r="J60" i="75"/>
  <c r="I60" i="75"/>
  <c r="H60" i="75"/>
  <c r="G60" i="75"/>
  <c r="F60" i="75"/>
  <c r="E60" i="75"/>
  <c r="D60" i="75"/>
  <c r="C60" i="75"/>
  <c r="B60" i="75"/>
  <c r="O59" i="75"/>
  <c r="N59" i="75"/>
  <c r="M59" i="75"/>
  <c r="L59" i="75"/>
  <c r="K59" i="75"/>
  <c r="J59" i="75"/>
  <c r="I59" i="75"/>
  <c r="H59" i="75"/>
  <c r="G59" i="75"/>
  <c r="F59" i="75"/>
  <c r="E59" i="75"/>
  <c r="D59" i="75"/>
  <c r="C59" i="75"/>
  <c r="B59" i="75"/>
  <c r="O58" i="75"/>
  <c r="N58" i="75"/>
  <c r="M58" i="75"/>
  <c r="L58" i="75"/>
  <c r="K58" i="75"/>
  <c r="J58" i="75"/>
  <c r="I58" i="75"/>
  <c r="H58" i="75"/>
  <c r="G58" i="75"/>
  <c r="F58" i="75"/>
  <c r="E58" i="75"/>
  <c r="D58" i="75"/>
  <c r="C58" i="75"/>
  <c r="B58" i="75"/>
  <c r="A51" i="75"/>
  <c r="I42" i="75"/>
  <c r="I45" i="75" s="1"/>
  <c r="H42" i="75"/>
  <c r="G42" i="75"/>
  <c r="J42" i="75" s="1"/>
  <c r="I40" i="75"/>
  <c r="H40" i="75"/>
  <c r="G40" i="75"/>
  <c r="I38" i="75"/>
  <c r="H38" i="75"/>
  <c r="G38" i="75"/>
  <c r="J33" i="75"/>
  <c r="M32" i="75"/>
  <c r="I32" i="75"/>
  <c r="K32" i="75" s="1"/>
  <c r="O32" i="75" s="1"/>
  <c r="H32" i="75"/>
  <c r="G32" i="75"/>
  <c r="F32" i="75"/>
  <c r="E32" i="75"/>
  <c r="D32" i="75"/>
  <c r="M31" i="75"/>
  <c r="I31" i="75"/>
  <c r="H31" i="75"/>
  <c r="G31" i="75"/>
  <c r="F31" i="75"/>
  <c r="F33" i="75" s="1"/>
  <c r="E31" i="75"/>
  <c r="D31" i="75"/>
  <c r="M30" i="75"/>
  <c r="J30" i="75"/>
  <c r="I30" i="75"/>
  <c r="H30" i="75"/>
  <c r="G30" i="75"/>
  <c r="F30" i="75"/>
  <c r="E30" i="75"/>
  <c r="E33" i="75" s="1"/>
  <c r="D30" i="75"/>
  <c r="D33" i="75" s="1"/>
  <c r="P20" i="75"/>
  <c r="P70" i="75" s="1"/>
  <c r="S19" i="75"/>
  <c r="P18" i="75"/>
  <c r="P17" i="75"/>
  <c r="P67" i="75" s="1"/>
  <c r="P16" i="75"/>
  <c r="P15" i="75"/>
  <c r="S14" i="75"/>
  <c r="P14" i="75"/>
  <c r="S13" i="75"/>
  <c r="P13" i="75"/>
  <c r="S12" i="75"/>
  <c r="P12" i="75"/>
  <c r="S11" i="75"/>
  <c r="P11" i="75"/>
  <c r="S10" i="75"/>
  <c r="P10" i="75"/>
  <c r="S9" i="75"/>
  <c r="P9" i="75"/>
  <c r="S8" i="75"/>
  <c r="P8" i="75"/>
  <c r="P19" i="75" s="1"/>
  <c r="Q12" i="75" s="1"/>
  <c r="O70" i="74"/>
  <c r="K70" i="74"/>
  <c r="I70" i="74"/>
  <c r="G70" i="74"/>
  <c r="E70" i="74"/>
  <c r="C70" i="74"/>
  <c r="O69" i="74"/>
  <c r="N69" i="74"/>
  <c r="M69" i="74"/>
  <c r="L69" i="74"/>
  <c r="K69" i="74"/>
  <c r="J69" i="74"/>
  <c r="I69" i="74"/>
  <c r="H69" i="74"/>
  <c r="G69" i="74"/>
  <c r="F69" i="74"/>
  <c r="E69" i="74"/>
  <c r="D69" i="74"/>
  <c r="C69" i="74"/>
  <c r="B69" i="74"/>
  <c r="O68" i="74"/>
  <c r="N68" i="74"/>
  <c r="M68" i="74"/>
  <c r="L68" i="74"/>
  <c r="K68" i="74"/>
  <c r="J68" i="74"/>
  <c r="I68" i="74"/>
  <c r="H68" i="74"/>
  <c r="G68" i="74"/>
  <c r="F68" i="74"/>
  <c r="E68" i="74"/>
  <c r="D68" i="74"/>
  <c r="C68" i="74"/>
  <c r="B68" i="74"/>
  <c r="O67" i="74"/>
  <c r="N67" i="74"/>
  <c r="M67" i="74"/>
  <c r="L67" i="74"/>
  <c r="K67" i="74"/>
  <c r="J67" i="74"/>
  <c r="I67" i="74"/>
  <c r="H67" i="74"/>
  <c r="G67" i="74"/>
  <c r="F67" i="74"/>
  <c r="E67" i="74"/>
  <c r="D67" i="74"/>
  <c r="C67" i="74"/>
  <c r="B67" i="74"/>
  <c r="O66" i="74"/>
  <c r="N66" i="74"/>
  <c r="M66" i="74"/>
  <c r="L66" i="74"/>
  <c r="K66" i="74"/>
  <c r="J66" i="74"/>
  <c r="I66" i="74"/>
  <c r="H66" i="74"/>
  <c r="G66" i="74"/>
  <c r="F66" i="74"/>
  <c r="E66" i="74"/>
  <c r="D66" i="74"/>
  <c r="C66" i="74"/>
  <c r="B66" i="74"/>
  <c r="O65" i="74"/>
  <c r="N65" i="74"/>
  <c r="M65" i="74"/>
  <c r="L65" i="74"/>
  <c r="K65" i="74"/>
  <c r="J65" i="74"/>
  <c r="I65" i="74"/>
  <c r="H65" i="74"/>
  <c r="G65" i="74"/>
  <c r="F65" i="74"/>
  <c r="E65" i="74"/>
  <c r="D65" i="74"/>
  <c r="C65" i="74"/>
  <c r="B65" i="74"/>
  <c r="O64" i="74"/>
  <c r="N64" i="74"/>
  <c r="M64" i="74"/>
  <c r="L64" i="74"/>
  <c r="K64" i="74"/>
  <c r="J64" i="74"/>
  <c r="I64" i="74"/>
  <c r="H64" i="74"/>
  <c r="G64" i="74"/>
  <c r="F64" i="74"/>
  <c r="E64" i="74"/>
  <c r="D64" i="74"/>
  <c r="C64" i="74"/>
  <c r="B64" i="74"/>
  <c r="O63" i="74"/>
  <c r="N63" i="74"/>
  <c r="M63" i="74"/>
  <c r="L63" i="74"/>
  <c r="K63" i="74"/>
  <c r="J63" i="74"/>
  <c r="I63" i="74"/>
  <c r="H63" i="74"/>
  <c r="G63" i="74"/>
  <c r="F63" i="74"/>
  <c r="E63" i="74"/>
  <c r="D63" i="74"/>
  <c r="C63" i="74"/>
  <c r="B63" i="74"/>
  <c r="O62" i="74"/>
  <c r="N62" i="74"/>
  <c r="M62" i="74"/>
  <c r="L62" i="74"/>
  <c r="K62" i="74"/>
  <c r="J62" i="74"/>
  <c r="I62" i="74"/>
  <c r="H62" i="74"/>
  <c r="G62" i="74"/>
  <c r="F62" i="74"/>
  <c r="E62" i="74"/>
  <c r="D62" i="74"/>
  <c r="C62" i="74"/>
  <c r="B62" i="74"/>
  <c r="O61" i="74"/>
  <c r="N61" i="74"/>
  <c r="M61" i="74"/>
  <c r="L61" i="74"/>
  <c r="K61" i="74"/>
  <c r="J61" i="74"/>
  <c r="I61" i="74"/>
  <c r="H61" i="74"/>
  <c r="G61" i="74"/>
  <c r="F61" i="74"/>
  <c r="E61" i="74"/>
  <c r="D61" i="74"/>
  <c r="C61" i="74"/>
  <c r="B61" i="74"/>
  <c r="O60" i="74"/>
  <c r="N60" i="74"/>
  <c r="M60" i="74"/>
  <c r="L60" i="74"/>
  <c r="K60" i="74"/>
  <c r="J60" i="74"/>
  <c r="I60" i="74"/>
  <c r="H60" i="74"/>
  <c r="G60" i="74"/>
  <c r="F60" i="74"/>
  <c r="E60" i="74"/>
  <c r="D60" i="74"/>
  <c r="C60" i="74"/>
  <c r="B60" i="74"/>
  <c r="O59" i="74"/>
  <c r="N59" i="74"/>
  <c r="M59" i="74"/>
  <c r="L59" i="74"/>
  <c r="K59" i="74"/>
  <c r="J59" i="74"/>
  <c r="I59" i="74"/>
  <c r="H59" i="74"/>
  <c r="G59" i="74"/>
  <c r="F59" i="74"/>
  <c r="E59" i="74"/>
  <c r="D59" i="74"/>
  <c r="C59" i="74"/>
  <c r="B59" i="74"/>
  <c r="O58" i="74"/>
  <c r="N58" i="74"/>
  <c r="M58" i="74"/>
  <c r="L58" i="74"/>
  <c r="K58" i="74"/>
  <c r="J58" i="74"/>
  <c r="I58" i="74"/>
  <c r="H58" i="74"/>
  <c r="G58" i="74"/>
  <c r="F58" i="74"/>
  <c r="E58" i="74"/>
  <c r="D58" i="74"/>
  <c r="C58" i="74"/>
  <c r="B58" i="74"/>
  <c r="A51" i="74"/>
  <c r="I42" i="74"/>
  <c r="H42" i="74"/>
  <c r="G42" i="74"/>
  <c r="J42" i="74" s="1"/>
  <c r="I40" i="74"/>
  <c r="H40" i="74"/>
  <c r="G40" i="74"/>
  <c r="I38" i="74"/>
  <c r="H38" i="74"/>
  <c r="G38" i="74"/>
  <c r="M32" i="74"/>
  <c r="I32" i="74"/>
  <c r="H32" i="74"/>
  <c r="G32" i="74"/>
  <c r="F32" i="74"/>
  <c r="E32" i="74"/>
  <c r="D32" i="74"/>
  <c r="K32" i="74" s="1"/>
  <c r="M31" i="74"/>
  <c r="I31" i="74"/>
  <c r="H31" i="74"/>
  <c r="G31" i="74"/>
  <c r="F31" i="74"/>
  <c r="E31" i="74"/>
  <c r="D31" i="74"/>
  <c r="K31" i="74" s="1"/>
  <c r="M30" i="74"/>
  <c r="J30" i="74"/>
  <c r="J33" i="74" s="1"/>
  <c r="I30" i="74"/>
  <c r="I33" i="74" s="1"/>
  <c r="H30" i="74"/>
  <c r="H33" i="74" s="1"/>
  <c r="G30" i="74"/>
  <c r="G33" i="74" s="1"/>
  <c r="F30" i="74"/>
  <c r="F33" i="74" s="1"/>
  <c r="E30" i="74"/>
  <c r="D30" i="74"/>
  <c r="P20" i="74"/>
  <c r="P70" i="74" s="1"/>
  <c r="S19" i="74"/>
  <c r="P18" i="74"/>
  <c r="P17" i="74"/>
  <c r="P16" i="74"/>
  <c r="P15" i="74"/>
  <c r="S14" i="74"/>
  <c r="P14" i="74"/>
  <c r="S13" i="74"/>
  <c r="P13" i="74"/>
  <c r="S12" i="74"/>
  <c r="P12" i="74"/>
  <c r="S11" i="74"/>
  <c r="P11" i="74"/>
  <c r="S10" i="74"/>
  <c r="P10" i="74"/>
  <c r="S9" i="74"/>
  <c r="P9" i="74"/>
  <c r="S8" i="74"/>
  <c r="P8" i="74"/>
  <c r="O70" i="73"/>
  <c r="K70" i="73"/>
  <c r="I70" i="73"/>
  <c r="G70" i="73"/>
  <c r="E70" i="73"/>
  <c r="C70" i="73"/>
  <c r="O69" i="73"/>
  <c r="N69" i="73"/>
  <c r="M69" i="73"/>
  <c r="L69" i="73"/>
  <c r="K69" i="73"/>
  <c r="J69" i="73"/>
  <c r="I69" i="73"/>
  <c r="H69" i="73"/>
  <c r="G69" i="73"/>
  <c r="F69" i="73"/>
  <c r="E69" i="73"/>
  <c r="D69" i="73"/>
  <c r="C69" i="73"/>
  <c r="B69" i="73"/>
  <c r="O68" i="73"/>
  <c r="N68" i="73"/>
  <c r="M68" i="73"/>
  <c r="L68" i="73"/>
  <c r="K68" i="73"/>
  <c r="J68" i="73"/>
  <c r="I68" i="73"/>
  <c r="H68" i="73"/>
  <c r="G68" i="73"/>
  <c r="F68" i="73"/>
  <c r="E68" i="73"/>
  <c r="D68" i="73"/>
  <c r="C68" i="73"/>
  <c r="B68" i="73"/>
  <c r="O67" i="73"/>
  <c r="N67" i="73"/>
  <c r="M67" i="73"/>
  <c r="L67" i="73"/>
  <c r="K67" i="73"/>
  <c r="J67" i="73"/>
  <c r="I67" i="73"/>
  <c r="H67" i="73"/>
  <c r="G67" i="73"/>
  <c r="F67" i="73"/>
  <c r="E67" i="73"/>
  <c r="D67" i="73"/>
  <c r="C67" i="73"/>
  <c r="B67" i="73"/>
  <c r="O66" i="73"/>
  <c r="N66" i="73"/>
  <c r="M66" i="73"/>
  <c r="L66" i="73"/>
  <c r="K66" i="73"/>
  <c r="J66" i="73"/>
  <c r="I66" i="73"/>
  <c r="H66" i="73"/>
  <c r="G66" i="73"/>
  <c r="F66" i="73"/>
  <c r="E66" i="73"/>
  <c r="D66" i="73"/>
  <c r="C66" i="73"/>
  <c r="B66" i="73"/>
  <c r="O65" i="73"/>
  <c r="N65" i="73"/>
  <c r="M65" i="73"/>
  <c r="L65" i="73"/>
  <c r="K65" i="73"/>
  <c r="J65" i="73"/>
  <c r="I65" i="73"/>
  <c r="H65" i="73"/>
  <c r="G65" i="73"/>
  <c r="F65" i="73"/>
  <c r="E65" i="73"/>
  <c r="D65" i="73"/>
  <c r="C65" i="73"/>
  <c r="B65" i="73"/>
  <c r="O64" i="73"/>
  <c r="N64" i="73"/>
  <c r="M64" i="73"/>
  <c r="L64" i="73"/>
  <c r="K64" i="73"/>
  <c r="J64" i="73"/>
  <c r="I64" i="73"/>
  <c r="H64" i="73"/>
  <c r="G64" i="73"/>
  <c r="F64" i="73"/>
  <c r="E64" i="73"/>
  <c r="D64" i="73"/>
  <c r="C64" i="73"/>
  <c r="B64" i="73"/>
  <c r="O63" i="73"/>
  <c r="N63" i="73"/>
  <c r="M63" i="73"/>
  <c r="L63" i="73"/>
  <c r="K63" i="73"/>
  <c r="J63" i="73"/>
  <c r="I63" i="73"/>
  <c r="H63" i="73"/>
  <c r="G63" i="73"/>
  <c r="F63" i="73"/>
  <c r="E63" i="73"/>
  <c r="D63" i="73"/>
  <c r="C63" i="73"/>
  <c r="B63" i="73"/>
  <c r="O62" i="73"/>
  <c r="N62" i="73"/>
  <c r="M62" i="73"/>
  <c r="L62" i="73"/>
  <c r="K62" i="73"/>
  <c r="J62" i="73"/>
  <c r="I62" i="73"/>
  <c r="H62" i="73"/>
  <c r="G62" i="73"/>
  <c r="F62" i="73"/>
  <c r="E62" i="73"/>
  <c r="D62" i="73"/>
  <c r="C62" i="73"/>
  <c r="B62" i="73"/>
  <c r="O61" i="73"/>
  <c r="N61" i="73"/>
  <c r="M61" i="73"/>
  <c r="L61" i="73"/>
  <c r="K61" i="73"/>
  <c r="J61" i="73"/>
  <c r="I61" i="73"/>
  <c r="H61" i="73"/>
  <c r="G61" i="73"/>
  <c r="F61" i="73"/>
  <c r="E61" i="73"/>
  <c r="D61" i="73"/>
  <c r="C61" i="73"/>
  <c r="B61" i="73"/>
  <c r="O60" i="73"/>
  <c r="N60" i="73"/>
  <c r="M60" i="73"/>
  <c r="L60" i="73"/>
  <c r="K60" i="73"/>
  <c r="J60" i="73"/>
  <c r="I60" i="73"/>
  <c r="H60" i="73"/>
  <c r="G60" i="73"/>
  <c r="F60" i="73"/>
  <c r="E60" i="73"/>
  <c r="D60" i="73"/>
  <c r="C60" i="73"/>
  <c r="B60" i="73"/>
  <c r="O59" i="73"/>
  <c r="N59" i="73"/>
  <c r="M59" i="73"/>
  <c r="L59" i="73"/>
  <c r="K59" i="73"/>
  <c r="J59" i="73"/>
  <c r="I59" i="73"/>
  <c r="H59" i="73"/>
  <c r="G59" i="73"/>
  <c r="F59" i="73"/>
  <c r="E59" i="73"/>
  <c r="D59" i="73"/>
  <c r="C59" i="73"/>
  <c r="B59" i="73"/>
  <c r="O58" i="73"/>
  <c r="N58" i="73"/>
  <c r="M58" i="73"/>
  <c r="L58" i="73"/>
  <c r="K58" i="73"/>
  <c r="J58" i="73"/>
  <c r="I58" i="73"/>
  <c r="H58" i="73"/>
  <c r="G58" i="73"/>
  <c r="F58" i="73"/>
  <c r="E58" i="73"/>
  <c r="D58" i="73"/>
  <c r="C58" i="73"/>
  <c r="B58" i="73"/>
  <c r="A51" i="73"/>
  <c r="I42" i="73"/>
  <c r="H42" i="73"/>
  <c r="G42" i="73"/>
  <c r="J42" i="73" s="1"/>
  <c r="I40" i="73"/>
  <c r="H40" i="73"/>
  <c r="G40" i="73"/>
  <c r="J40" i="73" s="1"/>
  <c r="I38" i="73"/>
  <c r="I45" i="73" s="1"/>
  <c r="H38" i="73"/>
  <c r="H45" i="73" s="1"/>
  <c r="G38" i="73"/>
  <c r="M32" i="73"/>
  <c r="I32" i="73"/>
  <c r="H32" i="73"/>
  <c r="G32" i="73"/>
  <c r="F32" i="73"/>
  <c r="E32" i="73"/>
  <c r="D32" i="73"/>
  <c r="K32" i="73" s="1"/>
  <c r="M31" i="73"/>
  <c r="I31" i="73"/>
  <c r="H31" i="73"/>
  <c r="G31" i="73"/>
  <c r="F31" i="73"/>
  <c r="E31" i="73"/>
  <c r="D31" i="73"/>
  <c r="K31" i="73" s="1"/>
  <c r="M30" i="73"/>
  <c r="J30" i="73"/>
  <c r="J33" i="73" s="1"/>
  <c r="I30" i="73"/>
  <c r="I33" i="73" s="1"/>
  <c r="H30" i="73"/>
  <c r="H33" i="73" s="1"/>
  <c r="G30" i="73"/>
  <c r="G33" i="73" s="1"/>
  <c r="F30" i="73"/>
  <c r="F33" i="73" s="1"/>
  <c r="E30" i="73"/>
  <c r="E33" i="73" s="1"/>
  <c r="D30" i="73"/>
  <c r="P20" i="73"/>
  <c r="P70" i="73" s="1"/>
  <c r="S19" i="73"/>
  <c r="P18" i="73"/>
  <c r="P17" i="73"/>
  <c r="P16" i="73"/>
  <c r="P15" i="73"/>
  <c r="S14" i="73"/>
  <c r="P14" i="73"/>
  <c r="S13" i="73"/>
  <c r="P13" i="73"/>
  <c r="S12" i="73"/>
  <c r="P12" i="73"/>
  <c r="S11" i="73"/>
  <c r="P11" i="73"/>
  <c r="S10" i="73"/>
  <c r="P10" i="73"/>
  <c r="S9" i="73"/>
  <c r="P9" i="73"/>
  <c r="S8" i="73"/>
  <c r="P8" i="73"/>
  <c r="O70" i="72"/>
  <c r="K70" i="72"/>
  <c r="I70" i="72"/>
  <c r="G70" i="72"/>
  <c r="E70" i="72"/>
  <c r="C70" i="72"/>
  <c r="O69" i="72"/>
  <c r="N69" i="72"/>
  <c r="M69" i="72"/>
  <c r="L69" i="72"/>
  <c r="K69" i="72"/>
  <c r="J69" i="72"/>
  <c r="I69" i="72"/>
  <c r="H69" i="72"/>
  <c r="G69" i="72"/>
  <c r="F69" i="72"/>
  <c r="E69" i="72"/>
  <c r="D69" i="72"/>
  <c r="C69" i="72"/>
  <c r="B69" i="72"/>
  <c r="O68" i="72"/>
  <c r="N68" i="72"/>
  <c r="M68" i="72"/>
  <c r="L68" i="72"/>
  <c r="K68" i="72"/>
  <c r="J68" i="72"/>
  <c r="I68" i="72"/>
  <c r="H68" i="72"/>
  <c r="G68" i="72"/>
  <c r="F68" i="72"/>
  <c r="E68" i="72"/>
  <c r="D68" i="72"/>
  <c r="C68" i="72"/>
  <c r="B68" i="72"/>
  <c r="O67" i="72"/>
  <c r="N67" i="72"/>
  <c r="M67" i="72"/>
  <c r="L67" i="72"/>
  <c r="K67" i="72"/>
  <c r="J67" i="72"/>
  <c r="I67" i="72"/>
  <c r="H67" i="72"/>
  <c r="G67" i="72"/>
  <c r="F67" i="72"/>
  <c r="E67" i="72"/>
  <c r="D67" i="72"/>
  <c r="C67" i="72"/>
  <c r="B67" i="72"/>
  <c r="O66" i="72"/>
  <c r="N66" i="72"/>
  <c r="M66" i="72"/>
  <c r="L66" i="72"/>
  <c r="K66" i="72"/>
  <c r="J66" i="72"/>
  <c r="I66" i="72"/>
  <c r="H66" i="72"/>
  <c r="G66" i="72"/>
  <c r="F66" i="72"/>
  <c r="E66" i="72"/>
  <c r="D66" i="72"/>
  <c r="C66" i="72"/>
  <c r="B66" i="72"/>
  <c r="O65" i="72"/>
  <c r="N65" i="72"/>
  <c r="M65" i="72"/>
  <c r="L65" i="72"/>
  <c r="K65" i="72"/>
  <c r="J65" i="72"/>
  <c r="I65" i="72"/>
  <c r="H65" i="72"/>
  <c r="G65" i="72"/>
  <c r="F65" i="72"/>
  <c r="E65" i="72"/>
  <c r="D65" i="72"/>
  <c r="C65" i="72"/>
  <c r="B65" i="72"/>
  <c r="O64" i="72"/>
  <c r="N64" i="72"/>
  <c r="M64" i="72"/>
  <c r="L64" i="72"/>
  <c r="K64" i="72"/>
  <c r="J64" i="72"/>
  <c r="I64" i="72"/>
  <c r="H64" i="72"/>
  <c r="G64" i="72"/>
  <c r="F64" i="72"/>
  <c r="E64" i="72"/>
  <c r="D64" i="72"/>
  <c r="C64" i="72"/>
  <c r="B64" i="72"/>
  <c r="O63" i="72"/>
  <c r="N63" i="72"/>
  <c r="M63" i="72"/>
  <c r="L63" i="72"/>
  <c r="K63" i="72"/>
  <c r="J63" i="72"/>
  <c r="I63" i="72"/>
  <c r="H63" i="72"/>
  <c r="G63" i="72"/>
  <c r="F63" i="72"/>
  <c r="E63" i="72"/>
  <c r="D63" i="72"/>
  <c r="C63" i="72"/>
  <c r="B63" i="72"/>
  <c r="O62" i="72"/>
  <c r="N62" i="72"/>
  <c r="M62" i="72"/>
  <c r="L62" i="72"/>
  <c r="K62" i="72"/>
  <c r="J62" i="72"/>
  <c r="I62" i="72"/>
  <c r="H62" i="72"/>
  <c r="G62" i="72"/>
  <c r="F62" i="72"/>
  <c r="E62" i="72"/>
  <c r="D62" i="72"/>
  <c r="C62" i="72"/>
  <c r="B62" i="72"/>
  <c r="O61" i="72"/>
  <c r="N61" i="72"/>
  <c r="M61" i="72"/>
  <c r="L61" i="72"/>
  <c r="K61" i="72"/>
  <c r="J61" i="72"/>
  <c r="I61" i="72"/>
  <c r="H61" i="72"/>
  <c r="G61" i="72"/>
  <c r="F61" i="72"/>
  <c r="E61" i="72"/>
  <c r="D61" i="72"/>
  <c r="C61" i="72"/>
  <c r="B61" i="72"/>
  <c r="O60" i="72"/>
  <c r="N60" i="72"/>
  <c r="M60" i="72"/>
  <c r="L60" i="72"/>
  <c r="K60" i="72"/>
  <c r="J60" i="72"/>
  <c r="I60" i="72"/>
  <c r="H60" i="72"/>
  <c r="G60" i="72"/>
  <c r="F60" i="72"/>
  <c r="E60" i="72"/>
  <c r="D60" i="72"/>
  <c r="C60" i="72"/>
  <c r="B60" i="72"/>
  <c r="O59" i="72"/>
  <c r="N59" i="72"/>
  <c r="M59" i="72"/>
  <c r="L59" i="72"/>
  <c r="K59" i="72"/>
  <c r="J59" i="72"/>
  <c r="I59" i="72"/>
  <c r="H59" i="72"/>
  <c r="G59" i="72"/>
  <c r="F59" i="72"/>
  <c r="E59" i="72"/>
  <c r="D59" i="72"/>
  <c r="C59" i="72"/>
  <c r="B59" i="72"/>
  <c r="P58" i="72"/>
  <c r="O58" i="72"/>
  <c r="N58" i="72"/>
  <c r="M58" i="72"/>
  <c r="L58" i="72"/>
  <c r="K58" i="72"/>
  <c r="J58" i="72"/>
  <c r="I58" i="72"/>
  <c r="H58" i="72"/>
  <c r="G58" i="72"/>
  <c r="F58" i="72"/>
  <c r="E58" i="72"/>
  <c r="D58" i="72"/>
  <c r="C58" i="72"/>
  <c r="B58" i="72"/>
  <c r="A51" i="72"/>
  <c r="I42" i="72"/>
  <c r="H42" i="72"/>
  <c r="G42" i="72"/>
  <c r="J42" i="72" s="1"/>
  <c r="I40" i="72"/>
  <c r="H40" i="72"/>
  <c r="J40" i="72" s="1"/>
  <c r="G40" i="72"/>
  <c r="I38" i="72"/>
  <c r="I45" i="72" s="1"/>
  <c r="H38" i="72"/>
  <c r="H45" i="72" s="1"/>
  <c r="G38" i="72"/>
  <c r="G45" i="72" s="1"/>
  <c r="M32" i="72"/>
  <c r="I32" i="72"/>
  <c r="H32" i="72"/>
  <c r="G32" i="72"/>
  <c r="F32" i="72"/>
  <c r="E32" i="72"/>
  <c r="D32" i="72"/>
  <c r="K32" i="72" s="1"/>
  <c r="M31" i="72"/>
  <c r="M33" i="72" s="1"/>
  <c r="I31" i="72"/>
  <c r="H31" i="72"/>
  <c r="G31" i="72"/>
  <c r="F31" i="72"/>
  <c r="E31" i="72"/>
  <c r="E33" i="72" s="1"/>
  <c r="D31" i="72"/>
  <c r="M30" i="72"/>
  <c r="J30" i="72"/>
  <c r="J33" i="72" s="1"/>
  <c r="I30" i="72"/>
  <c r="I33" i="72" s="1"/>
  <c r="H30" i="72"/>
  <c r="G30" i="72"/>
  <c r="G33" i="72" s="1"/>
  <c r="F30" i="72"/>
  <c r="E30" i="72"/>
  <c r="D30" i="72"/>
  <c r="P20" i="72"/>
  <c r="P70" i="72" s="1"/>
  <c r="S19" i="72"/>
  <c r="P18" i="72"/>
  <c r="P68" i="72" s="1"/>
  <c r="P17" i="72"/>
  <c r="P16" i="72"/>
  <c r="P66" i="72" s="1"/>
  <c r="P15" i="72"/>
  <c r="P65" i="72" s="1"/>
  <c r="S14" i="72"/>
  <c r="P14" i="72"/>
  <c r="P64" i="72" s="1"/>
  <c r="S13" i="72"/>
  <c r="P13" i="72"/>
  <c r="P63" i="72" s="1"/>
  <c r="S12" i="72"/>
  <c r="P12" i="72"/>
  <c r="P62" i="72" s="1"/>
  <c r="S11" i="72"/>
  <c r="P11" i="72"/>
  <c r="P61" i="72" s="1"/>
  <c r="S10" i="72"/>
  <c r="P10" i="72"/>
  <c r="P60" i="72" s="1"/>
  <c r="S9" i="72"/>
  <c r="P9" i="72"/>
  <c r="P59" i="72" s="1"/>
  <c r="S8" i="72"/>
  <c r="P8" i="72"/>
  <c r="O70" i="71"/>
  <c r="K70" i="71"/>
  <c r="I70" i="71"/>
  <c r="G70" i="71"/>
  <c r="E70" i="71"/>
  <c r="C70" i="71"/>
  <c r="O69" i="71"/>
  <c r="N69" i="71"/>
  <c r="M69" i="71"/>
  <c r="L69" i="71"/>
  <c r="K69" i="71"/>
  <c r="J69" i="71"/>
  <c r="I69" i="71"/>
  <c r="H69" i="71"/>
  <c r="G69" i="71"/>
  <c r="F69" i="71"/>
  <c r="E69" i="71"/>
  <c r="D69" i="71"/>
  <c r="C69" i="71"/>
  <c r="B69" i="71"/>
  <c r="O68" i="71"/>
  <c r="N68" i="71"/>
  <c r="M68" i="71"/>
  <c r="L68" i="71"/>
  <c r="K68" i="71"/>
  <c r="J68" i="71"/>
  <c r="I68" i="71"/>
  <c r="H68" i="71"/>
  <c r="G68" i="71"/>
  <c r="F68" i="71"/>
  <c r="E68" i="71"/>
  <c r="D68" i="71"/>
  <c r="C68" i="71"/>
  <c r="B68" i="71"/>
  <c r="O67" i="71"/>
  <c r="N67" i="71"/>
  <c r="M67" i="71"/>
  <c r="L67" i="71"/>
  <c r="K67" i="71"/>
  <c r="J67" i="71"/>
  <c r="I67" i="71"/>
  <c r="H67" i="71"/>
  <c r="G67" i="71"/>
  <c r="F67" i="71"/>
  <c r="E67" i="71"/>
  <c r="D67" i="71"/>
  <c r="C67" i="71"/>
  <c r="B67" i="71"/>
  <c r="O66" i="71"/>
  <c r="N66" i="71"/>
  <c r="M66" i="71"/>
  <c r="L66" i="71"/>
  <c r="K66" i="71"/>
  <c r="J66" i="71"/>
  <c r="I66" i="71"/>
  <c r="H66" i="71"/>
  <c r="G66" i="71"/>
  <c r="F66" i="71"/>
  <c r="E66" i="71"/>
  <c r="D66" i="71"/>
  <c r="C66" i="71"/>
  <c r="B66" i="71"/>
  <c r="O65" i="71"/>
  <c r="N65" i="71"/>
  <c r="M65" i="71"/>
  <c r="L65" i="71"/>
  <c r="K65" i="71"/>
  <c r="J65" i="71"/>
  <c r="I65" i="71"/>
  <c r="H65" i="71"/>
  <c r="G65" i="71"/>
  <c r="F65" i="71"/>
  <c r="E65" i="71"/>
  <c r="D65" i="71"/>
  <c r="C65" i="71"/>
  <c r="B65" i="71"/>
  <c r="O64" i="71"/>
  <c r="N64" i="71"/>
  <c r="M64" i="71"/>
  <c r="L64" i="71"/>
  <c r="K64" i="71"/>
  <c r="J64" i="71"/>
  <c r="I64" i="71"/>
  <c r="H64" i="71"/>
  <c r="G64" i="71"/>
  <c r="F64" i="71"/>
  <c r="E64" i="71"/>
  <c r="D64" i="71"/>
  <c r="C64" i="71"/>
  <c r="B64" i="71"/>
  <c r="O63" i="71"/>
  <c r="N63" i="71"/>
  <c r="M63" i="71"/>
  <c r="L63" i="71"/>
  <c r="K63" i="71"/>
  <c r="J63" i="71"/>
  <c r="I63" i="71"/>
  <c r="H63" i="71"/>
  <c r="G63" i="71"/>
  <c r="F63" i="71"/>
  <c r="E63" i="71"/>
  <c r="D63" i="71"/>
  <c r="C63" i="71"/>
  <c r="B63" i="71"/>
  <c r="O62" i="71"/>
  <c r="N62" i="71"/>
  <c r="M62" i="71"/>
  <c r="L62" i="71"/>
  <c r="K62" i="71"/>
  <c r="J62" i="71"/>
  <c r="I62" i="71"/>
  <c r="H62" i="71"/>
  <c r="G62" i="71"/>
  <c r="F62" i="71"/>
  <c r="E62" i="71"/>
  <c r="D62" i="71"/>
  <c r="C62" i="71"/>
  <c r="B62" i="71"/>
  <c r="O61" i="71"/>
  <c r="N61" i="71"/>
  <c r="M61" i="71"/>
  <c r="L61" i="71"/>
  <c r="K61" i="71"/>
  <c r="J61" i="71"/>
  <c r="I61" i="71"/>
  <c r="H61" i="71"/>
  <c r="G61" i="71"/>
  <c r="F61" i="71"/>
  <c r="E61" i="71"/>
  <c r="D61" i="71"/>
  <c r="C61" i="71"/>
  <c r="B61" i="71"/>
  <c r="O60" i="71"/>
  <c r="N60" i="71"/>
  <c r="M60" i="71"/>
  <c r="L60" i="71"/>
  <c r="K60" i="71"/>
  <c r="J60" i="71"/>
  <c r="I60" i="71"/>
  <c r="H60" i="71"/>
  <c r="G60" i="71"/>
  <c r="F60" i="71"/>
  <c r="E60" i="71"/>
  <c r="D60" i="71"/>
  <c r="C60" i="71"/>
  <c r="B60" i="71"/>
  <c r="O59" i="71"/>
  <c r="N59" i="71"/>
  <c r="M59" i="71"/>
  <c r="L59" i="71"/>
  <c r="K59" i="71"/>
  <c r="J59" i="71"/>
  <c r="I59" i="71"/>
  <c r="H59" i="71"/>
  <c r="G59" i="71"/>
  <c r="F59" i="71"/>
  <c r="E59" i="71"/>
  <c r="D59" i="71"/>
  <c r="C59" i="71"/>
  <c r="B59" i="71"/>
  <c r="O58" i="71"/>
  <c r="N58" i="71"/>
  <c r="M58" i="71"/>
  <c r="L58" i="71"/>
  <c r="K58" i="71"/>
  <c r="J58" i="71"/>
  <c r="I58" i="71"/>
  <c r="H58" i="71"/>
  <c r="G58" i="71"/>
  <c r="F58" i="71"/>
  <c r="E58" i="71"/>
  <c r="D58" i="71"/>
  <c r="C58" i="71"/>
  <c r="B58" i="71"/>
  <c r="A51" i="71"/>
  <c r="I42" i="71"/>
  <c r="H42" i="71"/>
  <c r="G42" i="71"/>
  <c r="J42" i="71" s="1"/>
  <c r="I40" i="71"/>
  <c r="H40" i="71"/>
  <c r="G40" i="71"/>
  <c r="J40" i="71" s="1"/>
  <c r="I38" i="71"/>
  <c r="I45" i="71" s="1"/>
  <c r="H38" i="71"/>
  <c r="H45" i="71" s="1"/>
  <c r="G38" i="71"/>
  <c r="M32" i="71"/>
  <c r="I32" i="71"/>
  <c r="H32" i="71"/>
  <c r="G32" i="71"/>
  <c r="F32" i="71"/>
  <c r="E32" i="71"/>
  <c r="D32" i="71"/>
  <c r="M31" i="71"/>
  <c r="I31" i="71"/>
  <c r="H31" i="71"/>
  <c r="G31" i="71"/>
  <c r="F31" i="71"/>
  <c r="E31" i="71"/>
  <c r="D31" i="71"/>
  <c r="M30" i="71"/>
  <c r="M33" i="71" s="1"/>
  <c r="N31" i="71" s="1"/>
  <c r="J30" i="71"/>
  <c r="J33" i="71" s="1"/>
  <c r="I30" i="71"/>
  <c r="I33" i="71" s="1"/>
  <c r="H30" i="71"/>
  <c r="H33" i="71" s="1"/>
  <c r="G30" i="71"/>
  <c r="F30" i="71"/>
  <c r="E30" i="71"/>
  <c r="D30" i="71"/>
  <c r="K30" i="71" s="1"/>
  <c r="P20" i="71"/>
  <c r="P70" i="71" s="1"/>
  <c r="S19" i="71"/>
  <c r="P18" i="71"/>
  <c r="P17" i="71"/>
  <c r="P16" i="71"/>
  <c r="P66" i="71" s="1"/>
  <c r="P15" i="71"/>
  <c r="P65" i="71" s="1"/>
  <c r="S14" i="71"/>
  <c r="P14" i="71"/>
  <c r="P64" i="71" s="1"/>
  <c r="S13" i="71"/>
  <c r="P13" i="71"/>
  <c r="P63" i="71" s="1"/>
  <c r="S12" i="71"/>
  <c r="P12" i="71"/>
  <c r="P62" i="71" s="1"/>
  <c r="S11" i="71"/>
  <c r="P11" i="71"/>
  <c r="P61" i="71" s="1"/>
  <c r="S10" i="71"/>
  <c r="P10" i="71"/>
  <c r="S9" i="71"/>
  <c r="P9" i="71"/>
  <c r="P59" i="71" s="1"/>
  <c r="S8" i="71"/>
  <c r="P8" i="71"/>
  <c r="O70" i="70"/>
  <c r="K70" i="70"/>
  <c r="I70" i="70"/>
  <c r="G70" i="70"/>
  <c r="E70" i="70"/>
  <c r="C70" i="70"/>
  <c r="O69" i="70"/>
  <c r="N69" i="70"/>
  <c r="M69" i="70"/>
  <c r="L69" i="70"/>
  <c r="K69" i="70"/>
  <c r="J69" i="70"/>
  <c r="I69" i="70"/>
  <c r="H69" i="70"/>
  <c r="G69" i="70"/>
  <c r="F69" i="70"/>
  <c r="E69" i="70"/>
  <c r="D69" i="70"/>
  <c r="C69" i="70"/>
  <c r="B69" i="70"/>
  <c r="O68" i="70"/>
  <c r="N68" i="70"/>
  <c r="M68" i="70"/>
  <c r="L68" i="70"/>
  <c r="K68" i="70"/>
  <c r="J68" i="70"/>
  <c r="I68" i="70"/>
  <c r="H68" i="70"/>
  <c r="G68" i="70"/>
  <c r="F68" i="70"/>
  <c r="E68" i="70"/>
  <c r="D68" i="70"/>
  <c r="C68" i="70"/>
  <c r="B68" i="70"/>
  <c r="O67" i="70"/>
  <c r="N67" i="70"/>
  <c r="M67" i="70"/>
  <c r="L67" i="70"/>
  <c r="K67" i="70"/>
  <c r="J67" i="70"/>
  <c r="I67" i="70"/>
  <c r="H67" i="70"/>
  <c r="G67" i="70"/>
  <c r="F67" i="70"/>
  <c r="E67" i="70"/>
  <c r="D67" i="70"/>
  <c r="C67" i="70"/>
  <c r="B67" i="70"/>
  <c r="O66" i="70"/>
  <c r="N66" i="70"/>
  <c r="M66" i="70"/>
  <c r="L66" i="70"/>
  <c r="K66" i="70"/>
  <c r="J66" i="70"/>
  <c r="I66" i="70"/>
  <c r="H66" i="70"/>
  <c r="G66" i="70"/>
  <c r="F66" i="70"/>
  <c r="E66" i="70"/>
  <c r="D66" i="70"/>
  <c r="C66" i="70"/>
  <c r="B66" i="70"/>
  <c r="O65" i="70"/>
  <c r="N65" i="70"/>
  <c r="M65" i="70"/>
  <c r="L65" i="70"/>
  <c r="K65" i="70"/>
  <c r="J65" i="70"/>
  <c r="I65" i="70"/>
  <c r="H65" i="70"/>
  <c r="G65" i="70"/>
  <c r="F65" i="70"/>
  <c r="E65" i="70"/>
  <c r="D65" i="70"/>
  <c r="C65" i="70"/>
  <c r="B65" i="70"/>
  <c r="O64" i="70"/>
  <c r="N64" i="70"/>
  <c r="M64" i="70"/>
  <c r="L64" i="70"/>
  <c r="K64" i="70"/>
  <c r="J64" i="70"/>
  <c r="I64" i="70"/>
  <c r="H64" i="70"/>
  <c r="G64" i="70"/>
  <c r="F64" i="70"/>
  <c r="E64" i="70"/>
  <c r="D64" i="70"/>
  <c r="C64" i="70"/>
  <c r="B64" i="70"/>
  <c r="O63" i="70"/>
  <c r="N63" i="70"/>
  <c r="M63" i="70"/>
  <c r="L63" i="70"/>
  <c r="K63" i="70"/>
  <c r="J63" i="70"/>
  <c r="I63" i="70"/>
  <c r="H63" i="70"/>
  <c r="G63" i="70"/>
  <c r="F63" i="70"/>
  <c r="E63" i="70"/>
  <c r="D63" i="70"/>
  <c r="C63" i="70"/>
  <c r="B63" i="70"/>
  <c r="O62" i="70"/>
  <c r="N62" i="70"/>
  <c r="M62" i="70"/>
  <c r="L62" i="70"/>
  <c r="K62" i="70"/>
  <c r="J62" i="70"/>
  <c r="I62" i="70"/>
  <c r="H62" i="70"/>
  <c r="G62" i="70"/>
  <c r="F62" i="70"/>
  <c r="E62" i="70"/>
  <c r="D62" i="70"/>
  <c r="C62" i="70"/>
  <c r="B62" i="70"/>
  <c r="O61" i="70"/>
  <c r="N61" i="70"/>
  <c r="M61" i="70"/>
  <c r="L61" i="70"/>
  <c r="K61" i="70"/>
  <c r="J61" i="70"/>
  <c r="I61" i="70"/>
  <c r="H61" i="70"/>
  <c r="G61" i="70"/>
  <c r="F61" i="70"/>
  <c r="E61" i="70"/>
  <c r="D61" i="70"/>
  <c r="C61" i="70"/>
  <c r="B61" i="70"/>
  <c r="O60" i="70"/>
  <c r="N60" i="70"/>
  <c r="M60" i="70"/>
  <c r="L60" i="70"/>
  <c r="K60" i="70"/>
  <c r="J60" i="70"/>
  <c r="I60" i="70"/>
  <c r="H60" i="70"/>
  <c r="G60" i="70"/>
  <c r="F60" i="70"/>
  <c r="E60" i="70"/>
  <c r="D60" i="70"/>
  <c r="C60" i="70"/>
  <c r="B60" i="70"/>
  <c r="O59" i="70"/>
  <c r="N59" i="70"/>
  <c r="M59" i="70"/>
  <c r="L59" i="70"/>
  <c r="K59" i="70"/>
  <c r="J59" i="70"/>
  <c r="I59" i="70"/>
  <c r="H59" i="70"/>
  <c r="G59" i="70"/>
  <c r="F59" i="70"/>
  <c r="E59" i="70"/>
  <c r="D59" i="70"/>
  <c r="C59" i="70"/>
  <c r="B59" i="70"/>
  <c r="O58" i="70"/>
  <c r="N58" i="70"/>
  <c r="M58" i="70"/>
  <c r="L58" i="70"/>
  <c r="K58" i="70"/>
  <c r="J58" i="70"/>
  <c r="I58" i="70"/>
  <c r="H58" i="70"/>
  <c r="G58" i="70"/>
  <c r="F58" i="70"/>
  <c r="E58" i="70"/>
  <c r="D58" i="70"/>
  <c r="C58" i="70"/>
  <c r="B58" i="70"/>
  <c r="A51" i="70"/>
  <c r="I42" i="70"/>
  <c r="J42" i="70" s="1"/>
  <c r="H42" i="70"/>
  <c r="G42" i="70"/>
  <c r="I40" i="70"/>
  <c r="H40" i="70"/>
  <c r="G40" i="70"/>
  <c r="I38" i="70"/>
  <c r="H38" i="70"/>
  <c r="G38" i="70"/>
  <c r="G45" i="70" s="1"/>
  <c r="M32" i="70"/>
  <c r="I32" i="70"/>
  <c r="H32" i="70"/>
  <c r="G32" i="70"/>
  <c r="F32" i="70"/>
  <c r="E32" i="70"/>
  <c r="D32" i="70"/>
  <c r="M31" i="70"/>
  <c r="I31" i="70"/>
  <c r="H31" i="70"/>
  <c r="G31" i="70"/>
  <c r="F31" i="70"/>
  <c r="E31" i="70"/>
  <c r="D31" i="70"/>
  <c r="M30" i="70"/>
  <c r="J30" i="70"/>
  <c r="J33" i="70" s="1"/>
  <c r="I30" i="70"/>
  <c r="I33" i="70" s="1"/>
  <c r="H30" i="70"/>
  <c r="G30" i="70"/>
  <c r="G33" i="70" s="1"/>
  <c r="F30" i="70"/>
  <c r="E30" i="70"/>
  <c r="D30" i="70"/>
  <c r="D33" i="70" s="1"/>
  <c r="P20" i="70"/>
  <c r="P70" i="70" s="1"/>
  <c r="S19" i="70"/>
  <c r="P18" i="70"/>
  <c r="P17" i="70"/>
  <c r="P16" i="70"/>
  <c r="P66" i="70" s="1"/>
  <c r="P15" i="70"/>
  <c r="P65" i="70" s="1"/>
  <c r="S14" i="70"/>
  <c r="P14" i="70"/>
  <c r="P64" i="70" s="1"/>
  <c r="S13" i="70"/>
  <c r="P13" i="70"/>
  <c r="P63" i="70" s="1"/>
  <c r="S12" i="70"/>
  <c r="P12" i="70"/>
  <c r="P62" i="70" s="1"/>
  <c r="S11" i="70"/>
  <c r="P11" i="70"/>
  <c r="P61" i="70" s="1"/>
  <c r="S10" i="70"/>
  <c r="P10" i="70"/>
  <c r="P60" i="70" s="1"/>
  <c r="S9" i="70"/>
  <c r="P9" i="70"/>
  <c r="S8" i="70"/>
  <c r="P8" i="70"/>
  <c r="H42" i="69"/>
  <c r="E30" i="69"/>
  <c r="M31" i="69"/>
  <c r="H30" i="69"/>
  <c r="G30" i="69"/>
  <c r="I40" i="69"/>
  <c r="P16" i="69"/>
  <c r="N65" i="69"/>
  <c r="F65" i="69"/>
  <c r="L64" i="69"/>
  <c r="P14" i="69"/>
  <c r="P64" i="69" s="1"/>
  <c r="P13" i="69"/>
  <c r="P63" i="69" s="1"/>
  <c r="H62" i="69"/>
  <c r="G31" i="69"/>
  <c r="L60" i="69"/>
  <c r="P10" i="69"/>
  <c r="J59" i="69"/>
  <c r="I59" i="69"/>
  <c r="B59" i="69"/>
  <c r="O69" i="69"/>
  <c r="M69" i="69"/>
  <c r="K69" i="69"/>
  <c r="J69" i="69"/>
  <c r="I69" i="69"/>
  <c r="D30" i="69"/>
  <c r="G69" i="69"/>
  <c r="E69" i="69"/>
  <c r="D69" i="69"/>
  <c r="C69" i="69"/>
  <c r="B69" i="69"/>
  <c r="O70" i="69"/>
  <c r="K70" i="69"/>
  <c r="I70" i="69"/>
  <c r="G70" i="69"/>
  <c r="E70" i="69"/>
  <c r="C70" i="69"/>
  <c r="O68" i="69"/>
  <c r="N68" i="69"/>
  <c r="M68" i="69"/>
  <c r="K68" i="69"/>
  <c r="J68" i="69"/>
  <c r="I68" i="69"/>
  <c r="H68" i="69"/>
  <c r="G68" i="69"/>
  <c r="F68" i="69"/>
  <c r="E68" i="69"/>
  <c r="D68" i="69"/>
  <c r="C68" i="69"/>
  <c r="B68" i="69"/>
  <c r="O67" i="69"/>
  <c r="N67" i="69"/>
  <c r="M67" i="69"/>
  <c r="L67" i="69"/>
  <c r="K67" i="69"/>
  <c r="J67" i="69"/>
  <c r="I67" i="69"/>
  <c r="H67" i="69"/>
  <c r="G67" i="69"/>
  <c r="F67" i="69"/>
  <c r="E67" i="69"/>
  <c r="D67" i="69"/>
  <c r="C67" i="69"/>
  <c r="B67" i="69"/>
  <c r="O66" i="69"/>
  <c r="N66" i="69"/>
  <c r="M66" i="69"/>
  <c r="L66" i="69"/>
  <c r="K66" i="69"/>
  <c r="J66" i="69"/>
  <c r="I66" i="69"/>
  <c r="H66" i="69"/>
  <c r="G66" i="69"/>
  <c r="F66" i="69"/>
  <c r="E66" i="69"/>
  <c r="D66" i="69"/>
  <c r="C66" i="69"/>
  <c r="B66" i="69"/>
  <c r="O65" i="69"/>
  <c r="M65" i="69"/>
  <c r="L65" i="69"/>
  <c r="K65" i="69"/>
  <c r="J65" i="69"/>
  <c r="I65" i="69"/>
  <c r="H65" i="69"/>
  <c r="G65" i="69"/>
  <c r="E65" i="69"/>
  <c r="D65" i="69"/>
  <c r="C65" i="69"/>
  <c r="B65" i="69"/>
  <c r="O64" i="69"/>
  <c r="N64" i="69"/>
  <c r="M64" i="69"/>
  <c r="K64" i="69"/>
  <c r="J64" i="69"/>
  <c r="I64" i="69"/>
  <c r="H64" i="69"/>
  <c r="G64" i="69"/>
  <c r="F64" i="69"/>
  <c r="E64" i="69"/>
  <c r="D64" i="69"/>
  <c r="C64" i="69"/>
  <c r="B64" i="69"/>
  <c r="O63" i="69"/>
  <c r="N63" i="69"/>
  <c r="M63" i="69"/>
  <c r="L63" i="69"/>
  <c r="K63" i="69"/>
  <c r="J63" i="69"/>
  <c r="I63" i="69"/>
  <c r="H63" i="69"/>
  <c r="G63" i="69"/>
  <c r="F63" i="69"/>
  <c r="E63" i="69"/>
  <c r="D63" i="69"/>
  <c r="C63" i="69"/>
  <c r="B63" i="69"/>
  <c r="O62" i="69"/>
  <c r="N62" i="69"/>
  <c r="M62" i="69"/>
  <c r="L62" i="69"/>
  <c r="K62" i="69"/>
  <c r="J62" i="69"/>
  <c r="I62" i="69"/>
  <c r="G62" i="69"/>
  <c r="F62" i="69"/>
  <c r="E62" i="69"/>
  <c r="D62" i="69"/>
  <c r="C62" i="69"/>
  <c r="B62" i="69"/>
  <c r="O61" i="69"/>
  <c r="N61" i="69"/>
  <c r="M61" i="69"/>
  <c r="K61" i="69"/>
  <c r="J61" i="69"/>
  <c r="I61" i="69"/>
  <c r="H61" i="69"/>
  <c r="G61" i="69"/>
  <c r="F61" i="69"/>
  <c r="E61" i="69"/>
  <c r="D61" i="69"/>
  <c r="C61" i="69"/>
  <c r="B61" i="69"/>
  <c r="O60" i="69"/>
  <c r="N60" i="69"/>
  <c r="M60" i="69"/>
  <c r="K60" i="69"/>
  <c r="J60" i="69"/>
  <c r="I60" i="69"/>
  <c r="H60" i="69"/>
  <c r="G60" i="69"/>
  <c r="F60" i="69"/>
  <c r="E60" i="69"/>
  <c r="D60" i="69"/>
  <c r="C60" i="69"/>
  <c r="B60" i="69"/>
  <c r="O59" i="69"/>
  <c r="N59" i="69"/>
  <c r="M59" i="69"/>
  <c r="L59" i="69"/>
  <c r="K59" i="69"/>
  <c r="H59" i="69"/>
  <c r="G59" i="69"/>
  <c r="F59" i="69"/>
  <c r="E59" i="69"/>
  <c r="D59" i="69"/>
  <c r="C59" i="69"/>
  <c r="O58" i="69"/>
  <c r="N58" i="69"/>
  <c r="M58" i="69"/>
  <c r="L58" i="69"/>
  <c r="K58" i="69"/>
  <c r="J58" i="69"/>
  <c r="I58" i="69"/>
  <c r="H58" i="69"/>
  <c r="G58" i="69"/>
  <c r="F58" i="69"/>
  <c r="E58" i="69"/>
  <c r="D58" i="69"/>
  <c r="C58" i="69"/>
  <c r="B58" i="69"/>
  <c r="A51" i="69"/>
  <c r="I42" i="69"/>
  <c r="G42" i="69"/>
  <c r="H40" i="69"/>
  <c r="G40" i="69"/>
  <c r="H38" i="69"/>
  <c r="I32" i="69"/>
  <c r="H32" i="69"/>
  <c r="G32" i="69"/>
  <c r="F32" i="69"/>
  <c r="E32" i="69"/>
  <c r="D32" i="69"/>
  <c r="H31" i="69"/>
  <c r="F31" i="69"/>
  <c r="M30" i="69"/>
  <c r="I30" i="69"/>
  <c r="P20" i="69"/>
  <c r="P70" i="69" s="1"/>
  <c r="S19" i="69"/>
  <c r="P17" i="69"/>
  <c r="S13" i="69"/>
  <c r="P12" i="69"/>
  <c r="P62" i="69" s="1"/>
  <c r="S9" i="69"/>
  <c r="P8" i="69"/>
  <c r="N30" i="75" l="1"/>
  <c r="N32" i="75"/>
  <c r="Q13" i="75"/>
  <c r="Q14" i="75"/>
  <c r="G33" i="75"/>
  <c r="K33" i="75" s="1"/>
  <c r="H33" i="75"/>
  <c r="K31" i="75"/>
  <c r="O31" i="75" s="1"/>
  <c r="Q9" i="75"/>
  <c r="Q15" i="75"/>
  <c r="I33" i="75"/>
  <c r="M33" i="75"/>
  <c r="N31" i="75" s="1"/>
  <c r="P65" i="75"/>
  <c r="Q16" i="75"/>
  <c r="Q10" i="75"/>
  <c r="K30" i="75"/>
  <c r="O30" i="75" s="1"/>
  <c r="H45" i="75"/>
  <c r="Q18" i="75"/>
  <c r="P58" i="75"/>
  <c r="Q11" i="75"/>
  <c r="G45" i="75"/>
  <c r="J45" i="75" s="1"/>
  <c r="P59" i="75"/>
  <c r="P63" i="75"/>
  <c r="K42" i="75"/>
  <c r="J40" i="75"/>
  <c r="P69" i="75"/>
  <c r="P21" i="75"/>
  <c r="P71" i="75" s="1"/>
  <c r="P66" i="75"/>
  <c r="Q8" i="75"/>
  <c r="Q17" i="75"/>
  <c r="J38" i="75"/>
  <c r="H45" i="74"/>
  <c r="I45" i="74"/>
  <c r="E33" i="74"/>
  <c r="J40" i="74"/>
  <c r="P58" i="74"/>
  <c r="P19" i="74"/>
  <c r="Q11" i="74" s="1"/>
  <c r="Q8" i="74"/>
  <c r="P59" i="74"/>
  <c r="Q9" i="74"/>
  <c r="P60" i="74"/>
  <c r="Q10" i="74"/>
  <c r="P61" i="74"/>
  <c r="P62" i="74"/>
  <c r="P63" i="74"/>
  <c r="P64" i="74"/>
  <c r="Q14" i="74"/>
  <c r="P65" i="74"/>
  <c r="Q15" i="74"/>
  <c r="P66" i="74"/>
  <c r="Q16" i="74"/>
  <c r="P67" i="74"/>
  <c r="P68" i="74"/>
  <c r="D33" i="74"/>
  <c r="K33" i="74" s="1"/>
  <c r="K30" i="74"/>
  <c r="M33" i="74"/>
  <c r="N32" i="74" s="1"/>
  <c r="N30" i="74"/>
  <c r="O31" i="74"/>
  <c r="L31" i="74"/>
  <c r="N31" i="74"/>
  <c r="O32" i="74"/>
  <c r="L32" i="74"/>
  <c r="G45" i="74"/>
  <c r="J45" i="74" s="1"/>
  <c r="J38" i="74"/>
  <c r="K38" i="74" s="1"/>
  <c r="K40" i="74"/>
  <c r="K42" i="74"/>
  <c r="P58" i="73"/>
  <c r="P19" i="73"/>
  <c r="Q8" i="73"/>
  <c r="P59" i="73"/>
  <c r="Q9" i="73"/>
  <c r="P60" i="73"/>
  <c r="Q10" i="73"/>
  <c r="P61" i="73"/>
  <c r="Q11" i="73"/>
  <c r="P62" i="73"/>
  <c r="Q12" i="73"/>
  <c r="P63" i="73"/>
  <c r="Q13" i="73"/>
  <c r="P64" i="73"/>
  <c r="Q14" i="73"/>
  <c r="P65" i="73"/>
  <c r="Q15" i="73"/>
  <c r="P66" i="73"/>
  <c r="Q16" i="73"/>
  <c r="P67" i="73"/>
  <c r="Q17" i="73"/>
  <c r="P68" i="73"/>
  <c r="Q18" i="73"/>
  <c r="D33" i="73"/>
  <c r="K33" i="73" s="1"/>
  <c r="K30" i="73"/>
  <c r="M33" i="73"/>
  <c r="N30" i="73"/>
  <c r="O31" i="73"/>
  <c r="L31" i="73"/>
  <c r="N31" i="73"/>
  <c r="O32" i="73"/>
  <c r="L32" i="73"/>
  <c r="N32" i="73"/>
  <c r="G45" i="73"/>
  <c r="J45" i="73" s="1"/>
  <c r="J38" i="73"/>
  <c r="K38" i="73" s="1"/>
  <c r="K40" i="73"/>
  <c r="K42" i="73"/>
  <c r="F33" i="72"/>
  <c r="H33" i="72"/>
  <c r="J38" i="72"/>
  <c r="K30" i="72"/>
  <c r="K31" i="72"/>
  <c r="O30" i="72"/>
  <c r="O31" i="72"/>
  <c r="K40" i="72"/>
  <c r="N32" i="72"/>
  <c r="N30" i="72"/>
  <c r="N33" i="72" s="1"/>
  <c r="J45" i="72"/>
  <c r="K42" i="72"/>
  <c r="O32" i="72"/>
  <c r="D33" i="72"/>
  <c r="P19" i="72"/>
  <c r="Q17" i="72" s="1"/>
  <c r="Q15" i="72"/>
  <c r="P67" i="72"/>
  <c r="N31" i="72"/>
  <c r="F33" i="71"/>
  <c r="G33" i="71"/>
  <c r="N32" i="71"/>
  <c r="E33" i="71"/>
  <c r="N30" i="71"/>
  <c r="K32" i="71"/>
  <c r="O30" i="71"/>
  <c r="N33" i="71"/>
  <c r="O32" i="71"/>
  <c r="P19" i="71"/>
  <c r="Q10" i="71" s="1"/>
  <c r="K31" i="71"/>
  <c r="P60" i="71"/>
  <c r="P68" i="71"/>
  <c r="P67" i="71"/>
  <c r="D33" i="71"/>
  <c r="J38" i="71"/>
  <c r="P58" i="71"/>
  <c r="G45" i="71"/>
  <c r="J45" i="71" s="1"/>
  <c r="K40" i="71" s="1"/>
  <c r="F33" i="70"/>
  <c r="J40" i="70"/>
  <c r="H33" i="70"/>
  <c r="M33" i="70"/>
  <c r="N31" i="70" s="1"/>
  <c r="K32" i="70"/>
  <c r="K30" i="70"/>
  <c r="O30" i="70" s="1"/>
  <c r="E33" i="70"/>
  <c r="H45" i="70"/>
  <c r="J45" i="70" s="1"/>
  <c r="K42" i="70" s="1"/>
  <c r="K33" i="70"/>
  <c r="L32" i="70"/>
  <c r="O32" i="70"/>
  <c r="P68" i="70"/>
  <c r="P19" i="70"/>
  <c r="Q18" i="70" s="1"/>
  <c r="K31" i="70"/>
  <c r="P59" i="70"/>
  <c r="P67" i="70"/>
  <c r="I45" i="70"/>
  <c r="J38" i="70"/>
  <c r="P58" i="70"/>
  <c r="Q11" i="70"/>
  <c r="H45" i="69"/>
  <c r="H33" i="69"/>
  <c r="L69" i="69"/>
  <c r="G33" i="69"/>
  <c r="S11" i="69"/>
  <c r="L61" i="69"/>
  <c r="P11" i="69"/>
  <c r="P61" i="69" s="1"/>
  <c r="N69" i="69"/>
  <c r="S8" i="69"/>
  <c r="S12" i="69"/>
  <c r="P18" i="69"/>
  <c r="P68" i="69" s="1"/>
  <c r="I31" i="69"/>
  <c r="I33" i="69" s="1"/>
  <c r="F69" i="69"/>
  <c r="P9" i="69"/>
  <c r="P59" i="69" s="1"/>
  <c r="J30" i="69"/>
  <c r="J33" i="69" s="1"/>
  <c r="M32" i="69"/>
  <c r="H69" i="69"/>
  <c r="D31" i="69"/>
  <c r="D33" i="69" s="1"/>
  <c r="K32" i="69"/>
  <c r="G38" i="69"/>
  <c r="J42" i="69"/>
  <c r="S10" i="69"/>
  <c r="S14" i="69"/>
  <c r="E31" i="69"/>
  <c r="E33" i="69" s="1"/>
  <c r="P15" i="69"/>
  <c r="P65" i="69" s="1"/>
  <c r="F30" i="69"/>
  <c r="F33" i="69" s="1"/>
  <c r="I38" i="69"/>
  <c r="I45" i="69" s="1"/>
  <c r="L68" i="69"/>
  <c r="J40" i="69"/>
  <c r="P66" i="69"/>
  <c r="P60" i="69"/>
  <c r="P67" i="69"/>
  <c r="P58" i="69"/>
  <c r="O33" i="75" l="1"/>
  <c r="P32" i="75" s="1"/>
  <c r="L32" i="75"/>
  <c r="P30" i="75"/>
  <c r="K40" i="75"/>
  <c r="L31" i="75"/>
  <c r="L30" i="75"/>
  <c r="N33" i="75"/>
  <c r="K38" i="75"/>
  <c r="K45" i="75" s="1"/>
  <c r="Q19" i="75"/>
  <c r="L33" i="75"/>
  <c r="Q13" i="74"/>
  <c r="Q18" i="74"/>
  <c r="Q12" i="74"/>
  <c r="Q17" i="74"/>
  <c r="K45" i="74"/>
  <c r="N33" i="74"/>
  <c r="O30" i="74"/>
  <c r="L30" i="74"/>
  <c r="L33" i="74" s="1"/>
  <c r="O33" i="74"/>
  <c r="Q19" i="74"/>
  <c r="P69" i="74"/>
  <c r="P21" i="74"/>
  <c r="P71" i="74" s="1"/>
  <c r="K45" i="73"/>
  <c r="N33" i="73"/>
  <c r="O30" i="73"/>
  <c r="L30" i="73"/>
  <c r="L33" i="73" s="1"/>
  <c r="O33" i="73"/>
  <c r="Q19" i="73"/>
  <c r="P69" i="73"/>
  <c r="P21" i="73"/>
  <c r="P71" i="73" s="1"/>
  <c r="K33" i="72"/>
  <c r="K38" i="72"/>
  <c r="K45" i="72" s="1"/>
  <c r="Q12" i="72"/>
  <c r="Q11" i="72"/>
  <c r="P69" i="72"/>
  <c r="Q18" i="72"/>
  <c r="Q9" i="72"/>
  <c r="Q14" i="72"/>
  <c r="P21" i="72"/>
  <c r="P71" i="72" s="1"/>
  <c r="Q10" i="72"/>
  <c r="Q8" i="72"/>
  <c r="Q13" i="72"/>
  <c r="Q16" i="72"/>
  <c r="Q11" i="71"/>
  <c r="K33" i="71"/>
  <c r="O33" i="71" s="1"/>
  <c r="Q18" i="71"/>
  <c r="K42" i="71"/>
  <c r="P69" i="71"/>
  <c r="Q16" i="71"/>
  <c r="Q15" i="71"/>
  <c r="Q14" i="71"/>
  <c r="Q13" i="71"/>
  <c r="P21" i="71"/>
  <c r="P71" i="71" s="1"/>
  <c r="Q12" i="71"/>
  <c r="Q17" i="71"/>
  <c r="Q8" i="71"/>
  <c r="L31" i="71"/>
  <c r="O31" i="71"/>
  <c r="P31" i="71" s="1"/>
  <c r="P32" i="71"/>
  <c r="K38" i="71"/>
  <c r="L32" i="71"/>
  <c r="P30" i="71"/>
  <c r="P33" i="71" s="1"/>
  <c r="L30" i="71"/>
  <c r="Q9" i="71"/>
  <c r="O33" i="70"/>
  <c r="P30" i="70" s="1"/>
  <c r="N30" i="70"/>
  <c r="N33" i="70" s="1"/>
  <c r="N32" i="70"/>
  <c r="Q8" i="70"/>
  <c r="K38" i="70"/>
  <c r="Q9" i="70"/>
  <c r="O31" i="70"/>
  <c r="L31" i="70"/>
  <c r="P69" i="70"/>
  <c r="Q14" i="70"/>
  <c r="Q13" i="70"/>
  <c r="P21" i="70"/>
  <c r="P71" i="70" s="1"/>
  <c r="Q12" i="70"/>
  <c r="Q16" i="70"/>
  <c r="L30" i="70"/>
  <c r="Q10" i="70"/>
  <c r="Q19" i="70" s="1"/>
  <c r="K40" i="70"/>
  <c r="K45" i="70" s="1"/>
  <c r="Q15" i="70"/>
  <c r="Q17" i="70"/>
  <c r="M33" i="69"/>
  <c r="N30" i="69" s="1"/>
  <c r="O32" i="69"/>
  <c r="K33" i="69"/>
  <c r="O33" i="69" s="1"/>
  <c r="J38" i="69"/>
  <c r="G45" i="69"/>
  <c r="J45" i="69" s="1"/>
  <c r="K31" i="69"/>
  <c r="O31" i="69" s="1"/>
  <c r="P19" i="69"/>
  <c r="Q14" i="69" s="1"/>
  <c r="K30" i="69"/>
  <c r="O30" i="69" s="1"/>
  <c r="Q16" i="69"/>
  <c r="Q13" i="69"/>
  <c r="P21" i="69"/>
  <c r="P71" i="69" s="1"/>
  <c r="Q15" i="69"/>
  <c r="Q10" i="69"/>
  <c r="Q8" i="69"/>
  <c r="Q9" i="69"/>
  <c r="Q11" i="69"/>
  <c r="Q18" i="69"/>
  <c r="Q17" i="69"/>
  <c r="P31" i="75" l="1"/>
  <c r="P33" i="75" s="1"/>
  <c r="P32" i="74"/>
  <c r="P31" i="74"/>
  <c r="P30" i="74"/>
  <c r="P33" i="74" s="1"/>
  <c r="P32" i="73"/>
  <c r="P31" i="73"/>
  <c r="P30" i="73"/>
  <c r="P33" i="73" s="1"/>
  <c r="O33" i="72"/>
  <c r="L30" i="72"/>
  <c r="L32" i="72"/>
  <c r="L31" i="72"/>
  <c r="Q19" i="72"/>
  <c r="K45" i="71"/>
  <c r="Q19" i="71"/>
  <c r="L33" i="71"/>
  <c r="P33" i="70"/>
  <c r="L33" i="70"/>
  <c r="P32" i="70"/>
  <c r="P31" i="70"/>
  <c r="P31" i="69"/>
  <c r="P32" i="69"/>
  <c r="L31" i="69"/>
  <c r="N31" i="69"/>
  <c r="N32" i="69"/>
  <c r="P30" i="69"/>
  <c r="L32" i="69"/>
  <c r="Q12" i="69"/>
  <c r="K38" i="69"/>
  <c r="K40" i="69"/>
  <c r="L30" i="69"/>
  <c r="P69" i="69"/>
  <c r="K42" i="69"/>
  <c r="Q19" i="69"/>
  <c r="P30" i="72" l="1"/>
  <c r="P31" i="72"/>
  <c r="P32" i="72"/>
  <c r="L33" i="72"/>
  <c r="P33" i="69"/>
  <c r="L33" i="69"/>
  <c r="N33" i="69"/>
  <c r="K45" i="69"/>
  <c r="P33" i="72" l="1"/>
</calcChain>
</file>

<file path=xl/sharedStrings.xml><?xml version="1.0" encoding="utf-8"?>
<sst xmlns="http://schemas.openxmlformats.org/spreadsheetml/2006/main" count="1274" uniqueCount="84">
  <si>
    <t xml:space="preserve"> AHCCCS ACC and RBHA SMI Enrollment</t>
  </si>
  <si>
    <t>March 1, 2024</t>
  </si>
  <si>
    <t xml:space="preserve">By County By Health Plan  </t>
  </si>
  <si>
    <t>COUNTIES:</t>
  </si>
  <si>
    <t>9      11</t>
  </si>
  <si>
    <t>PC</t>
  </si>
  <si>
    <t>%</t>
  </si>
  <si>
    <t>HEALTH PLAN:</t>
  </si>
  <si>
    <t>APACHE</t>
  </si>
  <si>
    <t>COCHISE</t>
  </si>
  <si>
    <t>COCONINO</t>
  </si>
  <si>
    <t>GILA</t>
  </si>
  <si>
    <r>
      <t>GRAHAM/
GREENLEE</t>
    </r>
    <r>
      <rPr>
        <b/>
        <vertAlign val="superscript"/>
        <sz val="10"/>
        <color indexed="8"/>
        <rFont val="Arial"/>
        <family val="2"/>
      </rPr>
      <t>2</t>
    </r>
  </si>
  <si>
    <t>LaPAZ</t>
  </si>
  <si>
    <t>MARICOPA</t>
  </si>
  <si>
    <t>MOHAVE</t>
  </si>
  <si>
    <t>NAVAJO</t>
  </si>
  <si>
    <t>PIMA</t>
  </si>
  <si>
    <t>PINAL</t>
  </si>
  <si>
    <t>S CRUZ</t>
  </si>
  <si>
    <t>YAVAPAI</t>
  </si>
  <si>
    <t>YUMA</t>
  </si>
  <si>
    <t>Totals</t>
  </si>
  <si>
    <t>Enrollment</t>
  </si>
  <si>
    <t>Care 1st Health Plan</t>
  </si>
  <si>
    <t>Health Choice Arizona</t>
  </si>
  <si>
    <t>Arizona Complete Health- Complete Care Plan</t>
  </si>
  <si>
    <t>Mercy Care Plan</t>
  </si>
  <si>
    <t>UnitedHealthcare Plan</t>
  </si>
  <si>
    <t>Banner University Family Care</t>
  </si>
  <si>
    <t>Molina Complete Care</t>
  </si>
  <si>
    <t>CHP</t>
  </si>
  <si>
    <r>
      <t>Care 1st Health Plan -SMI</t>
    </r>
    <r>
      <rPr>
        <b/>
        <vertAlign val="superscript"/>
        <sz val="10"/>
        <color rgb="FF000000"/>
        <rFont val="Arial"/>
        <family val="2"/>
      </rPr>
      <t>1</t>
    </r>
  </si>
  <si>
    <r>
      <t>Arizona Complete Health Care Plan-SMI</t>
    </r>
    <r>
      <rPr>
        <b/>
        <vertAlign val="superscript"/>
        <sz val="10"/>
        <color indexed="8"/>
        <rFont val="Arial"/>
        <family val="2"/>
      </rPr>
      <t>1</t>
    </r>
  </si>
  <si>
    <r>
      <t>Mercy Care Plan-SMI</t>
    </r>
    <r>
      <rPr>
        <b/>
        <vertAlign val="superscript"/>
        <sz val="10"/>
        <color indexed="8"/>
        <rFont val="Arial"/>
        <family val="2"/>
      </rPr>
      <t>1</t>
    </r>
  </si>
  <si>
    <t>HPs' Totals Per County</t>
  </si>
  <si>
    <t>Other AHCCCS ACC and Other Members</t>
  </si>
  <si>
    <t>AIHP</t>
  </si>
  <si>
    <t xml:space="preserve">  FFS-ACC</t>
  </si>
  <si>
    <t>TPA/QMB-</t>
  </si>
  <si>
    <t>Emer Svc-</t>
  </si>
  <si>
    <t xml:space="preserve">HPE- </t>
  </si>
  <si>
    <t>SLMB/QI -</t>
  </si>
  <si>
    <t>Justice No Payment Status</t>
  </si>
  <si>
    <t xml:space="preserve"> </t>
  </si>
  <si>
    <t xml:space="preserve">2. Due to HIPAA requirements, Graham and Greenlee counties are being combined. </t>
  </si>
  <si>
    <t xml:space="preserve">ACC Enrollment By Geographic Service Area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</si>
  <si>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County - GSA</t>
  </si>
  <si>
    <t>Care 1st Arizona</t>
  </si>
  <si>
    <t>Arizona Complete Health</t>
  </si>
  <si>
    <t>United Healthcare Plan</t>
  </si>
  <si>
    <t>Subtotal Per GSA</t>
  </si>
  <si>
    <t>% Subtotal</t>
  </si>
  <si>
    <t>CHP Total Per GSA</t>
  </si>
  <si>
    <t>% CHP</t>
  </si>
  <si>
    <t xml:space="preserve">Grand Total Per GSA </t>
  </si>
  <si>
    <t xml:space="preserve"> % Grand Total</t>
  </si>
  <si>
    <t>(Gila, Pinal, Maricopa)</t>
  </si>
  <si>
    <t>Central GSA</t>
  </si>
  <si>
    <t>(Apache, Coconino, Mohave, Navajo, Yavapai)</t>
  </si>
  <si>
    <t>North GSA</t>
  </si>
  <si>
    <t xml:space="preserve"> (Cochise, Graham, Greenlee, Pima, Santa Cruz, La Paz, Yuma)</t>
  </si>
  <si>
    <t>South GSA</t>
  </si>
  <si>
    <t xml:space="preserve">Total Per HP </t>
  </si>
  <si>
    <t xml:space="preserve">SMI Enrollment By Geographic Service Area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</si>
  <si>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Care 1st Health Plan -SMI</t>
  </si>
  <si>
    <t>Arizona Complete Health Care Plan-SMI</t>
  </si>
  <si>
    <t>Mercy Care Plan-SMI</t>
  </si>
  <si>
    <t>Total Per GSA</t>
  </si>
  <si>
    <t xml:space="preserve"> % GSA Total</t>
  </si>
  <si>
    <t>Data Source: AHCCCS-ISD Report HP07M078, ACC Enrollment Summary Report</t>
  </si>
  <si>
    <t>Member %  INCREASE / (DECREASE)</t>
  </si>
  <si>
    <t>By County By Health Plan</t>
  </si>
  <si>
    <t>HP</t>
  </si>
  <si>
    <r>
      <t>Care 1st Health Plan -SMI</t>
    </r>
    <r>
      <rPr>
        <b/>
        <vertAlign val="superscript"/>
        <sz val="10"/>
        <rFont val="Arial"/>
        <family val="2"/>
      </rPr>
      <t>1</t>
    </r>
  </si>
  <si>
    <t>February 1, 2024</t>
  </si>
  <si>
    <t>January 1, 2024</t>
  </si>
  <si>
    <t>December 1, 2023</t>
  </si>
  <si>
    <t>November 1, 2023</t>
  </si>
  <si>
    <t>October 1, 2023</t>
  </si>
  <si>
    <t>September 1, 2023</t>
  </si>
  <si>
    <t>1. The enrollment data presented on this report for Mercy Care Plan, Care 1st, and Arizona Complete Health Care Plan is for the SMI Integrated Plan (ACC recipients).</t>
  </si>
  <si>
    <t>Produced By: AHCCCS-DBF Health Care Finance</t>
  </si>
  <si>
    <t>April 1,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</si>
</sst>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0.00%_);\(0.00%\)"/>
  </numFmts>
  <fonts count="28" x14ac:knownFonts="1">
    <font>
      <sz val="10"/>
      <name val="Arial"/>
      <family val="2"/>
    </font>
    <font>
      <sz val="10"/>
      <name val="Arial"/>
      <family val="2"/>
    </font>
    <font>
      <b/>
      <sz val="16"/>
      <color indexed="8"/>
      <name val="Arial Rounded MT Bold"/>
      <family val="2"/>
    </font>
    <font>
      <b/>
      <sz val="16"/>
      <color theme="0"/>
      <name val="Arial"/>
      <family val="2"/>
    </font>
    <font>
      <b/>
      <sz val="14"/>
      <name val="Arial Rounded MT Bold"/>
      <family val="2"/>
    </font>
    <font>
      <b/>
      <sz val="14"/>
      <color indexed="8"/>
      <name val="Arial Rounded MT Bold"/>
      <family val="2"/>
    </font>
    <font>
      <sz val="9"/>
      <name val="Arial"/>
      <family val="2"/>
    </font>
    <font>
      <b/>
      <u/>
      <sz val="12"/>
      <color indexed="8"/>
      <name val="Arial"/>
      <family val="2"/>
    </font>
    <font>
      <sz val="9"/>
      <color indexed="8"/>
      <name val="Arial"/>
      <family val="2"/>
    </font>
    <font>
      <b/>
      <u/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vertAlign val="superscript"/>
      <sz val="10"/>
      <color indexed="8"/>
      <name val="Arial"/>
      <family val="2"/>
    </font>
    <font>
      <sz val="12"/>
      <color indexed="8"/>
      <name val="Arial"/>
      <family val="2"/>
    </font>
    <font>
      <sz val="9"/>
      <color indexed="10"/>
      <name val="Arial"/>
      <family val="2"/>
    </font>
    <font>
      <b/>
      <sz val="16"/>
      <color rgb="FFFF000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u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b/>
      <vertAlign val="superscript"/>
      <sz val="10"/>
      <color rgb="FF000000"/>
      <name val="Arial"/>
      <family val="2"/>
    </font>
    <font>
      <b/>
      <vertAlign val="superscript"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6337778862885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0">
    <xf numFmtId="0" fontId="0" fillId="0" borderId="0" xfId="0"/>
    <xf numFmtId="0" fontId="3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/>
    <xf numFmtId="0" fontId="12" fillId="2" borderId="2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2" fillId="0" borderId="1" xfId="0" applyFont="1" applyBorder="1"/>
    <xf numFmtId="0" fontId="11" fillId="0" borderId="1" xfId="0" applyFont="1" applyBorder="1"/>
    <xf numFmtId="0" fontId="14" fillId="0" borderId="6" xfId="0" applyFont="1" applyBorder="1"/>
    <xf numFmtId="0" fontId="12" fillId="0" borderId="0" xfId="0" applyFont="1"/>
    <xf numFmtId="37" fontId="14" fillId="0" borderId="0" xfId="0" applyNumberFormat="1" applyFont="1"/>
    <xf numFmtId="37" fontId="8" fillId="0" borderId="0" xfId="0" applyNumberFormat="1" applyFont="1"/>
    <xf numFmtId="37" fontId="17" fillId="0" borderId="0" xfId="0" applyNumberFormat="1" applyFont="1"/>
    <xf numFmtId="37" fontId="18" fillId="0" borderId="0" xfId="0" applyNumberFormat="1" applyFont="1"/>
    <xf numFmtId="37" fontId="14" fillId="0" borderId="9" xfId="0" applyNumberFormat="1" applyFont="1" applyBorder="1"/>
    <xf numFmtId="0" fontId="11" fillId="2" borderId="10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  <xf numFmtId="0" fontId="11" fillId="2" borderId="11" xfId="0" applyFont="1" applyFill="1" applyBorder="1" applyAlignment="1">
      <alignment horizontal="center" wrapText="1"/>
    </xf>
    <xf numFmtId="0" fontId="11" fillId="0" borderId="12" xfId="0" applyFont="1" applyBorder="1" applyAlignment="1">
      <alignment horizontal="right"/>
    </xf>
    <xf numFmtId="0" fontId="20" fillId="0" borderId="0" xfId="0" applyFont="1"/>
    <xf numFmtId="0" fontId="21" fillId="0" borderId="0" xfId="0" applyFont="1"/>
    <xf numFmtId="37" fontId="0" fillId="0" borderId="0" xfId="0" applyNumberFormat="1"/>
    <xf numFmtId="0" fontId="22" fillId="0" borderId="0" xfId="0" applyFont="1"/>
    <xf numFmtId="0" fontId="15" fillId="0" borderId="0" xfId="0" applyFont="1"/>
    <xf numFmtId="0" fontId="23" fillId="0" borderId="0" xfId="0" applyFont="1"/>
    <xf numFmtId="0" fontId="24" fillId="0" borderId="0" xfId="0" applyFont="1"/>
    <xf numFmtId="0" fontId="12" fillId="2" borderId="4" xfId="0" applyFont="1" applyFill="1" applyBorder="1" applyAlignment="1">
      <alignment horizontal="center"/>
    </xf>
    <xf numFmtId="37" fontId="3" fillId="0" borderId="0" xfId="0" applyNumberFormat="1" applyFont="1"/>
    <xf numFmtId="10" fontId="14" fillId="0" borderId="0" xfId="0" applyNumberFormat="1" applyFont="1" applyAlignment="1">
      <alignment horizontal="center"/>
    </xf>
    <xf numFmtId="9" fontId="0" fillId="0" borderId="0" xfId="2" applyFont="1"/>
    <xf numFmtId="10" fontId="14" fillId="0" borderId="0" xfId="0" applyNumberFormat="1" applyFont="1"/>
    <xf numFmtId="10" fontId="8" fillId="0" borderId="0" xfId="0" applyNumberFormat="1" applyFont="1"/>
    <xf numFmtId="10" fontId="17" fillId="0" borderId="0" xfId="0" applyNumberFormat="1" applyFont="1"/>
    <xf numFmtId="10" fontId="18" fillId="0" borderId="0" xfId="0" applyNumberFormat="1" applyFont="1"/>
    <xf numFmtId="2" fontId="8" fillId="0" borderId="0" xfId="0" applyNumberFormat="1" applyFont="1"/>
    <xf numFmtId="165" fontId="0" fillId="0" borderId="1" xfId="1" applyNumberFormat="1" applyFont="1" applyFill="1" applyBorder="1"/>
    <xf numFmtId="165" fontId="0" fillId="0" borderId="2" xfId="1" applyNumberFormat="1" applyFont="1" applyFill="1" applyBorder="1"/>
    <xf numFmtId="0" fontId="19" fillId="0" borderId="0" xfId="0" applyFont="1"/>
    <xf numFmtId="0" fontId="11" fillId="0" borderId="13" xfId="0" applyFont="1" applyBorder="1" applyAlignment="1">
      <alignment horizontal="right"/>
    </xf>
    <xf numFmtId="165" fontId="0" fillId="0" borderId="0" xfId="0" applyNumberFormat="1"/>
    <xf numFmtId="0" fontId="25" fillId="0" borderId="0" xfId="0" applyFont="1"/>
    <xf numFmtId="0" fontId="11" fillId="0" borderId="0" xfId="0" applyFont="1" applyAlignment="1">
      <alignment horizontal="left" vertical="center"/>
    </xf>
    <xf numFmtId="3" fontId="0" fillId="0" borderId="0" xfId="0" applyNumberFormat="1" applyAlignment="1">
      <alignment horizontal="right"/>
    </xf>
    <xf numFmtId="37" fontId="1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43" fontId="0" fillId="0" borderId="0" xfId="1" applyFont="1" applyFill="1" applyAlignment="1">
      <alignment horizontal="right"/>
    </xf>
    <xf numFmtId="10" fontId="14" fillId="0" borderId="0" xfId="0" applyNumberFormat="1" applyFont="1" applyAlignment="1">
      <alignment horizontal="right"/>
    </xf>
    <xf numFmtId="0" fontId="0" fillId="0" borderId="0" xfId="0" applyAlignment="1">
      <alignment vertical="center"/>
    </xf>
    <xf numFmtId="0" fontId="12" fillId="2" borderId="1" xfId="0" applyFont="1" applyFill="1" applyBorder="1" applyAlignment="1">
      <alignment horizontal="center" wrapText="1"/>
    </xf>
    <xf numFmtId="49" fontId="11" fillId="2" borderId="1" xfId="0" applyNumberFormat="1" applyFont="1" applyFill="1" applyBorder="1" applyAlignment="1">
      <alignment horizontal="center"/>
    </xf>
    <xf numFmtId="3" fontId="0" fillId="0" borderId="0" xfId="0" applyNumberFormat="1"/>
    <xf numFmtId="0" fontId="0" fillId="0" borderId="5" xfId="0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wrapText="1"/>
    </xf>
    <xf numFmtId="0" fontId="11" fillId="2" borderId="31" xfId="0" applyFont="1" applyFill="1" applyBorder="1" applyAlignment="1">
      <alignment horizontal="center" wrapText="1"/>
    </xf>
    <xf numFmtId="0" fontId="11" fillId="2" borderId="37" xfId="0" applyFont="1" applyFill="1" applyBorder="1" applyAlignment="1">
      <alignment horizontal="center" wrapText="1"/>
    </xf>
    <xf numFmtId="0" fontId="11" fillId="2" borderId="2" xfId="0" applyFont="1" applyFill="1" applyBorder="1" applyAlignment="1">
      <alignment horizontal="center"/>
    </xf>
    <xf numFmtId="0" fontId="12" fillId="2" borderId="38" xfId="0" applyFont="1" applyFill="1" applyBorder="1" applyAlignment="1">
      <alignment horizontal="center"/>
    </xf>
    <xf numFmtId="0" fontId="11" fillId="2" borderId="37" xfId="0" applyFont="1" applyFill="1" applyBorder="1" applyAlignment="1">
      <alignment horizontal="center"/>
    </xf>
    <xf numFmtId="164" fontId="0" fillId="5" borderId="15" xfId="0" applyNumberFormat="1" applyFill="1" applyBorder="1"/>
    <xf numFmtId="0" fontId="11" fillId="2" borderId="38" xfId="0" applyFont="1" applyFill="1" applyBorder="1" applyAlignment="1">
      <alignment horizontal="center" wrapText="1"/>
    </xf>
    <xf numFmtId="0" fontId="12" fillId="2" borderId="31" xfId="0" applyFont="1" applyFill="1" applyBorder="1" applyAlignment="1">
      <alignment horizontal="center"/>
    </xf>
    <xf numFmtId="0" fontId="12" fillId="2" borderId="42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5" fontId="14" fillId="2" borderId="3" xfId="1" applyNumberFormat="1" applyFont="1" applyFill="1" applyBorder="1"/>
    <xf numFmtId="164" fontId="0" fillId="2" borderId="4" xfId="2" applyNumberFormat="1" applyFont="1" applyFill="1" applyBorder="1"/>
    <xf numFmtId="165" fontId="14" fillId="2" borderId="39" xfId="1" applyNumberFormat="1" applyFont="1" applyFill="1" applyBorder="1"/>
    <xf numFmtId="165" fontId="14" fillId="4" borderId="8" xfId="1" applyNumberFormat="1" applyFont="1" applyFill="1" applyBorder="1"/>
    <xf numFmtId="165" fontId="0" fillId="0" borderId="0" xfId="1" applyNumberFormat="1" applyFont="1"/>
    <xf numFmtId="165" fontId="0" fillId="0" borderId="5" xfId="1" applyNumberFormat="1" applyFont="1" applyBorder="1" applyAlignment="1">
      <alignment horizontal="center" vertical="center"/>
    </xf>
    <xf numFmtId="164" fontId="0" fillId="0" borderId="5" xfId="2" applyNumberFormat="1" applyFont="1" applyBorder="1" applyAlignment="1">
      <alignment horizontal="center" vertical="center"/>
    </xf>
    <xf numFmtId="9" fontId="0" fillId="0" borderId="19" xfId="2" applyFont="1" applyBorder="1" applyAlignment="1">
      <alignment horizontal="center" vertical="center"/>
    </xf>
    <xf numFmtId="165" fontId="0" fillId="2" borderId="3" xfId="1" applyNumberFormat="1" applyFont="1" applyFill="1" applyBorder="1" applyAlignment="1">
      <alignment horizontal="center" vertical="center"/>
    </xf>
    <xf numFmtId="164" fontId="0" fillId="2" borderId="4" xfId="2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165" fontId="0" fillId="0" borderId="5" xfId="1" applyNumberFormat="1" applyFont="1" applyBorder="1" applyAlignment="1">
      <alignment horizontal="right" vertical="center"/>
    </xf>
    <xf numFmtId="165" fontId="0" fillId="0" borderId="44" xfId="1" applyNumberFormat="1" applyFont="1" applyBorder="1" applyAlignment="1">
      <alignment horizontal="right" vertical="center"/>
    </xf>
    <xf numFmtId="165" fontId="0" fillId="0" borderId="44" xfId="1" applyNumberFormat="1" applyFont="1" applyBorder="1" applyAlignment="1">
      <alignment horizontal="center" vertical="center"/>
    </xf>
    <xf numFmtId="164" fontId="0" fillId="0" borderId="44" xfId="2" applyNumberFormat="1" applyFont="1" applyBorder="1" applyAlignment="1">
      <alignment horizontal="center" vertical="center"/>
    </xf>
    <xf numFmtId="9" fontId="0" fillId="0" borderId="45" xfId="2" applyFont="1" applyBorder="1" applyAlignment="1">
      <alignment horizontal="center" vertical="center"/>
    </xf>
    <xf numFmtId="165" fontId="0" fillId="2" borderId="39" xfId="1" applyNumberFormat="1" applyFont="1" applyFill="1" applyBorder="1" applyAlignment="1">
      <alignment horizontal="center" vertical="center"/>
    </xf>
    <xf numFmtId="164" fontId="0" fillId="2" borderId="40" xfId="2" applyNumberFormat="1" applyFont="1" applyFill="1" applyBorder="1" applyAlignment="1">
      <alignment horizontal="center" vertical="center"/>
    </xf>
    <xf numFmtId="165" fontId="0" fillId="5" borderId="13" xfId="1" applyNumberFormat="1" applyFont="1" applyFill="1" applyBorder="1" applyAlignment="1">
      <alignment horizontal="center"/>
    </xf>
    <xf numFmtId="165" fontId="0" fillId="5" borderId="12" xfId="1" applyNumberFormat="1" applyFont="1" applyFill="1" applyBorder="1" applyAlignment="1">
      <alignment horizontal="center"/>
    </xf>
    <xf numFmtId="165" fontId="0" fillId="5" borderId="7" xfId="1" applyNumberFormat="1" applyFont="1" applyFill="1" applyBorder="1" applyAlignment="1">
      <alignment horizontal="center"/>
    </xf>
    <xf numFmtId="9" fontId="0" fillId="5" borderId="14" xfId="2" applyFont="1" applyFill="1" applyBorder="1" applyAlignment="1">
      <alignment horizontal="center"/>
    </xf>
    <xf numFmtId="9" fontId="0" fillId="5" borderId="7" xfId="0" applyNumberFormat="1" applyFill="1" applyBorder="1" applyAlignment="1">
      <alignment horizontal="center"/>
    </xf>
    <xf numFmtId="165" fontId="0" fillId="5" borderId="8" xfId="1" applyNumberFormat="1" applyFont="1" applyFill="1" applyBorder="1" applyAlignment="1">
      <alignment horizontal="center"/>
    </xf>
    <xf numFmtId="9" fontId="0" fillId="5" borderId="36" xfId="0" applyNumberFormat="1" applyFill="1" applyBorder="1" applyAlignment="1">
      <alignment horizontal="center"/>
    </xf>
    <xf numFmtId="9" fontId="0" fillId="5" borderId="35" xfId="0" applyNumberFormat="1" applyFill="1" applyBorder="1" applyAlignment="1">
      <alignment horizontal="center"/>
    </xf>
    <xf numFmtId="166" fontId="14" fillId="3" borderId="1" xfId="2" applyNumberFormat="1" applyFont="1" applyFill="1" applyBorder="1"/>
    <xf numFmtId="166" fontId="14" fillId="3" borderId="2" xfId="2" applyNumberFormat="1" applyFont="1" applyFill="1" applyBorder="1"/>
    <xf numFmtId="166" fontId="14" fillId="2" borderId="42" xfId="2" applyNumberFormat="1" applyFont="1" applyFill="1" applyBorder="1"/>
    <xf numFmtId="166" fontId="14" fillId="4" borderId="1" xfId="2" applyNumberFormat="1" applyFont="1" applyFill="1" applyBorder="1"/>
    <xf numFmtId="166" fontId="14" fillId="4" borderId="2" xfId="2" applyNumberFormat="1" applyFont="1" applyFill="1" applyBorder="1"/>
    <xf numFmtId="166" fontId="14" fillId="4" borderId="43" xfId="2" applyNumberFormat="1" applyFont="1" applyFill="1" applyBorder="1"/>
    <xf numFmtId="10" fontId="0" fillId="0" borderId="0" xfId="0" applyNumberFormat="1" applyAlignment="1">
      <alignment horizontal="right"/>
    </xf>
    <xf numFmtId="166" fontId="0" fillId="0" borderId="0" xfId="2" applyNumberFormat="1" applyFont="1" applyAlignment="1">
      <alignment horizontal="right"/>
    </xf>
    <xf numFmtId="166" fontId="14" fillId="0" borderId="0" xfId="2" applyNumberFormat="1" applyFont="1" applyAlignment="1">
      <alignment horizontal="right"/>
    </xf>
    <xf numFmtId="166" fontId="14" fillId="0" borderId="16" xfId="2" applyNumberFormat="1" applyFont="1" applyBorder="1"/>
    <xf numFmtId="166" fontId="14" fillId="0" borderId="1" xfId="2" applyNumberFormat="1" applyFont="1" applyBorder="1"/>
    <xf numFmtId="43" fontId="14" fillId="0" borderId="0" xfId="1" applyFont="1"/>
    <xf numFmtId="1" fontId="14" fillId="0" borderId="0" xfId="2" applyNumberFormat="1" applyFont="1"/>
    <xf numFmtId="10" fontId="14" fillId="0" borderId="0" xfId="2" applyNumberFormat="1" applyFont="1"/>
    <xf numFmtId="165" fontId="14" fillId="0" borderId="7" xfId="1" applyNumberFormat="1" applyFont="1" applyFill="1" applyBorder="1"/>
    <xf numFmtId="3" fontId="25" fillId="0" borderId="0" xfId="0" applyNumberFormat="1" applyFont="1"/>
    <xf numFmtId="10" fontId="0" fillId="0" borderId="0" xfId="0" applyNumberFormat="1"/>
    <xf numFmtId="0" fontId="2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4" fontId="0" fillId="2" borderId="32" xfId="2" applyNumberFormat="1" applyFont="1" applyFill="1" applyBorder="1" applyAlignment="1">
      <alignment horizontal="center" vertical="center"/>
    </xf>
    <xf numFmtId="164" fontId="0" fillId="2" borderId="34" xfId="2" applyNumberFormat="1" applyFont="1" applyFill="1" applyBorder="1" applyAlignment="1">
      <alignment horizontal="center" vertical="center"/>
    </xf>
    <xf numFmtId="164" fontId="0" fillId="2" borderId="41" xfId="2" applyNumberFormat="1" applyFont="1" applyFill="1" applyBorder="1" applyAlignment="1">
      <alignment horizontal="center" vertical="center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65" fontId="0" fillId="0" borderId="5" xfId="1" applyNumberFormat="1" applyFont="1" applyBorder="1" applyAlignment="1">
      <alignment horizontal="center" vertical="center" wrapText="1"/>
    </xf>
    <xf numFmtId="165" fontId="0" fillId="0" borderId="17" xfId="1" applyNumberFormat="1" applyFont="1" applyBorder="1" applyAlignment="1">
      <alignment horizontal="center" vertical="center" wrapText="1"/>
    </xf>
    <xf numFmtId="165" fontId="0" fillId="0" borderId="18" xfId="1" applyNumberFormat="1" applyFont="1" applyBorder="1" applyAlignment="1">
      <alignment horizontal="center" vertical="center" wrapText="1"/>
    </xf>
    <xf numFmtId="165" fontId="0" fillId="0" borderId="5" xfId="1" applyNumberFormat="1" applyFont="1" applyBorder="1" applyAlignment="1">
      <alignment horizontal="center" vertical="center"/>
    </xf>
    <xf numFmtId="165" fontId="0" fillId="0" borderId="17" xfId="1" applyNumberFormat="1" applyFont="1" applyBorder="1" applyAlignment="1">
      <alignment horizontal="center" vertical="center"/>
    </xf>
    <xf numFmtId="165" fontId="0" fillId="0" borderId="18" xfId="1" applyNumberFormat="1" applyFont="1" applyBorder="1" applyAlignment="1">
      <alignment horizontal="center" vertical="center"/>
    </xf>
    <xf numFmtId="165" fontId="0" fillId="0" borderId="19" xfId="1" applyNumberFormat="1" applyFont="1" applyBorder="1" applyAlignment="1">
      <alignment horizontal="center" vertical="center"/>
    </xf>
    <xf numFmtId="165" fontId="0" fillId="0" borderId="25" xfId="1" applyNumberFormat="1" applyFont="1" applyBorder="1" applyAlignment="1">
      <alignment horizontal="center" vertical="center"/>
    </xf>
    <xf numFmtId="165" fontId="0" fillId="0" borderId="30" xfId="1" applyNumberFormat="1" applyFont="1" applyBorder="1" applyAlignment="1">
      <alignment horizontal="center" vertical="center"/>
    </xf>
    <xf numFmtId="165" fontId="0" fillId="0" borderId="22" xfId="1" applyNumberFormat="1" applyFont="1" applyBorder="1" applyAlignment="1">
      <alignment horizontal="center" vertical="center"/>
    </xf>
    <xf numFmtId="164" fontId="0" fillId="2" borderId="33" xfId="2" applyNumberFormat="1" applyFont="1" applyFill="1" applyBorder="1" applyAlignment="1">
      <alignment horizontal="center" vertical="center"/>
    </xf>
    <xf numFmtId="165" fontId="0" fillId="0" borderId="16" xfId="1" applyNumberFormat="1" applyFont="1" applyBorder="1" applyAlignment="1">
      <alignment horizontal="center" vertical="center" wrapText="1"/>
    </xf>
    <xf numFmtId="165" fontId="0" fillId="0" borderId="16" xfId="1" applyNumberFormat="1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11" fillId="2" borderId="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AA2BD-E253-4EBF-9A9E-B53486B00246}">
  <dimension ref="A1:V98"/>
  <sheetViews>
    <sheetView tabSelected="1" topLeftCell="A42" zoomScale="55" zoomScaleNormal="55" zoomScaleSheetLayoutView="90" workbookViewId="0">
      <pane xSplit="1" topLeftCell="B1" activePane="topRight" state="frozen"/>
      <selection activeCell="P16" sqref="P16"/>
      <selection pane="topRight" activeCell="A49" sqref="A49:R49"/>
    </sheetView>
  </sheetViews>
  <sheetFormatPr defaultColWidth="9.1796875" defaultRowHeight="12.5" x14ac:dyDescent="0.25"/>
  <cols>
    <col min="1" max="1" width="44.1796875" customWidth="1"/>
    <col min="2" max="2" width="20.1796875" bestFit="1" customWidth="1"/>
    <col min="3" max="3" width="11.453125" customWidth="1"/>
    <col min="4" max="4" width="11" customWidth="1"/>
    <col min="5" max="5" width="10" customWidth="1"/>
    <col min="6" max="6" width="13" customWidth="1"/>
    <col min="7" max="7" width="12.453125" bestFit="1" customWidth="1"/>
    <col min="8" max="8" width="11" customWidth="1"/>
    <col min="9" max="9" width="10.1796875" customWidth="1"/>
    <col min="10" max="10" width="10.453125" customWidth="1"/>
    <col min="11" max="11" width="11" bestFit="1" customWidth="1"/>
    <col min="12" max="12" width="10.1796875" customWidth="1"/>
    <col min="13" max="13" width="9.81640625" bestFit="1" customWidth="1"/>
    <col min="14" max="14" width="11" customWidth="1"/>
    <col min="15" max="15" width="11.453125" customWidth="1"/>
    <col min="16" max="16" width="11" bestFit="1" customWidth="1"/>
    <col min="17" max="17" width="12.453125" customWidth="1"/>
    <col min="20" max="20" width="9.81640625" bestFit="1" customWidth="1"/>
  </cols>
  <sheetData>
    <row r="1" spans="1:22" ht="19.5" customHeight="1" x14ac:dyDescent="0.4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</row>
    <row r="2" spans="1:22" ht="17.5" x14ac:dyDescent="0.35">
      <c r="A2" s="117" t="s">
        <v>83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</row>
    <row r="3" spans="1:22" ht="17.5" x14ac:dyDescent="0.35">
      <c r="A3" s="118" t="s">
        <v>2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</row>
    <row r="4" spans="1:22" ht="17.5" x14ac:dyDescent="0.3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</row>
    <row r="5" spans="1:22" ht="16" thickBot="1" x14ac:dyDescent="0.4">
      <c r="A5" s="2"/>
      <c r="B5" s="3" t="s">
        <v>3</v>
      </c>
      <c r="C5" s="4"/>
      <c r="D5" s="2"/>
      <c r="E5" s="4"/>
      <c r="F5" s="4"/>
      <c r="G5" s="5"/>
      <c r="H5" s="5"/>
      <c r="I5" s="5"/>
      <c r="J5" s="5"/>
      <c r="K5" s="5"/>
      <c r="L5" s="4"/>
      <c r="M5" s="4"/>
      <c r="N5" s="4"/>
      <c r="O5" s="4"/>
      <c r="P5" s="2"/>
      <c r="Q5" s="6"/>
    </row>
    <row r="6" spans="1:22" ht="20" x14ac:dyDescent="0.4">
      <c r="A6" s="2"/>
      <c r="B6" s="7">
        <v>1</v>
      </c>
      <c r="C6" s="7">
        <v>3</v>
      </c>
      <c r="D6" s="7">
        <v>5</v>
      </c>
      <c r="E6" s="7">
        <v>7</v>
      </c>
      <c r="F6" s="55" t="s">
        <v>4</v>
      </c>
      <c r="G6" s="8">
        <v>29</v>
      </c>
      <c r="H6" s="8">
        <v>13</v>
      </c>
      <c r="I6" s="8">
        <v>15</v>
      </c>
      <c r="J6" s="8">
        <v>17</v>
      </c>
      <c r="K6" s="7">
        <v>19</v>
      </c>
      <c r="L6" s="7">
        <v>21</v>
      </c>
      <c r="M6" s="7">
        <v>23</v>
      </c>
      <c r="N6" s="7">
        <v>25</v>
      </c>
      <c r="O6" s="62">
        <v>27</v>
      </c>
      <c r="P6" s="63" t="s">
        <v>5</v>
      </c>
      <c r="Q6" s="64" t="s">
        <v>6</v>
      </c>
      <c r="R6" s="46"/>
    </row>
    <row r="7" spans="1:22" ht="29" x14ac:dyDescent="0.4">
      <c r="A7" s="9" t="s">
        <v>7</v>
      </c>
      <c r="B7" s="8" t="s">
        <v>8</v>
      </c>
      <c r="C7" s="8" t="s">
        <v>9</v>
      </c>
      <c r="D7" s="8" t="s">
        <v>10</v>
      </c>
      <c r="E7" s="8" t="s">
        <v>11</v>
      </c>
      <c r="F7" s="54" t="s">
        <v>12</v>
      </c>
      <c r="G7" s="7" t="s">
        <v>13</v>
      </c>
      <c r="H7" s="8" t="s">
        <v>14</v>
      </c>
      <c r="I7" s="8" t="s">
        <v>15</v>
      </c>
      <c r="J7" s="8" t="s">
        <v>16</v>
      </c>
      <c r="K7" s="8" t="s">
        <v>17</v>
      </c>
      <c r="L7" s="8" t="s">
        <v>18</v>
      </c>
      <c r="M7" s="8" t="s">
        <v>19</v>
      </c>
      <c r="N7" s="8" t="s">
        <v>20</v>
      </c>
      <c r="O7" s="10" t="s">
        <v>21</v>
      </c>
      <c r="P7" s="11" t="s">
        <v>22</v>
      </c>
      <c r="Q7" s="32" t="s">
        <v>23</v>
      </c>
      <c r="R7" s="46"/>
    </row>
    <row r="8" spans="1:22" ht="25.5" customHeight="1" x14ac:dyDescent="0.4">
      <c r="A8" s="12" t="s">
        <v>24</v>
      </c>
      <c r="B8" s="41">
        <v>2936</v>
      </c>
      <c r="C8" s="41">
        <v>0</v>
      </c>
      <c r="D8" s="41">
        <v>9468</v>
      </c>
      <c r="E8" s="41">
        <v>0</v>
      </c>
      <c r="F8" s="41">
        <v>0</v>
      </c>
      <c r="G8" s="41">
        <v>0</v>
      </c>
      <c r="H8" s="41">
        <v>0</v>
      </c>
      <c r="I8" s="41">
        <v>21594</v>
      </c>
      <c r="J8" s="41">
        <v>8660</v>
      </c>
      <c r="K8" s="41">
        <v>0</v>
      </c>
      <c r="L8" s="41">
        <v>0</v>
      </c>
      <c r="M8" s="41">
        <v>0</v>
      </c>
      <c r="N8" s="41">
        <v>31935</v>
      </c>
      <c r="O8" s="42">
        <v>0</v>
      </c>
      <c r="P8" s="73">
        <f t="shared" ref="P8:P18" si="0">SUM(B8:O8)</f>
        <v>74593</v>
      </c>
      <c r="Q8" s="74">
        <f t="shared" ref="Q8:Q18" si="1">IF(P8=0,0,P8/$P$19)</f>
        <v>4.1594315876579309E-2</v>
      </c>
      <c r="R8" s="114"/>
      <c r="S8" s="45">
        <f t="shared" ref="S8:S14" si="2">L8+H8+E8</f>
        <v>0</v>
      </c>
      <c r="V8" s="45"/>
    </row>
    <row r="9" spans="1:22" ht="20" x14ac:dyDescent="0.4">
      <c r="A9" s="12" t="s">
        <v>25</v>
      </c>
      <c r="B9" s="41">
        <v>4402</v>
      </c>
      <c r="C9" s="41">
        <v>0</v>
      </c>
      <c r="D9" s="41">
        <v>12557</v>
      </c>
      <c r="E9" s="41">
        <v>4218</v>
      </c>
      <c r="F9" s="41">
        <v>0</v>
      </c>
      <c r="G9" s="41">
        <v>0</v>
      </c>
      <c r="H9" s="41">
        <v>93605</v>
      </c>
      <c r="I9" s="41">
        <v>43518</v>
      </c>
      <c r="J9" s="41">
        <v>14446</v>
      </c>
      <c r="K9" s="41">
        <v>0</v>
      </c>
      <c r="L9" s="41">
        <v>21299</v>
      </c>
      <c r="M9" s="41">
        <v>0</v>
      </c>
      <c r="N9" s="41">
        <v>17161</v>
      </c>
      <c r="O9" s="42">
        <v>0</v>
      </c>
      <c r="P9" s="73">
        <f t="shared" si="0"/>
        <v>211206</v>
      </c>
      <c r="Q9" s="74">
        <f t="shared" si="1"/>
        <v>0.11777203060647527</v>
      </c>
      <c r="R9" s="114"/>
      <c r="S9" s="45">
        <f t="shared" si="2"/>
        <v>119122</v>
      </c>
      <c r="V9" s="45"/>
    </row>
    <row r="10" spans="1:22" ht="20" x14ac:dyDescent="0.4">
      <c r="A10" s="12" t="s">
        <v>26</v>
      </c>
      <c r="B10" s="41">
        <v>0</v>
      </c>
      <c r="C10" s="41">
        <v>18689</v>
      </c>
      <c r="D10" s="41">
        <v>0</v>
      </c>
      <c r="E10" s="41">
        <v>1243</v>
      </c>
      <c r="F10" s="41">
        <v>5883</v>
      </c>
      <c r="G10" s="41">
        <v>2574</v>
      </c>
      <c r="H10" s="41">
        <v>194458</v>
      </c>
      <c r="I10" s="41">
        <v>0</v>
      </c>
      <c r="J10" s="41">
        <v>0</v>
      </c>
      <c r="K10" s="41">
        <v>67542</v>
      </c>
      <c r="L10" s="41">
        <v>10435</v>
      </c>
      <c r="M10" s="41">
        <v>9666</v>
      </c>
      <c r="N10" s="41">
        <v>0</v>
      </c>
      <c r="O10" s="42">
        <v>44996</v>
      </c>
      <c r="P10" s="73">
        <f t="shared" si="0"/>
        <v>355486</v>
      </c>
      <c r="Q10" s="74">
        <f t="shared" si="1"/>
        <v>0.19822499394985685</v>
      </c>
      <c r="R10" s="46"/>
      <c r="S10" s="45">
        <f t="shared" si="2"/>
        <v>206136</v>
      </c>
      <c r="V10" s="45"/>
    </row>
    <row r="11" spans="1:22" ht="20" x14ac:dyDescent="0.4">
      <c r="A11" s="12" t="s">
        <v>27</v>
      </c>
      <c r="B11" s="41">
        <v>0</v>
      </c>
      <c r="C11" s="41">
        <v>0</v>
      </c>
      <c r="D11" s="41">
        <v>0</v>
      </c>
      <c r="E11" s="41">
        <v>887</v>
      </c>
      <c r="F11" s="41">
        <v>0</v>
      </c>
      <c r="G11" s="41">
        <v>0</v>
      </c>
      <c r="H11" s="41">
        <v>360173</v>
      </c>
      <c r="I11" s="41">
        <v>0</v>
      </c>
      <c r="J11" s="41">
        <v>0</v>
      </c>
      <c r="K11" s="41">
        <v>0</v>
      </c>
      <c r="L11" s="41">
        <v>8827</v>
      </c>
      <c r="M11" s="41">
        <v>0</v>
      </c>
      <c r="N11" s="41">
        <v>0</v>
      </c>
      <c r="O11" s="42">
        <v>0</v>
      </c>
      <c r="P11" s="73">
        <f t="shared" si="0"/>
        <v>369887</v>
      </c>
      <c r="Q11" s="74">
        <f t="shared" si="1"/>
        <v>0.2062552346284543</v>
      </c>
      <c r="R11" s="114"/>
      <c r="S11" s="45">
        <f t="shared" si="2"/>
        <v>369887</v>
      </c>
      <c r="V11" s="45"/>
    </row>
    <row r="12" spans="1:22" ht="20" x14ac:dyDescent="0.4">
      <c r="A12" s="12" t="s">
        <v>28</v>
      </c>
      <c r="B12" s="41">
        <v>0</v>
      </c>
      <c r="C12" s="41">
        <v>0</v>
      </c>
      <c r="D12" s="41">
        <v>0</v>
      </c>
      <c r="E12" s="41">
        <v>1158</v>
      </c>
      <c r="F12" s="41">
        <v>0</v>
      </c>
      <c r="G12" s="41">
        <v>0</v>
      </c>
      <c r="H12" s="41">
        <v>288046</v>
      </c>
      <c r="I12" s="41">
        <v>0</v>
      </c>
      <c r="J12" s="41">
        <v>0</v>
      </c>
      <c r="K12" s="41">
        <v>112970</v>
      </c>
      <c r="L12" s="41">
        <v>12030</v>
      </c>
      <c r="M12" s="41">
        <v>0</v>
      </c>
      <c r="N12" s="41">
        <v>0</v>
      </c>
      <c r="O12" s="42">
        <v>0</v>
      </c>
      <c r="P12" s="73">
        <f t="shared" si="0"/>
        <v>414204</v>
      </c>
      <c r="Q12" s="74">
        <f t="shared" si="1"/>
        <v>0.2309671418677712</v>
      </c>
      <c r="R12" s="114"/>
      <c r="S12" s="45">
        <f t="shared" si="2"/>
        <v>301234</v>
      </c>
      <c r="V12" s="45"/>
    </row>
    <row r="13" spans="1:22" ht="20" x14ac:dyDescent="0.4">
      <c r="A13" s="12" t="s">
        <v>29</v>
      </c>
      <c r="B13" s="41">
        <v>0</v>
      </c>
      <c r="C13" s="41">
        <v>20322</v>
      </c>
      <c r="D13" s="41">
        <v>0</v>
      </c>
      <c r="E13" s="41">
        <v>3869</v>
      </c>
      <c r="F13" s="41">
        <v>5961</v>
      </c>
      <c r="G13" s="41">
        <v>2048</v>
      </c>
      <c r="H13" s="41">
        <v>78839</v>
      </c>
      <c r="I13" s="41">
        <v>0</v>
      </c>
      <c r="J13" s="41">
        <v>0</v>
      </c>
      <c r="K13" s="41">
        <v>82367</v>
      </c>
      <c r="L13" s="41">
        <v>23437</v>
      </c>
      <c r="M13" s="41">
        <v>11543</v>
      </c>
      <c r="N13" s="41">
        <v>0</v>
      </c>
      <c r="O13" s="42">
        <v>43455</v>
      </c>
      <c r="P13" s="73">
        <f t="shared" si="0"/>
        <v>271841</v>
      </c>
      <c r="Q13" s="74">
        <f t="shared" si="1"/>
        <v>0.15158313008198082</v>
      </c>
      <c r="R13" s="114"/>
      <c r="S13" s="45">
        <f t="shared" si="2"/>
        <v>106145</v>
      </c>
      <c r="V13" s="45"/>
    </row>
    <row r="14" spans="1:22" ht="20" x14ac:dyDescent="0.4">
      <c r="A14" s="12" t="s">
        <v>30</v>
      </c>
      <c r="B14" s="41">
        <v>0</v>
      </c>
      <c r="C14" s="41">
        <v>0</v>
      </c>
      <c r="D14" s="41">
        <v>0</v>
      </c>
      <c r="E14" s="41">
        <v>421</v>
      </c>
      <c r="F14" s="41">
        <v>0</v>
      </c>
      <c r="G14" s="41">
        <v>0</v>
      </c>
      <c r="H14" s="41">
        <v>38708</v>
      </c>
      <c r="I14" s="41">
        <v>0</v>
      </c>
      <c r="J14" s="41">
        <v>0</v>
      </c>
      <c r="K14" s="41">
        <v>0</v>
      </c>
      <c r="L14" s="41">
        <v>2949</v>
      </c>
      <c r="M14" s="41">
        <v>0</v>
      </c>
      <c r="N14" s="41">
        <v>0</v>
      </c>
      <c r="O14" s="42">
        <v>0</v>
      </c>
      <c r="P14" s="73">
        <f t="shared" si="0"/>
        <v>42078</v>
      </c>
      <c r="Q14" s="74">
        <f t="shared" si="1"/>
        <v>2.3463403046595582E-2</v>
      </c>
      <c r="R14" s="46"/>
      <c r="S14" s="45">
        <f t="shared" si="2"/>
        <v>42078</v>
      </c>
      <c r="V14" s="45"/>
    </row>
    <row r="15" spans="1:22" ht="20" x14ac:dyDescent="0.4">
      <c r="A15" s="13" t="s">
        <v>31</v>
      </c>
      <c r="B15" s="41">
        <v>4</v>
      </c>
      <c r="C15" s="41">
        <v>238</v>
      </c>
      <c r="D15" s="41">
        <v>152</v>
      </c>
      <c r="E15" s="41">
        <v>115</v>
      </c>
      <c r="F15" s="41">
        <v>50</v>
      </c>
      <c r="G15" s="41">
        <v>1</v>
      </c>
      <c r="H15" s="41">
        <v>5442</v>
      </c>
      <c r="I15" s="41">
        <v>308</v>
      </c>
      <c r="J15" s="41">
        <v>120</v>
      </c>
      <c r="K15" s="41">
        <v>1846</v>
      </c>
      <c r="L15" s="41">
        <v>301</v>
      </c>
      <c r="M15" s="41">
        <v>63</v>
      </c>
      <c r="N15" s="41">
        <v>205</v>
      </c>
      <c r="O15" s="42">
        <v>143</v>
      </c>
      <c r="P15" s="73">
        <f t="shared" si="0"/>
        <v>8988</v>
      </c>
      <c r="Q15" s="74">
        <f t="shared" si="1"/>
        <v>5.0118605110224127E-3</v>
      </c>
      <c r="R15" s="46"/>
      <c r="V15" s="45"/>
    </row>
    <row r="16" spans="1:22" ht="20" x14ac:dyDescent="0.4">
      <c r="A16" s="12" t="s">
        <v>32</v>
      </c>
      <c r="B16" s="41">
        <v>189</v>
      </c>
      <c r="C16" s="41">
        <v>0</v>
      </c>
      <c r="D16" s="41">
        <v>729</v>
      </c>
      <c r="E16" s="41">
        <v>0</v>
      </c>
      <c r="F16" s="41">
        <v>0</v>
      </c>
      <c r="G16" s="41">
        <v>0</v>
      </c>
      <c r="H16" s="41">
        <v>0</v>
      </c>
      <c r="I16" s="41">
        <v>2001</v>
      </c>
      <c r="J16" s="41">
        <v>620</v>
      </c>
      <c r="K16" s="41">
        <v>0</v>
      </c>
      <c r="L16" s="41">
        <v>0</v>
      </c>
      <c r="M16" s="41">
        <v>0</v>
      </c>
      <c r="N16" s="41">
        <v>1744</v>
      </c>
      <c r="O16" s="42">
        <v>0</v>
      </c>
      <c r="P16" s="73">
        <f t="shared" si="0"/>
        <v>5283</v>
      </c>
      <c r="Q16" s="74">
        <f t="shared" si="1"/>
        <v>2.9458899732678467E-3</v>
      </c>
      <c r="R16" s="46"/>
      <c r="V16" s="45"/>
    </row>
    <row r="17" spans="1:22" ht="20" x14ac:dyDescent="0.4">
      <c r="A17" s="12" t="s">
        <v>33</v>
      </c>
      <c r="B17" s="41">
        <v>0</v>
      </c>
      <c r="C17" s="41">
        <v>832</v>
      </c>
      <c r="D17" s="41">
        <v>0</v>
      </c>
      <c r="E17" s="41">
        <v>0</v>
      </c>
      <c r="F17" s="41">
        <v>206</v>
      </c>
      <c r="G17" s="41">
        <v>59</v>
      </c>
      <c r="H17" s="41">
        <v>0</v>
      </c>
      <c r="I17" s="41">
        <v>0</v>
      </c>
      <c r="J17" s="41">
        <v>0</v>
      </c>
      <c r="K17" s="41">
        <v>9562</v>
      </c>
      <c r="L17" s="41">
        <v>0</v>
      </c>
      <c r="M17" s="41">
        <v>212</v>
      </c>
      <c r="N17" s="41">
        <v>0</v>
      </c>
      <c r="O17" s="42">
        <v>986</v>
      </c>
      <c r="P17" s="73">
        <f t="shared" si="0"/>
        <v>11857</v>
      </c>
      <c r="Q17" s="74">
        <f t="shared" si="1"/>
        <v>6.6116633376938974E-3</v>
      </c>
      <c r="R17" s="46"/>
      <c r="V17" s="45"/>
    </row>
    <row r="18" spans="1:22" ht="20.5" thickBot="1" x14ac:dyDescent="0.45">
      <c r="A18" s="12" t="s">
        <v>34</v>
      </c>
      <c r="B18" s="41">
        <v>0</v>
      </c>
      <c r="C18" s="41">
        <v>0</v>
      </c>
      <c r="D18" s="41">
        <v>0</v>
      </c>
      <c r="E18" s="41">
        <v>407</v>
      </c>
      <c r="F18" s="41">
        <v>0</v>
      </c>
      <c r="G18" s="41">
        <v>0</v>
      </c>
      <c r="H18" s="41">
        <v>26092</v>
      </c>
      <c r="I18" s="41">
        <v>0</v>
      </c>
      <c r="J18" s="41">
        <v>0</v>
      </c>
      <c r="K18" s="41">
        <v>0</v>
      </c>
      <c r="L18" s="41">
        <v>1424</v>
      </c>
      <c r="M18" s="41">
        <v>0</v>
      </c>
      <c r="N18" s="41">
        <v>0</v>
      </c>
      <c r="O18" s="42">
        <v>0</v>
      </c>
      <c r="P18" s="75">
        <f t="shared" si="0"/>
        <v>27923</v>
      </c>
      <c r="Q18" s="74">
        <f t="shared" si="1"/>
        <v>1.5570336120302496E-2</v>
      </c>
      <c r="R18" s="46"/>
      <c r="V18" s="45"/>
    </row>
    <row r="19" spans="1:22" ht="21" thickTop="1" thickBot="1" x14ac:dyDescent="0.45">
      <c r="A19" s="14" t="s">
        <v>35</v>
      </c>
      <c r="B19" s="113">
        <v>7531</v>
      </c>
      <c r="C19" s="113">
        <v>40081</v>
      </c>
      <c r="D19" s="113">
        <v>22906</v>
      </c>
      <c r="E19" s="113">
        <v>12318</v>
      </c>
      <c r="F19" s="113">
        <v>12100</v>
      </c>
      <c r="G19" s="113">
        <v>4682</v>
      </c>
      <c r="H19" s="113">
        <v>1085363</v>
      </c>
      <c r="I19" s="113">
        <v>67421</v>
      </c>
      <c r="J19" s="113">
        <v>23846</v>
      </c>
      <c r="K19" s="113">
        <v>274287</v>
      </c>
      <c r="L19" s="113">
        <v>80702</v>
      </c>
      <c r="M19" s="113">
        <v>21484</v>
      </c>
      <c r="N19" s="113">
        <v>51045</v>
      </c>
      <c r="O19" s="113">
        <v>89580</v>
      </c>
      <c r="P19" s="76">
        <f>SUM(P8:P18)</f>
        <v>1793346</v>
      </c>
      <c r="Q19" s="65">
        <f>SUM(Q8:Q18)</f>
        <v>0.99999999999999989</v>
      </c>
      <c r="R19" s="46"/>
      <c r="S19">
        <f>6162+856</f>
        <v>7018</v>
      </c>
    </row>
    <row r="20" spans="1:22" ht="18.75" customHeight="1" x14ac:dyDescent="0.3">
      <c r="A20" s="15" t="s">
        <v>36</v>
      </c>
      <c r="B20" s="50" t="s">
        <v>37</v>
      </c>
      <c r="C20" s="48">
        <v>128634</v>
      </c>
      <c r="D20" s="49" t="s">
        <v>38</v>
      </c>
      <c r="E20" s="49">
        <v>36</v>
      </c>
      <c r="F20" s="50" t="s">
        <v>39</v>
      </c>
      <c r="G20" s="49">
        <v>7465</v>
      </c>
      <c r="H20" s="49" t="s">
        <v>40</v>
      </c>
      <c r="I20" s="49">
        <v>132596</v>
      </c>
      <c r="J20" s="50" t="s">
        <v>41</v>
      </c>
      <c r="K20" s="51">
        <v>0</v>
      </c>
      <c r="M20" s="50" t="s">
        <v>42</v>
      </c>
      <c r="N20" s="49">
        <v>66800</v>
      </c>
      <c r="P20" s="16">
        <f>C20+E20+G20+I20+K20+N20+B22</f>
        <v>343677</v>
      </c>
    </row>
    <row r="21" spans="1:22" ht="16" thickBot="1" x14ac:dyDescent="0.4">
      <c r="A21" s="15"/>
      <c r="B21" s="16"/>
      <c r="C21" s="16"/>
      <c r="D21" s="17"/>
      <c r="E21" s="18"/>
      <c r="F21" s="17"/>
      <c r="G21" s="17"/>
      <c r="H21" s="19"/>
      <c r="I21" s="17"/>
      <c r="J21" s="17"/>
      <c r="K21" s="17"/>
      <c r="L21" s="17"/>
      <c r="M21" s="17"/>
      <c r="N21" s="17"/>
      <c r="O21" s="17"/>
      <c r="P21" s="20">
        <f>SUM(P19:P20)</f>
        <v>2137023</v>
      </c>
      <c r="Q21" s="115"/>
      <c r="T21" s="27"/>
    </row>
    <row r="22" spans="1:22" ht="13.5" thickTop="1" x14ac:dyDescent="0.25">
      <c r="A22" s="47" t="s">
        <v>43</v>
      </c>
      <c r="B22" s="56">
        <v>8146</v>
      </c>
      <c r="D22" t="s">
        <v>44</v>
      </c>
      <c r="E22" s="16"/>
      <c r="K22" s="16"/>
      <c r="O22" s="17"/>
      <c r="Q22" s="77"/>
      <c r="T22" s="27"/>
    </row>
    <row r="23" spans="1:22" ht="15.5" x14ac:dyDescent="0.35">
      <c r="D23" s="17"/>
      <c r="E23" s="18"/>
      <c r="F23" s="17"/>
      <c r="G23" s="17"/>
      <c r="H23" s="19"/>
      <c r="I23" s="17"/>
      <c r="J23" s="17"/>
      <c r="K23" s="17"/>
      <c r="L23" s="17"/>
      <c r="M23" s="17" t="s">
        <v>44</v>
      </c>
      <c r="N23" s="17"/>
      <c r="O23" s="17"/>
      <c r="P23" s="17"/>
      <c r="Q23" s="16"/>
      <c r="R23" t="s">
        <v>44</v>
      </c>
    </row>
    <row r="24" spans="1:22" ht="15.5" x14ac:dyDescent="0.35">
      <c r="A24" s="53" t="s">
        <v>81</v>
      </c>
      <c r="B24" s="53"/>
      <c r="D24" s="17"/>
      <c r="E24" s="18"/>
      <c r="F24" s="17"/>
      <c r="G24" s="17"/>
      <c r="H24" s="19"/>
      <c r="I24" s="17"/>
      <c r="J24" s="17"/>
      <c r="K24" s="17"/>
      <c r="L24" s="17"/>
      <c r="M24" s="17"/>
      <c r="N24" s="17"/>
      <c r="O24" s="17" t="s">
        <v>44</v>
      </c>
      <c r="P24" s="17"/>
      <c r="Q24" s="16"/>
      <c r="T24" s="27"/>
    </row>
    <row r="25" spans="1:22" ht="15.5" x14ac:dyDescent="0.35">
      <c r="A25" s="53" t="s">
        <v>45</v>
      </c>
      <c r="B25" s="53"/>
      <c r="C25" s="16"/>
      <c r="D25" s="17"/>
      <c r="E25" s="18"/>
      <c r="F25" s="17"/>
      <c r="G25" s="17"/>
      <c r="H25" s="19"/>
      <c r="I25" s="17"/>
      <c r="J25" s="17"/>
      <c r="K25" s="17"/>
      <c r="L25" s="17"/>
      <c r="M25" s="17"/>
      <c r="N25" s="17"/>
      <c r="O25" s="17" t="s">
        <v>44</v>
      </c>
      <c r="P25" s="17"/>
      <c r="Q25" s="16"/>
    </row>
    <row r="26" spans="1:22" ht="15.5" x14ac:dyDescent="0.35">
      <c r="A26" s="15"/>
      <c r="B26" s="16"/>
      <c r="C26" s="16"/>
      <c r="D26" s="17"/>
      <c r="E26" s="18"/>
      <c r="F26" s="17"/>
      <c r="G26" s="17"/>
      <c r="H26" s="19"/>
      <c r="I26" s="17"/>
      <c r="J26" s="17"/>
      <c r="K26" s="17"/>
      <c r="L26" s="17"/>
      <c r="M26" s="17"/>
      <c r="N26" s="17"/>
      <c r="O26" s="17" t="s">
        <v>44</v>
      </c>
      <c r="P26" s="17"/>
      <c r="Q26" s="16"/>
    </row>
    <row r="27" spans="1:22" ht="17.5" x14ac:dyDescent="0.35">
      <c r="B27" s="157" t="s">
        <v>46</v>
      </c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69"/>
      <c r="R27" s="69"/>
    </row>
    <row r="29" spans="1:22" ht="53" x14ac:dyDescent="0.4">
      <c r="B29" s="158" t="s">
        <v>47</v>
      </c>
      <c r="C29" s="159"/>
      <c r="D29" s="21" t="s">
        <v>48</v>
      </c>
      <c r="E29" s="21" t="s">
        <v>25</v>
      </c>
      <c r="F29" s="21" t="s">
        <v>49</v>
      </c>
      <c r="G29" s="21" t="s">
        <v>27</v>
      </c>
      <c r="H29" s="22" t="s">
        <v>50</v>
      </c>
      <c r="I29" s="22" t="s">
        <v>29</v>
      </c>
      <c r="J29" s="22" t="s">
        <v>30</v>
      </c>
      <c r="K29" s="22" t="s">
        <v>51</v>
      </c>
      <c r="L29" s="23" t="s">
        <v>52</v>
      </c>
      <c r="M29" s="22" t="s">
        <v>53</v>
      </c>
      <c r="N29" s="23" t="s">
        <v>54</v>
      </c>
      <c r="O29" s="66" t="s">
        <v>55</v>
      </c>
      <c r="P29" s="61" t="s">
        <v>56</v>
      </c>
      <c r="Q29" s="1"/>
    </row>
    <row r="30" spans="1:22" ht="20" x14ac:dyDescent="0.4">
      <c r="B30" s="57" t="s">
        <v>57</v>
      </c>
      <c r="C30" s="57" t="s">
        <v>58</v>
      </c>
      <c r="D30" s="78">
        <f>E8+L8+H8</f>
        <v>0</v>
      </c>
      <c r="E30" s="78">
        <f>E9+H9+L9</f>
        <v>119122</v>
      </c>
      <c r="F30" s="78">
        <f>E10+H10+L10</f>
        <v>206136</v>
      </c>
      <c r="G30" s="78">
        <f>E11+H11+L11</f>
        <v>369887</v>
      </c>
      <c r="H30" s="78">
        <f>E12+H12+L12</f>
        <v>301234</v>
      </c>
      <c r="I30" s="78">
        <f>E13+H13+L13</f>
        <v>106145</v>
      </c>
      <c r="J30" s="78">
        <f>E14+H14+L14</f>
        <v>42078</v>
      </c>
      <c r="K30" s="78">
        <f>D30+E30+F30+G30+H30+I30+J30</f>
        <v>1144602</v>
      </c>
      <c r="L30" s="79">
        <f>IF(K30=0,0,((K30/K33)))</f>
        <v>0.65808387881296737</v>
      </c>
      <c r="M30" s="78">
        <f>E15+H15+L15</f>
        <v>5858</v>
      </c>
      <c r="N30" s="80">
        <f>IF(M30=0,0,(M30/M$33))</f>
        <v>0.65175789942145079</v>
      </c>
      <c r="O30" s="81">
        <f>K30+M30</f>
        <v>1150460</v>
      </c>
      <c r="P30" s="82">
        <f>IF(O30=0,0,(O30/O$33))</f>
        <v>0.6580513566739481</v>
      </c>
      <c r="Q30" s="1"/>
    </row>
    <row r="31" spans="1:22" ht="39.75" customHeight="1" x14ac:dyDescent="0.4">
      <c r="B31" s="83" t="s">
        <v>59</v>
      </c>
      <c r="C31" s="57" t="s">
        <v>60</v>
      </c>
      <c r="D31" s="78">
        <f>B8+D8+I8+J8+N8</f>
        <v>74593</v>
      </c>
      <c r="E31" s="78">
        <f>B9+D9+I9+J9+N9</f>
        <v>92084</v>
      </c>
      <c r="F31" s="84">
        <f>N10</f>
        <v>0</v>
      </c>
      <c r="G31" s="78">
        <f>N11</f>
        <v>0</v>
      </c>
      <c r="H31" s="78">
        <f>D12+J12+N12</f>
        <v>0</v>
      </c>
      <c r="I31" s="78">
        <f>B13+D13+I13+J13+N13</f>
        <v>0</v>
      </c>
      <c r="J31" s="78">
        <v>0</v>
      </c>
      <c r="K31" s="78">
        <f>D31+E31+F31+G31+H31+I31+J31</f>
        <v>166677</v>
      </c>
      <c r="L31" s="79">
        <f>IF(K31=0,0,((K31/K33)))</f>
        <v>9.583020706665632E-2</v>
      </c>
      <c r="M31" s="78">
        <f>B15+D15+I15+J15+N15</f>
        <v>789</v>
      </c>
      <c r="N31" s="80">
        <f>IF(M31=0,0,(M31/M$33))</f>
        <v>8.7783711615487314E-2</v>
      </c>
      <c r="O31" s="81">
        <f>K31+M31</f>
        <v>167466</v>
      </c>
      <c r="P31" s="82">
        <f>IF(O31=0,0,(O31/O$33))</f>
        <v>9.5788839678701901E-2</v>
      </c>
      <c r="Q31" s="1"/>
      <c r="R31" s="43"/>
    </row>
    <row r="32" spans="1:22" ht="38" thickBot="1" x14ac:dyDescent="0.45">
      <c r="B32" s="72" t="s">
        <v>61</v>
      </c>
      <c r="C32" s="71" t="s">
        <v>62</v>
      </c>
      <c r="D32" s="85">
        <f>K8</f>
        <v>0</v>
      </c>
      <c r="E32" s="85">
        <f>K9</f>
        <v>0</v>
      </c>
      <c r="F32" s="86">
        <f>C10+F10+K10+G10+M10+O10</f>
        <v>149350</v>
      </c>
      <c r="G32" s="86">
        <f>K11</f>
        <v>0</v>
      </c>
      <c r="H32" s="86">
        <f>C12+F12+K12+M12+G12+O12</f>
        <v>112970</v>
      </c>
      <c r="I32" s="86">
        <f>C13+F13+G13+K13+M13+O13</f>
        <v>165696</v>
      </c>
      <c r="J32" s="86">
        <v>0</v>
      </c>
      <c r="K32" s="86">
        <f>D32+E32+F32+G32+H32+I32+J32</f>
        <v>428016</v>
      </c>
      <c r="L32" s="87">
        <f>IF(K32=0,0,((K32/K33)))</f>
        <v>0.24608591412037636</v>
      </c>
      <c r="M32" s="86">
        <f>C15+F15+G15+K15+M15+O15</f>
        <v>2341</v>
      </c>
      <c r="N32" s="88">
        <f>IF(M32=0,0,(M32/M$33))</f>
        <v>0.26045838896306184</v>
      </c>
      <c r="O32" s="89">
        <f>K32+M32</f>
        <v>430357</v>
      </c>
      <c r="P32" s="90">
        <f>IF(O32=0,0,(O32/O$33))</f>
        <v>0.24615980364734999</v>
      </c>
      <c r="Q32" s="1"/>
      <c r="R32" s="43"/>
    </row>
    <row r="33" spans="1:18" ht="21" thickTop="1" thickBot="1" x14ac:dyDescent="0.45">
      <c r="B33" s="24" t="s">
        <v>63</v>
      </c>
      <c r="C33" s="44"/>
      <c r="D33" s="91">
        <f t="shared" ref="D33:J33" si="3">SUM(D30:D32)</f>
        <v>74593</v>
      </c>
      <c r="E33" s="91">
        <f t="shared" si="3"/>
        <v>211206</v>
      </c>
      <c r="F33" s="91">
        <f t="shared" si="3"/>
        <v>355486</v>
      </c>
      <c r="G33" s="91">
        <f t="shared" si="3"/>
        <v>369887</v>
      </c>
      <c r="H33" s="92">
        <f t="shared" si="3"/>
        <v>414204</v>
      </c>
      <c r="I33" s="93">
        <f t="shared" si="3"/>
        <v>271841</v>
      </c>
      <c r="J33" s="93">
        <f t="shared" si="3"/>
        <v>42078</v>
      </c>
      <c r="K33" s="92">
        <f>SUM(D33:J33)</f>
        <v>1739295</v>
      </c>
      <c r="L33" s="94">
        <f>SUM(L30:L32)</f>
        <v>1</v>
      </c>
      <c r="M33" s="92">
        <f>SUM(M30:M32)</f>
        <v>8988</v>
      </c>
      <c r="N33" s="95">
        <f>SUM(N30:N32)</f>
        <v>1</v>
      </c>
      <c r="O33" s="96">
        <f>K33+M33</f>
        <v>1748283</v>
      </c>
      <c r="P33" s="97">
        <f>SUM(P30:P32)</f>
        <v>1</v>
      </c>
      <c r="Q33" s="1"/>
      <c r="R33" s="43"/>
    </row>
    <row r="34" spans="1:18" x14ac:dyDescent="0.25">
      <c r="A34" s="25"/>
      <c r="B34" s="26"/>
      <c r="C34" s="26"/>
      <c r="G34" s="27"/>
    </row>
    <row r="35" spans="1:18" ht="17.5" x14ac:dyDescent="0.35">
      <c r="B35" s="69"/>
      <c r="C35" s="157" t="s">
        <v>64</v>
      </c>
      <c r="D35" s="157"/>
      <c r="E35" s="157"/>
      <c r="F35" s="157"/>
      <c r="G35" s="157"/>
      <c r="H35" s="157"/>
      <c r="I35" s="157"/>
      <c r="J35" s="157"/>
      <c r="K35" s="157"/>
      <c r="L35" s="69"/>
      <c r="M35" s="69"/>
      <c r="N35" s="69"/>
      <c r="O35" s="69"/>
      <c r="P35" s="69"/>
      <c r="Q35" s="69"/>
      <c r="R35" s="69"/>
    </row>
    <row r="37" spans="1:18" ht="52" x14ac:dyDescent="0.3">
      <c r="C37" s="148" t="s">
        <v>47</v>
      </c>
      <c r="D37" s="149"/>
      <c r="E37" s="149"/>
      <c r="F37" s="150"/>
      <c r="G37" s="58" t="s">
        <v>65</v>
      </c>
      <c r="H37" s="58" t="s">
        <v>66</v>
      </c>
      <c r="I37" s="58" t="s">
        <v>67</v>
      </c>
      <c r="J37" s="59" t="s">
        <v>68</v>
      </c>
      <c r="K37" s="60" t="s">
        <v>69</v>
      </c>
      <c r="L37" s="77"/>
    </row>
    <row r="38" spans="1:18" x14ac:dyDescent="0.25">
      <c r="C38" s="151" t="s">
        <v>57</v>
      </c>
      <c r="D38" s="152"/>
      <c r="E38" s="153"/>
      <c r="F38" s="135" t="s">
        <v>58</v>
      </c>
      <c r="G38" s="138">
        <f>H16+E16+L16</f>
        <v>0</v>
      </c>
      <c r="H38" s="138">
        <f>H17+E17+L17</f>
        <v>0</v>
      </c>
      <c r="I38" s="138">
        <f>H18+E18+L18</f>
        <v>27923</v>
      </c>
      <c r="J38" s="141">
        <f>G38+H38+I38</f>
        <v>27923</v>
      </c>
      <c r="K38" s="119">
        <f>J38/J45</f>
        <v>0.61964361005703128</v>
      </c>
      <c r="L38" s="77"/>
    </row>
    <row r="39" spans="1:18" x14ac:dyDescent="0.25">
      <c r="C39" s="154"/>
      <c r="D39" s="155"/>
      <c r="E39" s="156"/>
      <c r="F39" s="146"/>
      <c r="G39" s="147"/>
      <c r="H39" s="147"/>
      <c r="I39" s="147"/>
      <c r="J39" s="144"/>
      <c r="K39" s="145"/>
      <c r="L39" s="77"/>
    </row>
    <row r="40" spans="1:18" x14ac:dyDescent="0.25">
      <c r="C40" s="126" t="s">
        <v>59</v>
      </c>
      <c r="D40" s="127"/>
      <c r="E40" s="128"/>
      <c r="F40" s="135" t="s">
        <v>60</v>
      </c>
      <c r="G40" s="138">
        <f>B16+D16+I16+J16+N16</f>
        <v>5283</v>
      </c>
      <c r="H40" s="138">
        <f>B17+D17+I17+J17+N17</f>
        <v>0</v>
      </c>
      <c r="I40" s="138">
        <f>N18+B18+D18+I18+J18</f>
        <v>0</v>
      </c>
      <c r="J40" s="141">
        <f>SUM(G40:I41)</f>
        <v>5283</v>
      </c>
      <c r="K40" s="119">
        <f>J40/J45</f>
        <v>0.11723586978230477</v>
      </c>
      <c r="L40" s="77"/>
    </row>
    <row r="41" spans="1:18" x14ac:dyDescent="0.25">
      <c r="C41" s="132"/>
      <c r="D41" s="133"/>
      <c r="E41" s="134"/>
      <c r="F41" s="146"/>
      <c r="G41" s="147"/>
      <c r="H41" s="147"/>
      <c r="I41" s="147"/>
      <c r="J41" s="144"/>
      <c r="K41" s="145"/>
      <c r="L41" s="77"/>
    </row>
    <row r="42" spans="1:18" x14ac:dyDescent="0.25">
      <c r="C42" s="126" t="s">
        <v>61</v>
      </c>
      <c r="D42" s="127"/>
      <c r="E42" s="128"/>
      <c r="F42" s="135" t="s">
        <v>62</v>
      </c>
      <c r="G42" s="138">
        <f>C16+F16+G16+K16+M16+O16</f>
        <v>0</v>
      </c>
      <c r="H42" s="138">
        <f>C17+F17+G17+K17+M17+O17</f>
        <v>11857</v>
      </c>
      <c r="I42" s="138">
        <f>C18+F18+G18+K18+M18+N18+O18</f>
        <v>0</v>
      </c>
      <c r="J42" s="141">
        <f>G42+H42+I42</f>
        <v>11857</v>
      </c>
      <c r="K42" s="119">
        <f>J42/J45</f>
        <v>0.26312052016066395</v>
      </c>
      <c r="L42" s="77"/>
    </row>
    <row r="43" spans="1:18" x14ac:dyDescent="0.25">
      <c r="C43" s="129"/>
      <c r="D43" s="130"/>
      <c r="E43" s="131"/>
      <c r="F43" s="136"/>
      <c r="G43" s="139"/>
      <c r="H43" s="139"/>
      <c r="I43" s="139"/>
      <c r="J43" s="142"/>
      <c r="K43" s="120"/>
      <c r="L43" s="77"/>
    </row>
    <row r="44" spans="1:18" ht="13" thickBot="1" x14ac:dyDescent="0.3">
      <c r="C44" s="132"/>
      <c r="D44" s="133"/>
      <c r="E44" s="134"/>
      <c r="F44" s="137"/>
      <c r="G44" s="140"/>
      <c r="H44" s="140"/>
      <c r="I44" s="140"/>
      <c r="J44" s="143"/>
      <c r="K44" s="121"/>
      <c r="L44" s="77"/>
    </row>
    <row r="45" spans="1:18" ht="14" thickTop="1" thickBot="1" x14ac:dyDescent="0.35">
      <c r="C45" s="122" t="s">
        <v>63</v>
      </c>
      <c r="D45" s="123"/>
      <c r="E45" s="124"/>
      <c r="F45" s="44"/>
      <c r="G45" s="92">
        <f>G38+G40+G42</f>
        <v>5283</v>
      </c>
      <c r="H45" s="93">
        <f>H38+H40+H42</f>
        <v>11857</v>
      </c>
      <c r="I45" s="93">
        <f>I38+I40+I42</f>
        <v>27923</v>
      </c>
      <c r="J45" s="93">
        <f>SUM(G45:I45)</f>
        <v>45063</v>
      </c>
      <c r="K45" s="98">
        <f>SUM(K38:K44)</f>
        <v>1</v>
      </c>
      <c r="L45" s="77"/>
    </row>
    <row r="46" spans="1:18" x14ac:dyDescent="0.25">
      <c r="A46" s="25"/>
      <c r="K46" s="27"/>
      <c r="Q46" s="45"/>
    </row>
    <row r="47" spans="1:18" x14ac:dyDescent="0.25">
      <c r="A47" t="s">
        <v>82</v>
      </c>
    </row>
    <row r="48" spans="1:18" ht="17.5" x14ac:dyDescent="0.35">
      <c r="A48" s="25" t="s">
        <v>70</v>
      </c>
      <c r="Q48" s="28"/>
    </row>
    <row r="49" spans="1:18" ht="19.5" customHeight="1" x14ac:dyDescent="0.4">
      <c r="A49" s="116" t="s">
        <v>0</v>
      </c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</row>
    <row r="50" spans="1:18" ht="17.5" x14ac:dyDescent="0.35">
      <c r="A50" s="118" t="s">
        <v>71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7.5" x14ac:dyDescent="0.35">
      <c r="A51" s="125" t="str">
        <f>A75&amp;" to "&amp;A2</f>
        <v>March 1, 2024 to April 1, 2024</v>
      </c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</row>
    <row r="52" spans="1:18" ht="17.5" x14ac:dyDescent="0.35">
      <c r="A52" s="118" t="s">
        <v>72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x14ac:dyDescent="0.25">
      <c r="A53" s="25"/>
      <c r="H53" s="29"/>
    </row>
    <row r="54" spans="1:18" x14ac:dyDescent="0.25">
      <c r="A54" s="25"/>
      <c r="H54" s="29"/>
    </row>
    <row r="55" spans="1:18" ht="16" thickBot="1" x14ac:dyDescent="0.4">
      <c r="B55" s="3" t="s">
        <v>3</v>
      </c>
      <c r="C55" s="30"/>
      <c r="E55" s="15"/>
      <c r="F55" s="15"/>
      <c r="G55" s="15"/>
      <c r="H55" s="31"/>
      <c r="I55" s="15"/>
      <c r="J55" s="15"/>
      <c r="K55" s="15"/>
      <c r="L55" s="15"/>
      <c r="M55" s="15"/>
      <c r="N55" s="15"/>
      <c r="O55" s="15"/>
    </row>
    <row r="56" spans="1:18" ht="20" x14ac:dyDescent="0.4">
      <c r="A56" s="2"/>
      <c r="B56" s="7">
        <v>1</v>
      </c>
      <c r="C56" s="7">
        <v>3</v>
      </c>
      <c r="D56" s="7">
        <v>5</v>
      </c>
      <c r="E56" s="7">
        <v>7</v>
      </c>
      <c r="F56" s="55" t="s">
        <v>4</v>
      </c>
      <c r="G56" s="8">
        <v>29</v>
      </c>
      <c r="H56" s="8">
        <v>13</v>
      </c>
      <c r="I56" s="8">
        <v>15</v>
      </c>
      <c r="J56" s="8">
        <v>17</v>
      </c>
      <c r="K56" s="7">
        <v>19</v>
      </c>
      <c r="L56" s="7">
        <v>21</v>
      </c>
      <c r="M56" s="7">
        <v>23</v>
      </c>
      <c r="N56" s="7">
        <v>25</v>
      </c>
      <c r="O56" s="62">
        <v>27</v>
      </c>
      <c r="P56" s="67" t="s">
        <v>73</v>
      </c>
      <c r="R56" s="1"/>
    </row>
    <row r="57" spans="1:18" ht="29" x14ac:dyDescent="0.4">
      <c r="A57" s="9" t="s">
        <v>7</v>
      </c>
      <c r="B57" s="8" t="s">
        <v>8</v>
      </c>
      <c r="C57" s="8" t="s">
        <v>9</v>
      </c>
      <c r="D57" s="8" t="s">
        <v>10</v>
      </c>
      <c r="E57" s="8" t="s">
        <v>11</v>
      </c>
      <c r="F57" s="54" t="s">
        <v>12</v>
      </c>
      <c r="G57" s="7" t="s">
        <v>13</v>
      </c>
      <c r="H57" s="8" t="s">
        <v>14</v>
      </c>
      <c r="I57" s="8" t="s">
        <v>15</v>
      </c>
      <c r="J57" s="8" t="s">
        <v>16</v>
      </c>
      <c r="K57" s="8" t="s">
        <v>17</v>
      </c>
      <c r="L57" s="8" t="s">
        <v>18</v>
      </c>
      <c r="M57" s="8" t="s">
        <v>19</v>
      </c>
      <c r="N57" s="8" t="s">
        <v>20</v>
      </c>
      <c r="O57" s="10" t="s">
        <v>21</v>
      </c>
      <c r="P57" s="68" t="s">
        <v>22</v>
      </c>
      <c r="R57" s="1"/>
    </row>
    <row r="58" spans="1:18" ht="20" x14ac:dyDescent="0.4">
      <c r="A58" s="12" t="s">
        <v>24</v>
      </c>
      <c r="B58" s="99">
        <f t="shared" ref="B58:P68" si="4">IF(B81=0,0,(B8-B81)/B81)</f>
        <v>-5.0830227041680784E-3</v>
      </c>
      <c r="C58" s="99">
        <f t="shared" si="4"/>
        <v>0</v>
      </c>
      <c r="D58" s="99">
        <f t="shared" si="4"/>
        <v>-8.5863874345549745E-3</v>
      </c>
      <c r="E58" s="99">
        <f t="shared" si="4"/>
        <v>0</v>
      </c>
      <c r="F58" s="99">
        <f t="shared" si="4"/>
        <v>0</v>
      </c>
      <c r="G58" s="99">
        <f t="shared" si="4"/>
        <v>0</v>
      </c>
      <c r="H58" s="99">
        <f t="shared" si="4"/>
        <v>0</v>
      </c>
      <c r="I58" s="99">
        <f t="shared" si="4"/>
        <v>-3.7033607999259331E-4</v>
      </c>
      <c r="J58" s="99">
        <f t="shared" si="4"/>
        <v>-6.7668310586076388E-3</v>
      </c>
      <c r="K58" s="99">
        <f t="shared" si="4"/>
        <v>0</v>
      </c>
      <c r="L58" s="99">
        <f t="shared" si="4"/>
        <v>0</v>
      </c>
      <c r="M58" s="99">
        <f t="shared" si="4"/>
        <v>0</v>
      </c>
      <c r="N58" s="99">
        <f t="shared" si="4"/>
        <v>-6.9962686567164182E-3</v>
      </c>
      <c r="O58" s="100">
        <f t="shared" si="4"/>
        <v>0</v>
      </c>
      <c r="P58" s="101">
        <f t="shared" si="4"/>
        <v>-5.1879117654903845E-3</v>
      </c>
      <c r="R58" s="33"/>
    </row>
    <row r="59" spans="1:18" ht="20" x14ac:dyDescent="0.4">
      <c r="A59" s="12" t="s">
        <v>25</v>
      </c>
      <c r="B59" s="99">
        <f t="shared" si="4"/>
        <v>-2.4926353954226152E-3</v>
      </c>
      <c r="C59" s="99">
        <f t="shared" si="4"/>
        <v>0</v>
      </c>
      <c r="D59" s="99">
        <f t="shared" si="4"/>
        <v>-6.723619680430312E-3</v>
      </c>
      <c r="E59" s="99">
        <f t="shared" si="4"/>
        <v>-1.0091527810373152E-2</v>
      </c>
      <c r="F59" s="99">
        <f t="shared" si="4"/>
        <v>0</v>
      </c>
      <c r="G59" s="99">
        <f t="shared" si="4"/>
        <v>0</v>
      </c>
      <c r="H59" s="99">
        <f t="shared" si="4"/>
        <v>-5.5456988961721928E-3</v>
      </c>
      <c r="I59" s="99">
        <f t="shared" si="4"/>
        <v>-8.7467541342080082E-3</v>
      </c>
      <c r="J59" s="99">
        <f t="shared" si="4"/>
        <v>-8.9187705817782657E-3</v>
      </c>
      <c r="K59" s="99">
        <f t="shared" si="4"/>
        <v>0</v>
      </c>
      <c r="L59" s="99">
        <f t="shared" si="4"/>
        <v>-7.9646017699115043E-3</v>
      </c>
      <c r="M59" s="99">
        <f t="shared" si="4"/>
        <v>0</v>
      </c>
      <c r="N59" s="99">
        <f t="shared" si="4"/>
        <v>-8.0920178024391654E-3</v>
      </c>
      <c r="O59" s="100">
        <f t="shared" si="4"/>
        <v>0</v>
      </c>
      <c r="P59" s="101">
        <f t="shared" si="4"/>
        <v>-6.9866285520847043E-3</v>
      </c>
      <c r="R59" s="33"/>
    </row>
    <row r="60" spans="1:18" ht="20" x14ac:dyDescent="0.4">
      <c r="A60" s="12" t="s">
        <v>26</v>
      </c>
      <c r="B60" s="99">
        <f t="shared" si="4"/>
        <v>0</v>
      </c>
      <c r="C60" s="99">
        <f t="shared" si="4"/>
        <v>-7.3826216273635012E-3</v>
      </c>
      <c r="D60" s="99">
        <f t="shared" si="4"/>
        <v>0</v>
      </c>
      <c r="E60" s="99">
        <f t="shared" si="4"/>
        <v>5.6634304207119745E-3</v>
      </c>
      <c r="F60" s="99">
        <f t="shared" si="4"/>
        <v>-5.24179912073047E-3</v>
      </c>
      <c r="G60" s="99">
        <f t="shared" si="4"/>
        <v>-3.4843205574912892E-3</v>
      </c>
      <c r="H60" s="99">
        <f t="shared" si="4"/>
        <v>-1.162920720116292E-2</v>
      </c>
      <c r="I60" s="99">
        <f t="shared" si="4"/>
        <v>0</v>
      </c>
      <c r="J60" s="99">
        <f t="shared" si="4"/>
        <v>0</v>
      </c>
      <c r="K60" s="99">
        <f t="shared" si="4"/>
        <v>-7.246270302050415E-3</v>
      </c>
      <c r="L60" s="99">
        <f t="shared" si="4"/>
        <v>5.0081864586343063E-3</v>
      </c>
      <c r="M60" s="99">
        <f t="shared" si="4"/>
        <v>-2.8883845677738808E-3</v>
      </c>
      <c r="N60" s="99">
        <f t="shared" si="4"/>
        <v>0</v>
      </c>
      <c r="O60" s="100">
        <f t="shared" si="4"/>
        <v>-5.4374254011758981E-3</v>
      </c>
      <c r="P60" s="101">
        <f t="shared" si="4"/>
        <v>-8.8523703441411253E-3</v>
      </c>
      <c r="R60" s="33"/>
    </row>
    <row r="61" spans="1:18" ht="20" x14ac:dyDescent="0.4">
      <c r="A61" s="12" t="s">
        <v>27</v>
      </c>
      <c r="B61" s="99">
        <f t="shared" si="4"/>
        <v>0</v>
      </c>
      <c r="C61" s="99">
        <f t="shared" si="4"/>
        <v>0</v>
      </c>
      <c r="D61" s="99">
        <f t="shared" si="4"/>
        <v>0</v>
      </c>
      <c r="E61" s="99">
        <f t="shared" si="4"/>
        <v>1.1402508551881414E-2</v>
      </c>
      <c r="F61" s="99">
        <f t="shared" si="4"/>
        <v>0</v>
      </c>
      <c r="G61" s="99">
        <f t="shared" si="4"/>
        <v>0</v>
      </c>
      <c r="H61" s="99">
        <f t="shared" si="4"/>
        <v>-4.5354795557938608E-3</v>
      </c>
      <c r="I61" s="99">
        <f t="shared" si="4"/>
        <v>0</v>
      </c>
      <c r="J61" s="99">
        <f t="shared" si="4"/>
        <v>0</v>
      </c>
      <c r="K61" s="99">
        <f t="shared" si="4"/>
        <v>0</v>
      </c>
      <c r="L61" s="99">
        <f t="shared" si="4"/>
        <v>1.7287080788290884E-2</v>
      </c>
      <c r="M61" s="99">
        <f t="shared" si="4"/>
        <v>0</v>
      </c>
      <c r="N61" s="99">
        <f t="shared" si="4"/>
        <v>0</v>
      </c>
      <c r="O61" s="100">
        <f t="shared" si="4"/>
        <v>0</v>
      </c>
      <c r="P61" s="101">
        <f t="shared" si="4"/>
        <v>-3.987958036233601E-3</v>
      </c>
      <c r="R61" s="33"/>
    </row>
    <row r="62" spans="1:18" ht="20" x14ac:dyDescent="0.4">
      <c r="A62" s="12" t="s">
        <v>28</v>
      </c>
      <c r="B62" s="99">
        <f t="shared" si="4"/>
        <v>0</v>
      </c>
      <c r="C62" s="99">
        <f t="shared" si="4"/>
        <v>0</v>
      </c>
      <c r="D62" s="99">
        <f t="shared" si="4"/>
        <v>0</v>
      </c>
      <c r="E62" s="99">
        <f t="shared" si="4"/>
        <v>8.7108013937282226E-3</v>
      </c>
      <c r="F62" s="99">
        <f t="shared" si="4"/>
        <v>0</v>
      </c>
      <c r="G62" s="99">
        <f t="shared" si="4"/>
        <v>0</v>
      </c>
      <c r="H62" s="99">
        <f t="shared" si="4"/>
        <v>-7.4087857861583209E-3</v>
      </c>
      <c r="I62" s="99">
        <f t="shared" si="4"/>
        <v>0</v>
      </c>
      <c r="J62" s="99">
        <f t="shared" si="4"/>
        <v>0</v>
      </c>
      <c r="K62" s="99">
        <f t="shared" si="4"/>
        <v>-7.956022340089219E-3</v>
      </c>
      <c r="L62" s="99">
        <f t="shared" si="4"/>
        <v>9.6516995383969777E-3</v>
      </c>
      <c r="M62" s="99">
        <f t="shared" si="4"/>
        <v>0</v>
      </c>
      <c r="N62" s="99">
        <f t="shared" si="4"/>
        <v>0</v>
      </c>
      <c r="O62" s="100">
        <f t="shared" si="4"/>
        <v>0</v>
      </c>
      <c r="P62" s="101">
        <f t="shared" si="4"/>
        <v>-7.0265022115142579E-3</v>
      </c>
      <c r="R62" s="33"/>
    </row>
    <row r="63" spans="1:18" ht="20" x14ac:dyDescent="0.4">
      <c r="A63" s="12" t="s">
        <v>29</v>
      </c>
      <c r="B63" s="99">
        <f t="shared" si="4"/>
        <v>0</v>
      </c>
      <c r="C63" s="99">
        <f t="shared" si="4"/>
        <v>-3.8723591980785255E-3</v>
      </c>
      <c r="D63" s="99">
        <f t="shared" si="4"/>
        <v>0</v>
      </c>
      <c r="E63" s="99">
        <f t="shared" si="4"/>
        <v>-6.4201335387776065E-3</v>
      </c>
      <c r="F63" s="99">
        <f t="shared" si="4"/>
        <v>-1.045816733067729E-2</v>
      </c>
      <c r="G63" s="99">
        <f t="shared" si="4"/>
        <v>-7.2709646146388758E-3</v>
      </c>
      <c r="H63" s="99">
        <f t="shared" si="4"/>
        <v>-2.8457958109885662E-3</v>
      </c>
      <c r="I63" s="99">
        <f t="shared" si="4"/>
        <v>0</v>
      </c>
      <c r="J63" s="99">
        <f t="shared" si="4"/>
        <v>0</v>
      </c>
      <c r="K63" s="99">
        <f t="shared" si="4"/>
        <v>-4.4359030144801408E-3</v>
      </c>
      <c r="L63" s="99">
        <f t="shared" si="4"/>
        <v>-1.0971852977170106E-2</v>
      </c>
      <c r="M63" s="99">
        <f t="shared" si="4"/>
        <v>-3.7113757983773519E-3</v>
      </c>
      <c r="N63" s="99">
        <f t="shared" si="4"/>
        <v>0</v>
      </c>
      <c r="O63" s="100">
        <f t="shared" si="4"/>
        <v>-8.1484524787729384E-3</v>
      </c>
      <c r="P63" s="101">
        <f t="shared" si="4"/>
        <v>-5.2474613484585122E-3</v>
      </c>
      <c r="R63" s="33"/>
    </row>
    <row r="64" spans="1:18" ht="20" x14ac:dyDescent="0.4">
      <c r="A64" s="12" t="s">
        <v>30</v>
      </c>
      <c r="B64" s="99">
        <f t="shared" si="4"/>
        <v>0</v>
      </c>
      <c r="C64" s="99">
        <f t="shared" si="4"/>
        <v>0</v>
      </c>
      <c r="D64" s="99">
        <f t="shared" si="4"/>
        <v>0</v>
      </c>
      <c r="E64" s="99">
        <f t="shared" si="4"/>
        <v>-9.4117647058823521E-3</v>
      </c>
      <c r="F64" s="99">
        <f t="shared" si="4"/>
        <v>0</v>
      </c>
      <c r="G64" s="99">
        <f t="shared" si="4"/>
        <v>0</v>
      </c>
      <c r="H64" s="99">
        <f t="shared" si="4"/>
        <v>-1.3079727696897071E-2</v>
      </c>
      <c r="I64" s="99">
        <f t="shared" si="4"/>
        <v>0</v>
      </c>
      <c r="J64" s="99">
        <f t="shared" si="4"/>
        <v>0</v>
      </c>
      <c r="K64" s="99">
        <f t="shared" si="4"/>
        <v>0</v>
      </c>
      <c r="L64" s="99">
        <f t="shared" si="4"/>
        <v>-1.5687583444592791E-2</v>
      </c>
      <c r="M64" s="99">
        <f t="shared" si="4"/>
        <v>0</v>
      </c>
      <c r="N64" s="99">
        <f t="shared" si="4"/>
        <v>0</v>
      </c>
      <c r="O64" s="100">
        <f t="shared" si="4"/>
        <v>0</v>
      </c>
      <c r="P64" s="101">
        <f t="shared" si="4"/>
        <v>-1.3226396510482623E-2</v>
      </c>
      <c r="R64" s="33"/>
    </row>
    <row r="65" spans="1:18" ht="20" x14ac:dyDescent="0.4">
      <c r="A65" s="13" t="s">
        <v>31</v>
      </c>
      <c r="B65" s="99">
        <f t="shared" si="4"/>
        <v>-0.2</v>
      </c>
      <c r="C65" s="99">
        <f t="shared" si="4"/>
        <v>1.276595744680851E-2</v>
      </c>
      <c r="D65" s="99">
        <f t="shared" si="4"/>
        <v>2.0134228187919462E-2</v>
      </c>
      <c r="E65" s="99">
        <f t="shared" si="4"/>
        <v>-2.5423728813559324E-2</v>
      </c>
      <c r="F65" s="99">
        <f t="shared" si="4"/>
        <v>-0.10714285714285714</v>
      </c>
      <c r="G65" s="99">
        <f t="shared" si="4"/>
        <v>0</v>
      </c>
      <c r="H65" s="99">
        <f t="shared" si="4"/>
        <v>-3.6616623947272062E-3</v>
      </c>
      <c r="I65" s="99">
        <f t="shared" si="4"/>
        <v>-3.4482758620689655E-2</v>
      </c>
      <c r="J65" s="99">
        <f t="shared" si="4"/>
        <v>-1.6393442622950821E-2</v>
      </c>
      <c r="K65" s="99">
        <f t="shared" si="4"/>
        <v>-2.0169851380042462E-2</v>
      </c>
      <c r="L65" s="99">
        <f t="shared" si="4"/>
        <v>2.0338983050847456E-2</v>
      </c>
      <c r="M65" s="99">
        <f t="shared" si="4"/>
        <v>1.6129032258064516E-2</v>
      </c>
      <c r="N65" s="99">
        <f t="shared" si="4"/>
        <v>-1.4423076923076924E-2</v>
      </c>
      <c r="O65" s="100">
        <f t="shared" si="4"/>
        <v>-2.7210884353741496E-2</v>
      </c>
      <c r="P65" s="101">
        <f t="shared" si="4"/>
        <v>-8.2754054948692493E-3</v>
      </c>
      <c r="R65" s="33"/>
    </row>
    <row r="66" spans="1:18" ht="20" x14ac:dyDescent="0.4">
      <c r="A66" s="13" t="s">
        <v>74</v>
      </c>
      <c r="B66" s="99">
        <f t="shared" si="4"/>
        <v>-1.0471204188481676E-2</v>
      </c>
      <c r="C66" s="99">
        <f t="shared" si="4"/>
        <v>0</v>
      </c>
      <c r="D66" s="99">
        <f t="shared" si="4"/>
        <v>-2.5401069518716578E-2</v>
      </c>
      <c r="E66" s="99">
        <f t="shared" si="4"/>
        <v>0</v>
      </c>
      <c r="F66" s="99">
        <f t="shared" si="4"/>
        <v>0</v>
      </c>
      <c r="G66" s="99">
        <f t="shared" si="4"/>
        <v>0</v>
      </c>
      <c r="H66" s="99">
        <f t="shared" si="4"/>
        <v>0</v>
      </c>
      <c r="I66" s="99">
        <f t="shared" si="4"/>
        <v>-1.4970059880239522E-3</v>
      </c>
      <c r="J66" s="99">
        <f t="shared" si="4"/>
        <v>3.2362459546925568E-3</v>
      </c>
      <c r="K66" s="99">
        <f t="shared" si="4"/>
        <v>0</v>
      </c>
      <c r="L66" s="99">
        <f t="shared" si="4"/>
        <v>0</v>
      </c>
      <c r="M66" s="99">
        <f t="shared" si="4"/>
        <v>0</v>
      </c>
      <c r="N66" s="99">
        <f t="shared" si="4"/>
        <v>-6.8337129840546698E-3</v>
      </c>
      <c r="O66" s="100">
        <f t="shared" si="4"/>
        <v>0</v>
      </c>
      <c r="P66" s="101">
        <f t="shared" si="4"/>
        <v>-6.3945834116983262E-3</v>
      </c>
      <c r="R66" s="33"/>
    </row>
    <row r="67" spans="1:18" ht="20" x14ac:dyDescent="0.4">
      <c r="A67" s="12" t="s">
        <v>33</v>
      </c>
      <c r="B67" s="99">
        <f t="shared" si="4"/>
        <v>0</v>
      </c>
      <c r="C67" s="99">
        <f t="shared" si="4"/>
        <v>-1.6548463356973995E-2</v>
      </c>
      <c r="D67" s="99">
        <f t="shared" si="4"/>
        <v>0</v>
      </c>
      <c r="E67" s="99">
        <f t="shared" si="4"/>
        <v>0</v>
      </c>
      <c r="F67" s="99">
        <f t="shared" si="4"/>
        <v>0</v>
      </c>
      <c r="G67" s="99">
        <f t="shared" si="4"/>
        <v>-3.2786885245901641E-2</v>
      </c>
      <c r="H67" s="99">
        <f t="shared" si="4"/>
        <v>0</v>
      </c>
      <c r="I67" s="99">
        <f t="shared" si="4"/>
        <v>0</v>
      </c>
      <c r="J67" s="99">
        <f t="shared" si="4"/>
        <v>0</v>
      </c>
      <c r="K67" s="99">
        <f t="shared" si="4"/>
        <v>-1.0456969570218551E-4</v>
      </c>
      <c r="L67" s="99">
        <f t="shared" si="4"/>
        <v>0</v>
      </c>
      <c r="M67" s="99">
        <f t="shared" si="4"/>
        <v>-1.8518518518518517E-2</v>
      </c>
      <c r="N67" s="99">
        <f t="shared" si="4"/>
        <v>0</v>
      </c>
      <c r="O67" s="100">
        <f t="shared" si="4"/>
        <v>-1.0131712259371835E-3</v>
      </c>
      <c r="P67" s="101">
        <f t="shared" si="4"/>
        <v>-1.8520077447596599E-3</v>
      </c>
      <c r="R67" s="33"/>
    </row>
    <row r="68" spans="1:18" ht="20" x14ac:dyDescent="0.4">
      <c r="A68" s="12" t="s">
        <v>34</v>
      </c>
      <c r="B68" s="99">
        <f t="shared" si="4"/>
        <v>0</v>
      </c>
      <c r="C68" s="99">
        <f t="shared" si="4"/>
        <v>0</v>
      </c>
      <c r="D68" s="99">
        <f t="shared" si="4"/>
        <v>0</v>
      </c>
      <c r="E68" s="99">
        <f t="shared" si="4"/>
        <v>7.4257425742574254E-3</v>
      </c>
      <c r="F68" s="99">
        <f t="shared" si="4"/>
        <v>0</v>
      </c>
      <c r="G68" s="99">
        <f t="shared" si="4"/>
        <v>0</v>
      </c>
      <c r="H68" s="99">
        <f t="shared" si="4"/>
        <v>-3.831124051796797E-4</v>
      </c>
      <c r="I68" s="99">
        <f t="shared" si="4"/>
        <v>0</v>
      </c>
      <c r="J68" s="99">
        <f t="shared" si="4"/>
        <v>0</v>
      </c>
      <c r="K68" s="99">
        <f t="shared" si="4"/>
        <v>0</v>
      </c>
      <c r="L68" s="99">
        <f t="shared" si="4"/>
        <v>1.2802275960170697E-2</v>
      </c>
      <c r="M68" s="99">
        <f t="shared" si="4"/>
        <v>0</v>
      </c>
      <c r="N68" s="99">
        <f t="shared" si="4"/>
        <v>0</v>
      </c>
      <c r="O68" s="100">
        <f t="shared" si="4"/>
        <v>0</v>
      </c>
      <c r="P68" s="101">
        <f t="shared" si="4"/>
        <v>3.940957294353683E-4</v>
      </c>
      <c r="R68" s="33"/>
    </row>
    <row r="69" spans="1:18" ht="20.5" thickBot="1" x14ac:dyDescent="0.45">
      <c r="A69" s="14" t="s">
        <v>35</v>
      </c>
      <c r="B69" s="102">
        <f t="shared" ref="B69:P69" si="5">IF(B19=0,0,(B19-B92)/B92)</f>
        <v>-3.8359788359788359E-3</v>
      </c>
      <c r="C69" s="102">
        <f t="shared" si="5"/>
        <v>-5.6809724634085835E-3</v>
      </c>
      <c r="D69" s="102">
        <f t="shared" si="5"/>
        <v>-7.9258521373814367E-3</v>
      </c>
      <c r="E69" s="102">
        <f t="shared" si="5"/>
        <v>-3.6398932297985924E-3</v>
      </c>
      <c r="F69" s="102">
        <f t="shared" si="5"/>
        <v>-8.1967213114754103E-3</v>
      </c>
      <c r="G69" s="102">
        <f t="shared" si="5"/>
        <v>-5.5225148683092605E-3</v>
      </c>
      <c r="H69" s="102">
        <f t="shared" si="5"/>
        <v>-6.7436480308071881E-3</v>
      </c>
      <c r="I69" s="102">
        <f t="shared" si="5"/>
        <v>-5.9858168575935835E-3</v>
      </c>
      <c r="J69" s="102">
        <f t="shared" si="5"/>
        <v>-7.8635323486582059E-3</v>
      </c>
      <c r="K69" s="102">
        <f t="shared" si="5"/>
        <v>-6.5376758471813743E-3</v>
      </c>
      <c r="L69" s="102">
        <f t="shared" si="5"/>
        <v>-1.6947265552517967E-3</v>
      </c>
      <c r="M69" s="102">
        <f t="shared" si="5"/>
        <v>-3.4326004267557289E-3</v>
      </c>
      <c r="N69" s="102">
        <f t="shared" si="5"/>
        <v>-7.3894020418084592E-3</v>
      </c>
      <c r="O69" s="103">
        <f t="shared" si="5"/>
        <v>-6.7414733667450219E-3</v>
      </c>
      <c r="P69" s="104">
        <f t="shared" si="5"/>
        <v>-6.4157754943970002E-3</v>
      </c>
      <c r="R69" s="33"/>
    </row>
    <row r="70" spans="1:18" ht="13" x14ac:dyDescent="0.3">
      <c r="A70" s="15" t="s">
        <v>36</v>
      </c>
      <c r="B70" s="105" t="s">
        <v>37</v>
      </c>
      <c r="C70" s="106">
        <f>(C20-C93)/C93</f>
        <v>-8.2648451112515998E-3</v>
      </c>
      <c r="D70" s="52" t="s">
        <v>38</v>
      </c>
      <c r="E70" s="106">
        <f>(E20-E93)/E93</f>
        <v>4.1428571428571432</v>
      </c>
      <c r="F70" s="105" t="s">
        <v>39</v>
      </c>
      <c r="G70" s="107">
        <f>(G20-G93)/G93</f>
        <v>-5.4622968292033043E-3</v>
      </c>
      <c r="H70" s="52" t="s">
        <v>40</v>
      </c>
      <c r="I70" s="107">
        <f>(I20-I93)/I93</f>
        <v>2.8285761824809789E-3</v>
      </c>
      <c r="J70" s="50" t="s">
        <v>41</v>
      </c>
      <c r="K70" s="35">
        <f>IF(K93=0,0,(K20-K93)/K93)</f>
        <v>0</v>
      </c>
      <c r="M70" s="34"/>
      <c r="N70" s="52" t="s">
        <v>42</v>
      </c>
      <c r="O70" s="107">
        <f>(N20-N93)/N93</f>
        <v>1.0314891557518377E-2</v>
      </c>
      <c r="P70" s="108">
        <f>IF(P20=0,0,(P20-P93)/P93)</f>
        <v>5.6188934564637652E-4</v>
      </c>
    </row>
    <row r="71" spans="1:18" ht="15.5" x14ac:dyDescent="0.35">
      <c r="A71" s="15"/>
      <c r="B71" s="36"/>
      <c r="C71" s="36"/>
      <c r="D71" s="37"/>
      <c r="E71" s="38"/>
      <c r="F71" s="37"/>
      <c r="G71" s="37"/>
      <c r="H71" s="39"/>
      <c r="I71" s="37"/>
      <c r="J71" s="37"/>
      <c r="K71" s="37"/>
      <c r="L71" s="37"/>
      <c r="M71" s="37"/>
      <c r="N71" s="37"/>
      <c r="O71" s="37"/>
      <c r="P71" s="109">
        <f>IF(P21=0,0,(P21-P94)/P94)</f>
        <v>-5.3001987516349304E-3</v>
      </c>
    </row>
    <row r="72" spans="1:18" ht="15.5" x14ac:dyDescent="0.35">
      <c r="A72" s="15"/>
      <c r="B72" s="36"/>
      <c r="C72" s="110"/>
      <c r="D72" s="37"/>
      <c r="E72" s="38"/>
      <c r="F72" s="37"/>
      <c r="G72" s="37"/>
      <c r="H72" s="39"/>
      <c r="I72" s="40"/>
      <c r="J72" s="37"/>
      <c r="K72" s="37"/>
      <c r="L72" s="37"/>
      <c r="M72" s="37"/>
      <c r="N72" s="37"/>
      <c r="O72" s="37"/>
      <c r="P72" s="37"/>
      <c r="Q72" s="111"/>
    </row>
    <row r="73" spans="1:18" ht="15.5" x14ac:dyDescent="0.35">
      <c r="A73" s="15"/>
      <c r="B73" s="36"/>
      <c r="C73" s="36"/>
      <c r="D73" s="37"/>
      <c r="E73" s="38"/>
      <c r="F73" s="37"/>
      <c r="G73" s="37"/>
      <c r="H73" s="39"/>
      <c r="I73" s="37"/>
      <c r="J73" s="37"/>
      <c r="K73" s="37"/>
      <c r="L73" s="37"/>
      <c r="M73" s="37"/>
      <c r="N73" s="37"/>
      <c r="O73" s="37"/>
      <c r="P73" s="37"/>
      <c r="Q73" s="112"/>
    </row>
    <row r="74" spans="1:18" ht="19.5" customHeight="1" x14ac:dyDescent="0.4">
      <c r="A74" s="116" t="s">
        <v>0</v>
      </c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</row>
    <row r="75" spans="1:18" ht="18" customHeight="1" x14ac:dyDescent="0.35">
      <c r="A75" s="117" t="s">
        <v>1</v>
      </c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</row>
    <row r="76" spans="1:18" ht="18" customHeight="1" x14ac:dyDescent="0.35">
      <c r="A76" s="118" t="s">
        <v>2</v>
      </c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7.5" x14ac:dyDescent="0.35">
      <c r="A77" s="70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</row>
    <row r="78" spans="1:18" ht="16" thickBot="1" x14ac:dyDescent="0.4">
      <c r="A78" s="2"/>
      <c r="B78" s="3" t="s">
        <v>3</v>
      </c>
      <c r="C78" s="4"/>
      <c r="D78" s="2"/>
      <c r="E78" s="4"/>
      <c r="F78" s="4"/>
      <c r="G78" s="5"/>
      <c r="H78" s="5"/>
      <c r="I78" s="5"/>
      <c r="J78" s="5"/>
      <c r="K78" s="5"/>
      <c r="L78" s="4"/>
      <c r="M78" s="4"/>
      <c r="N78" s="4"/>
      <c r="O78" s="4"/>
      <c r="P78" s="2"/>
      <c r="Q78" s="6"/>
    </row>
    <row r="79" spans="1:18" ht="20" x14ac:dyDescent="0.4">
      <c r="A79" s="2"/>
      <c r="B79" s="7">
        <v>1</v>
      </c>
      <c r="C79" s="7">
        <v>3</v>
      </c>
      <c r="D79" s="7">
        <v>5</v>
      </c>
      <c r="E79" s="7">
        <v>7</v>
      </c>
      <c r="F79" s="55" t="s">
        <v>4</v>
      </c>
      <c r="G79" s="8">
        <v>29</v>
      </c>
      <c r="H79" s="8">
        <v>13</v>
      </c>
      <c r="I79" s="8">
        <v>15</v>
      </c>
      <c r="J79" s="8">
        <v>17</v>
      </c>
      <c r="K79" s="7">
        <v>19</v>
      </c>
      <c r="L79" s="7">
        <v>21</v>
      </c>
      <c r="M79" s="7">
        <v>23</v>
      </c>
      <c r="N79" s="7">
        <v>25</v>
      </c>
      <c r="O79" s="62">
        <v>27</v>
      </c>
      <c r="P79" s="63" t="s">
        <v>5</v>
      </c>
      <c r="Q79" s="64" t="s">
        <v>6</v>
      </c>
      <c r="R79" s="1"/>
    </row>
    <row r="80" spans="1:18" ht="29" x14ac:dyDescent="0.4">
      <c r="A80" s="9" t="s">
        <v>7</v>
      </c>
      <c r="B80" s="8" t="s">
        <v>8</v>
      </c>
      <c r="C80" s="8" t="s">
        <v>9</v>
      </c>
      <c r="D80" s="8" t="s">
        <v>10</v>
      </c>
      <c r="E80" s="8" t="s">
        <v>11</v>
      </c>
      <c r="F80" s="54" t="s">
        <v>12</v>
      </c>
      <c r="G80" s="7" t="s">
        <v>13</v>
      </c>
      <c r="H80" s="8" t="s">
        <v>14</v>
      </c>
      <c r="I80" s="8" t="s">
        <v>15</v>
      </c>
      <c r="J80" s="8" t="s">
        <v>16</v>
      </c>
      <c r="K80" s="8" t="s">
        <v>17</v>
      </c>
      <c r="L80" s="8" t="s">
        <v>18</v>
      </c>
      <c r="M80" s="8" t="s">
        <v>19</v>
      </c>
      <c r="N80" s="8" t="s">
        <v>20</v>
      </c>
      <c r="O80" s="10" t="s">
        <v>21</v>
      </c>
      <c r="P80" s="11" t="s">
        <v>22</v>
      </c>
      <c r="Q80" s="32" t="s">
        <v>23</v>
      </c>
      <c r="R80" s="1"/>
    </row>
    <row r="81" spans="1:18" ht="20" x14ac:dyDescent="0.4">
      <c r="A81" s="12" t="s">
        <v>24</v>
      </c>
      <c r="B81" s="41">
        <v>2951</v>
      </c>
      <c r="C81" s="41">
        <v>0</v>
      </c>
      <c r="D81" s="41">
        <v>9550</v>
      </c>
      <c r="E81" s="41">
        <v>0</v>
      </c>
      <c r="F81" s="41">
        <v>0</v>
      </c>
      <c r="G81" s="41">
        <v>0</v>
      </c>
      <c r="H81" s="41">
        <v>0</v>
      </c>
      <c r="I81" s="41">
        <v>21602</v>
      </c>
      <c r="J81" s="41">
        <v>8719</v>
      </c>
      <c r="K81" s="41">
        <v>0</v>
      </c>
      <c r="L81" s="41">
        <v>0</v>
      </c>
      <c r="M81" s="41">
        <v>0</v>
      </c>
      <c r="N81" s="41">
        <v>32160</v>
      </c>
      <c r="O81" s="42">
        <v>0</v>
      </c>
      <c r="P81" s="73">
        <v>74982</v>
      </c>
      <c r="Q81" s="74">
        <v>4.1542977385222439E-2</v>
      </c>
      <c r="R81" s="1"/>
    </row>
    <row r="82" spans="1:18" ht="20" x14ac:dyDescent="0.4">
      <c r="A82" s="12" t="s">
        <v>25</v>
      </c>
      <c r="B82" s="41">
        <v>4413</v>
      </c>
      <c r="C82" s="41">
        <v>0</v>
      </c>
      <c r="D82" s="41">
        <v>12642</v>
      </c>
      <c r="E82" s="41">
        <v>4261</v>
      </c>
      <c r="F82" s="41">
        <v>0</v>
      </c>
      <c r="G82" s="41">
        <v>0</v>
      </c>
      <c r="H82" s="41">
        <v>94127</v>
      </c>
      <c r="I82" s="41">
        <v>43902</v>
      </c>
      <c r="J82" s="41">
        <v>14576</v>
      </c>
      <c r="K82" s="41">
        <v>0</v>
      </c>
      <c r="L82" s="41">
        <v>21470</v>
      </c>
      <c r="M82" s="41">
        <v>0</v>
      </c>
      <c r="N82" s="41">
        <v>17301</v>
      </c>
      <c r="O82" s="42">
        <v>0</v>
      </c>
      <c r="P82" s="73">
        <v>212692</v>
      </c>
      <c r="Q82" s="74">
        <v>0.1178397341497657</v>
      </c>
      <c r="R82" s="1"/>
    </row>
    <row r="83" spans="1:18" ht="20" x14ac:dyDescent="0.4">
      <c r="A83" s="12" t="s">
        <v>26</v>
      </c>
      <c r="B83" s="41">
        <v>0</v>
      </c>
      <c r="C83" s="41">
        <v>18828</v>
      </c>
      <c r="D83" s="41">
        <v>0</v>
      </c>
      <c r="E83" s="41">
        <v>1236</v>
      </c>
      <c r="F83" s="41">
        <v>5914</v>
      </c>
      <c r="G83" s="41">
        <v>2583</v>
      </c>
      <c r="H83" s="41">
        <v>196746</v>
      </c>
      <c r="I83" s="41">
        <v>0</v>
      </c>
      <c r="J83" s="41">
        <v>0</v>
      </c>
      <c r="K83" s="41">
        <v>68035</v>
      </c>
      <c r="L83" s="41">
        <v>10383</v>
      </c>
      <c r="M83" s="41">
        <v>9694</v>
      </c>
      <c r="N83" s="41">
        <v>0</v>
      </c>
      <c r="O83" s="42">
        <v>45242</v>
      </c>
      <c r="P83" s="73">
        <v>358661</v>
      </c>
      <c r="Q83" s="74">
        <v>0.19871230177857707</v>
      </c>
      <c r="R83" s="1"/>
    </row>
    <row r="84" spans="1:18" ht="20" x14ac:dyDescent="0.4">
      <c r="A84" s="12" t="s">
        <v>27</v>
      </c>
      <c r="B84" s="41">
        <v>0</v>
      </c>
      <c r="C84" s="41">
        <v>0</v>
      </c>
      <c r="D84" s="41">
        <v>0</v>
      </c>
      <c r="E84" s="41">
        <v>877</v>
      </c>
      <c r="F84" s="41">
        <v>0</v>
      </c>
      <c r="G84" s="41">
        <v>0</v>
      </c>
      <c r="H84" s="41">
        <v>361814</v>
      </c>
      <c r="I84" s="41">
        <v>0</v>
      </c>
      <c r="J84" s="41">
        <v>0</v>
      </c>
      <c r="K84" s="41">
        <v>0</v>
      </c>
      <c r="L84" s="41">
        <v>8677</v>
      </c>
      <c r="M84" s="41">
        <v>0</v>
      </c>
      <c r="N84" s="41">
        <v>0</v>
      </c>
      <c r="O84" s="42">
        <v>0</v>
      </c>
      <c r="P84" s="73">
        <v>371368</v>
      </c>
      <c r="Q84" s="74">
        <v>0.20575247960304191</v>
      </c>
      <c r="R84" s="1"/>
    </row>
    <row r="85" spans="1:18" ht="20" x14ac:dyDescent="0.4">
      <c r="A85" s="12" t="s">
        <v>28</v>
      </c>
      <c r="B85" s="41">
        <v>0</v>
      </c>
      <c r="C85" s="41">
        <v>0</v>
      </c>
      <c r="D85" s="41">
        <v>0</v>
      </c>
      <c r="E85" s="41">
        <v>1148</v>
      </c>
      <c r="F85" s="41">
        <v>0</v>
      </c>
      <c r="G85" s="41">
        <v>0</v>
      </c>
      <c r="H85" s="41">
        <v>290196</v>
      </c>
      <c r="I85" s="41">
        <v>0</v>
      </c>
      <c r="J85" s="41">
        <v>0</v>
      </c>
      <c r="K85" s="41">
        <v>113876</v>
      </c>
      <c r="L85" s="41">
        <v>11915</v>
      </c>
      <c r="M85" s="41">
        <v>0</v>
      </c>
      <c r="N85" s="41">
        <v>0</v>
      </c>
      <c r="O85" s="42">
        <v>0</v>
      </c>
      <c r="P85" s="73">
        <v>417135</v>
      </c>
      <c r="Q85" s="74">
        <v>0.23110919782860903</v>
      </c>
      <c r="R85" s="1"/>
    </row>
    <row r="86" spans="1:18" ht="20" x14ac:dyDescent="0.4">
      <c r="A86" s="12" t="s">
        <v>29</v>
      </c>
      <c r="B86" s="41">
        <v>0</v>
      </c>
      <c r="C86" s="41">
        <v>20401</v>
      </c>
      <c r="D86" s="41">
        <v>0</v>
      </c>
      <c r="E86" s="41">
        <v>3894</v>
      </c>
      <c r="F86" s="41">
        <v>6024</v>
      </c>
      <c r="G86" s="41">
        <v>2063</v>
      </c>
      <c r="H86" s="41">
        <v>79064</v>
      </c>
      <c r="I86" s="41">
        <v>0</v>
      </c>
      <c r="J86" s="41">
        <v>0</v>
      </c>
      <c r="K86" s="41">
        <v>82734</v>
      </c>
      <c r="L86" s="41">
        <v>23697</v>
      </c>
      <c r="M86" s="41">
        <v>11586</v>
      </c>
      <c r="N86" s="41">
        <v>0</v>
      </c>
      <c r="O86" s="42">
        <v>43812</v>
      </c>
      <c r="P86" s="73">
        <v>273275</v>
      </c>
      <c r="Q86" s="74">
        <v>0.1514050991564197</v>
      </c>
      <c r="R86" s="1"/>
    </row>
    <row r="87" spans="1:18" ht="20" x14ac:dyDescent="0.4">
      <c r="A87" s="12" t="s">
        <v>30</v>
      </c>
      <c r="B87" s="41">
        <v>0</v>
      </c>
      <c r="C87" s="41">
        <v>0</v>
      </c>
      <c r="D87" s="41">
        <v>0</v>
      </c>
      <c r="E87" s="41">
        <v>425</v>
      </c>
      <c r="F87" s="41">
        <v>0</v>
      </c>
      <c r="G87" s="41">
        <v>0</v>
      </c>
      <c r="H87" s="41">
        <v>39221</v>
      </c>
      <c r="I87" s="41">
        <v>0</v>
      </c>
      <c r="J87" s="41">
        <v>0</v>
      </c>
      <c r="K87" s="41">
        <v>0</v>
      </c>
      <c r="L87" s="41">
        <v>2996</v>
      </c>
      <c r="M87" s="41">
        <v>0</v>
      </c>
      <c r="N87" s="41">
        <v>0</v>
      </c>
      <c r="O87" s="42">
        <v>0</v>
      </c>
      <c r="P87" s="73">
        <v>42642</v>
      </c>
      <c r="Q87" s="74">
        <v>2.3625345305015276E-2</v>
      </c>
      <c r="R87" s="1"/>
    </row>
    <row r="88" spans="1:18" ht="20" x14ac:dyDescent="0.4">
      <c r="A88" s="13" t="s">
        <v>31</v>
      </c>
      <c r="B88" s="41">
        <v>5</v>
      </c>
      <c r="C88" s="41">
        <v>235</v>
      </c>
      <c r="D88" s="41">
        <v>149</v>
      </c>
      <c r="E88" s="41">
        <v>118</v>
      </c>
      <c r="F88" s="41">
        <v>56</v>
      </c>
      <c r="G88" s="41">
        <v>1</v>
      </c>
      <c r="H88" s="41">
        <v>5462</v>
      </c>
      <c r="I88" s="41">
        <v>319</v>
      </c>
      <c r="J88" s="41">
        <v>122</v>
      </c>
      <c r="K88" s="41">
        <v>1884</v>
      </c>
      <c r="L88" s="41">
        <v>295</v>
      </c>
      <c r="M88" s="41">
        <v>62</v>
      </c>
      <c r="N88" s="41">
        <v>208</v>
      </c>
      <c r="O88" s="42">
        <v>147</v>
      </c>
      <c r="P88" s="73">
        <v>9063</v>
      </c>
      <c r="Q88" s="74">
        <v>5.0212584892677043E-3</v>
      </c>
      <c r="R88" s="1"/>
    </row>
    <row r="89" spans="1:18" ht="20" x14ac:dyDescent="0.4">
      <c r="A89" s="12" t="s">
        <v>32</v>
      </c>
      <c r="B89" s="41">
        <v>191</v>
      </c>
      <c r="C89" s="41">
        <v>0</v>
      </c>
      <c r="D89" s="41">
        <v>748</v>
      </c>
      <c r="E89" s="41">
        <v>0</v>
      </c>
      <c r="F89" s="41">
        <v>0</v>
      </c>
      <c r="G89" s="41">
        <v>0</v>
      </c>
      <c r="H89" s="41">
        <v>0</v>
      </c>
      <c r="I89" s="41">
        <v>2004</v>
      </c>
      <c r="J89" s="41">
        <v>618</v>
      </c>
      <c r="K89" s="41">
        <v>0</v>
      </c>
      <c r="L89" s="41">
        <v>0</v>
      </c>
      <c r="M89" s="41">
        <v>0</v>
      </c>
      <c r="N89" s="41">
        <v>1756</v>
      </c>
      <c r="O89" s="42">
        <v>0</v>
      </c>
      <c r="P89" s="73">
        <v>5317</v>
      </c>
      <c r="Q89" s="74">
        <v>2.9458271419437695E-3</v>
      </c>
      <c r="R89" s="1"/>
    </row>
    <row r="90" spans="1:18" ht="20" x14ac:dyDescent="0.4">
      <c r="A90" s="12" t="s">
        <v>33</v>
      </c>
      <c r="B90" s="41">
        <v>0</v>
      </c>
      <c r="C90" s="41">
        <v>846</v>
      </c>
      <c r="D90" s="41">
        <v>0</v>
      </c>
      <c r="E90" s="41">
        <v>0</v>
      </c>
      <c r="F90" s="41">
        <v>206</v>
      </c>
      <c r="G90" s="41">
        <v>61</v>
      </c>
      <c r="H90" s="41">
        <v>0</v>
      </c>
      <c r="I90" s="41">
        <v>0</v>
      </c>
      <c r="J90" s="41">
        <v>0</v>
      </c>
      <c r="K90" s="41">
        <v>9563</v>
      </c>
      <c r="L90" s="41">
        <v>0</v>
      </c>
      <c r="M90" s="41">
        <v>216</v>
      </c>
      <c r="N90" s="41">
        <v>0</v>
      </c>
      <c r="O90" s="42">
        <v>987</v>
      </c>
      <c r="P90" s="73">
        <v>11879</v>
      </c>
      <c r="Q90" s="74">
        <v>6.5814332554354031E-3</v>
      </c>
      <c r="R90" s="1"/>
    </row>
    <row r="91" spans="1:18" ht="20.5" thickBot="1" x14ac:dyDescent="0.45">
      <c r="A91" s="12" t="s">
        <v>34</v>
      </c>
      <c r="B91" s="41">
        <v>0</v>
      </c>
      <c r="C91" s="41">
        <v>0</v>
      </c>
      <c r="D91" s="41">
        <v>0</v>
      </c>
      <c r="E91" s="41">
        <v>404</v>
      </c>
      <c r="F91" s="41">
        <v>0</v>
      </c>
      <c r="G91" s="41">
        <v>0</v>
      </c>
      <c r="H91" s="41">
        <v>26102</v>
      </c>
      <c r="I91" s="41">
        <v>0</v>
      </c>
      <c r="J91" s="41">
        <v>0</v>
      </c>
      <c r="K91" s="41">
        <v>0</v>
      </c>
      <c r="L91" s="41">
        <v>1406</v>
      </c>
      <c r="M91" s="41">
        <v>0</v>
      </c>
      <c r="N91" s="41">
        <v>0</v>
      </c>
      <c r="O91" s="42">
        <v>0</v>
      </c>
      <c r="P91" s="75">
        <v>27912</v>
      </c>
      <c r="Q91" s="74">
        <v>1.5464345906701992E-2</v>
      </c>
      <c r="R91" s="1"/>
    </row>
    <row r="92" spans="1:18" ht="21" thickTop="1" thickBot="1" x14ac:dyDescent="0.45">
      <c r="A92" s="14" t="s">
        <v>35</v>
      </c>
      <c r="B92" s="113">
        <v>7560</v>
      </c>
      <c r="C92" s="113">
        <v>40310</v>
      </c>
      <c r="D92" s="113">
        <v>23089</v>
      </c>
      <c r="E92" s="113">
        <v>12363</v>
      </c>
      <c r="F92" s="113">
        <v>12200</v>
      </c>
      <c r="G92" s="113">
        <v>4708</v>
      </c>
      <c r="H92" s="113">
        <v>1092732</v>
      </c>
      <c r="I92" s="113">
        <v>67827</v>
      </c>
      <c r="J92" s="113">
        <v>24035</v>
      </c>
      <c r="K92" s="113">
        <v>276092</v>
      </c>
      <c r="L92" s="113">
        <v>80839</v>
      </c>
      <c r="M92" s="113">
        <v>21558</v>
      </c>
      <c r="N92" s="113">
        <v>51425</v>
      </c>
      <c r="O92" s="113">
        <v>90188</v>
      </c>
      <c r="P92" s="76">
        <v>1804926</v>
      </c>
      <c r="Q92" s="65">
        <v>1</v>
      </c>
      <c r="R92" s="1"/>
    </row>
    <row r="93" spans="1:18" ht="13" x14ac:dyDescent="0.3">
      <c r="A93" s="15" t="s">
        <v>36</v>
      </c>
      <c r="B93" s="50" t="s">
        <v>37</v>
      </c>
      <c r="C93" s="48">
        <v>129706</v>
      </c>
      <c r="D93" s="49" t="s">
        <v>38</v>
      </c>
      <c r="E93" s="49">
        <v>7</v>
      </c>
      <c r="F93" s="50" t="s">
        <v>39</v>
      </c>
      <c r="G93" s="49">
        <v>7506</v>
      </c>
      <c r="H93" s="49" t="s">
        <v>40</v>
      </c>
      <c r="I93" s="49">
        <v>132222</v>
      </c>
      <c r="J93" s="50" t="s">
        <v>41</v>
      </c>
      <c r="K93" s="51">
        <v>0</v>
      </c>
      <c r="M93" s="50" t="s">
        <v>42</v>
      </c>
      <c r="N93" s="49">
        <v>66118</v>
      </c>
      <c r="P93" s="16">
        <v>343484</v>
      </c>
    </row>
    <row r="94" spans="1:18" ht="16" thickBot="1" x14ac:dyDescent="0.4">
      <c r="A94" s="15"/>
      <c r="B94" s="16"/>
      <c r="C94" s="16"/>
      <c r="D94" s="17"/>
      <c r="E94" s="18"/>
      <c r="F94" s="17"/>
      <c r="G94" s="17"/>
      <c r="H94" s="19"/>
      <c r="I94" s="17"/>
      <c r="J94" s="17"/>
      <c r="K94" s="17"/>
      <c r="L94" s="17"/>
      <c r="M94" s="17"/>
      <c r="N94" s="17"/>
      <c r="O94" s="17"/>
      <c r="P94" s="20">
        <v>2148410</v>
      </c>
    </row>
    <row r="95" spans="1:18" ht="13.5" thickTop="1" x14ac:dyDescent="0.25">
      <c r="A95" s="47" t="s">
        <v>43</v>
      </c>
      <c r="B95" s="56">
        <v>7925</v>
      </c>
      <c r="D95" t="s">
        <v>44</v>
      </c>
      <c r="E95" s="16"/>
      <c r="K95" s="16"/>
      <c r="O95" s="17"/>
      <c r="Q95" s="77"/>
    </row>
    <row r="96" spans="1:18" ht="15.5" x14ac:dyDescent="0.35">
      <c r="D96" s="17"/>
      <c r="E96" s="18"/>
      <c r="F96" s="17"/>
      <c r="G96" s="17"/>
      <c r="H96" s="19"/>
      <c r="I96" s="17"/>
      <c r="J96" s="17"/>
      <c r="K96" s="17"/>
      <c r="L96" s="17"/>
      <c r="M96" s="17" t="s">
        <v>44</v>
      </c>
      <c r="N96" s="17"/>
      <c r="O96" s="17"/>
      <c r="P96" s="17"/>
      <c r="Q96" s="16"/>
      <c r="R96" t="s">
        <v>44</v>
      </c>
    </row>
    <row r="97" spans="1:17" ht="15.5" x14ac:dyDescent="0.35">
      <c r="A97" s="53" t="s">
        <v>81</v>
      </c>
      <c r="B97" s="53"/>
      <c r="D97" s="17"/>
      <c r="E97" s="18"/>
      <c r="F97" s="17"/>
      <c r="G97" s="17"/>
      <c r="H97" s="19"/>
      <c r="I97" s="17"/>
      <c r="J97" s="17"/>
      <c r="K97" s="17"/>
      <c r="L97" s="17"/>
      <c r="M97" s="17"/>
      <c r="N97" s="17"/>
      <c r="O97" s="17" t="s">
        <v>44</v>
      </c>
      <c r="P97" s="17"/>
      <c r="Q97" s="16"/>
    </row>
    <row r="98" spans="1:17" ht="15.5" x14ac:dyDescent="0.35">
      <c r="A98" s="53" t="s">
        <v>45</v>
      </c>
      <c r="B98" s="53"/>
      <c r="C98" s="16"/>
      <c r="D98" s="17"/>
      <c r="E98" s="18"/>
      <c r="F98" s="17"/>
      <c r="G98" s="17"/>
      <c r="H98" s="19"/>
      <c r="I98" s="17"/>
      <c r="J98" s="17"/>
      <c r="K98" s="17"/>
      <c r="L98" s="17"/>
      <c r="M98" s="17"/>
      <c r="N98" s="17"/>
      <c r="O98" s="17" t="s">
        <v>44</v>
      </c>
      <c r="P98" s="17"/>
      <c r="Q98" s="16"/>
    </row>
  </sheetData>
  <mergeCells count="36">
    <mergeCell ref="A74:R74"/>
    <mergeCell ref="A75:R75"/>
    <mergeCell ref="A76:R76"/>
    <mergeCell ref="K42:K44"/>
    <mergeCell ref="C45:E45"/>
    <mergeCell ref="A49:R49"/>
    <mergeCell ref="A50:R50"/>
    <mergeCell ref="A51:R51"/>
    <mergeCell ref="A52:R52"/>
    <mergeCell ref="C42:E44"/>
    <mergeCell ref="F42:F44"/>
    <mergeCell ref="G42:G44"/>
    <mergeCell ref="H42:H44"/>
    <mergeCell ref="I42:I44"/>
    <mergeCell ref="J42:J44"/>
    <mergeCell ref="J38:J39"/>
    <mergeCell ref="K38:K39"/>
    <mergeCell ref="C40:E41"/>
    <mergeCell ref="F40:F41"/>
    <mergeCell ref="G40:G41"/>
    <mergeCell ref="H40:H41"/>
    <mergeCell ref="I40:I41"/>
    <mergeCell ref="J40:J41"/>
    <mergeCell ref="K40:K41"/>
    <mergeCell ref="C37:F37"/>
    <mergeCell ref="C38:E39"/>
    <mergeCell ref="F38:F39"/>
    <mergeCell ref="G38:G39"/>
    <mergeCell ref="H38:H39"/>
    <mergeCell ref="I38:I39"/>
    <mergeCell ref="A1:R1"/>
    <mergeCell ref="A2:R2"/>
    <mergeCell ref="A3:R3"/>
    <mergeCell ref="B27:P27"/>
    <mergeCell ref="B29:C29"/>
    <mergeCell ref="C35:K35"/>
  </mergeCells>
  <pageMargins left="0.7" right="0.7" top="0.75" bottom="0.75" header="0.3" footer="0.3"/>
  <pageSetup scale="47" orientation="landscape" horizontalDpi="1200" verticalDpi="1200"/>
  <rowBreaks count="1" manualBreakCount="1">
    <brk id="48" max="16383" man="1"/>
  </rowBreaks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661A9-CF4E-4942-A744-9DCB3B0156F8}">
  <dimension ref="A1:V98"/>
  <sheetViews>
    <sheetView zoomScale="55" zoomScaleNormal="55" zoomScaleSheetLayoutView="90" workbookViewId="0">
      <pane xSplit="1" topLeftCell="B1" activePane="topRight" state="frozen"/>
      <selection activeCell="P16" sqref="P16"/>
      <selection pane="topRight" activeCell="K13" sqref="K13"/>
    </sheetView>
  </sheetViews>
  <sheetFormatPr defaultColWidth="9.1796875" defaultRowHeight="12.5" x14ac:dyDescent="0.25"/>
  <cols>
    <col min="1" max="1" width="44.1796875" customWidth="1"/>
    <col min="2" max="2" width="20.1796875" bestFit="1" customWidth="1"/>
    <col min="3" max="3" width="11.453125" customWidth="1"/>
    <col min="4" max="4" width="11" customWidth="1"/>
    <col min="5" max="5" width="10" customWidth="1"/>
    <col min="6" max="6" width="13" customWidth="1"/>
    <col min="7" max="7" width="12.453125" bestFit="1" customWidth="1"/>
    <col min="8" max="8" width="11" customWidth="1"/>
    <col min="9" max="9" width="10.1796875" customWidth="1"/>
    <col min="10" max="10" width="10.453125" customWidth="1"/>
    <col min="11" max="11" width="11" bestFit="1" customWidth="1"/>
    <col min="12" max="12" width="10.1796875" customWidth="1"/>
    <col min="13" max="13" width="9.81640625" bestFit="1" customWidth="1"/>
    <col min="14" max="14" width="11" customWidth="1"/>
    <col min="15" max="15" width="11.453125" customWidth="1"/>
    <col min="16" max="16" width="11" bestFit="1" customWidth="1"/>
    <col min="17" max="17" width="12.453125" customWidth="1"/>
    <col min="20" max="20" width="9.81640625" bestFit="1" customWidth="1"/>
  </cols>
  <sheetData>
    <row r="1" spans="1:22" ht="19.5" customHeight="1" x14ac:dyDescent="0.4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</row>
    <row r="2" spans="1:22" ht="17.5" x14ac:dyDescent="0.35">
      <c r="A2" s="117" t="s">
        <v>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</row>
    <row r="3" spans="1:22" ht="17.5" x14ac:dyDescent="0.35">
      <c r="A3" s="118" t="s">
        <v>2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</row>
    <row r="4" spans="1:22" ht="17.5" x14ac:dyDescent="0.3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</row>
    <row r="5" spans="1:22" ht="15.5" x14ac:dyDescent="0.35">
      <c r="A5" s="2"/>
      <c r="B5" s="3" t="s">
        <v>3</v>
      </c>
      <c r="C5" s="4"/>
      <c r="D5" s="2"/>
      <c r="E5" s="4"/>
      <c r="F5" s="4"/>
      <c r="G5" s="5"/>
      <c r="H5" s="5"/>
      <c r="I5" s="5"/>
      <c r="J5" s="5"/>
      <c r="K5" s="5"/>
      <c r="L5" s="4"/>
      <c r="M5" s="4"/>
      <c r="N5" s="4"/>
      <c r="O5" s="4"/>
      <c r="P5" s="2"/>
      <c r="Q5" s="6"/>
    </row>
    <row r="6" spans="1:22" ht="20" x14ac:dyDescent="0.4">
      <c r="A6" s="2"/>
      <c r="B6" s="7">
        <v>1</v>
      </c>
      <c r="C6" s="7">
        <v>3</v>
      </c>
      <c r="D6" s="7">
        <v>5</v>
      </c>
      <c r="E6" s="7">
        <v>7</v>
      </c>
      <c r="F6" s="55" t="s">
        <v>4</v>
      </c>
      <c r="G6" s="8">
        <v>29</v>
      </c>
      <c r="H6" s="8">
        <v>13</v>
      </c>
      <c r="I6" s="8">
        <v>15</v>
      </c>
      <c r="J6" s="8">
        <v>17</v>
      </c>
      <c r="K6" s="7">
        <v>19</v>
      </c>
      <c r="L6" s="7">
        <v>21</v>
      </c>
      <c r="M6" s="7">
        <v>23</v>
      </c>
      <c r="N6" s="7">
        <v>25</v>
      </c>
      <c r="O6" s="62">
        <v>27</v>
      </c>
      <c r="P6" s="63" t="s">
        <v>5</v>
      </c>
      <c r="Q6" s="64" t="s">
        <v>6</v>
      </c>
      <c r="R6" s="46"/>
    </row>
    <row r="7" spans="1:22" ht="29" x14ac:dyDescent="0.4">
      <c r="A7" s="9" t="s">
        <v>7</v>
      </c>
      <c r="B7" s="8" t="s">
        <v>8</v>
      </c>
      <c r="C7" s="8" t="s">
        <v>9</v>
      </c>
      <c r="D7" s="8" t="s">
        <v>10</v>
      </c>
      <c r="E7" s="8" t="s">
        <v>11</v>
      </c>
      <c r="F7" s="54" t="s">
        <v>12</v>
      </c>
      <c r="G7" s="7" t="s">
        <v>13</v>
      </c>
      <c r="H7" s="8" t="s">
        <v>14</v>
      </c>
      <c r="I7" s="8" t="s">
        <v>15</v>
      </c>
      <c r="J7" s="8" t="s">
        <v>16</v>
      </c>
      <c r="K7" s="8" t="s">
        <v>17</v>
      </c>
      <c r="L7" s="8" t="s">
        <v>18</v>
      </c>
      <c r="M7" s="8" t="s">
        <v>19</v>
      </c>
      <c r="N7" s="8" t="s">
        <v>20</v>
      </c>
      <c r="O7" s="10" t="s">
        <v>21</v>
      </c>
      <c r="P7" s="11" t="s">
        <v>22</v>
      </c>
      <c r="Q7" s="32" t="s">
        <v>23</v>
      </c>
      <c r="R7" s="46"/>
    </row>
    <row r="8" spans="1:22" ht="25.5" customHeight="1" x14ac:dyDescent="0.4">
      <c r="A8" s="12" t="s">
        <v>24</v>
      </c>
      <c r="B8" s="41">
        <v>2951</v>
      </c>
      <c r="C8" s="41">
        <v>0</v>
      </c>
      <c r="D8" s="41">
        <v>9550</v>
      </c>
      <c r="E8" s="41">
        <v>0</v>
      </c>
      <c r="F8" s="41">
        <v>0</v>
      </c>
      <c r="G8" s="41">
        <v>0</v>
      </c>
      <c r="H8" s="41">
        <v>0</v>
      </c>
      <c r="I8" s="41">
        <v>21602</v>
      </c>
      <c r="J8" s="41">
        <v>8719</v>
      </c>
      <c r="K8" s="41">
        <v>0</v>
      </c>
      <c r="L8" s="41">
        <v>0</v>
      </c>
      <c r="M8" s="41">
        <v>0</v>
      </c>
      <c r="N8" s="41">
        <v>32160</v>
      </c>
      <c r="O8" s="42">
        <v>0</v>
      </c>
      <c r="P8" s="73">
        <f t="shared" ref="P8:P18" si="0">SUM(B8:O8)</f>
        <v>74982</v>
      </c>
      <c r="Q8" s="74">
        <f t="shared" ref="Q8:Q18" si="1">IF(P8=0,0,P8/$P$19)</f>
        <v>4.1542977385222439E-2</v>
      </c>
      <c r="R8" s="114"/>
      <c r="S8" s="45">
        <f t="shared" ref="S8:S14" si="2">L8+H8+E8</f>
        <v>0</v>
      </c>
      <c r="V8" s="45"/>
    </row>
    <row r="9" spans="1:22" ht="20" x14ac:dyDescent="0.4">
      <c r="A9" s="12" t="s">
        <v>25</v>
      </c>
      <c r="B9" s="41">
        <v>4413</v>
      </c>
      <c r="C9" s="41">
        <v>0</v>
      </c>
      <c r="D9" s="41">
        <v>12642</v>
      </c>
      <c r="E9" s="41">
        <v>4261</v>
      </c>
      <c r="F9" s="41">
        <v>0</v>
      </c>
      <c r="G9" s="41">
        <v>0</v>
      </c>
      <c r="H9" s="41">
        <v>94127</v>
      </c>
      <c r="I9" s="41">
        <v>43902</v>
      </c>
      <c r="J9" s="41">
        <v>14576</v>
      </c>
      <c r="K9" s="41">
        <v>0</v>
      </c>
      <c r="L9" s="41">
        <v>21470</v>
      </c>
      <c r="M9" s="41">
        <v>0</v>
      </c>
      <c r="N9" s="41">
        <v>17301</v>
      </c>
      <c r="O9" s="42">
        <v>0</v>
      </c>
      <c r="P9" s="73">
        <f t="shared" si="0"/>
        <v>212692</v>
      </c>
      <c r="Q9" s="74">
        <f t="shared" si="1"/>
        <v>0.1178397341497657</v>
      </c>
      <c r="R9" s="114"/>
      <c r="S9" s="45">
        <f t="shared" si="2"/>
        <v>119858</v>
      </c>
      <c r="V9" s="45"/>
    </row>
    <row r="10" spans="1:22" ht="20" x14ac:dyDescent="0.4">
      <c r="A10" s="12" t="s">
        <v>26</v>
      </c>
      <c r="B10" s="41">
        <v>0</v>
      </c>
      <c r="C10" s="41">
        <v>18828</v>
      </c>
      <c r="D10" s="41">
        <v>0</v>
      </c>
      <c r="E10" s="41">
        <v>1236</v>
      </c>
      <c r="F10" s="41">
        <v>5914</v>
      </c>
      <c r="G10" s="41">
        <v>2583</v>
      </c>
      <c r="H10" s="41">
        <v>196746</v>
      </c>
      <c r="I10" s="41">
        <v>0</v>
      </c>
      <c r="J10" s="41">
        <v>0</v>
      </c>
      <c r="K10" s="41">
        <v>68035</v>
      </c>
      <c r="L10" s="41">
        <v>10383</v>
      </c>
      <c r="M10" s="41">
        <v>9694</v>
      </c>
      <c r="N10" s="41">
        <v>0</v>
      </c>
      <c r="O10" s="42">
        <v>45242</v>
      </c>
      <c r="P10" s="73">
        <f t="shared" si="0"/>
        <v>358661</v>
      </c>
      <c r="Q10" s="74">
        <f t="shared" si="1"/>
        <v>0.19871230177857707</v>
      </c>
      <c r="R10" s="46"/>
      <c r="S10" s="45">
        <f t="shared" si="2"/>
        <v>208365</v>
      </c>
      <c r="V10" s="45"/>
    </row>
    <row r="11" spans="1:22" ht="20" x14ac:dyDescent="0.4">
      <c r="A11" s="12" t="s">
        <v>27</v>
      </c>
      <c r="B11" s="41">
        <v>0</v>
      </c>
      <c r="C11" s="41">
        <v>0</v>
      </c>
      <c r="D11" s="41">
        <v>0</v>
      </c>
      <c r="E11" s="41">
        <v>877</v>
      </c>
      <c r="F11" s="41">
        <v>0</v>
      </c>
      <c r="G11" s="41">
        <v>0</v>
      </c>
      <c r="H11" s="41">
        <v>361814</v>
      </c>
      <c r="I11" s="41">
        <v>0</v>
      </c>
      <c r="J11" s="41">
        <v>0</v>
      </c>
      <c r="K11" s="41">
        <v>0</v>
      </c>
      <c r="L11" s="41">
        <v>8677</v>
      </c>
      <c r="M11" s="41">
        <v>0</v>
      </c>
      <c r="N11" s="41">
        <v>0</v>
      </c>
      <c r="O11" s="42">
        <v>0</v>
      </c>
      <c r="P11" s="73">
        <f t="shared" si="0"/>
        <v>371368</v>
      </c>
      <c r="Q11" s="74">
        <f t="shared" si="1"/>
        <v>0.20575247960304191</v>
      </c>
      <c r="R11" s="114"/>
      <c r="S11" s="45">
        <f t="shared" si="2"/>
        <v>371368</v>
      </c>
      <c r="V11" s="45"/>
    </row>
    <row r="12" spans="1:22" ht="20" x14ac:dyDescent="0.4">
      <c r="A12" s="12" t="s">
        <v>28</v>
      </c>
      <c r="B12" s="41">
        <v>0</v>
      </c>
      <c r="C12" s="41">
        <v>0</v>
      </c>
      <c r="D12" s="41">
        <v>0</v>
      </c>
      <c r="E12" s="41">
        <v>1148</v>
      </c>
      <c r="F12" s="41">
        <v>0</v>
      </c>
      <c r="G12" s="41">
        <v>0</v>
      </c>
      <c r="H12" s="41">
        <v>290196</v>
      </c>
      <c r="I12" s="41">
        <v>0</v>
      </c>
      <c r="J12" s="41">
        <v>0</v>
      </c>
      <c r="K12" s="41">
        <v>113876</v>
      </c>
      <c r="L12" s="41">
        <v>11915</v>
      </c>
      <c r="M12" s="41">
        <v>0</v>
      </c>
      <c r="N12" s="41">
        <v>0</v>
      </c>
      <c r="O12" s="42">
        <v>0</v>
      </c>
      <c r="P12" s="73">
        <f t="shared" si="0"/>
        <v>417135</v>
      </c>
      <c r="Q12" s="74">
        <f t="shared" si="1"/>
        <v>0.23110919782860903</v>
      </c>
      <c r="R12" s="114"/>
      <c r="S12" s="45">
        <f t="shared" si="2"/>
        <v>303259</v>
      </c>
      <c r="V12" s="45"/>
    </row>
    <row r="13" spans="1:22" ht="20" x14ac:dyDescent="0.4">
      <c r="A13" s="12" t="s">
        <v>29</v>
      </c>
      <c r="B13" s="41">
        <v>0</v>
      </c>
      <c r="C13" s="41">
        <v>20401</v>
      </c>
      <c r="D13" s="41">
        <v>0</v>
      </c>
      <c r="E13" s="41">
        <v>3894</v>
      </c>
      <c r="F13" s="41">
        <v>6024</v>
      </c>
      <c r="G13" s="41">
        <v>2063</v>
      </c>
      <c r="H13" s="41">
        <v>79064</v>
      </c>
      <c r="I13" s="41">
        <v>0</v>
      </c>
      <c r="J13" s="41">
        <v>0</v>
      </c>
      <c r="K13" s="41">
        <v>82734</v>
      </c>
      <c r="L13" s="41">
        <v>23697</v>
      </c>
      <c r="M13" s="41">
        <v>11586</v>
      </c>
      <c r="N13" s="41">
        <v>0</v>
      </c>
      <c r="O13" s="42">
        <v>43812</v>
      </c>
      <c r="P13" s="73">
        <f t="shared" si="0"/>
        <v>273275</v>
      </c>
      <c r="Q13" s="74">
        <f t="shared" si="1"/>
        <v>0.1514050991564197</v>
      </c>
      <c r="R13" s="114"/>
      <c r="S13" s="45">
        <f t="shared" si="2"/>
        <v>106655</v>
      </c>
      <c r="V13" s="45"/>
    </row>
    <row r="14" spans="1:22" ht="20" x14ac:dyDescent="0.4">
      <c r="A14" s="12" t="s">
        <v>30</v>
      </c>
      <c r="B14" s="41">
        <v>0</v>
      </c>
      <c r="C14" s="41">
        <v>0</v>
      </c>
      <c r="D14" s="41">
        <v>0</v>
      </c>
      <c r="E14" s="41">
        <v>425</v>
      </c>
      <c r="F14" s="41">
        <v>0</v>
      </c>
      <c r="G14" s="41">
        <v>0</v>
      </c>
      <c r="H14" s="41">
        <v>39221</v>
      </c>
      <c r="I14" s="41">
        <v>0</v>
      </c>
      <c r="J14" s="41">
        <v>0</v>
      </c>
      <c r="K14" s="41">
        <v>0</v>
      </c>
      <c r="L14" s="41">
        <v>2996</v>
      </c>
      <c r="M14" s="41">
        <v>0</v>
      </c>
      <c r="N14" s="41">
        <v>0</v>
      </c>
      <c r="O14" s="42">
        <v>0</v>
      </c>
      <c r="P14" s="73">
        <f t="shared" si="0"/>
        <v>42642</v>
      </c>
      <c r="Q14" s="74">
        <f t="shared" si="1"/>
        <v>2.3625345305015276E-2</v>
      </c>
      <c r="R14" s="46"/>
      <c r="S14" s="45">
        <f t="shared" si="2"/>
        <v>42642</v>
      </c>
      <c r="V14" s="45"/>
    </row>
    <row r="15" spans="1:22" ht="20" x14ac:dyDescent="0.4">
      <c r="A15" s="13" t="s">
        <v>31</v>
      </c>
      <c r="B15" s="41">
        <v>5</v>
      </c>
      <c r="C15" s="41">
        <v>235</v>
      </c>
      <c r="D15" s="41">
        <v>149</v>
      </c>
      <c r="E15" s="41">
        <v>118</v>
      </c>
      <c r="F15" s="41">
        <v>56</v>
      </c>
      <c r="G15" s="41">
        <v>1</v>
      </c>
      <c r="H15" s="41">
        <v>5462</v>
      </c>
      <c r="I15" s="41">
        <v>319</v>
      </c>
      <c r="J15" s="41">
        <v>122</v>
      </c>
      <c r="K15" s="41">
        <v>1884</v>
      </c>
      <c r="L15" s="41">
        <v>295</v>
      </c>
      <c r="M15" s="41">
        <v>62</v>
      </c>
      <c r="N15" s="41">
        <v>208</v>
      </c>
      <c r="O15" s="42">
        <v>147</v>
      </c>
      <c r="P15" s="73">
        <f t="shared" si="0"/>
        <v>9063</v>
      </c>
      <c r="Q15" s="74">
        <f t="shared" si="1"/>
        <v>5.0212584892677043E-3</v>
      </c>
      <c r="R15" s="46"/>
      <c r="V15" s="45"/>
    </row>
    <row r="16" spans="1:22" ht="20" x14ac:dyDescent="0.4">
      <c r="A16" s="12" t="s">
        <v>32</v>
      </c>
      <c r="B16" s="41">
        <v>191</v>
      </c>
      <c r="C16" s="41">
        <v>0</v>
      </c>
      <c r="D16" s="41">
        <v>748</v>
      </c>
      <c r="E16" s="41">
        <v>0</v>
      </c>
      <c r="F16" s="41">
        <v>0</v>
      </c>
      <c r="G16" s="41">
        <v>0</v>
      </c>
      <c r="H16" s="41">
        <v>0</v>
      </c>
      <c r="I16" s="41">
        <v>2004</v>
      </c>
      <c r="J16" s="41">
        <v>618</v>
      </c>
      <c r="K16" s="41">
        <v>0</v>
      </c>
      <c r="L16" s="41">
        <v>0</v>
      </c>
      <c r="M16" s="41">
        <v>0</v>
      </c>
      <c r="N16" s="41">
        <v>1756</v>
      </c>
      <c r="O16" s="42">
        <v>0</v>
      </c>
      <c r="P16" s="73">
        <f t="shared" si="0"/>
        <v>5317</v>
      </c>
      <c r="Q16" s="74">
        <f t="shared" si="1"/>
        <v>2.9458271419437695E-3</v>
      </c>
      <c r="R16" s="46"/>
      <c r="V16" s="45"/>
    </row>
    <row r="17" spans="1:22" ht="20" x14ac:dyDescent="0.4">
      <c r="A17" s="12" t="s">
        <v>33</v>
      </c>
      <c r="B17" s="41">
        <v>0</v>
      </c>
      <c r="C17" s="41">
        <v>846</v>
      </c>
      <c r="D17" s="41">
        <v>0</v>
      </c>
      <c r="E17" s="41">
        <v>0</v>
      </c>
      <c r="F17" s="41">
        <v>206</v>
      </c>
      <c r="G17" s="41">
        <v>61</v>
      </c>
      <c r="H17" s="41">
        <v>0</v>
      </c>
      <c r="I17" s="41">
        <v>0</v>
      </c>
      <c r="J17" s="41">
        <v>0</v>
      </c>
      <c r="K17" s="41">
        <v>9563</v>
      </c>
      <c r="L17" s="41">
        <v>0</v>
      </c>
      <c r="M17" s="41">
        <v>216</v>
      </c>
      <c r="N17" s="41">
        <v>0</v>
      </c>
      <c r="O17" s="42">
        <v>987</v>
      </c>
      <c r="P17" s="73">
        <f t="shared" si="0"/>
        <v>11879</v>
      </c>
      <c r="Q17" s="74">
        <f t="shared" si="1"/>
        <v>6.5814332554354031E-3</v>
      </c>
      <c r="R17" s="46"/>
      <c r="V17" s="45"/>
    </row>
    <row r="18" spans="1:22" ht="20" x14ac:dyDescent="0.4">
      <c r="A18" s="12" t="s">
        <v>34</v>
      </c>
      <c r="B18" s="41">
        <v>0</v>
      </c>
      <c r="C18" s="41">
        <v>0</v>
      </c>
      <c r="D18" s="41">
        <v>0</v>
      </c>
      <c r="E18" s="41">
        <v>404</v>
      </c>
      <c r="F18" s="41">
        <v>0</v>
      </c>
      <c r="G18" s="41">
        <v>0</v>
      </c>
      <c r="H18" s="41">
        <v>26102</v>
      </c>
      <c r="I18" s="41">
        <v>0</v>
      </c>
      <c r="J18" s="41">
        <v>0</v>
      </c>
      <c r="K18" s="41">
        <v>0</v>
      </c>
      <c r="L18" s="41">
        <v>1406</v>
      </c>
      <c r="M18" s="41">
        <v>0</v>
      </c>
      <c r="N18" s="41">
        <v>0</v>
      </c>
      <c r="O18" s="42">
        <v>0</v>
      </c>
      <c r="P18" s="75">
        <f t="shared" si="0"/>
        <v>27912</v>
      </c>
      <c r="Q18" s="74">
        <f t="shared" si="1"/>
        <v>1.5464345906701992E-2</v>
      </c>
      <c r="R18" s="46"/>
      <c r="V18" s="45"/>
    </row>
    <row r="19" spans="1:22" ht="20" x14ac:dyDescent="0.4">
      <c r="A19" s="14" t="s">
        <v>35</v>
      </c>
      <c r="B19" s="113">
        <v>7560</v>
      </c>
      <c r="C19" s="113">
        <v>40310</v>
      </c>
      <c r="D19" s="113">
        <v>23089</v>
      </c>
      <c r="E19" s="113">
        <v>12363</v>
      </c>
      <c r="F19" s="113">
        <v>12200</v>
      </c>
      <c r="G19" s="113">
        <v>4708</v>
      </c>
      <c r="H19" s="113">
        <v>1092732</v>
      </c>
      <c r="I19" s="113">
        <v>67827</v>
      </c>
      <c r="J19" s="113">
        <v>24035</v>
      </c>
      <c r="K19" s="113">
        <v>276092</v>
      </c>
      <c r="L19" s="113">
        <v>80839</v>
      </c>
      <c r="M19" s="113">
        <v>21558</v>
      </c>
      <c r="N19" s="113">
        <v>51425</v>
      </c>
      <c r="O19" s="113">
        <v>90188</v>
      </c>
      <c r="P19" s="76">
        <f>SUM(P8:P18)</f>
        <v>1804926</v>
      </c>
      <c r="Q19" s="65">
        <f>SUM(Q8:Q18)</f>
        <v>1</v>
      </c>
      <c r="R19" s="46"/>
      <c r="S19">
        <f>6162+856</f>
        <v>7018</v>
      </c>
    </row>
    <row r="20" spans="1:22" ht="18.75" customHeight="1" x14ac:dyDescent="0.3">
      <c r="A20" s="15" t="s">
        <v>36</v>
      </c>
      <c r="B20" s="50" t="s">
        <v>37</v>
      </c>
      <c r="C20" s="48">
        <v>129706</v>
      </c>
      <c r="D20" s="49" t="s">
        <v>38</v>
      </c>
      <c r="E20" s="49">
        <v>7</v>
      </c>
      <c r="F20" s="50" t="s">
        <v>39</v>
      </c>
      <c r="G20" s="49">
        <v>7506</v>
      </c>
      <c r="H20" s="49" t="s">
        <v>40</v>
      </c>
      <c r="I20" s="49">
        <v>132222</v>
      </c>
      <c r="J20" s="50" t="s">
        <v>41</v>
      </c>
      <c r="K20" s="51">
        <v>0</v>
      </c>
      <c r="M20" s="50" t="s">
        <v>42</v>
      </c>
      <c r="N20" s="49">
        <v>66118</v>
      </c>
      <c r="P20" s="16">
        <f>C20+E20+G20+I20+K20+N20+B22</f>
        <v>343484</v>
      </c>
    </row>
    <row r="21" spans="1:22" ht="15.5" x14ac:dyDescent="0.35">
      <c r="A21" s="15"/>
      <c r="B21" s="16"/>
      <c r="C21" s="16"/>
      <c r="D21" s="17"/>
      <c r="E21" s="18"/>
      <c r="F21" s="17"/>
      <c r="G21" s="17"/>
      <c r="H21" s="19"/>
      <c r="I21" s="17"/>
      <c r="J21" s="17"/>
      <c r="K21" s="17"/>
      <c r="L21" s="17"/>
      <c r="M21" s="17"/>
      <c r="N21" s="17"/>
      <c r="O21" s="17"/>
      <c r="P21" s="20">
        <f>SUM(P19:P20)</f>
        <v>2148410</v>
      </c>
      <c r="Q21" s="115"/>
      <c r="T21" s="27"/>
    </row>
    <row r="22" spans="1:22" ht="13" x14ac:dyDescent="0.25">
      <c r="A22" s="47" t="s">
        <v>43</v>
      </c>
      <c r="B22" s="56">
        <v>7925</v>
      </c>
      <c r="D22" t="s">
        <v>44</v>
      </c>
      <c r="E22" s="16"/>
      <c r="K22" s="16"/>
      <c r="O22" s="17"/>
      <c r="Q22" s="77"/>
      <c r="T22" s="27"/>
    </row>
    <row r="23" spans="1:22" ht="15.5" x14ac:dyDescent="0.35">
      <c r="D23" s="17"/>
      <c r="E23" s="18"/>
      <c r="F23" s="17"/>
      <c r="G23" s="17"/>
      <c r="H23" s="19"/>
      <c r="I23" s="17"/>
      <c r="J23" s="17"/>
      <c r="K23" s="17"/>
      <c r="L23" s="17"/>
      <c r="M23" s="17" t="s">
        <v>44</v>
      </c>
      <c r="N23" s="17"/>
      <c r="O23" s="17"/>
      <c r="P23" s="17"/>
      <c r="Q23" s="16"/>
      <c r="R23" t="s">
        <v>44</v>
      </c>
    </row>
    <row r="24" spans="1:22" ht="15.5" x14ac:dyDescent="0.35">
      <c r="A24" s="53" t="s">
        <v>81</v>
      </c>
      <c r="B24" s="53"/>
      <c r="D24" s="17"/>
      <c r="E24" s="18"/>
      <c r="F24" s="17"/>
      <c r="G24" s="17"/>
      <c r="H24" s="19"/>
      <c r="I24" s="17"/>
      <c r="J24" s="17"/>
      <c r="K24" s="17"/>
      <c r="L24" s="17"/>
      <c r="M24" s="17"/>
      <c r="N24" s="17"/>
      <c r="O24" s="17" t="s">
        <v>44</v>
      </c>
      <c r="P24" s="17"/>
      <c r="Q24" s="16"/>
      <c r="T24" s="27"/>
    </row>
    <row r="25" spans="1:22" ht="15.5" x14ac:dyDescent="0.35">
      <c r="A25" s="53" t="s">
        <v>45</v>
      </c>
      <c r="B25" s="53"/>
      <c r="C25" s="16"/>
      <c r="D25" s="17"/>
      <c r="E25" s="18"/>
      <c r="F25" s="17"/>
      <c r="G25" s="17"/>
      <c r="H25" s="19"/>
      <c r="I25" s="17"/>
      <c r="J25" s="17"/>
      <c r="K25" s="17"/>
      <c r="L25" s="17"/>
      <c r="M25" s="17"/>
      <c r="N25" s="17"/>
      <c r="O25" s="17" t="s">
        <v>44</v>
      </c>
      <c r="P25" s="17"/>
      <c r="Q25" s="16"/>
    </row>
    <row r="26" spans="1:22" ht="15.5" x14ac:dyDescent="0.35">
      <c r="A26" s="15"/>
      <c r="B26" s="16"/>
      <c r="C26" s="16"/>
      <c r="D26" s="17"/>
      <c r="E26" s="18"/>
      <c r="F26" s="17"/>
      <c r="G26" s="17"/>
      <c r="H26" s="19"/>
      <c r="I26" s="17"/>
      <c r="J26" s="17"/>
      <c r="K26" s="17"/>
      <c r="L26" s="17"/>
      <c r="M26" s="17"/>
      <c r="N26" s="17"/>
      <c r="O26" s="17" t="s">
        <v>44</v>
      </c>
      <c r="P26" s="17"/>
      <c r="Q26" s="16"/>
    </row>
    <row r="27" spans="1:22" ht="17.5" x14ac:dyDescent="0.35">
      <c r="B27" s="157" t="s">
        <v>46</v>
      </c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69"/>
      <c r="R27" s="69"/>
    </row>
    <row r="29" spans="1:22" ht="53" x14ac:dyDescent="0.4">
      <c r="B29" s="158" t="s">
        <v>47</v>
      </c>
      <c r="C29" s="159"/>
      <c r="D29" s="21" t="s">
        <v>48</v>
      </c>
      <c r="E29" s="21" t="s">
        <v>25</v>
      </c>
      <c r="F29" s="21" t="s">
        <v>49</v>
      </c>
      <c r="G29" s="21" t="s">
        <v>27</v>
      </c>
      <c r="H29" s="22" t="s">
        <v>50</v>
      </c>
      <c r="I29" s="22" t="s">
        <v>29</v>
      </c>
      <c r="J29" s="22" t="s">
        <v>30</v>
      </c>
      <c r="K29" s="22" t="s">
        <v>51</v>
      </c>
      <c r="L29" s="23" t="s">
        <v>52</v>
      </c>
      <c r="M29" s="22" t="s">
        <v>53</v>
      </c>
      <c r="N29" s="23" t="s">
        <v>54</v>
      </c>
      <c r="O29" s="66" t="s">
        <v>55</v>
      </c>
      <c r="P29" s="61" t="s">
        <v>56</v>
      </c>
      <c r="Q29" s="1"/>
    </row>
    <row r="30" spans="1:22" ht="20" x14ac:dyDescent="0.4">
      <c r="B30" s="57" t="s">
        <v>57</v>
      </c>
      <c r="C30" s="57" t="s">
        <v>58</v>
      </c>
      <c r="D30" s="78">
        <f>E8+L8+H8</f>
        <v>0</v>
      </c>
      <c r="E30" s="78">
        <f>E9+H9+L9</f>
        <v>119858</v>
      </c>
      <c r="F30" s="78">
        <f>E10+H10+L10</f>
        <v>208365</v>
      </c>
      <c r="G30" s="78">
        <f>E11+H11+L11</f>
        <v>371368</v>
      </c>
      <c r="H30" s="78">
        <f>E12+H12+L12</f>
        <v>303259</v>
      </c>
      <c r="I30" s="78">
        <f>E13+H13+L13</f>
        <v>106655</v>
      </c>
      <c r="J30" s="78">
        <f>E14+H14+L14</f>
        <v>42642</v>
      </c>
      <c r="K30" s="78">
        <f>D30+E30+F30+G30+H30+I30+J30</f>
        <v>1152147</v>
      </c>
      <c r="L30" s="79">
        <f>IF(K30=0,0,((K30/K33)))</f>
        <v>0.65808579727032057</v>
      </c>
      <c r="M30" s="78">
        <f>E15+H15+L15</f>
        <v>5875</v>
      </c>
      <c r="N30" s="80">
        <f>IF(M30=0,0,(M30/M$33))</f>
        <v>0.64824009709809116</v>
      </c>
      <c r="O30" s="81">
        <f>K30+M30</f>
        <v>1158022</v>
      </c>
      <c r="P30" s="82">
        <f>IF(O30=0,0,(O30/O$33))</f>
        <v>0.65803509226522283</v>
      </c>
      <c r="Q30" s="1"/>
    </row>
    <row r="31" spans="1:22" ht="39.75" customHeight="1" x14ac:dyDescent="0.4">
      <c r="B31" s="83" t="s">
        <v>59</v>
      </c>
      <c r="C31" s="57" t="s">
        <v>60</v>
      </c>
      <c r="D31" s="78">
        <f>B8+D8+I8+J8+N8</f>
        <v>74982</v>
      </c>
      <c r="E31" s="78">
        <f>B9+D9+I9+J9+N9</f>
        <v>92834</v>
      </c>
      <c r="F31" s="84">
        <f>N10</f>
        <v>0</v>
      </c>
      <c r="G31" s="78">
        <f>N11</f>
        <v>0</v>
      </c>
      <c r="H31" s="78">
        <f>D12+J12+N12</f>
        <v>0</v>
      </c>
      <c r="I31" s="78">
        <f>B13+D13+I13+J13+N13</f>
        <v>0</v>
      </c>
      <c r="J31" s="78">
        <v>0</v>
      </c>
      <c r="K31" s="78">
        <f>D31+E31+F31+G31+H31+I31+J31</f>
        <v>167816</v>
      </c>
      <c r="L31" s="79">
        <f>IF(K31=0,0,((K31/K33)))</f>
        <v>9.5853503202903895E-2</v>
      </c>
      <c r="M31" s="78">
        <f>B15+D15+I15+J15+N15</f>
        <v>803</v>
      </c>
      <c r="N31" s="80">
        <f>IF(M31=0,0,(M31/M$33))</f>
        <v>8.8602008165066762E-2</v>
      </c>
      <c r="O31" s="81">
        <f>K31+M31</f>
        <v>168619</v>
      </c>
      <c r="P31" s="82">
        <f>IF(O31=0,0,(O31/O$33))</f>
        <v>9.5816158261820258E-2</v>
      </c>
      <c r="Q31" s="1"/>
      <c r="R31" s="43"/>
    </row>
    <row r="32" spans="1:22" ht="37.5" x14ac:dyDescent="0.4">
      <c r="B32" s="72" t="s">
        <v>61</v>
      </c>
      <c r="C32" s="71" t="s">
        <v>62</v>
      </c>
      <c r="D32" s="85">
        <f>K8</f>
        <v>0</v>
      </c>
      <c r="E32" s="85">
        <f>K9</f>
        <v>0</v>
      </c>
      <c r="F32" s="86">
        <f>C10+F10+K10+G10+M10+O10</f>
        <v>150296</v>
      </c>
      <c r="G32" s="86">
        <f>K11</f>
        <v>0</v>
      </c>
      <c r="H32" s="86">
        <f>C12+F12+K12+M12+G12+O12</f>
        <v>113876</v>
      </c>
      <c r="I32" s="86">
        <f>C13+F13+G13+K13+M13+O13</f>
        <v>166620</v>
      </c>
      <c r="J32" s="86">
        <v>0</v>
      </c>
      <c r="K32" s="86">
        <f>D32+E32+F32+G32+H32+I32+J32</f>
        <v>430792</v>
      </c>
      <c r="L32" s="87">
        <f>IF(K32=0,0,((K32/K33)))</f>
        <v>0.24606069952677559</v>
      </c>
      <c r="M32" s="86">
        <f>C15+F15+G15+K15+M15+O15</f>
        <v>2385</v>
      </c>
      <c r="N32" s="88">
        <f>IF(M32=0,0,(M32/M$33))</f>
        <v>0.26315789473684209</v>
      </c>
      <c r="O32" s="89">
        <f>K32+M32</f>
        <v>433177</v>
      </c>
      <c r="P32" s="90">
        <f>IF(O32=0,0,(O32/O$33))</f>
        <v>0.24614874947295687</v>
      </c>
      <c r="Q32" s="1"/>
      <c r="R32" s="43"/>
    </row>
    <row r="33" spans="1:18" ht="20" x14ac:dyDescent="0.4">
      <c r="B33" s="24" t="s">
        <v>63</v>
      </c>
      <c r="C33" s="44"/>
      <c r="D33" s="91">
        <f t="shared" ref="D33:J33" si="3">SUM(D30:D32)</f>
        <v>74982</v>
      </c>
      <c r="E33" s="91">
        <f t="shared" si="3"/>
        <v>212692</v>
      </c>
      <c r="F33" s="91">
        <f t="shared" si="3"/>
        <v>358661</v>
      </c>
      <c r="G33" s="91">
        <f t="shared" si="3"/>
        <v>371368</v>
      </c>
      <c r="H33" s="92">
        <f t="shared" si="3"/>
        <v>417135</v>
      </c>
      <c r="I33" s="93">
        <f t="shared" si="3"/>
        <v>273275</v>
      </c>
      <c r="J33" s="93">
        <f t="shared" si="3"/>
        <v>42642</v>
      </c>
      <c r="K33" s="92">
        <f>SUM(D33:J33)</f>
        <v>1750755</v>
      </c>
      <c r="L33" s="94">
        <f>SUM(L30:L32)</f>
        <v>1</v>
      </c>
      <c r="M33" s="92">
        <f>SUM(M30:M32)</f>
        <v>9063</v>
      </c>
      <c r="N33" s="95">
        <f>SUM(N30:N32)</f>
        <v>1</v>
      </c>
      <c r="O33" s="96">
        <f>K33+M33</f>
        <v>1759818</v>
      </c>
      <c r="P33" s="97">
        <f>SUM(P30:P32)</f>
        <v>0.99999999999999989</v>
      </c>
      <c r="Q33" s="1"/>
      <c r="R33" s="43"/>
    </row>
    <row r="34" spans="1:18" x14ac:dyDescent="0.25">
      <c r="A34" s="25"/>
      <c r="B34" s="26"/>
      <c r="C34" s="26"/>
      <c r="G34" s="27"/>
    </row>
    <row r="35" spans="1:18" ht="17.5" x14ac:dyDescent="0.35">
      <c r="B35" s="69"/>
      <c r="C35" s="157" t="s">
        <v>64</v>
      </c>
      <c r="D35" s="157"/>
      <c r="E35" s="157"/>
      <c r="F35" s="157"/>
      <c r="G35" s="157"/>
      <c r="H35" s="157"/>
      <c r="I35" s="157"/>
      <c r="J35" s="157"/>
      <c r="K35" s="157"/>
      <c r="L35" s="69"/>
      <c r="M35" s="69"/>
      <c r="N35" s="69"/>
      <c r="O35" s="69"/>
      <c r="P35" s="69"/>
      <c r="Q35" s="69"/>
      <c r="R35" s="69"/>
    </row>
    <row r="37" spans="1:18" ht="52" x14ac:dyDescent="0.3">
      <c r="C37" s="148" t="s">
        <v>47</v>
      </c>
      <c r="D37" s="149"/>
      <c r="E37" s="149"/>
      <c r="F37" s="150"/>
      <c r="G37" s="58" t="s">
        <v>65</v>
      </c>
      <c r="H37" s="58" t="s">
        <v>66</v>
      </c>
      <c r="I37" s="58" t="s">
        <v>67</v>
      </c>
      <c r="J37" s="59" t="s">
        <v>68</v>
      </c>
      <c r="K37" s="60" t="s">
        <v>69</v>
      </c>
      <c r="L37" s="77"/>
    </row>
    <row r="38" spans="1:18" x14ac:dyDescent="0.25">
      <c r="C38" s="151" t="s">
        <v>57</v>
      </c>
      <c r="D38" s="152"/>
      <c r="E38" s="153"/>
      <c r="F38" s="135" t="s">
        <v>58</v>
      </c>
      <c r="G38" s="138">
        <f>H16+E16+L16</f>
        <v>0</v>
      </c>
      <c r="H38" s="138">
        <f>H17+E17+L17</f>
        <v>0</v>
      </c>
      <c r="I38" s="138">
        <f>H18+E18+L18</f>
        <v>27912</v>
      </c>
      <c r="J38" s="141">
        <f>G38+H38+I38</f>
        <v>27912</v>
      </c>
      <c r="K38" s="119">
        <f>J38/J45</f>
        <v>0.61878159084862994</v>
      </c>
      <c r="L38" s="77"/>
    </row>
    <row r="39" spans="1:18" x14ac:dyDescent="0.25">
      <c r="C39" s="154"/>
      <c r="D39" s="155"/>
      <c r="E39" s="156"/>
      <c r="F39" s="146"/>
      <c r="G39" s="147"/>
      <c r="H39" s="147"/>
      <c r="I39" s="147"/>
      <c r="J39" s="144"/>
      <c r="K39" s="145"/>
      <c r="L39" s="77"/>
    </row>
    <row r="40" spans="1:18" x14ac:dyDescent="0.25">
      <c r="C40" s="126" t="s">
        <v>59</v>
      </c>
      <c r="D40" s="127"/>
      <c r="E40" s="128"/>
      <c r="F40" s="135" t="s">
        <v>60</v>
      </c>
      <c r="G40" s="138">
        <f>B16+D16+I16+J16+N16</f>
        <v>5317</v>
      </c>
      <c r="H40" s="138">
        <f>B17+D17+I17+J17+N17</f>
        <v>0</v>
      </c>
      <c r="I40" s="138">
        <f>N18+B18+D18+I18+J18</f>
        <v>0</v>
      </c>
      <c r="J40" s="141">
        <f>SUM(G40:I41)</f>
        <v>5317</v>
      </c>
      <c r="K40" s="119">
        <f>J40/J45</f>
        <v>0.11787266116875056</v>
      </c>
      <c r="L40" s="77"/>
    </row>
    <row r="41" spans="1:18" x14ac:dyDescent="0.25">
      <c r="C41" s="132"/>
      <c r="D41" s="133"/>
      <c r="E41" s="134"/>
      <c r="F41" s="146"/>
      <c r="G41" s="147"/>
      <c r="H41" s="147"/>
      <c r="I41" s="147"/>
      <c r="J41" s="144"/>
      <c r="K41" s="145"/>
      <c r="L41" s="77"/>
    </row>
    <row r="42" spans="1:18" x14ac:dyDescent="0.25">
      <c r="C42" s="126" t="s">
        <v>61</v>
      </c>
      <c r="D42" s="127"/>
      <c r="E42" s="128"/>
      <c r="F42" s="135" t="s">
        <v>62</v>
      </c>
      <c r="G42" s="138">
        <f>C16+F16+G16+K16+M16+O16</f>
        <v>0</v>
      </c>
      <c r="H42" s="138">
        <f>C17+F17+G17+K17+M17+O17</f>
        <v>11879</v>
      </c>
      <c r="I42" s="138">
        <f>C18+F18+G18+K18+M18+N18+O18</f>
        <v>0</v>
      </c>
      <c r="J42" s="141">
        <f>G42+H42+I42</f>
        <v>11879</v>
      </c>
      <c r="K42" s="119">
        <f>J42/J45</f>
        <v>0.2633457479826195</v>
      </c>
      <c r="L42" s="77"/>
    </row>
    <row r="43" spans="1:18" x14ac:dyDescent="0.25">
      <c r="C43" s="129"/>
      <c r="D43" s="130"/>
      <c r="E43" s="131"/>
      <c r="F43" s="136"/>
      <c r="G43" s="139"/>
      <c r="H43" s="139"/>
      <c r="I43" s="139"/>
      <c r="J43" s="142"/>
      <c r="K43" s="120"/>
      <c r="L43" s="77"/>
    </row>
    <row r="44" spans="1:18" x14ac:dyDescent="0.25">
      <c r="C44" s="132"/>
      <c r="D44" s="133"/>
      <c r="E44" s="134"/>
      <c r="F44" s="137"/>
      <c r="G44" s="140"/>
      <c r="H44" s="140"/>
      <c r="I44" s="140"/>
      <c r="J44" s="143"/>
      <c r="K44" s="121"/>
      <c r="L44" s="77"/>
    </row>
    <row r="45" spans="1:18" ht="13" x14ac:dyDescent="0.3">
      <c r="C45" s="122" t="s">
        <v>63</v>
      </c>
      <c r="D45" s="123"/>
      <c r="E45" s="124"/>
      <c r="F45" s="44"/>
      <c r="G45" s="92">
        <f>G38+G40+G42</f>
        <v>5317</v>
      </c>
      <c r="H45" s="93">
        <f>H38+H40+H42</f>
        <v>11879</v>
      </c>
      <c r="I45" s="93">
        <f>I38+I40+I42</f>
        <v>27912</v>
      </c>
      <c r="J45" s="93">
        <f>SUM(G45:I45)</f>
        <v>45108</v>
      </c>
      <c r="K45" s="98">
        <f>SUM(K38:K44)</f>
        <v>1</v>
      </c>
      <c r="L45" s="77"/>
    </row>
    <row r="46" spans="1:18" x14ac:dyDescent="0.25">
      <c r="A46" s="25"/>
      <c r="K46" s="27"/>
      <c r="Q46" s="45"/>
    </row>
    <row r="47" spans="1:18" x14ac:dyDescent="0.25">
      <c r="A47" t="s">
        <v>82</v>
      </c>
    </row>
    <row r="48" spans="1:18" ht="17.5" x14ac:dyDescent="0.35">
      <c r="A48" s="25" t="s">
        <v>70</v>
      </c>
      <c r="Q48" s="28"/>
    </row>
    <row r="49" spans="1:18" ht="19.5" customHeight="1" x14ac:dyDescent="0.4">
      <c r="A49" s="116" t="s">
        <v>0</v>
      </c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</row>
    <row r="50" spans="1:18" ht="17.5" x14ac:dyDescent="0.35">
      <c r="A50" s="118" t="s">
        <v>71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7.5" x14ac:dyDescent="0.35">
      <c r="A51" s="125" t="str">
        <f>A75&amp;" to "&amp;A2</f>
        <v>February 1, 2024 to March 1, 2024</v>
      </c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</row>
    <row r="52" spans="1:18" ht="17.5" x14ac:dyDescent="0.35">
      <c r="A52" s="118" t="s">
        <v>72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x14ac:dyDescent="0.25">
      <c r="A53" s="25"/>
      <c r="H53" s="29"/>
    </row>
    <row r="54" spans="1:18" x14ac:dyDescent="0.25">
      <c r="A54" s="25"/>
      <c r="H54" s="29"/>
    </row>
    <row r="55" spans="1:18" ht="15.5" x14ac:dyDescent="0.35">
      <c r="B55" s="3" t="s">
        <v>3</v>
      </c>
      <c r="C55" s="30"/>
      <c r="E55" s="15"/>
      <c r="F55" s="15"/>
      <c r="G55" s="15"/>
      <c r="H55" s="31"/>
      <c r="I55" s="15"/>
      <c r="J55" s="15"/>
      <c r="K55" s="15"/>
      <c r="L55" s="15"/>
      <c r="M55" s="15"/>
      <c r="N55" s="15"/>
      <c r="O55" s="15"/>
    </row>
    <row r="56" spans="1:18" ht="20" x14ac:dyDescent="0.4">
      <c r="A56" s="2"/>
      <c r="B56" s="7">
        <v>1</v>
      </c>
      <c r="C56" s="7">
        <v>3</v>
      </c>
      <c r="D56" s="7">
        <v>5</v>
      </c>
      <c r="E56" s="7">
        <v>7</v>
      </c>
      <c r="F56" s="55" t="s">
        <v>4</v>
      </c>
      <c r="G56" s="8">
        <v>29</v>
      </c>
      <c r="H56" s="8">
        <v>13</v>
      </c>
      <c r="I56" s="8">
        <v>15</v>
      </c>
      <c r="J56" s="8">
        <v>17</v>
      </c>
      <c r="K56" s="7">
        <v>19</v>
      </c>
      <c r="L56" s="7">
        <v>21</v>
      </c>
      <c r="M56" s="7">
        <v>23</v>
      </c>
      <c r="N56" s="7">
        <v>25</v>
      </c>
      <c r="O56" s="62">
        <v>27</v>
      </c>
      <c r="P56" s="67" t="s">
        <v>73</v>
      </c>
      <c r="R56" s="1"/>
    </row>
    <row r="57" spans="1:18" ht="29" x14ac:dyDescent="0.4">
      <c r="A57" s="9" t="s">
        <v>7</v>
      </c>
      <c r="B57" s="8" t="s">
        <v>8</v>
      </c>
      <c r="C57" s="8" t="s">
        <v>9</v>
      </c>
      <c r="D57" s="8" t="s">
        <v>10</v>
      </c>
      <c r="E57" s="8" t="s">
        <v>11</v>
      </c>
      <c r="F57" s="54" t="s">
        <v>12</v>
      </c>
      <c r="G57" s="7" t="s">
        <v>13</v>
      </c>
      <c r="H57" s="8" t="s">
        <v>14</v>
      </c>
      <c r="I57" s="8" t="s">
        <v>15</v>
      </c>
      <c r="J57" s="8" t="s">
        <v>16</v>
      </c>
      <c r="K57" s="8" t="s">
        <v>17</v>
      </c>
      <c r="L57" s="8" t="s">
        <v>18</v>
      </c>
      <c r="M57" s="8" t="s">
        <v>19</v>
      </c>
      <c r="N57" s="8" t="s">
        <v>20</v>
      </c>
      <c r="O57" s="10" t="s">
        <v>21</v>
      </c>
      <c r="P57" s="68" t="s">
        <v>22</v>
      </c>
      <c r="R57" s="1"/>
    </row>
    <row r="58" spans="1:18" ht="20" x14ac:dyDescent="0.4">
      <c r="A58" s="12" t="s">
        <v>24</v>
      </c>
      <c r="B58" s="99">
        <f t="shared" ref="B58:P68" si="4">IF(B81=0,0,(B8-B81)/B81)</f>
        <v>1.3573125212080082E-3</v>
      </c>
      <c r="C58" s="99">
        <f t="shared" si="4"/>
        <v>0</v>
      </c>
      <c r="D58" s="99">
        <f t="shared" si="4"/>
        <v>1.993494911341937E-3</v>
      </c>
      <c r="E58" s="99">
        <f t="shared" si="4"/>
        <v>0</v>
      </c>
      <c r="F58" s="99">
        <f t="shared" si="4"/>
        <v>0</v>
      </c>
      <c r="G58" s="99">
        <f t="shared" si="4"/>
        <v>0</v>
      </c>
      <c r="H58" s="99">
        <f t="shared" si="4"/>
        <v>0</v>
      </c>
      <c r="I58" s="99">
        <f t="shared" si="4"/>
        <v>4.1837114168836002E-3</v>
      </c>
      <c r="J58" s="99">
        <f t="shared" si="4"/>
        <v>5.7676779328642291E-3</v>
      </c>
      <c r="K58" s="99">
        <f t="shared" si="4"/>
        <v>0</v>
      </c>
      <c r="L58" s="99">
        <f t="shared" si="4"/>
        <v>0</v>
      </c>
      <c r="M58" s="99">
        <f t="shared" si="4"/>
        <v>0</v>
      </c>
      <c r="N58" s="99">
        <f t="shared" si="4"/>
        <v>1.869158878504673E-3</v>
      </c>
      <c r="O58" s="100">
        <f t="shared" si="4"/>
        <v>0</v>
      </c>
      <c r="P58" s="101">
        <f t="shared" si="4"/>
        <v>2.9829184446019878E-3</v>
      </c>
      <c r="R58" s="33"/>
    </row>
    <row r="59" spans="1:18" ht="20" x14ac:dyDescent="0.4">
      <c r="A59" s="12" t="s">
        <v>25</v>
      </c>
      <c r="B59" s="99">
        <f t="shared" si="4"/>
        <v>1.1343012704174229E-3</v>
      </c>
      <c r="C59" s="99">
        <f t="shared" si="4"/>
        <v>0</v>
      </c>
      <c r="D59" s="99">
        <f t="shared" si="4"/>
        <v>3.1650577623041623E-4</v>
      </c>
      <c r="E59" s="99">
        <f t="shared" si="4"/>
        <v>-2.8083313831032061E-3</v>
      </c>
      <c r="F59" s="99">
        <f t="shared" si="4"/>
        <v>0</v>
      </c>
      <c r="G59" s="99">
        <f t="shared" si="4"/>
        <v>0</v>
      </c>
      <c r="H59" s="99">
        <f t="shared" si="4"/>
        <v>8.5071732399044277E-3</v>
      </c>
      <c r="I59" s="99">
        <f t="shared" si="4"/>
        <v>1.6884183626905175E-3</v>
      </c>
      <c r="J59" s="99">
        <f t="shared" si="4"/>
        <v>-4.8001097167935265E-4</v>
      </c>
      <c r="K59" s="99">
        <f t="shared" si="4"/>
        <v>0</v>
      </c>
      <c r="L59" s="99">
        <f t="shared" si="4"/>
        <v>6.5249813571961225E-4</v>
      </c>
      <c r="M59" s="99">
        <f t="shared" si="4"/>
        <v>0</v>
      </c>
      <c r="N59" s="99">
        <f t="shared" si="4"/>
        <v>8.1580327486743195E-3</v>
      </c>
      <c r="O59" s="100">
        <f t="shared" si="4"/>
        <v>0</v>
      </c>
      <c r="P59" s="101">
        <f t="shared" si="4"/>
        <v>4.7808012093726376E-3</v>
      </c>
      <c r="R59" s="33"/>
    </row>
    <row r="60" spans="1:18" ht="20" x14ac:dyDescent="0.4">
      <c r="A60" s="12" t="s">
        <v>26</v>
      </c>
      <c r="B60" s="99">
        <f t="shared" si="4"/>
        <v>0</v>
      </c>
      <c r="C60" s="99">
        <f t="shared" si="4"/>
        <v>3.5712382069186077E-3</v>
      </c>
      <c r="D60" s="99">
        <f t="shared" si="4"/>
        <v>0</v>
      </c>
      <c r="E60" s="99">
        <f t="shared" si="4"/>
        <v>5.6956875508543531E-3</v>
      </c>
      <c r="F60" s="99">
        <f t="shared" si="4"/>
        <v>9.042825456406757E-3</v>
      </c>
      <c r="G60" s="99">
        <f t="shared" si="4"/>
        <v>2.3282887077997671E-3</v>
      </c>
      <c r="H60" s="99">
        <f t="shared" si="4"/>
        <v>1.6903072082438116E-3</v>
      </c>
      <c r="I60" s="99">
        <f t="shared" si="4"/>
        <v>0</v>
      </c>
      <c r="J60" s="99">
        <f t="shared" si="4"/>
        <v>0</v>
      </c>
      <c r="K60" s="99">
        <f t="shared" si="4"/>
        <v>2.1948560822555459E-3</v>
      </c>
      <c r="L60" s="99">
        <f t="shared" si="4"/>
        <v>1.1002921129503409E-2</v>
      </c>
      <c r="M60" s="99">
        <f t="shared" si="4"/>
        <v>5.1845707175445874E-3</v>
      </c>
      <c r="N60" s="99">
        <f t="shared" si="4"/>
        <v>0</v>
      </c>
      <c r="O60" s="100">
        <f t="shared" si="4"/>
        <v>3.9276600465993567E-3</v>
      </c>
      <c r="P60" s="101">
        <f t="shared" si="4"/>
        <v>2.6669872269762681E-3</v>
      </c>
      <c r="R60" s="33"/>
    </row>
    <row r="61" spans="1:18" ht="20" x14ac:dyDescent="0.4">
      <c r="A61" s="12" t="s">
        <v>27</v>
      </c>
      <c r="B61" s="99">
        <f t="shared" si="4"/>
        <v>0</v>
      </c>
      <c r="C61" s="99">
        <f t="shared" si="4"/>
        <v>0</v>
      </c>
      <c r="D61" s="99">
        <f t="shared" si="4"/>
        <v>0</v>
      </c>
      <c r="E61" s="99">
        <f t="shared" si="4"/>
        <v>2.4532710280373831E-2</v>
      </c>
      <c r="F61" s="99">
        <f t="shared" si="4"/>
        <v>0</v>
      </c>
      <c r="G61" s="99">
        <f t="shared" si="4"/>
        <v>0</v>
      </c>
      <c r="H61" s="99">
        <f t="shared" si="4"/>
        <v>5.2622805067792846E-3</v>
      </c>
      <c r="I61" s="99">
        <f t="shared" si="4"/>
        <v>0</v>
      </c>
      <c r="J61" s="99">
        <f t="shared" si="4"/>
        <v>0</v>
      </c>
      <c r="K61" s="99">
        <f t="shared" si="4"/>
        <v>0</v>
      </c>
      <c r="L61" s="99">
        <f t="shared" si="4"/>
        <v>2.2989860881867483E-2</v>
      </c>
      <c r="M61" s="99">
        <f t="shared" si="4"/>
        <v>0</v>
      </c>
      <c r="N61" s="99">
        <f t="shared" si="4"/>
        <v>0</v>
      </c>
      <c r="O61" s="100">
        <f t="shared" si="4"/>
        <v>0</v>
      </c>
      <c r="P61" s="101">
        <f t="shared" si="4"/>
        <v>5.7141619138921839E-3</v>
      </c>
      <c r="R61" s="33"/>
    </row>
    <row r="62" spans="1:18" ht="20" x14ac:dyDescent="0.4">
      <c r="A62" s="12" t="s">
        <v>28</v>
      </c>
      <c r="B62" s="99">
        <f t="shared" si="4"/>
        <v>0</v>
      </c>
      <c r="C62" s="99">
        <f t="shared" si="4"/>
        <v>0</v>
      </c>
      <c r="D62" s="99">
        <f t="shared" si="4"/>
        <v>0</v>
      </c>
      <c r="E62" s="99">
        <f t="shared" si="4"/>
        <v>1.8633540372670808E-2</v>
      </c>
      <c r="F62" s="99">
        <f t="shared" si="4"/>
        <v>0</v>
      </c>
      <c r="G62" s="99">
        <f t="shared" si="4"/>
        <v>0</v>
      </c>
      <c r="H62" s="99">
        <f t="shared" si="4"/>
        <v>4.1940038202807079E-3</v>
      </c>
      <c r="I62" s="99">
        <f t="shared" si="4"/>
        <v>0</v>
      </c>
      <c r="J62" s="99">
        <f t="shared" si="4"/>
        <v>0</v>
      </c>
      <c r="K62" s="99">
        <f t="shared" si="4"/>
        <v>4.1532560292756055E-3</v>
      </c>
      <c r="L62" s="99">
        <f t="shared" si="4"/>
        <v>1.5425259928413159E-2</v>
      </c>
      <c r="M62" s="99">
        <f t="shared" si="4"/>
        <v>0</v>
      </c>
      <c r="N62" s="99">
        <f t="shared" si="4"/>
        <v>0</v>
      </c>
      <c r="O62" s="100">
        <f t="shared" si="4"/>
        <v>0</v>
      </c>
      <c r="P62" s="101">
        <f t="shared" si="4"/>
        <v>4.5394340758579173E-3</v>
      </c>
      <c r="R62" s="33"/>
    </row>
    <row r="63" spans="1:18" ht="20" x14ac:dyDescent="0.4">
      <c r="A63" s="12" t="s">
        <v>29</v>
      </c>
      <c r="B63" s="99">
        <f t="shared" si="4"/>
        <v>0</v>
      </c>
      <c r="C63" s="99">
        <f t="shared" si="4"/>
        <v>1.2760736196319017E-3</v>
      </c>
      <c r="D63" s="99">
        <f t="shared" si="4"/>
        <v>0</v>
      </c>
      <c r="E63" s="99">
        <f t="shared" si="4"/>
        <v>5.1387461459403907E-4</v>
      </c>
      <c r="F63" s="99">
        <f t="shared" si="4"/>
        <v>2.3294509151414308E-3</v>
      </c>
      <c r="G63" s="99">
        <f t="shared" si="4"/>
        <v>7.32421875E-3</v>
      </c>
      <c r="H63" s="99">
        <f t="shared" si="4"/>
        <v>1.0983952432708907E-2</v>
      </c>
      <c r="I63" s="99">
        <f t="shared" si="4"/>
        <v>0</v>
      </c>
      <c r="J63" s="99">
        <f t="shared" si="4"/>
        <v>0</v>
      </c>
      <c r="K63" s="99">
        <f t="shared" si="4"/>
        <v>4.6996247586433022E-3</v>
      </c>
      <c r="L63" s="99">
        <f t="shared" si="4"/>
        <v>3.8974793475958485E-3</v>
      </c>
      <c r="M63" s="99">
        <f t="shared" si="4"/>
        <v>6.4280750521195276E-3</v>
      </c>
      <c r="N63" s="99">
        <f t="shared" si="4"/>
        <v>0</v>
      </c>
      <c r="O63" s="100">
        <f t="shared" si="4"/>
        <v>-6.6148126183253114E-4</v>
      </c>
      <c r="P63" s="101">
        <f t="shared" si="4"/>
        <v>5.2973311015873598E-3</v>
      </c>
      <c r="R63" s="33"/>
    </row>
    <row r="64" spans="1:18" ht="20" x14ac:dyDescent="0.4">
      <c r="A64" s="12" t="s">
        <v>30</v>
      </c>
      <c r="B64" s="99">
        <f t="shared" si="4"/>
        <v>0</v>
      </c>
      <c r="C64" s="99">
        <f t="shared" si="4"/>
        <v>0</v>
      </c>
      <c r="D64" s="99">
        <f t="shared" si="4"/>
        <v>0</v>
      </c>
      <c r="E64" s="99">
        <f t="shared" si="4"/>
        <v>1.6746411483253589E-2</v>
      </c>
      <c r="F64" s="99">
        <f t="shared" si="4"/>
        <v>0</v>
      </c>
      <c r="G64" s="99">
        <f t="shared" si="4"/>
        <v>0</v>
      </c>
      <c r="H64" s="99">
        <f t="shared" si="4"/>
        <v>6.7508599004055649E-3</v>
      </c>
      <c r="I64" s="99">
        <f t="shared" si="4"/>
        <v>0</v>
      </c>
      <c r="J64" s="99">
        <f t="shared" si="4"/>
        <v>0</v>
      </c>
      <c r="K64" s="99">
        <f t="shared" si="4"/>
        <v>0</v>
      </c>
      <c r="L64" s="99">
        <f t="shared" si="4"/>
        <v>6.3822640241854214E-3</v>
      </c>
      <c r="M64" s="99">
        <f t="shared" si="4"/>
        <v>0</v>
      </c>
      <c r="N64" s="99">
        <f t="shared" si="4"/>
        <v>0</v>
      </c>
      <c r="O64" s="100">
        <f t="shared" si="4"/>
        <v>0</v>
      </c>
      <c r="P64" s="101">
        <f t="shared" si="4"/>
        <v>6.8236016338866197E-3</v>
      </c>
      <c r="R64" s="33"/>
    </row>
    <row r="65" spans="1:18" ht="20" x14ac:dyDescent="0.4">
      <c r="A65" s="13" t="s">
        <v>31</v>
      </c>
      <c r="B65" s="99">
        <f t="shared" si="4"/>
        <v>0</v>
      </c>
      <c r="C65" s="99">
        <f t="shared" si="4"/>
        <v>-3.292181069958848E-2</v>
      </c>
      <c r="D65" s="99">
        <f t="shared" si="4"/>
        <v>4.195804195804196E-2</v>
      </c>
      <c r="E65" s="99">
        <f t="shared" si="4"/>
        <v>-9.2307692307692313E-2</v>
      </c>
      <c r="F65" s="99">
        <f t="shared" si="4"/>
        <v>-1.7543859649122806E-2</v>
      </c>
      <c r="G65" s="99">
        <f t="shared" si="4"/>
        <v>-0.66666666666666663</v>
      </c>
      <c r="H65" s="99">
        <f t="shared" si="4"/>
        <v>-1.0327957963399166E-2</v>
      </c>
      <c r="I65" s="99">
        <f t="shared" si="4"/>
        <v>3.1446540880503146E-3</v>
      </c>
      <c r="J65" s="99">
        <f t="shared" si="4"/>
        <v>-3.937007874015748E-2</v>
      </c>
      <c r="K65" s="99">
        <f t="shared" si="4"/>
        <v>-1.7726798748696558E-2</v>
      </c>
      <c r="L65" s="99">
        <f t="shared" si="4"/>
        <v>-1.3377926421404682E-2</v>
      </c>
      <c r="M65" s="99">
        <f t="shared" si="4"/>
        <v>-1.5873015873015872E-2</v>
      </c>
      <c r="N65" s="99">
        <f t="shared" si="4"/>
        <v>-4.1474654377880185E-2</v>
      </c>
      <c r="O65" s="100">
        <f t="shared" si="4"/>
        <v>6.8493150684931503E-3</v>
      </c>
      <c r="P65" s="101">
        <f t="shared" si="4"/>
        <v>-1.3604701784936874E-2</v>
      </c>
      <c r="R65" s="33"/>
    </row>
    <row r="66" spans="1:18" ht="20" x14ac:dyDescent="0.4">
      <c r="A66" s="13" t="s">
        <v>74</v>
      </c>
      <c r="B66" s="99">
        <f t="shared" si="4"/>
        <v>3.2432432432432434E-2</v>
      </c>
      <c r="C66" s="99">
        <f t="shared" si="4"/>
        <v>0</v>
      </c>
      <c r="D66" s="99">
        <f t="shared" si="4"/>
        <v>-3.9946737683089215E-3</v>
      </c>
      <c r="E66" s="99">
        <f t="shared" si="4"/>
        <v>0</v>
      </c>
      <c r="F66" s="99">
        <f t="shared" si="4"/>
        <v>0</v>
      </c>
      <c r="G66" s="99">
        <f t="shared" si="4"/>
        <v>0</v>
      </c>
      <c r="H66" s="99">
        <f t="shared" si="4"/>
        <v>0</v>
      </c>
      <c r="I66" s="99">
        <f t="shared" si="4"/>
        <v>4.0080160320641279E-3</v>
      </c>
      <c r="J66" s="99">
        <f t="shared" si="4"/>
        <v>-8.0256821829855531E-3</v>
      </c>
      <c r="K66" s="99">
        <f t="shared" si="4"/>
        <v>0</v>
      </c>
      <c r="L66" s="99">
        <f t="shared" si="4"/>
        <v>0</v>
      </c>
      <c r="M66" s="99">
        <f t="shared" si="4"/>
        <v>0</v>
      </c>
      <c r="N66" s="99">
        <f t="shared" si="4"/>
        <v>2.2831050228310501E-3</v>
      </c>
      <c r="O66" s="100">
        <f t="shared" si="4"/>
        <v>0</v>
      </c>
      <c r="P66" s="101">
        <f t="shared" si="4"/>
        <v>1.884303749764462E-3</v>
      </c>
      <c r="R66" s="33"/>
    </row>
    <row r="67" spans="1:18" ht="20" x14ac:dyDescent="0.4">
      <c r="A67" s="12" t="s">
        <v>33</v>
      </c>
      <c r="B67" s="99">
        <f t="shared" si="4"/>
        <v>0</v>
      </c>
      <c r="C67" s="99">
        <f t="shared" si="4"/>
        <v>1.8050541516245487E-2</v>
      </c>
      <c r="D67" s="99">
        <f t="shared" si="4"/>
        <v>0</v>
      </c>
      <c r="E67" s="99">
        <f t="shared" si="4"/>
        <v>0</v>
      </c>
      <c r="F67" s="99">
        <f t="shared" si="4"/>
        <v>-1.4354066985645933E-2</v>
      </c>
      <c r="G67" s="99">
        <f t="shared" si="4"/>
        <v>0</v>
      </c>
      <c r="H67" s="99">
        <f t="shared" si="4"/>
        <v>0</v>
      </c>
      <c r="I67" s="99">
        <f t="shared" si="4"/>
        <v>0</v>
      </c>
      <c r="J67" s="99">
        <f t="shared" si="4"/>
        <v>0</v>
      </c>
      <c r="K67" s="99">
        <f t="shared" si="4"/>
        <v>-1.9828845752452515E-3</v>
      </c>
      <c r="L67" s="99">
        <f t="shared" si="4"/>
        <v>0</v>
      </c>
      <c r="M67" s="99">
        <f t="shared" si="4"/>
        <v>-2.2624434389140271E-2</v>
      </c>
      <c r="N67" s="99">
        <f t="shared" si="4"/>
        <v>0</v>
      </c>
      <c r="O67" s="100">
        <f t="shared" si="4"/>
        <v>-9.0361445783132526E-3</v>
      </c>
      <c r="P67" s="101">
        <f t="shared" si="4"/>
        <v>-1.7647058823529412E-3</v>
      </c>
      <c r="R67" s="33"/>
    </row>
    <row r="68" spans="1:18" ht="20" x14ac:dyDescent="0.4">
      <c r="A68" s="12" t="s">
        <v>34</v>
      </c>
      <c r="B68" s="99">
        <f t="shared" si="4"/>
        <v>0</v>
      </c>
      <c r="C68" s="99">
        <f t="shared" si="4"/>
        <v>0</v>
      </c>
      <c r="D68" s="99">
        <f t="shared" si="4"/>
        <v>0</v>
      </c>
      <c r="E68" s="99">
        <f t="shared" si="4"/>
        <v>-1.4634146341463415E-2</v>
      </c>
      <c r="F68" s="99">
        <f t="shared" si="4"/>
        <v>0</v>
      </c>
      <c r="G68" s="99">
        <f t="shared" si="4"/>
        <v>0</v>
      </c>
      <c r="H68" s="99">
        <f t="shared" si="4"/>
        <v>3.4985198569835838E-3</v>
      </c>
      <c r="I68" s="99">
        <f t="shared" si="4"/>
        <v>0</v>
      </c>
      <c r="J68" s="99">
        <f t="shared" si="4"/>
        <v>0</v>
      </c>
      <c r="K68" s="99">
        <f t="shared" si="4"/>
        <v>0</v>
      </c>
      <c r="L68" s="99">
        <f t="shared" si="4"/>
        <v>2.8530670470756064E-3</v>
      </c>
      <c r="M68" s="99">
        <f t="shared" si="4"/>
        <v>0</v>
      </c>
      <c r="N68" s="99">
        <f t="shared" si="4"/>
        <v>0</v>
      </c>
      <c r="O68" s="100">
        <f t="shared" si="4"/>
        <v>0</v>
      </c>
      <c r="P68" s="101">
        <f t="shared" si="4"/>
        <v>3.198792366028106E-3</v>
      </c>
      <c r="R68" s="33"/>
    </row>
    <row r="69" spans="1:18" ht="20" x14ac:dyDescent="0.4">
      <c r="A69" s="14" t="s">
        <v>35</v>
      </c>
      <c r="B69" s="102">
        <f t="shared" ref="B69:P69" si="5">IF(B19=0,0,(B19-B92)/B92)</f>
        <v>1.9880715705765406E-3</v>
      </c>
      <c r="C69" s="102">
        <f t="shared" si="5"/>
        <v>2.486943546381497E-3</v>
      </c>
      <c r="D69" s="102">
        <f t="shared" si="5"/>
        <v>1.1273468325889954E-3</v>
      </c>
      <c r="E69" s="102">
        <f t="shared" si="5"/>
        <v>2.2699635184434534E-3</v>
      </c>
      <c r="F69" s="102">
        <f t="shared" si="5"/>
        <v>5.1907390623712616E-3</v>
      </c>
      <c r="G69" s="102">
        <f t="shared" si="5"/>
        <v>4.0520366815952231E-3</v>
      </c>
      <c r="H69" s="102">
        <f t="shared" si="5"/>
        <v>4.9551935725952413E-3</v>
      </c>
      <c r="I69" s="102">
        <f t="shared" si="5"/>
        <v>2.5571289206846601E-3</v>
      </c>
      <c r="J69" s="102">
        <f t="shared" si="5"/>
        <v>1.3748854262144821E-3</v>
      </c>
      <c r="K69" s="102">
        <f t="shared" si="5"/>
        <v>3.4673509293518161E-3</v>
      </c>
      <c r="L69" s="102">
        <f t="shared" si="5"/>
        <v>7.6534746026799627E-3</v>
      </c>
      <c r="M69" s="102">
        <f t="shared" si="5"/>
        <v>5.5037313432835817E-3</v>
      </c>
      <c r="N69" s="102">
        <f t="shared" si="5"/>
        <v>3.8063634589107945E-3</v>
      </c>
      <c r="O69" s="103">
        <f t="shared" si="5"/>
        <v>1.5547263681592041E-3</v>
      </c>
      <c r="P69" s="104">
        <f t="shared" si="5"/>
        <v>4.3771493439284164E-3</v>
      </c>
      <c r="R69" s="33"/>
    </row>
    <row r="70" spans="1:18" ht="13" x14ac:dyDescent="0.3">
      <c r="A70" s="15" t="s">
        <v>36</v>
      </c>
      <c r="B70" s="105" t="s">
        <v>37</v>
      </c>
      <c r="C70" s="106">
        <f>(C20-C93)/C93</f>
        <v>1.1565952918860986E-4</v>
      </c>
      <c r="D70" s="52" t="s">
        <v>38</v>
      </c>
      <c r="E70" s="106">
        <f>(E20-E93)/E93</f>
        <v>-0.8</v>
      </c>
      <c r="F70" s="105" t="s">
        <v>39</v>
      </c>
      <c r="G70" s="107">
        <f>(G20-G93)/G93</f>
        <v>-5.3262316910785616E-4</v>
      </c>
      <c r="H70" s="52" t="s">
        <v>40</v>
      </c>
      <c r="I70" s="107">
        <f>(I20-I93)/I93</f>
        <v>5.3452352891977589E-3</v>
      </c>
      <c r="J70" s="50" t="s">
        <v>41</v>
      </c>
      <c r="K70" s="35">
        <f>IF(K93=0,0,(K20-K93)/K93)</f>
        <v>0</v>
      </c>
      <c r="M70" s="34"/>
      <c r="N70" s="52" t="s">
        <v>42</v>
      </c>
      <c r="O70" s="107">
        <f>(N20-N93)/N93</f>
        <v>1.257331883547483E-2</v>
      </c>
      <c r="P70" s="108">
        <f>IF(P20=0,0,(P20-P93)/P93)</f>
        <v>5.1297658099499314E-3</v>
      </c>
    </row>
    <row r="71" spans="1:18" ht="15.5" x14ac:dyDescent="0.35">
      <c r="A71" s="15"/>
      <c r="B71" s="36"/>
      <c r="C71" s="36"/>
      <c r="D71" s="37"/>
      <c r="E71" s="38"/>
      <c r="F71" s="37"/>
      <c r="G71" s="37"/>
      <c r="H71" s="39"/>
      <c r="I71" s="37"/>
      <c r="J71" s="37"/>
      <c r="K71" s="37"/>
      <c r="L71" s="37"/>
      <c r="M71" s="37"/>
      <c r="N71" s="37"/>
      <c r="O71" s="37"/>
      <c r="P71" s="109">
        <f>IF(P21=0,0,(P21-P94)/P94)</f>
        <v>4.4974006342835739E-3</v>
      </c>
    </row>
    <row r="72" spans="1:18" ht="15.5" x14ac:dyDescent="0.35">
      <c r="A72" s="15"/>
      <c r="B72" s="36"/>
      <c r="C72" s="110"/>
      <c r="D72" s="37"/>
      <c r="E72" s="38"/>
      <c r="F72" s="37"/>
      <c r="G72" s="37"/>
      <c r="H72" s="39"/>
      <c r="I72" s="40"/>
      <c r="J72" s="37"/>
      <c r="K72" s="37"/>
      <c r="L72" s="37"/>
      <c r="M72" s="37"/>
      <c r="N72" s="37"/>
      <c r="O72" s="37"/>
      <c r="P72" s="37"/>
      <c r="Q72" s="111"/>
    </row>
    <row r="73" spans="1:18" ht="15.5" x14ac:dyDescent="0.35">
      <c r="A73" s="15"/>
      <c r="B73" s="36"/>
      <c r="C73" s="36"/>
      <c r="D73" s="37"/>
      <c r="E73" s="38"/>
      <c r="F73" s="37"/>
      <c r="G73" s="37"/>
      <c r="H73" s="39"/>
      <c r="I73" s="37"/>
      <c r="J73" s="37"/>
      <c r="K73" s="37"/>
      <c r="L73" s="37"/>
      <c r="M73" s="37"/>
      <c r="N73" s="37"/>
      <c r="O73" s="37"/>
      <c r="P73" s="37"/>
      <c r="Q73" s="112"/>
    </row>
    <row r="74" spans="1:18" ht="19.5" customHeight="1" x14ac:dyDescent="0.4">
      <c r="A74" s="116" t="s">
        <v>0</v>
      </c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</row>
    <row r="75" spans="1:18" ht="18" customHeight="1" x14ac:dyDescent="0.35">
      <c r="A75" s="117" t="s">
        <v>75</v>
      </c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</row>
    <row r="76" spans="1:18" ht="18" customHeight="1" x14ac:dyDescent="0.35">
      <c r="A76" s="118" t="s">
        <v>2</v>
      </c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7.5" x14ac:dyDescent="0.35">
      <c r="A77" s="70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</row>
    <row r="78" spans="1:18" ht="15.5" x14ac:dyDescent="0.35">
      <c r="A78" s="2"/>
      <c r="B78" s="3" t="s">
        <v>3</v>
      </c>
      <c r="C78" s="4"/>
      <c r="D78" s="2"/>
      <c r="E78" s="4"/>
      <c r="F78" s="4"/>
      <c r="G78" s="5"/>
      <c r="H78" s="5"/>
      <c r="I78" s="5"/>
      <c r="J78" s="5"/>
      <c r="K78" s="5"/>
      <c r="L78" s="4"/>
      <c r="M78" s="4"/>
      <c r="N78" s="4"/>
      <c r="O78" s="4"/>
      <c r="P78" s="2"/>
      <c r="Q78" s="6"/>
    </row>
    <row r="79" spans="1:18" ht="20" x14ac:dyDescent="0.4">
      <c r="A79" s="2"/>
      <c r="B79" s="7">
        <v>1</v>
      </c>
      <c r="C79" s="7">
        <v>3</v>
      </c>
      <c r="D79" s="7">
        <v>5</v>
      </c>
      <c r="E79" s="7">
        <v>7</v>
      </c>
      <c r="F79" s="55" t="s">
        <v>4</v>
      </c>
      <c r="G79" s="8">
        <v>29</v>
      </c>
      <c r="H79" s="8">
        <v>13</v>
      </c>
      <c r="I79" s="8">
        <v>15</v>
      </c>
      <c r="J79" s="8">
        <v>17</v>
      </c>
      <c r="K79" s="7">
        <v>19</v>
      </c>
      <c r="L79" s="7">
        <v>21</v>
      </c>
      <c r="M79" s="7">
        <v>23</v>
      </c>
      <c r="N79" s="7">
        <v>25</v>
      </c>
      <c r="O79" s="62">
        <v>27</v>
      </c>
      <c r="P79" s="63" t="s">
        <v>5</v>
      </c>
      <c r="Q79" s="64" t="s">
        <v>6</v>
      </c>
      <c r="R79" s="1"/>
    </row>
    <row r="80" spans="1:18" ht="29" x14ac:dyDescent="0.4">
      <c r="A80" s="9" t="s">
        <v>7</v>
      </c>
      <c r="B80" s="8" t="s">
        <v>8</v>
      </c>
      <c r="C80" s="8" t="s">
        <v>9</v>
      </c>
      <c r="D80" s="8" t="s">
        <v>10</v>
      </c>
      <c r="E80" s="8" t="s">
        <v>11</v>
      </c>
      <c r="F80" s="54" t="s">
        <v>12</v>
      </c>
      <c r="G80" s="7" t="s">
        <v>13</v>
      </c>
      <c r="H80" s="8" t="s">
        <v>14</v>
      </c>
      <c r="I80" s="8" t="s">
        <v>15</v>
      </c>
      <c r="J80" s="8" t="s">
        <v>16</v>
      </c>
      <c r="K80" s="8" t="s">
        <v>17</v>
      </c>
      <c r="L80" s="8" t="s">
        <v>18</v>
      </c>
      <c r="M80" s="8" t="s">
        <v>19</v>
      </c>
      <c r="N80" s="8" t="s">
        <v>20</v>
      </c>
      <c r="O80" s="10" t="s">
        <v>21</v>
      </c>
      <c r="P80" s="11" t="s">
        <v>22</v>
      </c>
      <c r="Q80" s="32" t="s">
        <v>23</v>
      </c>
      <c r="R80" s="1"/>
    </row>
    <row r="81" spans="1:18" ht="20" x14ac:dyDescent="0.4">
      <c r="A81" s="12" t="s">
        <v>24</v>
      </c>
      <c r="B81" s="41">
        <v>2947</v>
      </c>
      <c r="C81" s="41">
        <v>0</v>
      </c>
      <c r="D81" s="41">
        <v>9531</v>
      </c>
      <c r="E81" s="41">
        <v>0</v>
      </c>
      <c r="F81" s="41">
        <v>0</v>
      </c>
      <c r="G81" s="41">
        <v>0</v>
      </c>
      <c r="H81" s="41">
        <v>0</v>
      </c>
      <c r="I81" s="41">
        <v>21512</v>
      </c>
      <c r="J81" s="41">
        <v>8669</v>
      </c>
      <c r="K81" s="41">
        <v>0</v>
      </c>
      <c r="L81" s="41">
        <v>0</v>
      </c>
      <c r="M81" s="41">
        <v>0</v>
      </c>
      <c r="N81" s="41">
        <v>32100</v>
      </c>
      <c r="O81" s="42">
        <v>0</v>
      </c>
      <c r="P81" s="73">
        <v>74759</v>
      </c>
      <c r="Q81" s="74">
        <v>4.1600725629639519E-2</v>
      </c>
      <c r="R81" s="1"/>
    </row>
    <row r="82" spans="1:18" ht="20" x14ac:dyDescent="0.4">
      <c r="A82" s="12" t="s">
        <v>25</v>
      </c>
      <c r="B82" s="41">
        <v>4408</v>
      </c>
      <c r="C82" s="41">
        <v>0</v>
      </c>
      <c r="D82" s="41">
        <v>12638</v>
      </c>
      <c r="E82" s="41">
        <v>4273</v>
      </c>
      <c r="F82" s="41">
        <v>0</v>
      </c>
      <c r="G82" s="41">
        <v>0</v>
      </c>
      <c r="H82" s="41">
        <v>93333</v>
      </c>
      <c r="I82" s="41">
        <v>43828</v>
      </c>
      <c r="J82" s="41">
        <v>14583</v>
      </c>
      <c r="K82" s="41">
        <v>0</v>
      </c>
      <c r="L82" s="41">
        <v>21456</v>
      </c>
      <c r="M82" s="41">
        <v>0</v>
      </c>
      <c r="N82" s="41">
        <v>17161</v>
      </c>
      <c r="O82" s="42">
        <v>0</v>
      </c>
      <c r="P82" s="73">
        <v>211680</v>
      </c>
      <c r="Q82" s="74">
        <v>0.11779239424393176</v>
      </c>
      <c r="R82" s="1"/>
    </row>
    <row r="83" spans="1:18" ht="20" x14ac:dyDescent="0.4">
      <c r="A83" s="12" t="s">
        <v>26</v>
      </c>
      <c r="B83" s="41">
        <v>0</v>
      </c>
      <c r="C83" s="41">
        <v>18761</v>
      </c>
      <c r="D83" s="41">
        <v>0</v>
      </c>
      <c r="E83" s="41">
        <v>1229</v>
      </c>
      <c r="F83" s="41">
        <v>5861</v>
      </c>
      <c r="G83" s="41">
        <v>2577</v>
      </c>
      <c r="H83" s="41">
        <v>196414</v>
      </c>
      <c r="I83" s="41">
        <v>0</v>
      </c>
      <c r="J83" s="41">
        <v>0</v>
      </c>
      <c r="K83" s="41">
        <v>67886</v>
      </c>
      <c r="L83" s="41">
        <v>10270</v>
      </c>
      <c r="M83" s="41">
        <v>9644</v>
      </c>
      <c r="N83" s="41">
        <v>0</v>
      </c>
      <c r="O83" s="42">
        <v>45065</v>
      </c>
      <c r="P83" s="73">
        <v>357707</v>
      </c>
      <c r="Q83" s="74">
        <v>0.1990512281170356</v>
      </c>
      <c r="R83" s="1"/>
    </row>
    <row r="84" spans="1:18" ht="20" x14ac:dyDescent="0.4">
      <c r="A84" s="12" t="s">
        <v>27</v>
      </c>
      <c r="B84" s="41">
        <v>0</v>
      </c>
      <c r="C84" s="41">
        <v>0</v>
      </c>
      <c r="D84" s="41">
        <v>0</v>
      </c>
      <c r="E84" s="41">
        <v>856</v>
      </c>
      <c r="F84" s="41">
        <v>0</v>
      </c>
      <c r="G84" s="41">
        <v>0</v>
      </c>
      <c r="H84" s="41">
        <v>359920</v>
      </c>
      <c r="I84" s="41">
        <v>0</v>
      </c>
      <c r="J84" s="41">
        <v>0</v>
      </c>
      <c r="K84" s="41">
        <v>0</v>
      </c>
      <c r="L84" s="41">
        <v>8482</v>
      </c>
      <c r="M84" s="41">
        <v>0</v>
      </c>
      <c r="N84" s="41">
        <v>0</v>
      </c>
      <c r="O84" s="42">
        <v>0</v>
      </c>
      <c r="P84" s="73">
        <v>369258</v>
      </c>
      <c r="Q84" s="74">
        <v>0.20547894894995158</v>
      </c>
      <c r="R84" s="1"/>
    </row>
    <row r="85" spans="1:18" ht="20" x14ac:dyDescent="0.4">
      <c r="A85" s="12" t="s">
        <v>28</v>
      </c>
      <c r="B85" s="41">
        <v>0</v>
      </c>
      <c r="C85" s="41">
        <v>0</v>
      </c>
      <c r="D85" s="41">
        <v>0</v>
      </c>
      <c r="E85" s="41">
        <v>1127</v>
      </c>
      <c r="F85" s="41">
        <v>0</v>
      </c>
      <c r="G85" s="41">
        <v>0</v>
      </c>
      <c r="H85" s="41">
        <v>288984</v>
      </c>
      <c r="I85" s="41">
        <v>0</v>
      </c>
      <c r="J85" s="41">
        <v>0</v>
      </c>
      <c r="K85" s="41">
        <v>113405</v>
      </c>
      <c r="L85" s="41">
        <v>11734</v>
      </c>
      <c r="M85" s="41">
        <v>0</v>
      </c>
      <c r="N85" s="41">
        <v>0</v>
      </c>
      <c r="O85" s="42">
        <v>0</v>
      </c>
      <c r="P85" s="73">
        <v>415250</v>
      </c>
      <c r="Q85" s="74">
        <v>0.23107186181874839</v>
      </c>
      <c r="R85" s="1"/>
    </row>
    <row r="86" spans="1:18" ht="20" x14ac:dyDescent="0.4">
      <c r="A86" s="12" t="s">
        <v>29</v>
      </c>
      <c r="B86" s="41">
        <v>0</v>
      </c>
      <c r="C86" s="41">
        <v>20375</v>
      </c>
      <c r="D86" s="41">
        <v>0</v>
      </c>
      <c r="E86" s="41">
        <v>3892</v>
      </c>
      <c r="F86" s="41">
        <v>6010</v>
      </c>
      <c r="G86" s="41">
        <v>2048</v>
      </c>
      <c r="H86" s="41">
        <v>78205</v>
      </c>
      <c r="I86" s="41">
        <v>0</v>
      </c>
      <c r="J86" s="41">
        <v>0</v>
      </c>
      <c r="K86" s="41">
        <v>82347</v>
      </c>
      <c r="L86" s="41">
        <v>23605</v>
      </c>
      <c r="M86" s="41">
        <v>11512</v>
      </c>
      <c r="N86" s="41">
        <v>0</v>
      </c>
      <c r="O86" s="42">
        <v>43841</v>
      </c>
      <c r="P86" s="73">
        <v>271835</v>
      </c>
      <c r="Q86" s="74">
        <v>0.15126651308247915</v>
      </c>
      <c r="R86" s="1"/>
    </row>
    <row r="87" spans="1:18" ht="20" x14ac:dyDescent="0.4">
      <c r="A87" s="12" t="s">
        <v>30</v>
      </c>
      <c r="B87" s="41">
        <v>0</v>
      </c>
      <c r="C87" s="41">
        <v>0</v>
      </c>
      <c r="D87" s="41">
        <v>0</v>
      </c>
      <c r="E87" s="41">
        <v>418</v>
      </c>
      <c r="F87" s="41">
        <v>0</v>
      </c>
      <c r="G87" s="41">
        <v>0</v>
      </c>
      <c r="H87" s="41">
        <v>38958</v>
      </c>
      <c r="I87" s="41">
        <v>0</v>
      </c>
      <c r="J87" s="41">
        <v>0</v>
      </c>
      <c r="K87" s="41">
        <v>0</v>
      </c>
      <c r="L87" s="41">
        <v>2977</v>
      </c>
      <c r="M87" s="41">
        <v>0</v>
      </c>
      <c r="N87" s="41">
        <v>0</v>
      </c>
      <c r="O87" s="42">
        <v>0</v>
      </c>
      <c r="P87" s="73">
        <v>42353</v>
      </c>
      <c r="Q87" s="74">
        <v>2.356793874439362E-2</v>
      </c>
      <c r="R87" s="1"/>
    </row>
    <row r="88" spans="1:18" ht="20" x14ac:dyDescent="0.4">
      <c r="A88" s="13" t="s">
        <v>31</v>
      </c>
      <c r="B88" s="41">
        <v>5</v>
      </c>
      <c r="C88" s="41">
        <v>243</v>
      </c>
      <c r="D88" s="41">
        <v>143</v>
      </c>
      <c r="E88" s="41">
        <v>130</v>
      </c>
      <c r="F88" s="41">
        <v>57</v>
      </c>
      <c r="G88" s="41">
        <v>3</v>
      </c>
      <c r="H88" s="41">
        <v>5519</v>
      </c>
      <c r="I88" s="41">
        <v>318</v>
      </c>
      <c r="J88" s="41">
        <v>127</v>
      </c>
      <c r="K88" s="41">
        <v>1918</v>
      </c>
      <c r="L88" s="41">
        <v>299</v>
      </c>
      <c r="M88" s="41">
        <v>63</v>
      </c>
      <c r="N88" s="41">
        <v>217</v>
      </c>
      <c r="O88" s="42">
        <v>146</v>
      </c>
      <c r="P88" s="73">
        <v>9188</v>
      </c>
      <c r="Q88" s="74">
        <v>5.1127953435055034E-3</v>
      </c>
      <c r="R88" s="1"/>
    </row>
    <row r="89" spans="1:18" ht="20" x14ac:dyDescent="0.4">
      <c r="A89" s="12" t="s">
        <v>32</v>
      </c>
      <c r="B89" s="41">
        <v>185</v>
      </c>
      <c r="C89" s="41">
        <v>0</v>
      </c>
      <c r="D89" s="41">
        <v>751</v>
      </c>
      <c r="E89" s="41">
        <v>0</v>
      </c>
      <c r="F89" s="41">
        <v>0</v>
      </c>
      <c r="G89" s="41">
        <v>0</v>
      </c>
      <c r="H89" s="41">
        <v>0</v>
      </c>
      <c r="I89" s="41">
        <v>1996</v>
      </c>
      <c r="J89" s="41">
        <v>623</v>
      </c>
      <c r="K89" s="41">
        <v>0</v>
      </c>
      <c r="L89" s="41">
        <v>0</v>
      </c>
      <c r="M89" s="41">
        <v>0</v>
      </c>
      <c r="N89" s="41">
        <v>1752</v>
      </c>
      <c r="O89" s="42">
        <v>0</v>
      </c>
      <c r="P89" s="73">
        <v>5307</v>
      </c>
      <c r="Q89" s="74">
        <v>2.9531568228105907E-3</v>
      </c>
      <c r="R89" s="1"/>
    </row>
    <row r="90" spans="1:18" ht="20" x14ac:dyDescent="0.4">
      <c r="A90" s="12" t="s">
        <v>33</v>
      </c>
      <c r="B90" s="41">
        <v>0</v>
      </c>
      <c r="C90" s="41">
        <v>831</v>
      </c>
      <c r="D90" s="41">
        <v>0</v>
      </c>
      <c r="E90" s="41">
        <v>0</v>
      </c>
      <c r="F90" s="41">
        <v>209</v>
      </c>
      <c r="G90" s="41">
        <v>61</v>
      </c>
      <c r="H90" s="41">
        <v>0</v>
      </c>
      <c r="I90" s="41">
        <v>0</v>
      </c>
      <c r="J90" s="41">
        <v>0</v>
      </c>
      <c r="K90" s="41">
        <v>9582</v>
      </c>
      <c r="L90" s="41">
        <v>0</v>
      </c>
      <c r="M90" s="41">
        <v>221</v>
      </c>
      <c r="N90" s="41">
        <v>0</v>
      </c>
      <c r="O90" s="42">
        <v>996</v>
      </c>
      <c r="P90" s="73">
        <v>11900</v>
      </c>
      <c r="Q90" s="74">
        <v>6.6219269250887558E-3</v>
      </c>
      <c r="R90" s="1"/>
    </row>
    <row r="91" spans="1:18" ht="20" x14ac:dyDescent="0.4">
      <c r="A91" s="12" t="s">
        <v>34</v>
      </c>
      <c r="B91" s="41">
        <v>0</v>
      </c>
      <c r="C91" s="41">
        <v>0</v>
      </c>
      <c r="D91" s="41">
        <v>0</v>
      </c>
      <c r="E91" s="41">
        <v>410</v>
      </c>
      <c r="F91" s="41">
        <v>0</v>
      </c>
      <c r="G91" s="41">
        <v>0</v>
      </c>
      <c r="H91" s="41">
        <v>26011</v>
      </c>
      <c r="I91" s="41">
        <v>0</v>
      </c>
      <c r="J91" s="41">
        <v>0</v>
      </c>
      <c r="K91" s="41">
        <v>0</v>
      </c>
      <c r="L91" s="41">
        <v>1402</v>
      </c>
      <c r="M91" s="41">
        <v>0</v>
      </c>
      <c r="N91" s="41">
        <v>0</v>
      </c>
      <c r="O91" s="42">
        <v>0</v>
      </c>
      <c r="P91" s="75">
        <v>27823</v>
      </c>
      <c r="Q91" s="74">
        <v>1.54825103224155E-2</v>
      </c>
      <c r="R91" s="1"/>
    </row>
    <row r="92" spans="1:18" ht="20" x14ac:dyDescent="0.4">
      <c r="A92" s="14" t="s">
        <v>35</v>
      </c>
      <c r="B92" s="113">
        <v>7545</v>
      </c>
      <c r="C92" s="113">
        <v>40210</v>
      </c>
      <c r="D92" s="113">
        <v>23063</v>
      </c>
      <c r="E92" s="113">
        <v>12335</v>
      </c>
      <c r="F92" s="113">
        <v>12137</v>
      </c>
      <c r="G92" s="113">
        <v>4689</v>
      </c>
      <c r="H92" s="113">
        <v>1087344</v>
      </c>
      <c r="I92" s="113">
        <v>67654</v>
      </c>
      <c r="J92" s="113">
        <v>24002</v>
      </c>
      <c r="K92" s="113">
        <v>275138</v>
      </c>
      <c r="L92" s="113">
        <v>80225</v>
      </c>
      <c r="M92" s="113">
        <v>21440</v>
      </c>
      <c r="N92" s="113">
        <v>51230</v>
      </c>
      <c r="O92" s="113">
        <v>90048</v>
      </c>
      <c r="P92" s="76">
        <v>1797060</v>
      </c>
      <c r="Q92" s="65">
        <v>1</v>
      </c>
      <c r="R92" s="1"/>
    </row>
    <row r="93" spans="1:18" ht="13" x14ac:dyDescent="0.3">
      <c r="A93" s="15" t="s">
        <v>36</v>
      </c>
      <c r="B93" s="50" t="s">
        <v>37</v>
      </c>
      <c r="C93" s="48">
        <v>129691</v>
      </c>
      <c r="D93" s="49" t="s">
        <v>38</v>
      </c>
      <c r="E93" s="49">
        <v>35</v>
      </c>
      <c r="F93" s="50" t="s">
        <v>39</v>
      </c>
      <c r="G93" s="49">
        <v>7510</v>
      </c>
      <c r="H93" s="49" t="s">
        <v>40</v>
      </c>
      <c r="I93" s="49">
        <v>131519</v>
      </c>
      <c r="J93" s="50" t="s">
        <v>41</v>
      </c>
      <c r="K93" s="51">
        <v>0</v>
      </c>
      <c r="M93" s="50" t="s">
        <v>42</v>
      </c>
      <c r="N93" s="49">
        <v>65297</v>
      </c>
      <c r="P93" s="16">
        <v>341731</v>
      </c>
    </row>
    <row r="94" spans="1:18" ht="15.5" x14ac:dyDescent="0.35">
      <c r="A94" s="15"/>
      <c r="B94" s="16"/>
      <c r="C94" s="16"/>
      <c r="D94" s="17"/>
      <c r="E94" s="18"/>
      <c r="F94" s="17"/>
      <c r="G94" s="17"/>
      <c r="H94" s="19"/>
      <c r="I94" s="17"/>
      <c r="J94" s="17"/>
      <c r="K94" s="17"/>
      <c r="L94" s="17"/>
      <c r="M94" s="17"/>
      <c r="N94" s="17"/>
      <c r="O94" s="17"/>
      <c r="P94" s="20">
        <v>2138791</v>
      </c>
    </row>
    <row r="95" spans="1:18" ht="13" x14ac:dyDescent="0.25">
      <c r="A95" s="47" t="s">
        <v>43</v>
      </c>
      <c r="B95" s="56">
        <v>7679</v>
      </c>
      <c r="D95" t="s">
        <v>44</v>
      </c>
      <c r="E95" s="16"/>
      <c r="K95" s="16"/>
      <c r="O95" s="17"/>
      <c r="Q95" s="77"/>
    </row>
    <row r="96" spans="1:18" ht="15.5" x14ac:dyDescent="0.35">
      <c r="D96" s="17"/>
      <c r="E96" s="18"/>
      <c r="F96" s="17"/>
      <c r="G96" s="17"/>
      <c r="H96" s="19"/>
      <c r="I96" s="17"/>
      <c r="J96" s="17"/>
      <c r="K96" s="17"/>
      <c r="L96" s="17"/>
      <c r="M96" s="17" t="s">
        <v>44</v>
      </c>
      <c r="N96" s="17"/>
      <c r="O96" s="17"/>
      <c r="P96" s="17"/>
      <c r="Q96" s="16"/>
      <c r="R96" t="s">
        <v>44</v>
      </c>
    </row>
    <row r="97" spans="1:17" ht="15.5" x14ac:dyDescent="0.35">
      <c r="A97" s="53" t="s">
        <v>81</v>
      </c>
      <c r="B97" s="53"/>
      <c r="D97" s="17"/>
      <c r="E97" s="18"/>
      <c r="F97" s="17"/>
      <c r="G97" s="17"/>
      <c r="H97" s="19"/>
      <c r="I97" s="17"/>
      <c r="J97" s="17"/>
      <c r="K97" s="17"/>
      <c r="L97" s="17"/>
      <c r="M97" s="17"/>
      <c r="N97" s="17"/>
      <c r="O97" s="17" t="s">
        <v>44</v>
      </c>
      <c r="P97" s="17"/>
      <c r="Q97" s="16"/>
    </row>
    <row r="98" spans="1:17" ht="15.5" x14ac:dyDescent="0.35">
      <c r="A98" s="53" t="s">
        <v>45</v>
      </c>
      <c r="B98" s="53"/>
      <c r="C98" s="16"/>
      <c r="D98" s="17"/>
      <c r="E98" s="18"/>
      <c r="F98" s="17"/>
      <c r="G98" s="17"/>
      <c r="H98" s="19"/>
      <c r="I98" s="17"/>
      <c r="J98" s="17"/>
      <c r="K98" s="17"/>
      <c r="L98" s="17"/>
      <c r="M98" s="17"/>
      <c r="N98" s="17"/>
      <c r="O98" s="17" t="s">
        <v>44</v>
      </c>
      <c r="P98" s="17"/>
      <c r="Q98" s="16"/>
    </row>
  </sheetData>
  <mergeCells count="36">
    <mergeCell ref="C35:K35"/>
    <mergeCell ref="A1:R1"/>
    <mergeCell ref="A2:R2"/>
    <mergeCell ref="A3:R3"/>
    <mergeCell ref="B27:P27"/>
    <mergeCell ref="B29:C29"/>
    <mergeCell ref="C37:F37"/>
    <mergeCell ref="C38:E39"/>
    <mergeCell ref="F38:F39"/>
    <mergeCell ref="G38:G39"/>
    <mergeCell ref="H38:H39"/>
    <mergeCell ref="J38:J39"/>
    <mergeCell ref="K38:K39"/>
    <mergeCell ref="C40:E41"/>
    <mergeCell ref="F40:F41"/>
    <mergeCell ref="G40:G41"/>
    <mergeCell ref="H40:H41"/>
    <mergeCell ref="I40:I41"/>
    <mergeCell ref="J40:J41"/>
    <mergeCell ref="K40:K41"/>
    <mergeCell ref="I38:I39"/>
    <mergeCell ref="A74:R74"/>
    <mergeCell ref="A75:R75"/>
    <mergeCell ref="A76:R76"/>
    <mergeCell ref="K42:K44"/>
    <mergeCell ref="C45:E45"/>
    <mergeCell ref="A49:R49"/>
    <mergeCell ref="A50:R50"/>
    <mergeCell ref="A51:R51"/>
    <mergeCell ref="A52:R52"/>
    <mergeCell ref="C42:E44"/>
    <mergeCell ref="F42:F44"/>
    <mergeCell ref="G42:G44"/>
    <mergeCell ref="H42:H44"/>
    <mergeCell ref="I42:I44"/>
    <mergeCell ref="J42:J44"/>
  </mergeCells>
  <pageMargins left="0.7" right="0.7" top="0.75" bottom="0.75" header="0.3" footer="0.3"/>
  <pageSetup scale="47" orientation="landscape" horizontalDpi="1200" verticalDpi="1200"/>
  <rowBreaks count="1" manualBreakCount="1">
    <brk id="48" max="16383" man="1"/>
  </rowBreaks>
  <colBreaks count="1" manualBreakCount="1">
    <brk id="1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7BB8D-F5B3-46FE-864F-C491E009EBF4}">
  <dimension ref="A1:V98"/>
  <sheetViews>
    <sheetView zoomScaleNormal="100" zoomScaleSheetLayoutView="90" workbookViewId="0">
      <pane xSplit="1" topLeftCell="B1" activePane="topRight" state="frozen"/>
      <selection activeCell="P16" sqref="P16"/>
      <selection pane="topRight" activeCell="A47" sqref="A47"/>
    </sheetView>
  </sheetViews>
  <sheetFormatPr defaultColWidth="9.1796875" defaultRowHeight="12.5" x14ac:dyDescent="0.25"/>
  <cols>
    <col min="1" max="1" width="44.1796875" customWidth="1"/>
    <col min="2" max="2" width="20.1796875" bestFit="1" customWidth="1"/>
    <col min="3" max="3" width="11.453125" customWidth="1"/>
    <col min="4" max="4" width="11" customWidth="1"/>
    <col min="5" max="5" width="10" customWidth="1"/>
    <col min="6" max="6" width="13" customWidth="1"/>
    <col min="7" max="7" width="12.453125" bestFit="1" customWidth="1"/>
    <col min="8" max="8" width="11" customWidth="1"/>
    <col min="9" max="9" width="10.1796875" customWidth="1"/>
    <col min="10" max="10" width="10.453125" customWidth="1"/>
    <col min="11" max="11" width="11" bestFit="1" customWidth="1"/>
    <col min="12" max="12" width="10.1796875" customWidth="1"/>
    <col min="13" max="13" width="9.81640625" bestFit="1" customWidth="1"/>
    <col min="14" max="14" width="11" customWidth="1"/>
    <col min="15" max="15" width="11.453125" customWidth="1"/>
    <col min="16" max="16" width="11" bestFit="1" customWidth="1"/>
    <col min="17" max="17" width="12.453125" customWidth="1"/>
    <col min="20" max="20" width="9.81640625" bestFit="1" customWidth="1"/>
  </cols>
  <sheetData>
    <row r="1" spans="1:22" ht="19.5" customHeight="1" x14ac:dyDescent="0.4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</row>
    <row r="2" spans="1:22" ht="17.5" x14ac:dyDescent="0.35">
      <c r="A2" s="117" t="s">
        <v>75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</row>
    <row r="3" spans="1:22" ht="17.5" x14ac:dyDescent="0.35">
      <c r="A3" s="118" t="s">
        <v>2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</row>
    <row r="4" spans="1:22" ht="17.5" x14ac:dyDescent="0.3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</row>
    <row r="5" spans="1:22" ht="16" thickBot="1" x14ac:dyDescent="0.4">
      <c r="A5" s="2"/>
      <c r="B5" s="3" t="s">
        <v>3</v>
      </c>
      <c r="C5" s="4"/>
      <c r="D5" s="2"/>
      <c r="E5" s="4"/>
      <c r="F5" s="4"/>
      <c r="G5" s="5"/>
      <c r="H5" s="5"/>
      <c r="I5" s="5"/>
      <c r="J5" s="5"/>
      <c r="K5" s="5"/>
      <c r="L5" s="4"/>
      <c r="M5" s="4"/>
      <c r="N5" s="4"/>
      <c r="O5" s="4"/>
      <c r="P5" s="2"/>
      <c r="Q5" s="6"/>
    </row>
    <row r="6" spans="1:22" ht="20" x14ac:dyDescent="0.4">
      <c r="A6" s="2"/>
      <c r="B6" s="7">
        <v>1</v>
      </c>
      <c r="C6" s="7">
        <v>3</v>
      </c>
      <c r="D6" s="7">
        <v>5</v>
      </c>
      <c r="E6" s="7">
        <v>7</v>
      </c>
      <c r="F6" s="55" t="s">
        <v>4</v>
      </c>
      <c r="G6" s="8">
        <v>29</v>
      </c>
      <c r="H6" s="8">
        <v>13</v>
      </c>
      <c r="I6" s="8">
        <v>15</v>
      </c>
      <c r="J6" s="8">
        <v>17</v>
      </c>
      <c r="K6" s="7">
        <v>19</v>
      </c>
      <c r="L6" s="7">
        <v>21</v>
      </c>
      <c r="M6" s="7">
        <v>23</v>
      </c>
      <c r="N6" s="7">
        <v>25</v>
      </c>
      <c r="O6" s="62">
        <v>27</v>
      </c>
      <c r="P6" s="63" t="s">
        <v>5</v>
      </c>
      <c r="Q6" s="64" t="s">
        <v>6</v>
      </c>
      <c r="R6" s="46"/>
    </row>
    <row r="7" spans="1:22" ht="29" x14ac:dyDescent="0.4">
      <c r="A7" s="9" t="s">
        <v>7</v>
      </c>
      <c r="B7" s="8" t="s">
        <v>8</v>
      </c>
      <c r="C7" s="8" t="s">
        <v>9</v>
      </c>
      <c r="D7" s="8" t="s">
        <v>10</v>
      </c>
      <c r="E7" s="8" t="s">
        <v>11</v>
      </c>
      <c r="F7" s="54" t="s">
        <v>12</v>
      </c>
      <c r="G7" s="7" t="s">
        <v>13</v>
      </c>
      <c r="H7" s="8" t="s">
        <v>14</v>
      </c>
      <c r="I7" s="8" t="s">
        <v>15</v>
      </c>
      <c r="J7" s="8" t="s">
        <v>16</v>
      </c>
      <c r="K7" s="8" t="s">
        <v>17</v>
      </c>
      <c r="L7" s="8" t="s">
        <v>18</v>
      </c>
      <c r="M7" s="8" t="s">
        <v>19</v>
      </c>
      <c r="N7" s="8" t="s">
        <v>20</v>
      </c>
      <c r="O7" s="10" t="s">
        <v>21</v>
      </c>
      <c r="P7" s="11" t="s">
        <v>22</v>
      </c>
      <c r="Q7" s="32" t="s">
        <v>23</v>
      </c>
      <c r="R7" s="46"/>
    </row>
    <row r="8" spans="1:22" ht="25.5" customHeight="1" x14ac:dyDescent="0.4">
      <c r="A8" s="12" t="s">
        <v>24</v>
      </c>
      <c r="B8" s="41">
        <v>2947</v>
      </c>
      <c r="C8" s="41">
        <v>0</v>
      </c>
      <c r="D8" s="41">
        <v>9531</v>
      </c>
      <c r="E8" s="41">
        <v>0</v>
      </c>
      <c r="F8" s="41">
        <v>0</v>
      </c>
      <c r="G8" s="41">
        <v>0</v>
      </c>
      <c r="H8" s="41">
        <v>0</v>
      </c>
      <c r="I8" s="41">
        <v>21512</v>
      </c>
      <c r="J8" s="41">
        <v>8669</v>
      </c>
      <c r="K8" s="41">
        <v>0</v>
      </c>
      <c r="L8" s="41">
        <v>0</v>
      </c>
      <c r="M8" s="41">
        <v>0</v>
      </c>
      <c r="N8" s="41">
        <v>32100</v>
      </c>
      <c r="O8" s="42">
        <v>0</v>
      </c>
      <c r="P8" s="73">
        <f t="shared" ref="P8:P18" si="0">SUM(B8:O8)</f>
        <v>74759</v>
      </c>
      <c r="Q8" s="74">
        <f t="shared" ref="Q8:Q18" si="1">IF(P8=0,0,P8/$P$19)</f>
        <v>4.1600725629639519E-2</v>
      </c>
      <c r="R8" s="114"/>
      <c r="S8" s="45">
        <f t="shared" ref="S8:S14" si="2">L8+H8+E8</f>
        <v>0</v>
      </c>
      <c r="V8" s="45"/>
    </row>
    <row r="9" spans="1:22" ht="20" x14ac:dyDescent="0.4">
      <c r="A9" s="12" t="s">
        <v>25</v>
      </c>
      <c r="B9" s="41">
        <v>4408</v>
      </c>
      <c r="C9" s="41">
        <v>0</v>
      </c>
      <c r="D9" s="41">
        <v>12638</v>
      </c>
      <c r="E9" s="41">
        <v>4273</v>
      </c>
      <c r="F9" s="41">
        <v>0</v>
      </c>
      <c r="G9" s="41">
        <v>0</v>
      </c>
      <c r="H9" s="41">
        <v>93333</v>
      </c>
      <c r="I9" s="41">
        <v>43828</v>
      </c>
      <c r="J9" s="41">
        <v>14583</v>
      </c>
      <c r="K9" s="41">
        <v>0</v>
      </c>
      <c r="L9" s="41">
        <v>21456</v>
      </c>
      <c r="M9" s="41">
        <v>0</v>
      </c>
      <c r="N9" s="41">
        <v>17161</v>
      </c>
      <c r="O9" s="42">
        <v>0</v>
      </c>
      <c r="P9" s="73">
        <f t="shared" si="0"/>
        <v>211680</v>
      </c>
      <c r="Q9" s="74">
        <f t="shared" si="1"/>
        <v>0.11779239424393176</v>
      </c>
      <c r="R9" s="114"/>
      <c r="S9" s="45">
        <f t="shared" si="2"/>
        <v>119062</v>
      </c>
      <c r="V9" s="45"/>
    </row>
    <row r="10" spans="1:22" ht="20" x14ac:dyDescent="0.4">
      <c r="A10" s="12" t="s">
        <v>26</v>
      </c>
      <c r="B10" s="41">
        <v>0</v>
      </c>
      <c r="C10" s="41">
        <v>18761</v>
      </c>
      <c r="D10" s="41">
        <v>0</v>
      </c>
      <c r="E10" s="41">
        <v>1229</v>
      </c>
      <c r="F10" s="41">
        <v>5861</v>
      </c>
      <c r="G10" s="41">
        <v>2577</v>
      </c>
      <c r="H10" s="41">
        <v>196414</v>
      </c>
      <c r="I10" s="41">
        <v>0</v>
      </c>
      <c r="J10" s="41">
        <v>0</v>
      </c>
      <c r="K10" s="41">
        <v>67886</v>
      </c>
      <c r="L10" s="41">
        <v>10270</v>
      </c>
      <c r="M10" s="41">
        <v>9644</v>
      </c>
      <c r="N10" s="41">
        <v>0</v>
      </c>
      <c r="O10" s="42">
        <v>45065</v>
      </c>
      <c r="P10" s="73">
        <f t="shared" si="0"/>
        <v>357707</v>
      </c>
      <c r="Q10" s="74">
        <f t="shared" si="1"/>
        <v>0.1990512281170356</v>
      </c>
      <c r="R10" s="46"/>
      <c r="S10" s="45">
        <f t="shared" si="2"/>
        <v>207913</v>
      </c>
      <c r="V10" s="45"/>
    </row>
    <row r="11" spans="1:22" ht="20" x14ac:dyDescent="0.4">
      <c r="A11" s="12" t="s">
        <v>27</v>
      </c>
      <c r="B11" s="41">
        <v>0</v>
      </c>
      <c r="C11" s="41">
        <v>0</v>
      </c>
      <c r="D11" s="41">
        <v>0</v>
      </c>
      <c r="E11" s="41">
        <v>856</v>
      </c>
      <c r="F11" s="41">
        <v>0</v>
      </c>
      <c r="G11" s="41">
        <v>0</v>
      </c>
      <c r="H11" s="41">
        <v>359920</v>
      </c>
      <c r="I11" s="41">
        <v>0</v>
      </c>
      <c r="J11" s="41">
        <v>0</v>
      </c>
      <c r="K11" s="41">
        <v>0</v>
      </c>
      <c r="L11" s="41">
        <v>8482</v>
      </c>
      <c r="M11" s="41">
        <v>0</v>
      </c>
      <c r="N11" s="41">
        <v>0</v>
      </c>
      <c r="O11" s="42">
        <v>0</v>
      </c>
      <c r="P11" s="73">
        <f t="shared" si="0"/>
        <v>369258</v>
      </c>
      <c r="Q11" s="74">
        <f t="shared" si="1"/>
        <v>0.20547894894995158</v>
      </c>
      <c r="R11" s="114"/>
      <c r="S11" s="45">
        <f t="shared" si="2"/>
        <v>369258</v>
      </c>
      <c r="V11" s="45"/>
    </row>
    <row r="12" spans="1:22" ht="20" x14ac:dyDescent="0.4">
      <c r="A12" s="12" t="s">
        <v>28</v>
      </c>
      <c r="B12" s="41">
        <v>0</v>
      </c>
      <c r="C12" s="41">
        <v>0</v>
      </c>
      <c r="D12" s="41">
        <v>0</v>
      </c>
      <c r="E12" s="41">
        <v>1127</v>
      </c>
      <c r="F12" s="41">
        <v>0</v>
      </c>
      <c r="G12" s="41">
        <v>0</v>
      </c>
      <c r="H12" s="41">
        <v>288984</v>
      </c>
      <c r="I12" s="41">
        <v>0</v>
      </c>
      <c r="J12" s="41">
        <v>0</v>
      </c>
      <c r="K12" s="41">
        <v>113405</v>
      </c>
      <c r="L12" s="41">
        <v>11734</v>
      </c>
      <c r="M12" s="41">
        <v>0</v>
      </c>
      <c r="N12" s="41">
        <v>0</v>
      </c>
      <c r="O12" s="42">
        <v>0</v>
      </c>
      <c r="P12" s="73">
        <f t="shared" si="0"/>
        <v>415250</v>
      </c>
      <c r="Q12" s="74">
        <f t="shared" si="1"/>
        <v>0.23107186181874839</v>
      </c>
      <c r="R12" s="114"/>
      <c r="S12" s="45">
        <f t="shared" si="2"/>
        <v>301845</v>
      </c>
      <c r="V12" s="45"/>
    </row>
    <row r="13" spans="1:22" ht="20" x14ac:dyDescent="0.4">
      <c r="A13" s="12" t="s">
        <v>29</v>
      </c>
      <c r="B13" s="41">
        <v>0</v>
      </c>
      <c r="C13" s="41">
        <v>20375</v>
      </c>
      <c r="D13" s="41">
        <v>0</v>
      </c>
      <c r="E13" s="41">
        <v>3892</v>
      </c>
      <c r="F13" s="41">
        <v>6010</v>
      </c>
      <c r="G13" s="41">
        <v>2048</v>
      </c>
      <c r="H13" s="41">
        <v>78205</v>
      </c>
      <c r="I13" s="41">
        <v>0</v>
      </c>
      <c r="J13" s="41">
        <v>0</v>
      </c>
      <c r="K13" s="41">
        <v>82347</v>
      </c>
      <c r="L13" s="41">
        <v>23605</v>
      </c>
      <c r="M13" s="41">
        <v>11512</v>
      </c>
      <c r="N13" s="41">
        <v>0</v>
      </c>
      <c r="O13" s="42">
        <v>43841</v>
      </c>
      <c r="P13" s="73">
        <f t="shared" si="0"/>
        <v>271835</v>
      </c>
      <c r="Q13" s="74">
        <f t="shared" si="1"/>
        <v>0.15126651308247915</v>
      </c>
      <c r="R13" s="114"/>
      <c r="S13" s="45">
        <f t="shared" si="2"/>
        <v>105702</v>
      </c>
      <c r="V13" s="45"/>
    </row>
    <row r="14" spans="1:22" ht="20" x14ac:dyDescent="0.4">
      <c r="A14" s="12" t="s">
        <v>30</v>
      </c>
      <c r="B14" s="41">
        <v>0</v>
      </c>
      <c r="C14" s="41">
        <v>0</v>
      </c>
      <c r="D14" s="41">
        <v>0</v>
      </c>
      <c r="E14" s="41">
        <v>418</v>
      </c>
      <c r="F14" s="41">
        <v>0</v>
      </c>
      <c r="G14" s="41">
        <v>0</v>
      </c>
      <c r="H14" s="41">
        <v>38958</v>
      </c>
      <c r="I14" s="41">
        <v>0</v>
      </c>
      <c r="J14" s="41">
        <v>0</v>
      </c>
      <c r="K14" s="41">
        <v>0</v>
      </c>
      <c r="L14" s="41">
        <v>2977</v>
      </c>
      <c r="M14" s="41">
        <v>0</v>
      </c>
      <c r="N14" s="41">
        <v>0</v>
      </c>
      <c r="O14" s="42">
        <v>0</v>
      </c>
      <c r="P14" s="73">
        <f t="shared" si="0"/>
        <v>42353</v>
      </c>
      <c r="Q14" s="74">
        <f t="shared" si="1"/>
        <v>2.356793874439362E-2</v>
      </c>
      <c r="R14" s="46"/>
      <c r="S14" s="45">
        <f t="shared" si="2"/>
        <v>42353</v>
      </c>
      <c r="V14" s="45"/>
    </row>
    <row r="15" spans="1:22" ht="20" x14ac:dyDescent="0.4">
      <c r="A15" s="13" t="s">
        <v>31</v>
      </c>
      <c r="B15" s="41">
        <v>5</v>
      </c>
      <c r="C15" s="41">
        <v>243</v>
      </c>
      <c r="D15" s="41">
        <v>143</v>
      </c>
      <c r="E15" s="41">
        <v>130</v>
      </c>
      <c r="F15" s="41">
        <v>57</v>
      </c>
      <c r="G15" s="41">
        <v>3</v>
      </c>
      <c r="H15" s="41">
        <v>5519</v>
      </c>
      <c r="I15" s="41">
        <v>318</v>
      </c>
      <c r="J15" s="41">
        <v>127</v>
      </c>
      <c r="K15" s="41">
        <v>1918</v>
      </c>
      <c r="L15" s="41">
        <v>299</v>
      </c>
      <c r="M15" s="41">
        <v>63</v>
      </c>
      <c r="N15" s="41">
        <v>217</v>
      </c>
      <c r="O15" s="42">
        <v>146</v>
      </c>
      <c r="P15" s="73">
        <f t="shared" si="0"/>
        <v>9188</v>
      </c>
      <c r="Q15" s="74">
        <f t="shared" si="1"/>
        <v>5.1127953435055034E-3</v>
      </c>
      <c r="R15" s="46"/>
      <c r="V15" s="45"/>
    </row>
    <row r="16" spans="1:22" ht="20" x14ac:dyDescent="0.4">
      <c r="A16" s="12" t="s">
        <v>32</v>
      </c>
      <c r="B16" s="41">
        <v>185</v>
      </c>
      <c r="C16" s="41">
        <v>0</v>
      </c>
      <c r="D16" s="41">
        <v>751</v>
      </c>
      <c r="E16" s="41">
        <v>0</v>
      </c>
      <c r="F16" s="41">
        <v>0</v>
      </c>
      <c r="G16" s="41">
        <v>0</v>
      </c>
      <c r="H16" s="41">
        <v>0</v>
      </c>
      <c r="I16" s="41">
        <v>1996</v>
      </c>
      <c r="J16" s="41">
        <v>623</v>
      </c>
      <c r="K16" s="41">
        <v>0</v>
      </c>
      <c r="L16" s="41">
        <v>0</v>
      </c>
      <c r="M16" s="41">
        <v>0</v>
      </c>
      <c r="N16" s="41">
        <v>1752</v>
      </c>
      <c r="O16" s="42">
        <v>0</v>
      </c>
      <c r="P16" s="73">
        <f t="shared" si="0"/>
        <v>5307</v>
      </c>
      <c r="Q16" s="74">
        <f t="shared" si="1"/>
        <v>2.9531568228105907E-3</v>
      </c>
      <c r="R16" s="46"/>
      <c r="V16" s="45"/>
    </row>
    <row r="17" spans="1:22" ht="20" x14ac:dyDescent="0.4">
      <c r="A17" s="12" t="s">
        <v>33</v>
      </c>
      <c r="B17" s="41">
        <v>0</v>
      </c>
      <c r="C17" s="41">
        <v>831</v>
      </c>
      <c r="D17" s="41">
        <v>0</v>
      </c>
      <c r="E17" s="41">
        <v>0</v>
      </c>
      <c r="F17" s="41">
        <v>209</v>
      </c>
      <c r="G17" s="41">
        <v>61</v>
      </c>
      <c r="H17" s="41">
        <v>0</v>
      </c>
      <c r="I17" s="41">
        <v>0</v>
      </c>
      <c r="J17" s="41">
        <v>0</v>
      </c>
      <c r="K17" s="41">
        <v>9582</v>
      </c>
      <c r="L17" s="41">
        <v>0</v>
      </c>
      <c r="M17" s="41">
        <v>221</v>
      </c>
      <c r="N17" s="41">
        <v>0</v>
      </c>
      <c r="O17" s="42">
        <v>996</v>
      </c>
      <c r="P17" s="73">
        <f t="shared" si="0"/>
        <v>11900</v>
      </c>
      <c r="Q17" s="74">
        <f t="shared" si="1"/>
        <v>6.6219269250887558E-3</v>
      </c>
      <c r="R17" s="46"/>
      <c r="V17" s="45"/>
    </row>
    <row r="18" spans="1:22" ht="20.5" thickBot="1" x14ac:dyDescent="0.45">
      <c r="A18" s="12" t="s">
        <v>34</v>
      </c>
      <c r="B18" s="41">
        <v>0</v>
      </c>
      <c r="C18" s="41">
        <v>0</v>
      </c>
      <c r="D18" s="41">
        <v>0</v>
      </c>
      <c r="E18" s="41">
        <v>410</v>
      </c>
      <c r="F18" s="41">
        <v>0</v>
      </c>
      <c r="G18" s="41">
        <v>0</v>
      </c>
      <c r="H18" s="41">
        <v>26011</v>
      </c>
      <c r="I18" s="41">
        <v>0</v>
      </c>
      <c r="J18" s="41">
        <v>0</v>
      </c>
      <c r="K18" s="41">
        <v>0</v>
      </c>
      <c r="L18" s="41">
        <v>1402</v>
      </c>
      <c r="M18" s="41">
        <v>0</v>
      </c>
      <c r="N18" s="41">
        <v>0</v>
      </c>
      <c r="O18" s="42">
        <v>0</v>
      </c>
      <c r="P18" s="75">
        <f t="shared" si="0"/>
        <v>27823</v>
      </c>
      <c r="Q18" s="74">
        <f t="shared" si="1"/>
        <v>1.54825103224155E-2</v>
      </c>
      <c r="R18" s="46"/>
      <c r="V18" s="45"/>
    </row>
    <row r="19" spans="1:22" ht="21" thickTop="1" thickBot="1" x14ac:dyDescent="0.45">
      <c r="A19" s="14" t="s">
        <v>35</v>
      </c>
      <c r="B19" s="113">
        <v>7545</v>
      </c>
      <c r="C19" s="113">
        <v>40210</v>
      </c>
      <c r="D19" s="113">
        <v>23063</v>
      </c>
      <c r="E19" s="113">
        <v>12335</v>
      </c>
      <c r="F19" s="113">
        <v>12137</v>
      </c>
      <c r="G19" s="113">
        <v>4689</v>
      </c>
      <c r="H19" s="113">
        <v>1087344</v>
      </c>
      <c r="I19" s="113">
        <v>67654</v>
      </c>
      <c r="J19" s="113">
        <v>24002</v>
      </c>
      <c r="K19" s="113">
        <v>275138</v>
      </c>
      <c r="L19" s="113">
        <v>80225</v>
      </c>
      <c r="M19" s="113">
        <v>21440</v>
      </c>
      <c r="N19" s="113">
        <v>51230</v>
      </c>
      <c r="O19" s="113">
        <v>90048</v>
      </c>
      <c r="P19" s="76">
        <f>SUM(P8:P18)</f>
        <v>1797060</v>
      </c>
      <c r="Q19" s="65">
        <f>SUM(Q8:Q18)</f>
        <v>1</v>
      </c>
      <c r="R19" s="46"/>
      <c r="S19">
        <f>6162+856</f>
        <v>7018</v>
      </c>
    </row>
    <row r="20" spans="1:22" ht="18.75" customHeight="1" x14ac:dyDescent="0.3">
      <c r="A20" s="15" t="s">
        <v>36</v>
      </c>
      <c r="B20" s="50" t="s">
        <v>37</v>
      </c>
      <c r="C20" s="48">
        <v>129691</v>
      </c>
      <c r="D20" s="49" t="s">
        <v>38</v>
      </c>
      <c r="E20" s="49">
        <v>35</v>
      </c>
      <c r="F20" s="50" t="s">
        <v>39</v>
      </c>
      <c r="G20" s="49">
        <v>7510</v>
      </c>
      <c r="H20" s="49" t="s">
        <v>40</v>
      </c>
      <c r="I20" s="49">
        <v>131519</v>
      </c>
      <c r="J20" s="50" t="s">
        <v>41</v>
      </c>
      <c r="K20" s="51">
        <v>0</v>
      </c>
      <c r="M20" s="50" t="s">
        <v>42</v>
      </c>
      <c r="N20" s="49">
        <v>65297</v>
      </c>
      <c r="P20" s="16">
        <f>C20+E20+G20+I20+K20+N20+B22</f>
        <v>341731</v>
      </c>
    </row>
    <row r="21" spans="1:22" ht="16" thickBot="1" x14ac:dyDescent="0.4">
      <c r="A21" s="15"/>
      <c r="B21" s="16"/>
      <c r="C21" s="16"/>
      <c r="D21" s="17"/>
      <c r="E21" s="18"/>
      <c r="F21" s="17"/>
      <c r="G21" s="17"/>
      <c r="H21" s="19"/>
      <c r="I21" s="17"/>
      <c r="J21" s="17"/>
      <c r="K21" s="17"/>
      <c r="L21" s="17"/>
      <c r="M21" s="17"/>
      <c r="N21" s="17"/>
      <c r="O21" s="17"/>
      <c r="P21" s="20">
        <f>SUM(P19:P20)</f>
        <v>2138791</v>
      </c>
      <c r="Q21" s="115"/>
      <c r="T21" s="27"/>
    </row>
    <row r="22" spans="1:22" ht="13.5" thickTop="1" x14ac:dyDescent="0.25">
      <c r="A22" s="47" t="s">
        <v>43</v>
      </c>
      <c r="B22" s="56">
        <v>7679</v>
      </c>
      <c r="D22" t="s">
        <v>44</v>
      </c>
      <c r="E22" s="16"/>
      <c r="K22" s="16"/>
      <c r="O22" s="17"/>
      <c r="Q22" s="77"/>
      <c r="T22" s="27"/>
    </row>
    <row r="23" spans="1:22" ht="15.5" x14ac:dyDescent="0.35">
      <c r="D23" s="17"/>
      <c r="E23" s="18"/>
      <c r="F23" s="17"/>
      <c r="G23" s="17"/>
      <c r="H23" s="19"/>
      <c r="I23" s="17"/>
      <c r="J23" s="17"/>
      <c r="K23" s="17"/>
      <c r="L23" s="17"/>
      <c r="M23" s="17" t="s">
        <v>44</v>
      </c>
      <c r="N23" s="17"/>
      <c r="O23" s="17"/>
      <c r="P23" s="17"/>
      <c r="Q23" s="16"/>
      <c r="R23" t="s">
        <v>44</v>
      </c>
    </row>
    <row r="24" spans="1:22" ht="15.5" x14ac:dyDescent="0.35">
      <c r="A24" s="53" t="s">
        <v>81</v>
      </c>
      <c r="B24" s="53"/>
      <c r="D24" s="17"/>
      <c r="E24" s="18"/>
      <c r="F24" s="17"/>
      <c r="G24" s="17"/>
      <c r="H24" s="19"/>
      <c r="I24" s="17"/>
      <c r="J24" s="17"/>
      <c r="K24" s="17"/>
      <c r="L24" s="17"/>
      <c r="M24" s="17"/>
      <c r="N24" s="17"/>
      <c r="O24" s="17" t="s">
        <v>44</v>
      </c>
      <c r="P24" s="17"/>
      <c r="Q24" s="16"/>
      <c r="T24" s="27"/>
    </row>
    <row r="25" spans="1:22" ht="15.5" x14ac:dyDescent="0.35">
      <c r="A25" s="53" t="s">
        <v>45</v>
      </c>
      <c r="B25" s="53"/>
      <c r="C25" s="16"/>
      <c r="D25" s="17"/>
      <c r="E25" s="18"/>
      <c r="F25" s="17"/>
      <c r="G25" s="17"/>
      <c r="H25" s="19"/>
      <c r="I25" s="17"/>
      <c r="J25" s="17"/>
      <c r="K25" s="17"/>
      <c r="L25" s="17"/>
      <c r="M25" s="17"/>
      <c r="N25" s="17"/>
      <c r="O25" s="17" t="s">
        <v>44</v>
      </c>
      <c r="P25" s="17"/>
      <c r="Q25" s="16"/>
    </row>
    <row r="26" spans="1:22" ht="15.5" x14ac:dyDescent="0.35">
      <c r="A26" s="15"/>
      <c r="B26" s="16"/>
      <c r="C26" s="16"/>
      <c r="D26" s="17"/>
      <c r="E26" s="18"/>
      <c r="F26" s="17"/>
      <c r="G26" s="17"/>
      <c r="H26" s="19"/>
      <c r="I26" s="17"/>
      <c r="J26" s="17"/>
      <c r="K26" s="17"/>
      <c r="L26" s="17"/>
      <c r="M26" s="17"/>
      <c r="N26" s="17"/>
      <c r="O26" s="17" t="s">
        <v>44</v>
      </c>
      <c r="P26" s="17"/>
      <c r="Q26" s="16"/>
    </row>
    <row r="27" spans="1:22" ht="17.5" x14ac:dyDescent="0.35">
      <c r="B27" s="157" t="s">
        <v>46</v>
      </c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69"/>
      <c r="R27" s="69"/>
    </row>
    <row r="28" spans="1:22" ht="13" thickBot="1" x14ac:dyDescent="0.3"/>
    <row r="29" spans="1:22" ht="53" x14ac:dyDescent="0.4">
      <c r="B29" s="158" t="s">
        <v>47</v>
      </c>
      <c r="C29" s="159"/>
      <c r="D29" s="21" t="s">
        <v>48</v>
      </c>
      <c r="E29" s="21" t="s">
        <v>25</v>
      </c>
      <c r="F29" s="21" t="s">
        <v>49</v>
      </c>
      <c r="G29" s="21" t="s">
        <v>27</v>
      </c>
      <c r="H29" s="22" t="s">
        <v>50</v>
      </c>
      <c r="I29" s="22" t="s">
        <v>29</v>
      </c>
      <c r="J29" s="22" t="s">
        <v>30</v>
      </c>
      <c r="K29" s="22" t="s">
        <v>51</v>
      </c>
      <c r="L29" s="23" t="s">
        <v>52</v>
      </c>
      <c r="M29" s="22" t="s">
        <v>53</v>
      </c>
      <c r="N29" s="23" t="s">
        <v>54</v>
      </c>
      <c r="O29" s="66" t="s">
        <v>55</v>
      </c>
      <c r="P29" s="61" t="s">
        <v>56</v>
      </c>
      <c r="Q29" s="1"/>
    </row>
    <row r="30" spans="1:22" ht="20" x14ac:dyDescent="0.4">
      <c r="B30" s="57" t="s">
        <v>57</v>
      </c>
      <c r="C30" s="57" t="s">
        <v>58</v>
      </c>
      <c r="D30" s="78">
        <f>E8+L8+H8</f>
        <v>0</v>
      </c>
      <c r="E30" s="78">
        <f>E9+H9+L9</f>
        <v>119062</v>
      </c>
      <c r="F30" s="78">
        <f>E10+H10+L10</f>
        <v>207913</v>
      </c>
      <c r="G30" s="78">
        <f>E11+H11+L11</f>
        <v>369258</v>
      </c>
      <c r="H30" s="78">
        <f>E12+H12+L12</f>
        <v>301845</v>
      </c>
      <c r="I30" s="78">
        <f>E13+H13+L13</f>
        <v>105702</v>
      </c>
      <c r="J30" s="78">
        <f>E14+H14+L14</f>
        <v>42353</v>
      </c>
      <c r="K30" s="78">
        <f>D30+E30+F30+G30+H30+I30+J30</f>
        <v>1146133</v>
      </c>
      <c r="L30" s="79">
        <f>IF(K30=0,0,((K30/K33)))</f>
        <v>0.65762300885565073</v>
      </c>
      <c r="M30" s="78">
        <f>E15+H15+L15</f>
        <v>5948</v>
      </c>
      <c r="N30" s="80">
        <f>IF(M30=0,0,(M30/M$33))</f>
        <v>0.64736612973443619</v>
      </c>
      <c r="O30" s="81">
        <f>K30+M30</f>
        <v>1152081</v>
      </c>
      <c r="P30" s="82">
        <f>IF(O30=0,0,(O30/O$33))</f>
        <v>0.65756921970514204</v>
      </c>
      <c r="Q30" s="1"/>
    </row>
    <row r="31" spans="1:22" ht="39.75" customHeight="1" x14ac:dyDescent="0.4">
      <c r="B31" s="83" t="s">
        <v>59</v>
      </c>
      <c r="C31" s="57" t="s">
        <v>60</v>
      </c>
      <c r="D31" s="78">
        <f>B8+D8+I8+J8+N8</f>
        <v>74759</v>
      </c>
      <c r="E31" s="78">
        <f>B9+D9+I9+J9+N9</f>
        <v>92618</v>
      </c>
      <c r="F31" s="84">
        <f>N10</f>
        <v>0</v>
      </c>
      <c r="G31" s="78">
        <f>N11</f>
        <v>0</v>
      </c>
      <c r="H31" s="78">
        <f>D12+J12+N12</f>
        <v>0</v>
      </c>
      <c r="I31" s="78">
        <f>B13+D13+I13+J13+N13</f>
        <v>0</v>
      </c>
      <c r="J31" s="78">
        <v>0</v>
      </c>
      <c r="K31" s="78">
        <f>D31+E31+F31+G31+H31+I31+J31</f>
        <v>167377</v>
      </c>
      <c r="L31" s="79">
        <f>IF(K31=0,0,((K31/K33)))</f>
        <v>9.6036818024812343E-2</v>
      </c>
      <c r="M31" s="78">
        <f>B15+D15+I15+J15+N15</f>
        <v>810</v>
      </c>
      <c r="N31" s="80">
        <f>IF(M31=0,0,(M31/M$33))</f>
        <v>8.8158467566390938E-2</v>
      </c>
      <c r="O31" s="81">
        <f>K31+M31</f>
        <v>168187</v>
      </c>
      <c r="P31" s="82">
        <f>IF(O31=0,0,(O31/O$33))</f>
        <v>9.5995502360119403E-2</v>
      </c>
      <c r="Q31" s="1"/>
      <c r="R31" s="43"/>
    </row>
    <row r="32" spans="1:22" ht="38" thickBot="1" x14ac:dyDescent="0.45">
      <c r="B32" s="72" t="s">
        <v>61</v>
      </c>
      <c r="C32" s="71" t="s">
        <v>62</v>
      </c>
      <c r="D32" s="85">
        <f>K8</f>
        <v>0</v>
      </c>
      <c r="E32" s="85">
        <f>K9</f>
        <v>0</v>
      </c>
      <c r="F32" s="86">
        <f>C10+F10+K10+G10+M10+O10</f>
        <v>149794</v>
      </c>
      <c r="G32" s="86">
        <f>K11</f>
        <v>0</v>
      </c>
      <c r="H32" s="86">
        <f>C12+F12+K12+M12+G12+O12</f>
        <v>113405</v>
      </c>
      <c r="I32" s="86">
        <f>C13+F13+G13+K13+M13+O13</f>
        <v>166133</v>
      </c>
      <c r="J32" s="86">
        <v>0</v>
      </c>
      <c r="K32" s="86">
        <f>D32+E32+F32+G32+H32+I32+J32</f>
        <v>429332</v>
      </c>
      <c r="L32" s="87">
        <f>IF(K32=0,0,((K32/K33)))</f>
        <v>0.24634017311953693</v>
      </c>
      <c r="M32" s="86">
        <f>C15+F15+G15+K15+M15+O15</f>
        <v>2430</v>
      </c>
      <c r="N32" s="88">
        <f>IF(M32=0,0,(M32/M$33))</f>
        <v>0.26447540269917286</v>
      </c>
      <c r="O32" s="89">
        <f>K32+M32</f>
        <v>431762</v>
      </c>
      <c r="P32" s="90">
        <f>IF(O32=0,0,(O32/O$33))</f>
        <v>0.24643527793473857</v>
      </c>
      <c r="Q32" s="1"/>
      <c r="R32" s="43"/>
    </row>
    <row r="33" spans="1:18" ht="21" thickTop="1" thickBot="1" x14ac:dyDescent="0.45">
      <c r="B33" s="24" t="s">
        <v>63</v>
      </c>
      <c r="C33" s="44"/>
      <c r="D33" s="91">
        <f t="shared" ref="D33:J33" si="3">SUM(D30:D32)</f>
        <v>74759</v>
      </c>
      <c r="E33" s="91">
        <f t="shared" si="3"/>
        <v>211680</v>
      </c>
      <c r="F33" s="91">
        <f t="shared" si="3"/>
        <v>357707</v>
      </c>
      <c r="G33" s="91">
        <f t="shared" si="3"/>
        <v>369258</v>
      </c>
      <c r="H33" s="92">
        <f t="shared" si="3"/>
        <v>415250</v>
      </c>
      <c r="I33" s="93">
        <f t="shared" si="3"/>
        <v>271835</v>
      </c>
      <c r="J33" s="93">
        <f t="shared" si="3"/>
        <v>42353</v>
      </c>
      <c r="K33" s="92">
        <f>SUM(D33:J33)</f>
        <v>1742842</v>
      </c>
      <c r="L33" s="94">
        <f>SUM(L30:L32)</f>
        <v>1</v>
      </c>
      <c r="M33" s="92">
        <f>SUM(M30:M32)</f>
        <v>9188</v>
      </c>
      <c r="N33" s="95">
        <f>SUM(N30:N32)</f>
        <v>1</v>
      </c>
      <c r="O33" s="96">
        <f>K33+M33</f>
        <v>1752030</v>
      </c>
      <c r="P33" s="97">
        <f>SUM(P30:P32)</f>
        <v>1</v>
      </c>
      <c r="Q33" s="1"/>
      <c r="R33" s="43"/>
    </row>
    <row r="34" spans="1:18" x14ac:dyDescent="0.25">
      <c r="A34" s="25"/>
      <c r="B34" s="26"/>
      <c r="C34" s="26"/>
      <c r="G34" s="27"/>
    </row>
    <row r="35" spans="1:18" ht="17.5" x14ac:dyDescent="0.35">
      <c r="B35" s="69"/>
      <c r="C35" s="157" t="s">
        <v>64</v>
      </c>
      <c r="D35" s="157"/>
      <c r="E35" s="157"/>
      <c r="F35" s="157"/>
      <c r="G35" s="157"/>
      <c r="H35" s="157"/>
      <c r="I35" s="157"/>
      <c r="J35" s="157"/>
      <c r="K35" s="157"/>
      <c r="L35" s="69"/>
      <c r="M35" s="69"/>
      <c r="N35" s="69"/>
      <c r="O35" s="69"/>
      <c r="P35" s="69"/>
      <c r="Q35" s="69"/>
      <c r="R35" s="69"/>
    </row>
    <row r="36" spans="1:18" ht="13" thickBot="1" x14ac:dyDescent="0.3"/>
    <row r="37" spans="1:18" ht="52" x14ac:dyDescent="0.3">
      <c r="C37" s="148" t="s">
        <v>47</v>
      </c>
      <c r="D37" s="149"/>
      <c r="E37" s="149"/>
      <c r="F37" s="150"/>
      <c r="G37" s="58" t="s">
        <v>65</v>
      </c>
      <c r="H37" s="58" t="s">
        <v>66</v>
      </c>
      <c r="I37" s="58" t="s">
        <v>67</v>
      </c>
      <c r="J37" s="59" t="s">
        <v>68</v>
      </c>
      <c r="K37" s="60" t="s">
        <v>69</v>
      </c>
      <c r="L37" s="77"/>
    </row>
    <row r="38" spans="1:18" x14ac:dyDescent="0.25">
      <c r="C38" s="151" t="s">
        <v>57</v>
      </c>
      <c r="D38" s="152"/>
      <c r="E38" s="153"/>
      <c r="F38" s="135" t="s">
        <v>58</v>
      </c>
      <c r="G38" s="138">
        <f>H16+E16+L16</f>
        <v>0</v>
      </c>
      <c r="H38" s="138">
        <f>H17+E17+L17</f>
        <v>0</v>
      </c>
      <c r="I38" s="138">
        <f>H18+E18+L18</f>
        <v>27823</v>
      </c>
      <c r="J38" s="141">
        <f>G38+H38+I38</f>
        <v>27823</v>
      </c>
      <c r="K38" s="119">
        <f>J38/J45</f>
        <v>0.61787697090828342</v>
      </c>
      <c r="L38" s="77"/>
    </row>
    <row r="39" spans="1:18" x14ac:dyDescent="0.25">
      <c r="C39" s="154"/>
      <c r="D39" s="155"/>
      <c r="E39" s="156"/>
      <c r="F39" s="146"/>
      <c r="G39" s="147"/>
      <c r="H39" s="147"/>
      <c r="I39" s="147"/>
      <c r="J39" s="144"/>
      <c r="K39" s="145"/>
      <c r="L39" s="77"/>
    </row>
    <row r="40" spans="1:18" x14ac:dyDescent="0.25">
      <c r="C40" s="126" t="s">
        <v>59</v>
      </c>
      <c r="D40" s="127"/>
      <c r="E40" s="128"/>
      <c r="F40" s="135" t="s">
        <v>60</v>
      </c>
      <c r="G40" s="138">
        <f>B16+D16+I16+J16+N16</f>
        <v>5307</v>
      </c>
      <c r="H40" s="138">
        <f>B17+D17+I17+J17+N17</f>
        <v>0</v>
      </c>
      <c r="I40" s="138">
        <f>N18+B18+D18+I18+J18</f>
        <v>0</v>
      </c>
      <c r="J40" s="141">
        <f>SUM(G40:I41)</f>
        <v>5307</v>
      </c>
      <c r="K40" s="119">
        <f>J40/J45</f>
        <v>0.117854763491006</v>
      </c>
      <c r="L40" s="77"/>
    </row>
    <row r="41" spans="1:18" x14ac:dyDescent="0.25">
      <c r="C41" s="132"/>
      <c r="D41" s="133"/>
      <c r="E41" s="134"/>
      <c r="F41" s="146"/>
      <c r="G41" s="147"/>
      <c r="H41" s="147"/>
      <c r="I41" s="147"/>
      <c r="J41" s="144"/>
      <c r="K41" s="145"/>
      <c r="L41" s="77"/>
    </row>
    <row r="42" spans="1:18" x14ac:dyDescent="0.25">
      <c r="C42" s="126" t="s">
        <v>61</v>
      </c>
      <c r="D42" s="127"/>
      <c r="E42" s="128"/>
      <c r="F42" s="135" t="s">
        <v>62</v>
      </c>
      <c r="G42" s="138">
        <f>C16+F16+G16+K16+M16+O16</f>
        <v>0</v>
      </c>
      <c r="H42" s="138">
        <f>C17+F17+G17+K17+M17+O17</f>
        <v>11900</v>
      </c>
      <c r="I42" s="138">
        <f>C18+F18+G18+K18+M18+N18+O18</f>
        <v>0</v>
      </c>
      <c r="J42" s="141">
        <f>G42+H42+I42</f>
        <v>11900</v>
      </c>
      <c r="K42" s="119">
        <f>J42/J45</f>
        <v>0.26426826560071065</v>
      </c>
      <c r="L42" s="77"/>
    </row>
    <row r="43" spans="1:18" x14ac:dyDescent="0.25">
      <c r="C43" s="129"/>
      <c r="D43" s="130"/>
      <c r="E43" s="131"/>
      <c r="F43" s="136"/>
      <c r="G43" s="139"/>
      <c r="H43" s="139"/>
      <c r="I43" s="139"/>
      <c r="J43" s="142"/>
      <c r="K43" s="120"/>
      <c r="L43" s="77"/>
    </row>
    <row r="44" spans="1:18" ht="13" thickBot="1" x14ac:dyDescent="0.3">
      <c r="C44" s="132"/>
      <c r="D44" s="133"/>
      <c r="E44" s="134"/>
      <c r="F44" s="137"/>
      <c r="G44" s="140"/>
      <c r="H44" s="140"/>
      <c r="I44" s="140"/>
      <c r="J44" s="143"/>
      <c r="K44" s="121"/>
      <c r="L44" s="77"/>
    </row>
    <row r="45" spans="1:18" ht="14" thickTop="1" thickBot="1" x14ac:dyDescent="0.35">
      <c r="C45" s="122" t="s">
        <v>63</v>
      </c>
      <c r="D45" s="123"/>
      <c r="E45" s="124"/>
      <c r="F45" s="44"/>
      <c r="G45" s="92">
        <f>G38+G40+G42</f>
        <v>5307</v>
      </c>
      <c r="H45" s="93">
        <f>H38+H40+H42</f>
        <v>11900</v>
      </c>
      <c r="I45" s="93">
        <f>I38+I40+I42</f>
        <v>27823</v>
      </c>
      <c r="J45" s="93">
        <f>SUM(G45:I45)</f>
        <v>45030</v>
      </c>
      <c r="K45" s="98">
        <f>SUM(K38:K44)</f>
        <v>1</v>
      </c>
      <c r="L45" s="77"/>
    </row>
    <row r="46" spans="1:18" x14ac:dyDescent="0.25">
      <c r="A46" s="25"/>
      <c r="K46" s="27"/>
      <c r="Q46" s="45"/>
    </row>
    <row r="47" spans="1:18" x14ac:dyDescent="0.25">
      <c r="A47" t="s">
        <v>82</v>
      </c>
    </row>
    <row r="48" spans="1:18" ht="17.5" x14ac:dyDescent="0.35">
      <c r="A48" s="25" t="s">
        <v>70</v>
      </c>
      <c r="Q48" s="28"/>
    </row>
    <row r="49" spans="1:18" ht="19.5" customHeight="1" x14ac:dyDescent="0.4">
      <c r="A49" s="116" t="s">
        <v>0</v>
      </c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</row>
    <row r="50" spans="1:18" ht="17.5" x14ac:dyDescent="0.35">
      <c r="A50" s="118" t="s">
        <v>71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7.5" x14ac:dyDescent="0.35">
      <c r="A51" s="125" t="str">
        <f>A75&amp;" to "&amp;A2</f>
        <v>January 1, 2024 to February 1, 2024</v>
      </c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</row>
    <row r="52" spans="1:18" ht="17.5" x14ac:dyDescent="0.35">
      <c r="A52" s="118" t="s">
        <v>72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x14ac:dyDescent="0.25">
      <c r="A53" s="25"/>
      <c r="H53" s="29"/>
    </row>
    <row r="54" spans="1:18" x14ac:dyDescent="0.25">
      <c r="A54" s="25"/>
      <c r="H54" s="29"/>
    </row>
    <row r="55" spans="1:18" ht="16" thickBot="1" x14ac:dyDescent="0.4">
      <c r="B55" s="3" t="s">
        <v>3</v>
      </c>
      <c r="C55" s="30"/>
      <c r="E55" s="15"/>
      <c r="F55" s="15"/>
      <c r="G55" s="15"/>
      <c r="H55" s="31"/>
      <c r="I55" s="15"/>
      <c r="J55" s="15"/>
      <c r="K55" s="15"/>
      <c r="L55" s="15"/>
      <c r="M55" s="15"/>
      <c r="N55" s="15"/>
      <c r="O55" s="15"/>
    </row>
    <row r="56" spans="1:18" ht="20" x14ac:dyDescent="0.4">
      <c r="A56" s="2"/>
      <c r="B56" s="7">
        <v>1</v>
      </c>
      <c r="C56" s="7">
        <v>3</v>
      </c>
      <c r="D56" s="7">
        <v>5</v>
      </c>
      <c r="E56" s="7">
        <v>7</v>
      </c>
      <c r="F56" s="55" t="s">
        <v>4</v>
      </c>
      <c r="G56" s="8">
        <v>29</v>
      </c>
      <c r="H56" s="8">
        <v>13</v>
      </c>
      <c r="I56" s="8">
        <v>15</v>
      </c>
      <c r="J56" s="8">
        <v>17</v>
      </c>
      <c r="K56" s="7">
        <v>19</v>
      </c>
      <c r="L56" s="7">
        <v>21</v>
      </c>
      <c r="M56" s="7">
        <v>23</v>
      </c>
      <c r="N56" s="7">
        <v>25</v>
      </c>
      <c r="O56" s="62">
        <v>27</v>
      </c>
      <c r="P56" s="67" t="s">
        <v>73</v>
      </c>
      <c r="R56" s="1"/>
    </row>
    <row r="57" spans="1:18" ht="29" x14ac:dyDescent="0.4">
      <c r="A57" s="9" t="s">
        <v>7</v>
      </c>
      <c r="B57" s="8" t="s">
        <v>8</v>
      </c>
      <c r="C57" s="8" t="s">
        <v>9</v>
      </c>
      <c r="D57" s="8" t="s">
        <v>10</v>
      </c>
      <c r="E57" s="8" t="s">
        <v>11</v>
      </c>
      <c r="F57" s="54" t="s">
        <v>12</v>
      </c>
      <c r="G57" s="7" t="s">
        <v>13</v>
      </c>
      <c r="H57" s="8" t="s">
        <v>14</v>
      </c>
      <c r="I57" s="8" t="s">
        <v>15</v>
      </c>
      <c r="J57" s="8" t="s">
        <v>16</v>
      </c>
      <c r="K57" s="8" t="s">
        <v>17</v>
      </c>
      <c r="L57" s="8" t="s">
        <v>18</v>
      </c>
      <c r="M57" s="8" t="s">
        <v>19</v>
      </c>
      <c r="N57" s="8" t="s">
        <v>20</v>
      </c>
      <c r="O57" s="10" t="s">
        <v>21</v>
      </c>
      <c r="P57" s="68" t="s">
        <v>22</v>
      </c>
      <c r="R57" s="1"/>
    </row>
    <row r="58" spans="1:18" ht="20" x14ac:dyDescent="0.4">
      <c r="A58" s="12" t="s">
        <v>24</v>
      </c>
      <c r="B58" s="99">
        <f t="shared" ref="B58:P68" si="4">IF(B81=0,0,(B8-B81)/B81)</f>
        <v>1.2714776632302405E-2</v>
      </c>
      <c r="C58" s="99">
        <f t="shared" si="4"/>
        <v>0</v>
      </c>
      <c r="D58" s="99">
        <f t="shared" si="4"/>
        <v>6.1226644146521693E-3</v>
      </c>
      <c r="E58" s="99">
        <f t="shared" si="4"/>
        <v>0</v>
      </c>
      <c r="F58" s="99">
        <f t="shared" si="4"/>
        <v>0</v>
      </c>
      <c r="G58" s="99">
        <f t="shared" si="4"/>
        <v>0</v>
      </c>
      <c r="H58" s="99">
        <f t="shared" si="4"/>
        <v>0</v>
      </c>
      <c r="I58" s="99">
        <f t="shared" si="4"/>
        <v>4.4826298094882335E-3</v>
      </c>
      <c r="J58" s="99">
        <f t="shared" si="4"/>
        <v>4.0537410238591616E-3</v>
      </c>
      <c r="K58" s="99">
        <f t="shared" si="4"/>
        <v>0</v>
      </c>
      <c r="L58" s="99">
        <f t="shared" si="4"/>
        <v>0</v>
      </c>
      <c r="M58" s="99">
        <f t="shared" si="4"/>
        <v>0</v>
      </c>
      <c r="N58" s="99">
        <f t="shared" si="4"/>
        <v>2.8429504201943202E-3</v>
      </c>
      <c r="O58" s="100">
        <f t="shared" si="4"/>
        <v>0</v>
      </c>
      <c r="P58" s="101">
        <f t="shared" si="4"/>
        <v>4.2583487816017836E-3</v>
      </c>
      <c r="R58" s="33"/>
    </row>
    <row r="59" spans="1:18" ht="20" x14ac:dyDescent="0.4">
      <c r="A59" s="12" t="s">
        <v>25</v>
      </c>
      <c r="B59" s="99">
        <f t="shared" si="4"/>
        <v>4.5578851412944391E-3</v>
      </c>
      <c r="C59" s="99">
        <f t="shared" si="4"/>
        <v>0</v>
      </c>
      <c r="D59" s="99">
        <f t="shared" si="4"/>
        <v>1.5850372483753369E-3</v>
      </c>
      <c r="E59" s="99">
        <f t="shared" si="4"/>
        <v>-1.8687222611539359E-3</v>
      </c>
      <c r="F59" s="99">
        <f t="shared" si="4"/>
        <v>0</v>
      </c>
      <c r="G59" s="99">
        <f t="shared" si="4"/>
        <v>0</v>
      </c>
      <c r="H59" s="99">
        <f t="shared" si="4"/>
        <v>7.8722301412465986E-3</v>
      </c>
      <c r="I59" s="99">
        <f t="shared" si="4"/>
        <v>5.0218991492581803E-3</v>
      </c>
      <c r="J59" s="99">
        <f t="shared" si="4"/>
        <v>4.8925027563395812E-3</v>
      </c>
      <c r="K59" s="99">
        <f t="shared" si="4"/>
        <v>0</v>
      </c>
      <c r="L59" s="99">
        <f t="shared" si="4"/>
        <v>-1.6285887115536737E-3</v>
      </c>
      <c r="M59" s="99">
        <f t="shared" si="4"/>
        <v>0</v>
      </c>
      <c r="N59" s="99">
        <f t="shared" si="4"/>
        <v>1.1911079662715962E-2</v>
      </c>
      <c r="O59" s="100">
        <f t="shared" si="4"/>
        <v>0</v>
      </c>
      <c r="P59" s="101">
        <f t="shared" si="4"/>
        <v>5.7872680103771704E-3</v>
      </c>
      <c r="R59" s="33"/>
    </row>
    <row r="60" spans="1:18" ht="20" x14ac:dyDescent="0.4">
      <c r="A60" s="12" t="s">
        <v>26</v>
      </c>
      <c r="B60" s="99">
        <f t="shared" si="4"/>
        <v>0</v>
      </c>
      <c r="C60" s="99">
        <f t="shared" si="4"/>
        <v>7.6266179708899514E-3</v>
      </c>
      <c r="D60" s="99">
        <f t="shared" si="4"/>
        <v>0</v>
      </c>
      <c r="E60" s="99">
        <f t="shared" si="4"/>
        <v>1.0690789473684211E-2</v>
      </c>
      <c r="F60" s="99">
        <f t="shared" si="4"/>
        <v>1.1214630779848172E-2</v>
      </c>
      <c r="G60" s="99">
        <f t="shared" si="4"/>
        <v>1.1381475667189953E-2</v>
      </c>
      <c r="H60" s="99">
        <f t="shared" si="4"/>
        <v>1.9435503206092853E-3</v>
      </c>
      <c r="I60" s="99">
        <f t="shared" si="4"/>
        <v>0</v>
      </c>
      <c r="J60" s="99">
        <f t="shared" si="4"/>
        <v>0</v>
      </c>
      <c r="K60" s="99">
        <f t="shared" si="4"/>
        <v>5.0633661020964109E-3</v>
      </c>
      <c r="L60" s="99">
        <f t="shared" si="4"/>
        <v>1.3720264534596783E-2</v>
      </c>
      <c r="M60" s="99">
        <f t="shared" si="4"/>
        <v>7.94314381270903E-3</v>
      </c>
      <c r="N60" s="99">
        <f t="shared" si="4"/>
        <v>0</v>
      </c>
      <c r="O60" s="100">
        <f t="shared" si="4"/>
        <v>4.5921665663523487E-3</v>
      </c>
      <c r="P60" s="101">
        <f t="shared" si="4"/>
        <v>3.9094731051825078E-3</v>
      </c>
      <c r="R60" s="33"/>
    </row>
    <row r="61" spans="1:18" ht="20" x14ac:dyDescent="0.4">
      <c r="A61" s="12" t="s">
        <v>27</v>
      </c>
      <c r="B61" s="99">
        <f t="shared" si="4"/>
        <v>0</v>
      </c>
      <c r="C61" s="99">
        <f t="shared" si="4"/>
        <v>0</v>
      </c>
      <c r="D61" s="99">
        <f t="shared" si="4"/>
        <v>0</v>
      </c>
      <c r="E61" s="99">
        <f t="shared" si="4"/>
        <v>1.78359096313912E-2</v>
      </c>
      <c r="F61" s="99">
        <f t="shared" si="4"/>
        <v>0</v>
      </c>
      <c r="G61" s="99">
        <f t="shared" si="4"/>
        <v>0</v>
      </c>
      <c r="H61" s="99">
        <f t="shared" si="4"/>
        <v>6.3047824081193292E-3</v>
      </c>
      <c r="I61" s="99">
        <f t="shared" si="4"/>
        <v>0</v>
      </c>
      <c r="J61" s="99">
        <f t="shared" si="4"/>
        <v>0</v>
      </c>
      <c r="K61" s="99">
        <f t="shared" si="4"/>
        <v>0</v>
      </c>
      <c r="L61" s="99">
        <f t="shared" si="4"/>
        <v>2.3654356746319091E-2</v>
      </c>
      <c r="M61" s="99">
        <f t="shared" si="4"/>
        <v>0</v>
      </c>
      <c r="N61" s="99">
        <f t="shared" si="4"/>
        <v>0</v>
      </c>
      <c r="O61" s="100">
        <f t="shared" si="4"/>
        <v>0</v>
      </c>
      <c r="P61" s="101">
        <f t="shared" si="4"/>
        <v>6.7231564483412939E-3</v>
      </c>
      <c r="R61" s="33"/>
    </row>
    <row r="62" spans="1:18" ht="20" x14ac:dyDescent="0.4">
      <c r="A62" s="12" t="s">
        <v>28</v>
      </c>
      <c r="B62" s="99">
        <f t="shared" si="4"/>
        <v>0</v>
      </c>
      <c r="C62" s="99">
        <f t="shared" si="4"/>
        <v>0</v>
      </c>
      <c r="D62" s="99">
        <f t="shared" si="4"/>
        <v>0</v>
      </c>
      <c r="E62" s="99">
        <f t="shared" si="4"/>
        <v>3.6798528058877643E-2</v>
      </c>
      <c r="F62" s="99">
        <f t="shared" si="4"/>
        <v>0</v>
      </c>
      <c r="G62" s="99">
        <f t="shared" si="4"/>
        <v>0</v>
      </c>
      <c r="H62" s="99">
        <f t="shared" si="4"/>
        <v>5.6059546303932522E-3</v>
      </c>
      <c r="I62" s="99">
        <f t="shared" si="4"/>
        <v>0</v>
      </c>
      <c r="J62" s="99">
        <f t="shared" si="4"/>
        <v>0</v>
      </c>
      <c r="K62" s="99">
        <f t="shared" si="4"/>
        <v>4.8022824131912145E-3</v>
      </c>
      <c r="L62" s="99">
        <f t="shared" si="4"/>
        <v>2.1769418321142459E-2</v>
      </c>
      <c r="M62" s="99">
        <f t="shared" si="4"/>
        <v>0</v>
      </c>
      <c r="N62" s="99">
        <f t="shared" si="4"/>
        <v>0</v>
      </c>
      <c r="O62" s="100">
        <f t="shared" si="4"/>
        <v>0</v>
      </c>
      <c r="P62" s="101">
        <f t="shared" si="4"/>
        <v>5.9180198010208157E-3</v>
      </c>
      <c r="R62" s="33"/>
    </row>
    <row r="63" spans="1:18" ht="20" x14ac:dyDescent="0.4">
      <c r="A63" s="12" t="s">
        <v>29</v>
      </c>
      <c r="B63" s="99">
        <f t="shared" si="4"/>
        <v>0</v>
      </c>
      <c r="C63" s="99">
        <f t="shared" si="4"/>
        <v>3.2003938946331858E-3</v>
      </c>
      <c r="D63" s="99">
        <f t="shared" si="4"/>
        <v>0</v>
      </c>
      <c r="E63" s="99">
        <f t="shared" si="4"/>
        <v>6.4649599172485134E-3</v>
      </c>
      <c r="F63" s="99">
        <f t="shared" si="4"/>
        <v>1.0423671822461332E-2</v>
      </c>
      <c r="G63" s="99">
        <f t="shared" si="4"/>
        <v>5.4000981836033381E-3</v>
      </c>
      <c r="H63" s="99">
        <f t="shared" si="4"/>
        <v>8.73232896501909E-3</v>
      </c>
      <c r="I63" s="99">
        <f t="shared" si="4"/>
        <v>0</v>
      </c>
      <c r="J63" s="99">
        <f t="shared" si="4"/>
        <v>0</v>
      </c>
      <c r="K63" s="99">
        <f t="shared" si="4"/>
        <v>4.2562013707651402E-3</v>
      </c>
      <c r="L63" s="99">
        <f t="shared" si="4"/>
        <v>3.5286115126264774E-3</v>
      </c>
      <c r="M63" s="99">
        <f t="shared" si="4"/>
        <v>-6.0769163989929679E-4</v>
      </c>
      <c r="N63" s="99">
        <f t="shared" si="4"/>
        <v>0</v>
      </c>
      <c r="O63" s="100">
        <f t="shared" si="4"/>
        <v>4.1686708353375016E-3</v>
      </c>
      <c r="P63" s="101">
        <f t="shared" si="4"/>
        <v>5.3515688566060622E-3</v>
      </c>
      <c r="R63" s="33"/>
    </row>
    <row r="64" spans="1:18" ht="20" x14ac:dyDescent="0.4">
      <c r="A64" s="12" t="s">
        <v>30</v>
      </c>
      <c r="B64" s="99">
        <f t="shared" si="4"/>
        <v>0</v>
      </c>
      <c r="C64" s="99">
        <f t="shared" si="4"/>
        <v>0</v>
      </c>
      <c r="D64" s="99">
        <f t="shared" si="4"/>
        <v>0</v>
      </c>
      <c r="E64" s="99">
        <f t="shared" si="4"/>
        <v>-2.1077283372365339E-2</v>
      </c>
      <c r="F64" s="99">
        <f t="shared" si="4"/>
        <v>0</v>
      </c>
      <c r="G64" s="99">
        <f t="shared" si="4"/>
        <v>0</v>
      </c>
      <c r="H64" s="99">
        <f t="shared" si="4"/>
        <v>4.8491101367036365E-3</v>
      </c>
      <c r="I64" s="99">
        <f t="shared" si="4"/>
        <v>0</v>
      </c>
      <c r="J64" s="99">
        <f t="shared" si="4"/>
        <v>0</v>
      </c>
      <c r="K64" s="99">
        <f t="shared" si="4"/>
        <v>0</v>
      </c>
      <c r="L64" s="99">
        <f t="shared" si="4"/>
        <v>4.7249409382382722E-3</v>
      </c>
      <c r="M64" s="99">
        <f t="shared" si="4"/>
        <v>0</v>
      </c>
      <c r="N64" s="99">
        <f t="shared" si="4"/>
        <v>0</v>
      </c>
      <c r="O64" s="100">
        <f t="shared" si="4"/>
        <v>0</v>
      </c>
      <c r="P64" s="101">
        <f t="shared" si="4"/>
        <v>4.5777988614800758E-3</v>
      </c>
      <c r="R64" s="33"/>
    </row>
    <row r="65" spans="1:18" ht="20" x14ac:dyDescent="0.4">
      <c r="A65" s="13" t="s">
        <v>31</v>
      </c>
      <c r="B65" s="99">
        <f t="shared" si="4"/>
        <v>0.25</v>
      </c>
      <c r="C65" s="99">
        <f t="shared" si="4"/>
        <v>-2.4096385542168676E-2</v>
      </c>
      <c r="D65" s="99">
        <f t="shared" si="4"/>
        <v>-6.9444444444444441E-3</v>
      </c>
      <c r="E65" s="99">
        <f t="shared" si="4"/>
        <v>-1.5151515151515152E-2</v>
      </c>
      <c r="F65" s="99">
        <f t="shared" si="4"/>
        <v>-9.5238095238095233E-2</v>
      </c>
      <c r="G65" s="99">
        <f t="shared" si="4"/>
        <v>-0.4</v>
      </c>
      <c r="H65" s="99">
        <f t="shared" si="4"/>
        <v>-1.1109120229349579E-2</v>
      </c>
      <c r="I65" s="99">
        <f t="shared" si="4"/>
        <v>-3.134796238244514E-3</v>
      </c>
      <c r="J65" s="99">
        <f t="shared" si="4"/>
        <v>-1.5503875968992248E-2</v>
      </c>
      <c r="K65" s="99">
        <f t="shared" si="4"/>
        <v>-2.0429009193054137E-2</v>
      </c>
      <c r="L65" s="99">
        <f t="shared" si="4"/>
        <v>-2.922077922077922E-2</v>
      </c>
      <c r="M65" s="99">
        <f t="shared" si="4"/>
        <v>-7.3529411764705885E-2</v>
      </c>
      <c r="N65" s="99">
        <f t="shared" si="4"/>
        <v>-3.9823008849557522E-2</v>
      </c>
      <c r="O65" s="100">
        <f t="shared" si="4"/>
        <v>-3.9473684210526314E-2</v>
      </c>
      <c r="P65" s="101">
        <f t="shared" si="4"/>
        <v>-1.6063396872992075E-2</v>
      </c>
      <c r="R65" s="33"/>
    </row>
    <row r="66" spans="1:18" ht="20" x14ac:dyDescent="0.4">
      <c r="A66" s="13" t="s">
        <v>74</v>
      </c>
      <c r="B66" s="99">
        <f t="shared" si="4"/>
        <v>-1.06951871657754E-2</v>
      </c>
      <c r="C66" s="99">
        <f t="shared" si="4"/>
        <v>0</v>
      </c>
      <c r="D66" s="99">
        <f t="shared" si="4"/>
        <v>1.6238159675236806E-2</v>
      </c>
      <c r="E66" s="99">
        <f t="shared" si="4"/>
        <v>0</v>
      </c>
      <c r="F66" s="99">
        <f t="shared" si="4"/>
        <v>0</v>
      </c>
      <c r="G66" s="99">
        <f t="shared" si="4"/>
        <v>0</v>
      </c>
      <c r="H66" s="99">
        <f t="shared" si="4"/>
        <v>0</v>
      </c>
      <c r="I66" s="99">
        <f t="shared" si="4"/>
        <v>-5.9760956175298804E-3</v>
      </c>
      <c r="J66" s="99">
        <f t="shared" si="4"/>
        <v>0</v>
      </c>
      <c r="K66" s="99">
        <f t="shared" si="4"/>
        <v>0</v>
      </c>
      <c r="L66" s="99">
        <f t="shared" si="4"/>
        <v>0</v>
      </c>
      <c r="M66" s="99">
        <f t="shared" si="4"/>
        <v>0</v>
      </c>
      <c r="N66" s="99">
        <f t="shared" si="4"/>
        <v>-9.6099491237987555E-3</v>
      </c>
      <c r="O66" s="100">
        <f t="shared" si="4"/>
        <v>0</v>
      </c>
      <c r="P66" s="101">
        <f t="shared" si="4"/>
        <v>-3.5674051821254224E-3</v>
      </c>
      <c r="R66" s="33"/>
    </row>
    <row r="67" spans="1:18" ht="20" x14ac:dyDescent="0.4">
      <c r="A67" s="12" t="s">
        <v>33</v>
      </c>
      <c r="B67" s="99">
        <f t="shared" si="4"/>
        <v>0</v>
      </c>
      <c r="C67" s="99">
        <f t="shared" si="4"/>
        <v>-4.7904191616766467E-3</v>
      </c>
      <c r="D67" s="99">
        <f t="shared" si="4"/>
        <v>0</v>
      </c>
      <c r="E67" s="99">
        <f t="shared" si="4"/>
        <v>0</v>
      </c>
      <c r="F67" s="99">
        <f t="shared" si="4"/>
        <v>1.4563106796116505E-2</v>
      </c>
      <c r="G67" s="99">
        <f t="shared" si="4"/>
        <v>0</v>
      </c>
      <c r="H67" s="99">
        <f t="shared" si="4"/>
        <v>0</v>
      </c>
      <c r="I67" s="99">
        <f t="shared" si="4"/>
        <v>0</v>
      </c>
      <c r="J67" s="99">
        <f t="shared" si="4"/>
        <v>0</v>
      </c>
      <c r="K67" s="99">
        <f t="shared" si="4"/>
        <v>-6.2578222778473093E-4</v>
      </c>
      <c r="L67" s="99">
        <f t="shared" si="4"/>
        <v>0</v>
      </c>
      <c r="M67" s="99">
        <f t="shared" si="4"/>
        <v>1.8433179723502304E-2</v>
      </c>
      <c r="N67" s="99">
        <f t="shared" si="4"/>
        <v>0</v>
      </c>
      <c r="O67" s="100">
        <f t="shared" si="4"/>
        <v>7.0778564206268957E-3</v>
      </c>
      <c r="P67" s="101">
        <f t="shared" si="4"/>
        <v>3.3624747814391392E-4</v>
      </c>
      <c r="R67" s="33"/>
    </row>
    <row r="68" spans="1:18" ht="20" x14ac:dyDescent="0.4">
      <c r="A68" s="12" t="s">
        <v>34</v>
      </c>
      <c r="B68" s="99">
        <f t="shared" si="4"/>
        <v>0</v>
      </c>
      <c r="C68" s="99">
        <f t="shared" si="4"/>
        <v>0</v>
      </c>
      <c r="D68" s="99">
        <f t="shared" si="4"/>
        <v>0</v>
      </c>
      <c r="E68" s="99">
        <f t="shared" si="4"/>
        <v>-4.8543689320388345E-3</v>
      </c>
      <c r="F68" s="99">
        <f t="shared" si="4"/>
        <v>0</v>
      </c>
      <c r="G68" s="99">
        <f t="shared" si="4"/>
        <v>0</v>
      </c>
      <c r="H68" s="99">
        <f t="shared" si="4"/>
        <v>2.8144035777623562E-3</v>
      </c>
      <c r="I68" s="99">
        <f t="shared" si="4"/>
        <v>0</v>
      </c>
      <c r="J68" s="99">
        <f t="shared" si="4"/>
        <v>0</v>
      </c>
      <c r="K68" s="99">
        <f t="shared" si="4"/>
        <v>0</v>
      </c>
      <c r="L68" s="99">
        <f t="shared" si="4"/>
        <v>5.017921146953405E-3</v>
      </c>
      <c r="M68" s="99">
        <f t="shared" si="4"/>
        <v>0</v>
      </c>
      <c r="N68" s="99">
        <f t="shared" si="4"/>
        <v>0</v>
      </c>
      <c r="O68" s="100">
        <f t="shared" si="4"/>
        <v>0</v>
      </c>
      <c r="P68" s="101">
        <f t="shared" si="4"/>
        <v>2.8113173544782842E-3</v>
      </c>
      <c r="R68" s="33"/>
    </row>
    <row r="69" spans="1:18" ht="20.5" thickBot="1" x14ac:dyDescent="0.45">
      <c r="A69" s="14" t="s">
        <v>35</v>
      </c>
      <c r="B69" s="102">
        <f t="shared" ref="B69:P69" si="5">IF(B19=0,0,(B19-B92)/B92)</f>
        <v>7.4776338629990655E-3</v>
      </c>
      <c r="C69" s="102">
        <f t="shared" si="5"/>
        <v>4.9233998950341138E-3</v>
      </c>
      <c r="D69" s="102">
        <f t="shared" si="5"/>
        <v>3.8739444589535998E-3</v>
      </c>
      <c r="E69" s="102">
        <f t="shared" si="5"/>
        <v>5.8713202315909645E-3</v>
      </c>
      <c r="F69" s="102">
        <f t="shared" si="5"/>
        <v>1.0322151003079996E-2</v>
      </c>
      <c r="G69" s="102">
        <f t="shared" si="5"/>
        <v>8.1702859600085997E-3</v>
      </c>
      <c r="H69" s="102">
        <f t="shared" si="5"/>
        <v>5.4110432624559406E-3</v>
      </c>
      <c r="I69" s="102">
        <f t="shared" si="5"/>
        <v>4.4839054519539134E-3</v>
      </c>
      <c r="J69" s="102">
        <f t="shared" si="5"/>
        <v>4.3518286049041757E-3</v>
      </c>
      <c r="K69" s="102">
        <f t="shared" si="5"/>
        <v>4.3328916485064848E-3</v>
      </c>
      <c r="L69" s="102">
        <f t="shared" si="5"/>
        <v>8.1050515204825341E-3</v>
      </c>
      <c r="M69" s="102">
        <f t="shared" si="5"/>
        <v>3.1817331087404081E-3</v>
      </c>
      <c r="N69" s="102">
        <f t="shared" si="5"/>
        <v>5.2390950297274497E-3</v>
      </c>
      <c r="O69" s="103">
        <f t="shared" si="5"/>
        <v>4.3386609263989118E-3</v>
      </c>
      <c r="P69" s="104">
        <f t="shared" si="5"/>
        <v>5.252647300676299E-3</v>
      </c>
      <c r="R69" s="33"/>
    </row>
    <row r="70" spans="1:18" ht="13" x14ac:dyDescent="0.3">
      <c r="A70" s="15" t="s">
        <v>36</v>
      </c>
      <c r="B70" s="105" t="s">
        <v>37</v>
      </c>
      <c r="C70" s="106">
        <f>(C20-C93)/C93</f>
        <v>1.2043077160612961E-3</v>
      </c>
      <c r="D70" s="52" t="s">
        <v>38</v>
      </c>
      <c r="E70" s="106">
        <f>(E20-E93)/E93</f>
        <v>0.59090909090909094</v>
      </c>
      <c r="F70" s="105" t="s">
        <v>39</v>
      </c>
      <c r="G70" s="107">
        <f>(G20-G93)/G93</f>
        <v>-6.2193992324996693E-3</v>
      </c>
      <c r="H70" s="52" t="s">
        <v>40</v>
      </c>
      <c r="I70" s="107">
        <f>(I20-I93)/I93</f>
        <v>2.6836018205798713E-3</v>
      </c>
      <c r="J70" s="50" t="s">
        <v>41</v>
      </c>
      <c r="K70" s="35">
        <f>IF(K93=0,0,(K20-K93)/K93)</f>
        <v>0</v>
      </c>
      <c r="M70" s="34"/>
      <c r="N70" s="52" t="s">
        <v>42</v>
      </c>
      <c r="O70" s="107">
        <f>(N20-N93)/N93</f>
        <v>-7.9459130963233059E-3</v>
      </c>
      <c r="P70" s="108">
        <f>IF(P20=0,0,(P20-P93)/P93)</f>
        <v>9.1090152890867552E-4</v>
      </c>
    </row>
    <row r="71" spans="1:18" ht="15.5" x14ac:dyDescent="0.35">
      <c r="A71" s="15"/>
      <c r="B71" s="36"/>
      <c r="C71" s="36"/>
      <c r="D71" s="37"/>
      <c r="E71" s="38"/>
      <c r="F71" s="37"/>
      <c r="G71" s="37"/>
      <c r="H71" s="39"/>
      <c r="I71" s="37"/>
      <c r="J71" s="37"/>
      <c r="K71" s="37"/>
      <c r="L71" s="37"/>
      <c r="M71" s="37"/>
      <c r="N71" s="37"/>
      <c r="O71" s="37"/>
      <c r="P71" s="109">
        <f>IF(P21=0,0,(P21-P94)/P94)</f>
        <v>4.5564067277569292E-3</v>
      </c>
    </row>
    <row r="72" spans="1:18" ht="15.5" x14ac:dyDescent="0.35">
      <c r="A72" s="15"/>
      <c r="B72" s="36"/>
      <c r="C72" s="110"/>
      <c r="D72" s="37"/>
      <c r="E72" s="38"/>
      <c r="F72" s="37"/>
      <c r="G72" s="37"/>
      <c r="H72" s="39"/>
      <c r="I72" s="40"/>
      <c r="J72" s="37"/>
      <c r="K72" s="37"/>
      <c r="L72" s="37"/>
      <c r="M72" s="37"/>
      <c r="N72" s="37"/>
      <c r="O72" s="37"/>
      <c r="P72" s="37"/>
      <c r="Q72" s="111"/>
    </row>
    <row r="73" spans="1:18" ht="15.5" x14ac:dyDescent="0.35">
      <c r="A73" s="15"/>
      <c r="B73" s="36"/>
      <c r="C73" s="36"/>
      <c r="D73" s="37"/>
      <c r="E73" s="38"/>
      <c r="F73" s="37"/>
      <c r="G73" s="37"/>
      <c r="H73" s="39"/>
      <c r="I73" s="37"/>
      <c r="J73" s="37"/>
      <c r="K73" s="37"/>
      <c r="L73" s="37"/>
      <c r="M73" s="37"/>
      <c r="N73" s="37"/>
      <c r="O73" s="37"/>
      <c r="P73" s="37"/>
      <c r="Q73" s="112"/>
    </row>
    <row r="74" spans="1:18" ht="19.5" customHeight="1" x14ac:dyDescent="0.4">
      <c r="A74" s="116" t="s">
        <v>0</v>
      </c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</row>
    <row r="75" spans="1:18" ht="18" customHeight="1" x14ac:dyDescent="0.35">
      <c r="A75" s="117" t="s">
        <v>76</v>
      </c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</row>
    <row r="76" spans="1:18" ht="18" customHeight="1" x14ac:dyDescent="0.35">
      <c r="A76" s="118" t="s">
        <v>2</v>
      </c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7.5" x14ac:dyDescent="0.35">
      <c r="A77" s="70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</row>
    <row r="78" spans="1:18" ht="16" thickBot="1" x14ac:dyDescent="0.4">
      <c r="A78" s="2"/>
      <c r="B78" s="3" t="s">
        <v>3</v>
      </c>
      <c r="C78" s="4"/>
      <c r="D78" s="2"/>
      <c r="E78" s="4"/>
      <c r="F78" s="4"/>
      <c r="G78" s="5"/>
      <c r="H78" s="5"/>
      <c r="I78" s="5"/>
      <c r="J78" s="5"/>
      <c r="K78" s="5"/>
      <c r="L78" s="4"/>
      <c r="M78" s="4"/>
      <c r="N78" s="4"/>
      <c r="O78" s="4"/>
      <c r="P78" s="2"/>
      <c r="Q78" s="6"/>
    </row>
    <row r="79" spans="1:18" ht="20" x14ac:dyDescent="0.4">
      <c r="A79" s="2"/>
      <c r="B79" s="7">
        <v>1</v>
      </c>
      <c r="C79" s="7">
        <v>3</v>
      </c>
      <c r="D79" s="7">
        <v>5</v>
      </c>
      <c r="E79" s="7">
        <v>7</v>
      </c>
      <c r="F79" s="55" t="s">
        <v>4</v>
      </c>
      <c r="G79" s="8">
        <v>29</v>
      </c>
      <c r="H79" s="8">
        <v>13</v>
      </c>
      <c r="I79" s="8">
        <v>15</v>
      </c>
      <c r="J79" s="8">
        <v>17</v>
      </c>
      <c r="K79" s="7">
        <v>19</v>
      </c>
      <c r="L79" s="7">
        <v>21</v>
      </c>
      <c r="M79" s="7">
        <v>23</v>
      </c>
      <c r="N79" s="7">
        <v>25</v>
      </c>
      <c r="O79" s="62">
        <v>27</v>
      </c>
      <c r="P79" s="63" t="s">
        <v>5</v>
      </c>
      <c r="Q79" s="64" t="s">
        <v>6</v>
      </c>
      <c r="R79" s="1"/>
    </row>
    <row r="80" spans="1:18" ht="29" x14ac:dyDescent="0.4">
      <c r="A80" s="9" t="s">
        <v>7</v>
      </c>
      <c r="B80" s="8" t="s">
        <v>8</v>
      </c>
      <c r="C80" s="8" t="s">
        <v>9</v>
      </c>
      <c r="D80" s="8" t="s">
        <v>10</v>
      </c>
      <c r="E80" s="8" t="s">
        <v>11</v>
      </c>
      <c r="F80" s="54" t="s">
        <v>12</v>
      </c>
      <c r="G80" s="7" t="s">
        <v>13</v>
      </c>
      <c r="H80" s="8" t="s">
        <v>14</v>
      </c>
      <c r="I80" s="8" t="s">
        <v>15</v>
      </c>
      <c r="J80" s="8" t="s">
        <v>16</v>
      </c>
      <c r="K80" s="8" t="s">
        <v>17</v>
      </c>
      <c r="L80" s="8" t="s">
        <v>18</v>
      </c>
      <c r="M80" s="8" t="s">
        <v>19</v>
      </c>
      <c r="N80" s="8" t="s">
        <v>20</v>
      </c>
      <c r="O80" s="10" t="s">
        <v>21</v>
      </c>
      <c r="P80" s="11" t="s">
        <v>22</v>
      </c>
      <c r="Q80" s="32" t="s">
        <v>23</v>
      </c>
      <c r="R80" s="1"/>
    </row>
    <row r="81" spans="1:18" ht="20" x14ac:dyDescent="0.4">
      <c r="A81" s="12" t="s">
        <v>24</v>
      </c>
      <c r="B81" s="41">
        <v>2910</v>
      </c>
      <c r="C81" s="41">
        <v>0</v>
      </c>
      <c r="D81" s="41">
        <v>9473</v>
      </c>
      <c r="E81" s="41">
        <v>0</v>
      </c>
      <c r="F81" s="41">
        <v>0</v>
      </c>
      <c r="G81" s="41">
        <v>0</v>
      </c>
      <c r="H81" s="41">
        <v>0</v>
      </c>
      <c r="I81" s="41">
        <v>21416</v>
      </c>
      <c r="J81" s="41">
        <v>8634</v>
      </c>
      <c r="K81" s="41">
        <v>0</v>
      </c>
      <c r="L81" s="41">
        <v>0</v>
      </c>
      <c r="M81" s="41">
        <v>0</v>
      </c>
      <c r="N81" s="41">
        <v>32009</v>
      </c>
      <c r="O81" s="42">
        <v>0</v>
      </c>
      <c r="P81" s="73">
        <v>74442</v>
      </c>
      <c r="Q81" s="74">
        <v>4.1641913776032491E-2</v>
      </c>
      <c r="R81" s="1"/>
    </row>
    <row r="82" spans="1:18" ht="20" x14ac:dyDescent="0.4">
      <c r="A82" s="12" t="s">
        <v>25</v>
      </c>
      <c r="B82" s="41">
        <v>4388</v>
      </c>
      <c r="C82" s="41">
        <v>0</v>
      </c>
      <c r="D82" s="41">
        <v>12618</v>
      </c>
      <c r="E82" s="41">
        <v>4281</v>
      </c>
      <c r="F82" s="41">
        <v>0</v>
      </c>
      <c r="G82" s="41">
        <v>0</v>
      </c>
      <c r="H82" s="41">
        <v>92604</v>
      </c>
      <c r="I82" s="41">
        <v>43609</v>
      </c>
      <c r="J82" s="41">
        <v>14512</v>
      </c>
      <c r="K82" s="41">
        <v>0</v>
      </c>
      <c r="L82" s="41">
        <v>21491</v>
      </c>
      <c r="M82" s="41">
        <v>0</v>
      </c>
      <c r="N82" s="41">
        <v>16959</v>
      </c>
      <c r="O82" s="42">
        <v>0</v>
      </c>
      <c r="P82" s="73">
        <v>210462</v>
      </c>
      <c r="Q82" s="74">
        <v>0.11772978234237863</v>
      </c>
      <c r="R82" s="1"/>
    </row>
    <row r="83" spans="1:18" ht="20" x14ac:dyDescent="0.4">
      <c r="A83" s="12" t="s">
        <v>26</v>
      </c>
      <c r="B83" s="41">
        <v>0</v>
      </c>
      <c r="C83" s="41">
        <v>18619</v>
      </c>
      <c r="D83" s="41">
        <v>0</v>
      </c>
      <c r="E83" s="41">
        <v>1216</v>
      </c>
      <c r="F83" s="41">
        <v>5796</v>
      </c>
      <c r="G83" s="41">
        <v>2548</v>
      </c>
      <c r="H83" s="41">
        <v>196033</v>
      </c>
      <c r="I83" s="41">
        <v>0</v>
      </c>
      <c r="J83" s="41">
        <v>0</v>
      </c>
      <c r="K83" s="41">
        <v>67544</v>
      </c>
      <c r="L83" s="41">
        <v>10131</v>
      </c>
      <c r="M83" s="41">
        <v>9568</v>
      </c>
      <c r="N83" s="41">
        <v>0</v>
      </c>
      <c r="O83" s="42">
        <v>44859</v>
      </c>
      <c r="P83" s="73">
        <v>356314</v>
      </c>
      <c r="Q83" s="74">
        <v>0.19931754742206337</v>
      </c>
      <c r="R83" s="1"/>
    </row>
    <row r="84" spans="1:18" ht="20" x14ac:dyDescent="0.4">
      <c r="A84" s="12" t="s">
        <v>27</v>
      </c>
      <c r="B84" s="41">
        <v>0</v>
      </c>
      <c r="C84" s="41">
        <v>0</v>
      </c>
      <c r="D84" s="41">
        <v>0</v>
      </c>
      <c r="E84" s="41">
        <v>841</v>
      </c>
      <c r="F84" s="41">
        <v>0</v>
      </c>
      <c r="G84" s="41">
        <v>0</v>
      </c>
      <c r="H84" s="41">
        <v>357665</v>
      </c>
      <c r="I84" s="41">
        <v>0</v>
      </c>
      <c r="J84" s="41">
        <v>0</v>
      </c>
      <c r="K84" s="41">
        <v>0</v>
      </c>
      <c r="L84" s="41">
        <v>8286</v>
      </c>
      <c r="M84" s="41">
        <v>0</v>
      </c>
      <c r="N84" s="41">
        <v>0</v>
      </c>
      <c r="O84" s="42">
        <v>0</v>
      </c>
      <c r="P84" s="73">
        <v>366792</v>
      </c>
      <c r="Q84" s="74">
        <v>0.20517880816929299</v>
      </c>
      <c r="R84" s="1"/>
    </row>
    <row r="85" spans="1:18" ht="20" x14ac:dyDescent="0.4">
      <c r="A85" s="12" t="s">
        <v>28</v>
      </c>
      <c r="B85" s="41">
        <v>0</v>
      </c>
      <c r="C85" s="41">
        <v>0</v>
      </c>
      <c r="D85" s="41">
        <v>0</v>
      </c>
      <c r="E85" s="41">
        <v>1087</v>
      </c>
      <c r="F85" s="41">
        <v>0</v>
      </c>
      <c r="G85" s="41">
        <v>0</v>
      </c>
      <c r="H85" s="41">
        <v>287373</v>
      </c>
      <c r="I85" s="41">
        <v>0</v>
      </c>
      <c r="J85" s="41">
        <v>0</v>
      </c>
      <c r="K85" s="41">
        <v>112863</v>
      </c>
      <c r="L85" s="41">
        <v>11484</v>
      </c>
      <c r="M85" s="41">
        <v>0</v>
      </c>
      <c r="N85" s="41">
        <v>0</v>
      </c>
      <c r="O85" s="42">
        <v>0</v>
      </c>
      <c r="P85" s="73">
        <v>412807</v>
      </c>
      <c r="Q85" s="74">
        <v>0.23091901749204272</v>
      </c>
      <c r="R85" s="1"/>
    </row>
    <row r="86" spans="1:18" ht="20" x14ac:dyDescent="0.4">
      <c r="A86" s="12" t="s">
        <v>29</v>
      </c>
      <c r="B86" s="41">
        <v>0</v>
      </c>
      <c r="C86" s="41">
        <v>20310</v>
      </c>
      <c r="D86" s="41">
        <v>0</v>
      </c>
      <c r="E86" s="41">
        <v>3867</v>
      </c>
      <c r="F86" s="41">
        <v>5948</v>
      </c>
      <c r="G86" s="41">
        <v>2037</v>
      </c>
      <c r="H86" s="41">
        <v>77528</v>
      </c>
      <c r="I86" s="41">
        <v>0</v>
      </c>
      <c r="J86" s="41">
        <v>0</v>
      </c>
      <c r="K86" s="41">
        <v>81998</v>
      </c>
      <c r="L86" s="41">
        <v>23522</v>
      </c>
      <c r="M86" s="41">
        <v>11519</v>
      </c>
      <c r="N86" s="41">
        <v>0</v>
      </c>
      <c r="O86" s="42">
        <v>43659</v>
      </c>
      <c r="P86" s="73">
        <v>270388</v>
      </c>
      <c r="Q86" s="74">
        <v>0.151251629215683</v>
      </c>
      <c r="R86" s="1"/>
    </row>
    <row r="87" spans="1:18" ht="20" x14ac:dyDescent="0.4">
      <c r="A87" s="12" t="s">
        <v>30</v>
      </c>
      <c r="B87" s="41">
        <v>0</v>
      </c>
      <c r="C87" s="41">
        <v>0</v>
      </c>
      <c r="D87" s="41">
        <v>0</v>
      </c>
      <c r="E87" s="41">
        <v>427</v>
      </c>
      <c r="F87" s="41">
        <v>0</v>
      </c>
      <c r="G87" s="41">
        <v>0</v>
      </c>
      <c r="H87" s="41">
        <v>38770</v>
      </c>
      <c r="I87" s="41">
        <v>0</v>
      </c>
      <c r="J87" s="41">
        <v>0</v>
      </c>
      <c r="K87" s="41">
        <v>0</v>
      </c>
      <c r="L87" s="41">
        <v>2963</v>
      </c>
      <c r="M87" s="41">
        <v>0</v>
      </c>
      <c r="N87" s="41">
        <v>0</v>
      </c>
      <c r="O87" s="42">
        <v>0</v>
      </c>
      <c r="P87" s="73">
        <v>42160</v>
      </c>
      <c r="Q87" s="74">
        <v>2.3583771053941723E-2</v>
      </c>
      <c r="R87" s="1"/>
    </row>
    <row r="88" spans="1:18" ht="20" x14ac:dyDescent="0.4">
      <c r="A88" s="13" t="s">
        <v>31</v>
      </c>
      <c r="B88" s="41">
        <v>4</v>
      </c>
      <c r="C88" s="41">
        <v>249</v>
      </c>
      <c r="D88" s="41">
        <v>144</v>
      </c>
      <c r="E88" s="41">
        <v>132</v>
      </c>
      <c r="F88" s="41">
        <v>63</v>
      </c>
      <c r="G88" s="41">
        <v>5</v>
      </c>
      <c r="H88" s="41">
        <v>5581</v>
      </c>
      <c r="I88" s="41">
        <v>319</v>
      </c>
      <c r="J88" s="41">
        <v>129</v>
      </c>
      <c r="K88" s="41">
        <v>1958</v>
      </c>
      <c r="L88" s="41">
        <v>308</v>
      </c>
      <c r="M88" s="41">
        <v>68</v>
      </c>
      <c r="N88" s="41">
        <v>226</v>
      </c>
      <c r="O88" s="42">
        <v>152</v>
      </c>
      <c r="P88" s="73">
        <v>9338</v>
      </c>
      <c r="Q88" s="74">
        <v>5.2235591580101475E-3</v>
      </c>
      <c r="R88" s="1"/>
    </row>
    <row r="89" spans="1:18" ht="20" x14ac:dyDescent="0.4">
      <c r="A89" s="12" t="s">
        <v>32</v>
      </c>
      <c r="B89" s="41">
        <v>187</v>
      </c>
      <c r="C89" s="41">
        <v>0</v>
      </c>
      <c r="D89" s="41">
        <v>739</v>
      </c>
      <c r="E89" s="41">
        <v>0</v>
      </c>
      <c r="F89" s="41">
        <v>0</v>
      </c>
      <c r="G89" s="41">
        <v>0</v>
      </c>
      <c r="H89" s="41">
        <v>0</v>
      </c>
      <c r="I89" s="41">
        <v>2008</v>
      </c>
      <c r="J89" s="41">
        <v>623</v>
      </c>
      <c r="K89" s="41">
        <v>0</v>
      </c>
      <c r="L89" s="41">
        <v>0</v>
      </c>
      <c r="M89" s="41">
        <v>0</v>
      </c>
      <c r="N89" s="41">
        <v>1769</v>
      </c>
      <c r="O89" s="42">
        <v>0</v>
      </c>
      <c r="P89" s="73">
        <v>5326</v>
      </c>
      <c r="Q89" s="74">
        <v>2.9792970738447251E-3</v>
      </c>
      <c r="R89" s="1"/>
    </row>
    <row r="90" spans="1:18" ht="20" x14ac:dyDescent="0.4">
      <c r="A90" s="12" t="s">
        <v>33</v>
      </c>
      <c r="B90" s="41">
        <v>0</v>
      </c>
      <c r="C90" s="41">
        <v>835</v>
      </c>
      <c r="D90" s="41">
        <v>0</v>
      </c>
      <c r="E90" s="41">
        <v>0</v>
      </c>
      <c r="F90" s="41">
        <v>206</v>
      </c>
      <c r="G90" s="41">
        <v>61</v>
      </c>
      <c r="H90" s="41">
        <v>0</v>
      </c>
      <c r="I90" s="41">
        <v>0</v>
      </c>
      <c r="J90" s="41">
        <v>0</v>
      </c>
      <c r="K90" s="41">
        <v>9588</v>
      </c>
      <c r="L90" s="41">
        <v>0</v>
      </c>
      <c r="M90" s="41">
        <v>217</v>
      </c>
      <c r="N90" s="41">
        <v>0</v>
      </c>
      <c r="O90" s="42">
        <v>989</v>
      </c>
      <c r="P90" s="73">
        <v>11896</v>
      </c>
      <c r="Q90" s="74">
        <v>6.6544720222412417E-3</v>
      </c>
      <c r="R90" s="1"/>
    </row>
    <row r="91" spans="1:18" ht="20.5" thickBot="1" x14ac:dyDescent="0.45">
      <c r="A91" s="12" t="s">
        <v>34</v>
      </c>
      <c r="B91" s="41">
        <v>0</v>
      </c>
      <c r="C91" s="41">
        <v>0</v>
      </c>
      <c r="D91" s="41">
        <v>0</v>
      </c>
      <c r="E91" s="41">
        <v>412</v>
      </c>
      <c r="F91" s="41">
        <v>0</v>
      </c>
      <c r="G91" s="41">
        <v>0</v>
      </c>
      <c r="H91" s="41">
        <v>25938</v>
      </c>
      <c r="I91" s="41">
        <v>0</v>
      </c>
      <c r="J91" s="41">
        <v>0</v>
      </c>
      <c r="K91" s="41">
        <v>0</v>
      </c>
      <c r="L91" s="41">
        <v>1395</v>
      </c>
      <c r="M91" s="41">
        <v>0</v>
      </c>
      <c r="N91" s="41">
        <v>0</v>
      </c>
      <c r="O91" s="42">
        <v>0</v>
      </c>
      <c r="P91" s="75">
        <v>27745</v>
      </c>
      <c r="Q91" s="74">
        <v>1.5520202274469002E-2</v>
      </c>
      <c r="R91" s="1"/>
    </row>
    <row r="92" spans="1:18" ht="21" thickTop="1" thickBot="1" x14ac:dyDescent="0.45">
      <c r="A92" s="14" t="s">
        <v>35</v>
      </c>
      <c r="B92" s="113">
        <v>7489</v>
      </c>
      <c r="C92" s="113">
        <v>40013</v>
      </c>
      <c r="D92" s="113">
        <v>22974</v>
      </c>
      <c r="E92" s="113">
        <v>12263</v>
      </c>
      <c r="F92" s="113">
        <v>12013</v>
      </c>
      <c r="G92" s="113">
        <v>4651</v>
      </c>
      <c r="H92" s="113">
        <v>1081492</v>
      </c>
      <c r="I92" s="113">
        <v>67352</v>
      </c>
      <c r="J92" s="113">
        <v>23898</v>
      </c>
      <c r="K92" s="113">
        <v>273951</v>
      </c>
      <c r="L92" s="113">
        <v>79580</v>
      </c>
      <c r="M92" s="113">
        <v>21372</v>
      </c>
      <c r="N92" s="113">
        <v>50963</v>
      </c>
      <c r="O92" s="113">
        <v>89659</v>
      </c>
      <c r="P92" s="76">
        <v>1787670</v>
      </c>
      <c r="Q92" s="65">
        <v>1</v>
      </c>
      <c r="R92" s="1"/>
    </row>
    <row r="93" spans="1:18" ht="13" x14ac:dyDescent="0.3">
      <c r="A93" s="15" t="s">
        <v>36</v>
      </c>
      <c r="B93" s="50" t="s">
        <v>37</v>
      </c>
      <c r="C93" s="48">
        <v>129535</v>
      </c>
      <c r="D93" s="49" t="s">
        <v>38</v>
      </c>
      <c r="E93" s="49">
        <v>22</v>
      </c>
      <c r="F93" s="50" t="s">
        <v>39</v>
      </c>
      <c r="G93" s="49">
        <v>7557</v>
      </c>
      <c r="H93" s="49" t="s">
        <v>40</v>
      </c>
      <c r="I93" s="49">
        <v>131167</v>
      </c>
      <c r="J93" s="50" t="s">
        <v>41</v>
      </c>
      <c r="K93" s="51">
        <v>0</v>
      </c>
      <c r="M93" s="50" t="s">
        <v>42</v>
      </c>
      <c r="N93" s="49">
        <v>65820</v>
      </c>
      <c r="P93" s="16">
        <v>341420</v>
      </c>
    </row>
    <row r="94" spans="1:18" ht="16" thickBot="1" x14ac:dyDescent="0.4">
      <c r="A94" s="15"/>
      <c r="B94" s="16"/>
      <c r="C94" s="16"/>
      <c r="D94" s="17"/>
      <c r="E94" s="18"/>
      <c r="F94" s="17"/>
      <c r="G94" s="17"/>
      <c r="H94" s="19"/>
      <c r="I94" s="17"/>
      <c r="J94" s="17"/>
      <c r="K94" s="17"/>
      <c r="L94" s="17"/>
      <c r="M94" s="17"/>
      <c r="N94" s="17"/>
      <c r="O94" s="17"/>
      <c r="P94" s="20">
        <v>2129090</v>
      </c>
    </row>
    <row r="95" spans="1:18" ht="13.5" thickTop="1" x14ac:dyDescent="0.25">
      <c r="A95" s="47" t="s">
        <v>43</v>
      </c>
      <c r="B95" s="56">
        <v>7498</v>
      </c>
      <c r="D95" t="s">
        <v>44</v>
      </c>
      <c r="E95" s="16"/>
      <c r="K95" s="16"/>
      <c r="O95" s="17"/>
      <c r="Q95" s="77"/>
    </row>
    <row r="96" spans="1:18" ht="15.5" x14ac:dyDescent="0.35">
      <c r="D96" s="17"/>
      <c r="E96" s="18"/>
      <c r="F96" s="17"/>
      <c r="G96" s="17"/>
      <c r="H96" s="19"/>
      <c r="I96" s="17"/>
      <c r="J96" s="17"/>
      <c r="K96" s="17"/>
      <c r="L96" s="17"/>
      <c r="M96" s="17" t="s">
        <v>44</v>
      </c>
      <c r="N96" s="17"/>
      <c r="O96" s="17"/>
      <c r="P96" s="17"/>
      <c r="Q96" s="16"/>
      <c r="R96" t="s">
        <v>44</v>
      </c>
    </row>
    <row r="97" spans="1:17" ht="15.5" x14ac:dyDescent="0.35">
      <c r="A97" s="53" t="s">
        <v>81</v>
      </c>
      <c r="B97" s="53"/>
      <c r="D97" s="17"/>
      <c r="E97" s="18"/>
      <c r="F97" s="17"/>
      <c r="G97" s="17"/>
      <c r="H97" s="19"/>
      <c r="I97" s="17"/>
      <c r="J97" s="17"/>
      <c r="K97" s="17"/>
      <c r="L97" s="17"/>
      <c r="M97" s="17"/>
      <c r="N97" s="17"/>
      <c r="O97" s="17" t="s">
        <v>44</v>
      </c>
      <c r="P97" s="17"/>
      <c r="Q97" s="16"/>
    </row>
    <row r="98" spans="1:17" ht="15.5" x14ac:dyDescent="0.35">
      <c r="A98" s="53" t="s">
        <v>45</v>
      </c>
      <c r="B98" s="53"/>
      <c r="C98" s="16"/>
      <c r="D98" s="17"/>
      <c r="E98" s="18"/>
      <c r="F98" s="17"/>
      <c r="G98" s="17"/>
      <c r="H98" s="19"/>
      <c r="I98" s="17"/>
      <c r="J98" s="17"/>
      <c r="K98" s="17"/>
      <c r="L98" s="17"/>
      <c r="M98" s="17"/>
      <c r="N98" s="17"/>
      <c r="O98" s="17" t="s">
        <v>44</v>
      </c>
      <c r="P98" s="17"/>
      <c r="Q98" s="16"/>
    </row>
  </sheetData>
  <mergeCells count="36">
    <mergeCell ref="A74:R74"/>
    <mergeCell ref="A75:R75"/>
    <mergeCell ref="A76:R76"/>
    <mergeCell ref="K42:K44"/>
    <mergeCell ref="C45:E45"/>
    <mergeCell ref="A49:R49"/>
    <mergeCell ref="A50:R50"/>
    <mergeCell ref="A51:R51"/>
    <mergeCell ref="A52:R52"/>
    <mergeCell ref="C42:E44"/>
    <mergeCell ref="F42:F44"/>
    <mergeCell ref="G42:G44"/>
    <mergeCell ref="H42:H44"/>
    <mergeCell ref="I42:I44"/>
    <mergeCell ref="J42:J44"/>
    <mergeCell ref="J38:J39"/>
    <mergeCell ref="K38:K39"/>
    <mergeCell ref="C40:E41"/>
    <mergeCell ref="F40:F41"/>
    <mergeCell ref="G40:G41"/>
    <mergeCell ref="H40:H41"/>
    <mergeCell ref="I40:I41"/>
    <mergeCell ref="J40:J41"/>
    <mergeCell ref="K40:K41"/>
    <mergeCell ref="I38:I39"/>
    <mergeCell ref="C37:F37"/>
    <mergeCell ref="C38:E39"/>
    <mergeCell ref="F38:F39"/>
    <mergeCell ref="G38:G39"/>
    <mergeCell ref="H38:H39"/>
    <mergeCell ref="C35:K35"/>
    <mergeCell ref="A1:R1"/>
    <mergeCell ref="A2:R2"/>
    <mergeCell ref="A3:R3"/>
    <mergeCell ref="B27:P27"/>
    <mergeCell ref="B29:C29"/>
  </mergeCells>
  <pageMargins left="0.7" right="0.7" top="0.75" bottom="0.75" header="0.3" footer="0.3"/>
  <pageSetup scale="47" orientation="landscape" horizontalDpi="1200" verticalDpi="1200" r:id="rId1"/>
  <rowBreaks count="1" manualBreakCount="1">
    <brk id="48" max="16383" man="1"/>
  </rowBreaks>
  <colBreaks count="1" manualBreakCount="1">
    <brk id="1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CC5F0-7905-4170-B0AB-646DA4349A7D}">
  <dimension ref="A1:V98"/>
  <sheetViews>
    <sheetView topLeftCell="A19" zoomScaleNormal="100" zoomScaleSheetLayoutView="90" workbookViewId="0">
      <pane xSplit="1" topLeftCell="B1" activePane="topRight" state="frozen"/>
      <selection activeCell="P16" sqref="P16"/>
      <selection pane="topRight" activeCell="A47" sqref="A47"/>
    </sheetView>
  </sheetViews>
  <sheetFormatPr defaultColWidth="9.1796875" defaultRowHeight="12.5" x14ac:dyDescent="0.25"/>
  <cols>
    <col min="1" max="1" width="44.1796875" customWidth="1"/>
    <col min="2" max="2" width="20.1796875" bestFit="1" customWidth="1"/>
    <col min="3" max="3" width="11.453125" customWidth="1"/>
    <col min="4" max="4" width="11" customWidth="1"/>
    <col min="5" max="5" width="10" customWidth="1"/>
    <col min="6" max="6" width="13" customWidth="1"/>
    <col min="7" max="7" width="12.453125" bestFit="1" customWidth="1"/>
    <col min="8" max="8" width="11" customWidth="1"/>
    <col min="9" max="9" width="10.1796875" customWidth="1"/>
    <col min="10" max="10" width="10.453125" customWidth="1"/>
    <col min="11" max="11" width="11" bestFit="1" customWidth="1"/>
    <col min="12" max="12" width="10.1796875" customWidth="1"/>
    <col min="13" max="13" width="9.81640625" bestFit="1" customWidth="1"/>
    <col min="14" max="14" width="11" customWidth="1"/>
    <col min="15" max="15" width="11.453125" customWidth="1"/>
    <col min="16" max="16" width="11" bestFit="1" customWidth="1"/>
    <col min="17" max="17" width="12.453125" customWidth="1"/>
    <col min="20" max="20" width="9.81640625" bestFit="1" customWidth="1"/>
  </cols>
  <sheetData>
    <row r="1" spans="1:22" ht="19.5" customHeight="1" x14ac:dyDescent="0.4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</row>
    <row r="2" spans="1:22" ht="17.5" x14ac:dyDescent="0.35">
      <c r="A2" s="117" t="s">
        <v>76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</row>
    <row r="3" spans="1:22" ht="17.5" x14ac:dyDescent="0.35">
      <c r="A3" s="118" t="s">
        <v>2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</row>
    <row r="4" spans="1:22" ht="17.5" x14ac:dyDescent="0.3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</row>
    <row r="5" spans="1:22" ht="16" thickBot="1" x14ac:dyDescent="0.4">
      <c r="A5" s="2"/>
      <c r="B5" s="3" t="s">
        <v>3</v>
      </c>
      <c r="C5" s="4"/>
      <c r="D5" s="2"/>
      <c r="E5" s="4"/>
      <c r="F5" s="4"/>
      <c r="G5" s="5"/>
      <c r="H5" s="5"/>
      <c r="I5" s="5"/>
      <c r="J5" s="5"/>
      <c r="K5" s="5"/>
      <c r="L5" s="4"/>
      <c r="M5" s="4"/>
      <c r="N5" s="4"/>
      <c r="O5" s="4"/>
      <c r="P5" s="2"/>
      <c r="Q5" s="6"/>
    </row>
    <row r="6" spans="1:22" ht="20" x14ac:dyDescent="0.4">
      <c r="A6" s="2"/>
      <c r="B6" s="7">
        <v>1</v>
      </c>
      <c r="C6" s="7">
        <v>3</v>
      </c>
      <c r="D6" s="7">
        <v>5</v>
      </c>
      <c r="E6" s="7">
        <v>7</v>
      </c>
      <c r="F6" s="55" t="s">
        <v>4</v>
      </c>
      <c r="G6" s="8">
        <v>29</v>
      </c>
      <c r="H6" s="8">
        <v>13</v>
      </c>
      <c r="I6" s="8">
        <v>15</v>
      </c>
      <c r="J6" s="8">
        <v>17</v>
      </c>
      <c r="K6" s="7">
        <v>19</v>
      </c>
      <c r="L6" s="7">
        <v>21</v>
      </c>
      <c r="M6" s="7">
        <v>23</v>
      </c>
      <c r="N6" s="7">
        <v>25</v>
      </c>
      <c r="O6" s="62">
        <v>27</v>
      </c>
      <c r="P6" s="63" t="s">
        <v>5</v>
      </c>
      <c r="Q6" s="64" t="s">
        <v>6</v>
      </c>
      <c r="R6" s="46"/>
    </row>
    <row r="7" spans="1:22" ht="29" x14ac:dyDescent="0.4">
      <c r="A7" s="9" t="s">
        <v>7</v>
      </c>
      <c r="B7" s="8" t="s">
        <v>8</v>
      </c>
      <c r="C7" s="8" t="s">
        <v>9</v>
      </c>
      <c r="D7" s="8" t="s">
        <v>10</v>
      </c>
      <c r="E7" s="8" t="s">
        <v>11</v>
      </c>
      <c r="F7" s="54" t="s">
        <v>12</v>
      </c>
      <c r="G7" s="7" t="s">
        <v>13</v>
      </c>
      <c r="H7" s="8" t="s">
        <v>14</v>
      </c>
      <c r="I7" s="8" t="s">
        <v>15</v>
      </c>
      <c r="J7" s="8" t="s">
        <v>16</v>
      </c>
      <c r="K7" s="8" t="s">
        <v>17</v>
      </c>
      <c r="L7" s="8" t="s">
        <v>18</v>
      </c>
      <c r="M7" s="8" t="s">
        <v>19</v>
      </c>
      <c r="N7" s="8" t="s">
        <v>20</v>
      </c>
      <c r="O7" s="10" t="s">
        <v>21</v>
      </c>
      <c r="P7" s="11" t="s">
        <v>22</v>
      </c>
      <c r="Q7" s="32" t="s">
        <v>23</v>
      </c>
      <c r="R7" s="46"/>
    </row>
    <row r="8" spans="1:22" ht="25.5" customHeight="1" x14ac:dyDescent="0.4">
      <c r="A8" s="12" t="s">
        <v>24</v>
      </c>
      <c r="B8" s="41">
        <v>2910</v>
      </c>
      <c r="C8" s="41">
        <v>0</v>
      </c>
      <c r="D8" s="41">
        <v>9473</v>
      </c>
      <c r="E8" s="41">
        <v>0</v>
      </c>
      <c r="F8" s="41">
        <v>0</v>
      </c>
      <c r="G8" s="41">
        <v>0</v>
      </c>
      <c r="H8" s="41">
        <v>0</v>
      </c>
      <c r="I8" s="41">
        <v>21416</v>
      </c>
      <c r="J8" s="41">
        <v>8634</v>
      </c>
      <c r="K8" s="41">
        <v>0</v>
      </c>
      <c r="L8" s="41">
        <v>0</v>
      </c>
      <c r="M8" s="41">
        <v>0</v>
      </c>
      <c r="N8" s="41">
        <v>32009</v>
      </c>
      <c r="O8" s="42">
        <v>0</v>
      </c>
      <c r="P8" s="73">
        <f t="shared" ref="P8:P18" si="0">SUM(B8:O8)</f>
        <v>74442</v>
      </c>
      <c r="Q8" s="74">
        <f t="shared" ref="Q8:Q18" si="1">IF(P8=0,0,P8/$P$19)</f>
        <v>4.1641913776032491E-2</v>
      </c>
      <c r="R8" s="114"/>
      <c r="S8" s="45">
        <f t="shared" ref="S8:S14" si="2">L8+H8+E8</f>
        <v>0</v>
      </c>
      <c r="V8" s="45"/>
    </row>
    <row r="9" spans="1:22" ht="20" x14ac:dyDescent="0.4">
      <c r="A9" s="12" t="s">
        <v>25</v>
      </c>
      <c r="B9" s="41">
        <v>4388</v>
      </c>
      <c r="C9" s="41">
        <v>0</v>
      </c>
      <c r="D9" s="41">
        <v>12618</v>
      </c>
      <c r="E9" s="41">
        <v>4281</v>
      </c>
      <c r="F9" s="41">
        <v>0</v>
      </c>
      <c r="G9" s="41">
        <v>0</v>
      </c>
      <c r="H9" s="41">
        <v>92604</v>
      </c>
      <c r="I9" s="41">
        <v>43609</v>
      </c>
      <c r="J9" s="41">
        <v>14512</v>
      </c>
      <c r="K9" s="41">
        <v>0</v>
      </c>
      <c r="L9" s="41">
        <v>21491</v>
      </c>
      <c r="M9" s="41">
        <v>0</v>
      </c>
      <c r="N9" s="41">
        <v>16959</v>
      </c>
      <c r="O9" s="42">
        <v>0</v>
      </c>
      <c r="P9" s="73">
        <f t="shared" si="0"/>
        <v>210462</v>
      </c>
      <c r="Q9" s="74">
        <f t="shared" si="1"/>
        <v>0.11772978234237863</v>
      </c>
      <c r="R9" s="114"/>
      <c r="S9" s="45">
        <f t="shared" si="2"/>
        <v>118376</v>
      </c>
      <c r="V9" s="45"/>
    </row>
    <row r="10" spans="1:22" ht="20" x14ac:dyDescent="0.4">
      <c r="A10" s="12" t="s">
        <v>26</v>
      </c>
      <c r="B10" s="41">
        <v>0</v>
      </c>
      <c r="C10" s="41">
        <v>18619</v>
      </c>
      <c r="D10" s="41">
        <v>0</v>
      </c>
      <c r="E10" s="41">
        <v>1216</v>
      </c>
      <c r="F10" s="41">
        <v>5796</v>
      </c>
      <c r="G10" s="41">
        <v>2548</v>
      </c>
      <c r="H10" s="41">
        <v>196033</v>
      </c>
      <c r="I10" s="41">
        <v>0</v>
      </c>
      <c r="J10" s="41">
        <v>0</v>
      </c>
      <c r="K10" s="41">
        <v>67544</v>
      </c>
      <c r="L10" s="41">
        <v>10131</v>
      </c>
      <c r="M10" s="41">
        <v>9568</v>
      </c>
      <c r="N10" s="41">
        <v>0</v>
      </c>
      <c r="O10" s="42">
        <v>44859</v>
      </c>
      <c r="P10" s="73">
        <f t="shared" si="0"/>
        <v>356314</v>
      </c>
      <c r="Q10" s="74">
        <f t="shared" si="1"/>
        <v>0.19931754742206337</v>
      </c>
      <c r="R10" s="46"/>
      <c r="S10" s="45">
        <f t="shared" si="2"/>
        <v>207380</v>
      </c>
      <c r="V10" s="45"/>
    </row>
    <row r="11" spans="1:22" ht="20" x14ac:dyDescent="0.4">
      <c r="A11" s="12" t="s">
        <v>27</v>
      </c>
      <c r="B11" s="41">
        <v>0</v>
      </c>
      <c r="C11" s="41">
        <v>0</v>
      </c>
      <c r="D11" s="41">
        <v>0</v>
      </c>
      <c r="E11" s="41">
        <v>841</v>
      </c>
      <c r="F11" s="41">
        <v>0</v>
      </c>
      <c r="G11" s="41">
        <v>0</v>
      </c>
      <c r="H11" s="41">
        <v>357665</v>
      </c>
      <c r="I11" s="41">
        <v>0</v>
      </c>
      <c r="J11" s="41">
        <v>0</v>
      </c>
      <c r="K11" s="41">
        <v>0</v>
      </c>
      <c r="L11" s="41">
        <v>8286</v>
      </c>
      <c r="M11" s="41">
        <v>0</v>
      </c>
      <c r="N11" s="41">
        <v>0</v>
      </c>
      <c r="O11" s="42">
        <v>0</v>
      </c>
      <c r="P11" s="73">
        <f t="shared" si="0"/>
        <v>366792</v>
      </c>
      <c r="Q11" s="74">
        <f t="shared" si="1"/>
        <v>0.20517880816929299</v>
      </c>
      <c r="R11" s="114"/>
      <c r="S11" s="45">
        <f t="shared" si="2"/>
        <v>366792</v>
      </c>
      <c r="V11" s="45"/>
    </row>
    <row r="12" spans="1:22" ht="20" x14ac:dyDescent="0.4">
      <c r="A12" s="12" t="s">
        <v>28</v>
      </c>
      <c r="B12" s="41">
        <v>0</v>
      </c>
      <c r="C12" s="41">
        <v>0</v>
      </c>
      <c r="D12" s="41">
        <v>0</v>
      </c>
      <c r="E12" s="41">
        <v>1087</v>
      </c>
      <c r="F12" s="41">
        <v>0</v>
      </c>
      <c r="G12" s="41">
        <v>0</v>
      </c>
      <c r="H12" s="41">
        <v>287373</v>
      </c>
      <c r="I12" s="41">
        <v>0</v>
      </c>
      <c r="J12" s="41">
        <v>0</v>
      </c>
      <c r="K12" s="41">
        <v>112863</v>
      </c>
      <c r="L12" s="41">
        <v>11484</v>
      </c>
      <c r="M12" s="41">
        <v>0</v>
      </c>
      <c r="N12" s="41">
        <v>0</v>
      </c>
      <c r="O12" s="42">
        <v>0</v>
      </c>
      <c r="P12" s="73">
        <f t="shared" si="0"/>
        <v>412807</v>
      </c>
      <c r="Q12" s="74">
        <f t="shared" si="1"/>
        <v>0.23091901749204272</v>
      </c>
      <c r="R12" s="114"/>
      <c r="S12" s="45">
        <f t="shared" si="2"/>
        <v>299944</v>
      </c>
      <c r="V12" s="45"/>
    </row>
    <row r="13" spans="1:22" ht="20" x14ac:dyDescent="0.4">
      <c r="A13" s="12" t="s">
        <v>29</v>
      </c>
      <c r="B13" s="41">
        <v>0</v>
      </c>
      <c r="C13" s="41">
        <v>20310</v>
      </c>
      <c r="D13" s="41">
        <v>0</v>
      </c>
      <c r="E13" s="41">
        <v>3867</v>
      </c>
      <c r="F13" s="41">
        <v>5948</v>
      </c>
      <c r="G13" s="41">
        <v>2037</v>
      </c>
      <c r="H13" s="41">
        <v>77528</v>
      </c>
      <c r="I13" s="41">
        <v>0</v>
      </c>
      <c r="J13" s="41">
        <v>0</v>
      </c>
      <c r="K13" s="41">
        <v>81998</v>
      </c>
      <c r="L13" s="41">
        <v>23522</v>
      </c>
      <c r="M13" s="41">
        <v>11519</v>
      </c>
      <c r="N13" s="41">
        <v>0</v>
      </c>
      <c r="O13" s="42">
        <v>43659</v>
      </c>
      <c r="P13" s="73">
        <f t="shared" si="0"/>
        <v>270388</v>
      </c>
      <c r="Q13" s="74">
        <f t="shared" si="1"/>
        <v>0.151251629215683</v>
      </c>
      <c r="R13" s="114"/>
      <c r="S13" s="45">
        <f t="shared" si="2"/>
        <v>104917</v>
      </c>
      <c r="V13" s="45"/>
    </row>
    <row r="14" spans="1:22" ht="20" x14ac:dyDescent="0.4">
      <c r="A14" s="12" t="s">
        <v>30</v>
      </c>
      <c r="B14" s="41">
        <v>0</v>
      </c>
      <c r="C14" s="41">
        <v>0</v>
      </c>
      <c r="D14" s="41">
        <v>0</v>
      </c>
      <c r="E14" s="41">
        <v>427</v>
      </c>
      <c r="F14" s="41">
        <v>0</v>
      </c>
      <c r="G14" s="41">
        <v>0</v>
      </c>
      <c r="H14" s="41">
        <v>38770</v>
      </c>
      <c r="I14" s="41">
        <v>0</v>
      </c>
      <c r="J14" s="41">
        <v>0</v>
      </c>
      <c r="K14" s="41">
        <v>0</v>
      </c>
      <c r="L14" s="41">
        <v>2963</v>
      </c>
      <c r="M14" s="41">
        <v>0</v>
      </c>
      <c r="N14" s="41">
        <v>0</v>
      </c>
      <c r="O14" s="42">
        <v>0</v>
      </c>
      <c r="P14" s="73">
        <f t="shared" si="0"/>
        <v>42160</v>
      </c>
      <c r="Q14" s="74">
        <f t="shared" si="1"/>
        <v>2.3583771053941723E-2</v>
      </c>
      <c r="R14" s="46"/>
      <c r="S14" s="45">
        <f t="shared" si="2"/>
        <v>42160</v>
      </c>
      <c r="V14" s="45"/>
    </row>
    <row r="15" spans="1:22" ht="20" x14ac:dyDescent="0.4">
      <c r="A15" s="13" t="s">
        <v>31</v>
      </c>
      <c r="B15" s="41">
        <v>4</v>
      </c>
      <c r="C15" s="41">
        <v>249</v>
      </c>
      <c r="D15" s="41">
        <v>144</v>
      </c>
      <c r="E15" s="41">
        <v>132</v>
      </c>
      <c r="F15" s="41">
        <v>63</v>
      </c>
      <c r="G15" s="41">
        <v>5</v>
      </c>
      <c r="H15" s="41">
        <v>5581</v>
      </c>
      <c r="I15" s="41">
        <v>319</v>
      </c>
      <c r="J15" s="41">
        <v>129</v>
      </c>
      <c r="K15" s="41">
        <v>1958</v>
      </c>
      <c r="L15" s="41">
        <v>308</v>
      </c>
      <c r="M15" s="41">
        <v>68</v>
      </c>
      <c r="N15" s="41">
        <v>226</v>
      </c>
      <c r="O15" s="42">
        <v>152</v>
      </c>
      <c r="P15" s="73">
        <f t="shared" si="0"/>
        <v>9338</v>
      </c>
      <c r="Q15" s="74">
        <f t="shared" si="1"/>
        <v>5.2235591580101475E-3</v>
      </c>
      <c r="R15" s="46"/>
      <c r="V15" s="45"/>
    </row>
    <row r="16" spans="1:22" ht="20" x14ac:dyDescent="0.4">
      <c r="A16" s="12" t="s">
        <v>32</v>
      </c>
      <c r="B16" s="41">
        <v>187</v>
      </c>
      <c r="C16" s="41">
        <v>0</v>
      </c>
      <c r="D16" s="41">
        <v>739</v>
      </c>
      <c r="E16" s="41">
        <v>0</v>
      </c>
      <c r="F16" s="41">
        <v>0</v>
      </c>
      <c r="G16" s="41">
        <v>0</v>
      </c>
      <c r="H16" s="41">
        <v>0</v>
      </c>
      <c r="I16" s="41">
        <v>2008</v>
      </c>
      <c r="J16" s="41">
        <v>623</v>
      </c>
      <c r="K16" s="41">
        <v>0</v>
      </c>
      <c r="L16" s="41">
        <v>0</v>
      </c>
      <c r="M16" s="41">
        <v>0</v>
      </c>
      <c r="N16" s="41">
        <v>1769</v>
      </c>
      <c r="O16" s="42">
        <v>0</v>
      </c>
      <c r="P16" s="73">
        <f t="shared" si="0"/>
        <v>5326</v>
      </c>
      <c r="Q16" s="74">
        <f t="shared" si="1"/>
        <v>2.9792970738447251E-3</v>
      </c>
      <c r="R16" s="46"/>
      <c r="V16" s="45"/>
    </row>
    <row r="17" spans="1:22" ht="20" x14ac:dyDescent="0.4">
      <c r="A17" s="12" t="s">
        <v>33</v>
      </c>
      <c r="B17" s="41">
        <v>0</v>
      </c>
      <c r="C17" s="41">
        <v>835</v>
      </c>
      <c r="D17" s="41">
        <v>0</v>
      </c>
      <c r="E17" s="41">
        <v>0</v>
      </c>
      <c r="F17" s="41">
        <v>206</v>
      </c>
      <c r="G17" s="41">
        <v>61</v>
      </c>
      <c r="H17" s="41">
        <v>0</v>
      </c>
      <c r="I17" s="41">
        <v>0</v>
      </c>
      <c r="J17" s="41">
        <v>0</v>
      </c>
      <c r="K17" s="41">
        <v>9588</v>
      </c>
      <c r="L17" s="41">
        <v>0</v>
      </c>
      <c r="M17" s="41">
        <v>217</v>
      </c>
      <c r="N17" s="41">
        <v>0</v>
      </c>
      <c r="O17" s="42">
        <v>989</v>
      </c>
      <c r="P17" s="73">
        <f t="shared" si="0"/>
        <v>11896</v>
      </c>
      <c r="Q17" s="74">
        <f t="shared" si="1"/>
        <v>6.6544720222412417E-3</v>
      </c>
      <c r="R17" s="46"/>
      <c r="V17" s="45"/>
    </row>
    <row r="18" spans="1:22" ht="20.5" thickBot="1" x14ac:dyDescent="0.45">
      <c r="A18" s="12" t="s">
        <v>34</v>
      </c>
      <c r="B18" s="41">
        <v>0</v>
      </c>
      <c r="C18" s="41">
        <v>0</v>
      </c>
      <c r="D18" s="41">
        <v>0</v>
      </c>
      <c r="E18" s="41">
        <v>412</v>
      </c>
      <c r="F18" s="41">
        <v>0</v>
      </c>
      <c r="G18" s="41">
        <v>0</v>
      </c>
      <c r="H18" s="41">
        <v>25938</v>
      </c>
      <c r="I18" s="41">
        <v>0</v>
      </c>
      <c r="J18" s="41">
        <v>0</v>
      </c>
      <c r="K18" s="41">
        <v>0</v>
      </c>
      <c r="L18" s="41">
        <v>1395</v>
      </c>
      <c r="M18" s="41">
        <v>0</v>
      </c>
      <c r="N18" s="41">
        <v>0</v>
      </c>
      <c r="O18" s="42">
        <v>0</v>
      </c>
      <c r="P18" s="75">
        <f t="shared" si="0"/>
        <v>27745</v>
      </c>
      <c r="Q18" s="74">
        <f t="shared" si="1"/>
        <v>1.5520202274469002E-2</v>
      </c>
      <c r="R18" s="46"/>
      <c r="V18" s="45"/>
    </row>
    <row r="19" spans="1:22" ht="21" thickTop="1" thickBot="1" x14ac:dyDescent="0.45">
      <c r="A19" s="14" t="s">
        <v>35</v>
      </c>
      <c r="B19" s="113">
        <v>7489</v>
      </c>
      <c r="C19" s="113">
        <v>40013</v>
      </c>
      <c r="D19" s="113">
        <v>22974</v>
      </c>
      <c r="E19" s="113">
        <v>12263</v>
      </c>
      <c r="F19" s="113">
        <v>12013</v>
      </c>
      <c r="G19" s="113">
        <v>4651</v>
      </c>
      <c r="H19" s="113">
        <v>1081492</v>
      </c>
      <c r="I19" s="113">
        <v>67352</v>
      </c>
      <c r="J19" s="113">
        <v>23898</v>
      </c>
      <c r="K19" s="113">
        <v>273951</v>
      </c>
      <c r="L19" s="113">
        <v>79580</v>
      </c>
      <c r="M19" s="113">
        <v>21372</v>
      </c>
      <c r="N19" s="113">
        <v>50963</v>
      </c>
      <c r="O19" s="113">
        <v>89659</v>
      </c>
      <c r="P19" s="76">
        <f>SUM(P8:P18)</f>
        <v>1787670</v>
      </c>
      <c r="Q19" s="65">
        <f>SUM(Q8:Q18)</f>
        <v>1</v>
      </c>
      <c r="R19" s="46"/>
      <c r="S19">
        <f>6162+856</f>
        <v>7018</v>
      </c>
    </row>
    <row r="20" spans="1:22" ht="18.75" customHeight="1" x14ac:dyDescent="0.3">
      <c r="A20" s="15" t="s">
        <v>36</v>
      </c>
      <c r="B20" s="50" t="s">
        <v>37</v>
      </c>
      <c r="C20" s="48">
        <v>129535</v>
      </c>
      <c r="D20" s="49" t="s">
        <v>38</v>
      </c>
      <c r="E20" s="49">
        <v>22</v>
      </c>
      <c r="F20" s="50" t="s">
        <v>39</v>
      </c>
      <c r="G20" s="49">
        <v>7557</v>
      </c>
      <c r="H20" s="49" t="s">
        <v>40</v>
      </c>
      <c r="I20" s="49">
        <v>131167</v>
      </c>
      <c r="J20" s="50" t="s">
        <v>41</v>
      </c>
      <c r="K20" s="51">
        <v>0</v>
      </c>
      <c r="M20" s="50" t="s">
        <v>42</v>
      </c>
      <c r="N20" s="49">
        <v>65820</v>
      </c>
      <c r="P20" s="16">
        <f>C20+E20+G20+I20+K20+N20+B22</f>
        <v>341420</v>
      </c>
    </row>
    <row r="21" spans="1:22" ht="16" thickBot="1" x14ac:dyDescent="0.4">
      <c r="A21" s="15"/>
      <c r="B21" s="16"/>
      <c r="C21" s="16"/>
      <c r="D21" s="17"/>
      <c r="E21" s="18"/>
      <c r="F21" s="17"/>
      <c r="G21" s="17"/>
      <c r="H21" s="19"/>
      <c r="I21" s="17"/>
      <c r="J21" s="17"/>
      <c r="K21" s="17"/>
      <c r="L21" s="17"/>
      <c r="M21" s="17"/>
      <c r="N21" s="17"/>
      <c r="O21" s="17"/>
      <c r="P21" s="20">
        <f>SUM(P19:P20)</f>
        <v>2129090</v>
      </c>
      <c r="Q21" s="115"/>
      <c r="T21" s="27"/>
    </row>
    <row r="22" spans="1:22" ht="13.5" thickTop="1" x14ac:dyDescent="0.25">
      <c r="A22" s="47" t="s">
        <v>43</v>
      </c>
      <c r="B22" s="56">
        <v>7319</v>
      </c>
      <c r="D22" t="s">
        <v>44</v>
      </c>
      <c r="E22" s="16"/>
      <c r="K22" s="16"/>
      <c r="O22" s="17"/>
      <c r="Q22" s="77"/>
      <c r="T22" s="27"/>
    </row>
    <row r="23" spans="1:22" ht="15.5" x14ac:dyDescent="0.35">
      <c r="D23" s="17"/>
      <c r="E23" s="18"/>
      <c r="F23" s="17"/>
      <c r="G23" s="17"/>
      <c r="H23" s="19"/>
      <c r="I23" s="17"/>
      <c r="J23" s="17"/>
      <c r="K23" s="17"/>
      <c r="L23" s="17"/>
      <c r="M23" s="17" t="s">
        <v>44</v>
      </c>
      <c r="N23" s="17"/>
      <c r="O23" s="17"/>
      <c r="P23" s="17"/>
      <c r="Q23" s="16"/>
      <c r="R23" t="s">
        <v>44</v>
      </c>
    </row>
    <row r="24" spans="1:22" ht="15.5" x14ac:dyDescent="0.35">
      <c r="A24" s="53" t="s">
        <v>81</v>
      </c>
      <c r="B24" s="53"/>
      <c r="D24" s="17"/>
      <c r="E24" s="18"/>
      <c r="F24" s="17"/>
      <c r="G24" s="17"/>
      <c r="H24" s="19"/>
      <c r="I24" s="17"/>
      <c r="J24" s="17"/>
      <c r="K24" s="17"/>
      <c r="L24" s="17"/>
      <c r="M24" s="17"/>
      <c r="N24" s="17"/>
      <c r="O24" s="17" t="s">
        <v>44</v>
      </c>
      <c r="P24" s="17"/>
      <c r="Q24" s="16"/>
      <c r="T24" s="27"/>
    </row>
    <row r="25" spans="1:22" ht="15.5" x14ac:dyDescent="0.35">
      <c r="A25" s="53" t="s">
        <v>45</v>
      </c>
      <c r="B25" s="53"/>
      <c r="C25" s="16"/>
      <c r="D25" s="17"/>
      <c r="E25" s="18"/>
      <c r="F25" s="17"/>
      <c r="G25" s="17"/>
      <c r="H25" s="19"/>
      <c r="I25" s="17"/>
      <c r="J25" s="17"/>
      <c r="K25" s="17"/>
      <c r="L25" s="17"/>
      <c r="M25" s="17"/>
      <c r="N25" s="17"/>
      <c r="O25" s="17" t="s">
        <v>44</v>
      </c>
      <c r="P25" s="17"/>
      <c r="Q25" s="16"/>
    </row>
    <row r="26" spans="1:22" ht="15.5" x14ac:dyDescent="0.35">
      <c r="A26" s="15"/>
      <c r="B26" s="16"/>
      <c r="C26" s="16"/>
      <c r="D26" s="17"/>
      <c r="E26" s="18"/>
      <c r="F26" s="17"/>
      <c r="G26" s="17"/>
      <c r="H26" s="19"/>
      <c r="I26" s="17"/>
      <c r="J26" s="17"/>
      <c r="K26" s="17"/>
      <c r="L26" s="17"/>
      <c r="M26" s="17"/>
      <c r="N26" s="17"/>
      <c r="O26" s="17" t="s">
        <v>44</v>
      </c>
      <c r="P26" s="17"/>
      <c r="Q26" s="16"/>
    </row>
    <row r="27" spans="1:22" ht="17.5" x14ac:dyDescent="0.35">
      <c r="B27" s="157" t="s">
        <v>46</v>
      </c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69"/>
      <c r="R27" s="69"/>
    </row>
    <row r="28" spans="1:22" ht="13" thickBot="1" x14ac:dyDescent="0.3"/>
    <row r="29" spans="1:22" ht="53" x14ac:dyDescent="0.4">
      <c r="B29" s="158" t="s">
        <v>47</v>
      </c>
      <c r="C29" s="159"/>
      <c r="D29" s="21" t="s">
        <v>48</v>
      </c>
      <c r="E29" s="21" t="s">
        <v>25</v>
      </c>
      <c r="F29" s="21" t="s">
        <v>49</v>
      </c>
      <c r="G29" s="21" t="s">
        <v>27</v>
      </c>
      <c r="H29" s="22" t="s">
        <v>50</v>
      </c>
      <c r="I29" s="22" t="s">
        <v>29</v>
      </c>
      <c r="J29" s="22" t="s">
        <v>30</v>
      </c>
      <c r="K29" s="22" t="s">
        <v>51</v>
      </c>
      <c r="L29" s="23" t="s">
        <v>52</v>
      </c>
      <c r="M29" s="22" t="s">
        <v>53</v>
      </c>
      <c r="N29" s="23" t="s">
        <v>54</v>
      </c>
      <c r="O29" s="66" t="s">
        <v>55</v>
      </c>
      <c r="P29" s="61" t="s">
        <v>56</v>
      </c>
      <c r="Q29" s="1"/>
    </row>
    <row r="30" spans="1:22" ht="20" x14ac:dyDescent="0.4">
      <c r="B30" s="57" t="s">
        <v>57</v>
      </c>
      <c r="C30" s="57" t="s">
        <v>58</v>
      </c>
      <c r="D30" s="78">
        <f>E8+L8+H8</f>
        <v>0</v>
      </c>
      <c r="E30" s="78">
        <f>E9+H9+L9</f>
        <v>118376</v>
      </c>
      <c r="F30" s="78">
        <f>E10+H10+L10</f>
        <v>207380</v>
      </c>
      <c r="G30" s="78">
        <f>E11+H11+L11</f>
        <v>366792</v>
      </c>
      <c r="H30" s="78">
        <f>E12+H12+L12</f>
        <v>299944</v>
      </c>
      <c r="I30" s="78">
        <f>E13+H13+L13</f>
        <v>104917</v>
      </c>
      <c r="J30" s="78">
        <f>E14+H14+L14</f>
        <v>42160</v>
      </c>
      <c r="K30" s="78">
        <f>D30+E30+F30+G30+H30+I30+J30</f>
        <v>1139569</v>
      </c>
      <c r="L30" s="79">
        <f>IF(K30=0,0,((K30/K33)))</f>
        <v>0.65743164307575153</v>
      </c>
      <c r="M30" s="78">
        <f>E15+H15+L15</f>
        <v>6021</v>
      </c>
      <c r="N30" s="80">
        <f>IF(M30=0,0,(M30/M$33))</f>
        <v>0.64478475048190187</v>
      </c>
      <c r="O30" s="81">
        <f>K30+M30</f>
        <v>1145590</v>
      </c>
      <c r="P30" s="82">
        <f>IF(O30=0,0,(O30/O$33))</f>
        <v>0.65736387669040564</v>
      </c>
      <c r="Q30" s="1"/>
    </row>
    <row r="31" spans="1:22" ht="39.75" customHeight="1" x14ac:dyDescent="0.4">
      <c r="B31" s="83" t="s">
        <v>59</v>
      </c>
      <c r="C31" s="57" t="s">
        <v>60</v>
      </c>
      <c r="D31" s="78">
        <f>B8+D8+I8+J8+N8</f>
        <v>74442</v>
      </c>
      <c r="E31" s="78">
        <f>B9+D9+I9+J9+N9</f>
        <v>92086</v>
      </c>
      <c r="F31" s="84">
        <f>N10</f>
        <v>0</v>
      </c>
      <c r="G31" s="78">
        <f>N11</f>
        <v>0</v>
      </c>
      <c r="H31" s="78">
        <f>D12+J12+N12</f>
        <v>0</v>
      </c>
      <c r="I31" s="78">
        <f>B13+D13+I13+J13+N13</f>
        <v>0</v>
      </c>
      <c r="J31" s="78">
        <v>0</v>
      </c>
      <c r="K31" s="78">
        <f>D31+E31+F31+G31+H31+I31+J31</f>
        <v>166528</v>
      </c>
      <c r="L31" s="79">
        <f>IF(K31=0,0,((K31/K33)))</f>
        <v>9.6072090990645356E-2</v>
      </c>
      <c r="M31" s="78">
        <f>B15+D15+I15+J15+N15</f>
        <v>822</v>
      </c>
      <c r="N31" s="80">
        <f>IF(M31=0,0,(M31/M$33))</f>
        <v>8.8027414863996567E-2</v>
      </c>
      <c r="O31" s="81">
        <f>K31+M31</f>
        <v>167350</v>
      </c>
      <c r="P31" s="82">
        <f>IF(O31=0,0,(O31/O$33))</f>
        <v>9.6028984858578886E-2</v>
      </c>
      <c r="Q31" s="1"/>
      <c r="R31" s="43"/>
    </row>
    <row r="32" spans="1:22" ht="38" thickBot="1" x14ac:dyDescent="0.45">
      <c r="B32" s="72" t="s">
        <v>61</v>
      </c>
      <c r="C32" s="71" t="s">
        <v>62</v>
      </c>
      <c r="D32" s="85">
        <f>K8</f>
        <v>0</v>
      </c>
      <c r="E32" s="85">
        <f>K9</f>
        <v>0</v>
      </c>
      <c r="F32" s="86">
        <f>C10+F10+K10+G10+M10+O10</f>
        <v>148934</v>
      </c>
      <c r="G32" s="86">
        <f>K11</f>
        <v>0</v>
      </c>
      <c r="H32" s="86">
        <f>C12+F12+K12+M12+G12+O12</f>
        <v>112863</v>
      </c>
      <c r="I32" s="86">
        <f>C13+F13+G13+K13+M13+O13</f>
        <v>165471</v>
      </c>
      <c r="J32" s="86">
        <v>0</v>
      </c>
      <c r="K32" s="86">
        <f>D32+E32+F32+G32+H32+I32+J32</f>
        <v>427268</v>
      </c>
      <c r="L32" s="87">
        <f>IF(K32=0,0,((K32/K33)))</f>
        <v>0.24649626593360313</v>
      </c>
      <c r="M32" s="86">
        <f>C15+F15+G15+K15+M15+O15</f>
        <v>2495</v>
      </c>
      <c r="N32" s="88">
        <f>IF(M32=0,0,(M32/M$33))</f>
        <v>0.26718783465410151</v>
      </c>
      <c r="O32" s="89">
        <f>K32+M32</f>
        <v>429763</v>
      </c>
      <c r="P32" s="90">
        <f>IF(O32=0,0,(O32/O$33))</f>
        <v>0.24660713845101545</v>
      </c>
      <c r="Q32" s="1"/>
      <c r="R32" s="43"/>
    </row>
    <row r="33" spans="1:18" ht="21" thickTop="1" thickBot="1" x14ac:dyDescent="0.45">
      <c r="B33" s="24" t="s">
        <v>63</v>
      </c>
      <c r="C33" s="44"/>
      <c r="D33" s="91">
        <f t="shared" ref="D33:J33" si="3">SUM(D30:D32)</f>
        <v>74442</v>
      </c>
      <c r="E33" s="91">
        <f t="shared" si="3"/>
        <v>210462</v>
      </c>
      <c r="F33" s="91">
        <f t="shared" si="3"/>
        <v>356314</v>
      </c>
      <c r="G33" s="91">
        <f t="shared" si="3"/>
        <v>366792</v>
      </c>
      <c r="H33" s="92">
        <f t="shared" si="3"/>
        <v>412807</v>
      </c>
      <c r="I33" s="93">
        <f t="shared" si="3"/>
        <v>270388</v>
      </c>
      <c r="J33" s="93">
        <f t="shared" si="3"/>
        <v>42160</v>
      </c>
      <c r="K33" s="92">
        <f>SUM(D33:J33)</f>
        <v>1733365</v>
      </c>
      <c r="L33" s="94">
        <f>SUM(L30:L32)</f>
        <v>1</v>
      </c>
      <c r="M33" s="92">
        <f>SUM(M30:M32)</f>
        <v>9338</v>
      </c>
      <c r="N33" s="95">
        <f>SUM(N30:N32)</f>
        <v>1</v>
      </c>
      <c r="O33" s="96">
        <f>K33+M33</f>
        <v>1742703</v>
      </c>
      <c r="P33" s="97">
        <f>SUM(P30:P32)</f>
        <v>1</v>
      </c>
      <c r="Q33" s="1"/>
      <c r="R33" s="43"/>
    </row>
    <row r="34" spans="1:18" x14ac:dyDescent="0.25">
      <c r="A34" s="25"/>
      <c r="B34" s="26"/>
      <c r="C34" s="26"/>
      <c r="G34" s="27"/>
    </row>
    <row r="35" spans="1:18" ht="17.5" x14ac:dyDescent="0.35">
      <c r="B35" s="69"/>
      <c r="C35" s="157" t="s">
        <v>64</v>
      </c>
      <c r="D35" s="157"/>
      <c r="E35" s="157"/>
      <c r="F35" s="157"/>
      <c r="G35" s="157"/>
      <c r="H35" s="157"/>
      <c r="I35" s="157"/>
      <c r="J35" s="157"/>
      <c r="K35" s="157"/>
      <c r="L35" s="69"/>
      <c r="M35" s="69"/>
      <c r="N35" s="69"/>
      <c r="O35" s="69"/>
      <c r="P35" s="69"/>
      <c r="Q35" s="69"/>
      <c r="R35" s="69"/>
    </row>
    <row r="36" spans="1:18" ht="13" thickBot="1" x14ac:dyDescent="0.3"/>
    <row r="37" spans="1:18" ht="52" x14ac:dyDescent="0.3">
      <c r="C37" s="148" t="s">
        <v>47</v>
      </c>
      <c r="D37" s="149"/>
      <c r="E37" s="149"/>
      <c r="F37" s="150"/>
      <c r="G37" s="58" t="s">
        <v>65</v>
      </c>
      <c r="H37" s="58" t="s">
        <v>66</v>
      </c>
      <c r="I37" s="58" t="s">
        <v>67</v>
      </c>
      <c r="J37" s="59" t="s">
        <v>68</v>
      </c>
      <c r="K37" s="60" t="s">
        <v>69</v>
      </c>
      <c r="L37" s="77"/>
    </row>
    <row r="38" spans="1:18" x14ac:dyDescent="0.25">
      <c r="C38" s="151" t="s">
        <v>57</v>
      </c>
      <c r="D38" s="152"/>
      <c r="E38" s="153"/>
      <c r="F38" s="135" t="s">
        <v>58</v>
      </c>
      <c r="G38" s="138">
        <f>H16+E16+L16</f>
        <v>0</v>
      </c>
      <c r="H38" s="138">
        <f>H17+E17+L17</f>
        <v>0</v>
      </c>
      <c r="I38" s="138">
        <f>H18+E18+L18</f>
        <v>27745</v>
      </c>
      <c r="J38" s="141">
        <f>G38+H38+I38</f>
        <v>27745</v>
      </c>
      <c r="K38" s="119">
        <f>J38/J45</f>
        <v>0.6170080281095025</v>
      </c>
      <c r="L38" s="77"/>
    </row>
    <row r="39" spans="1:18" x14ac:dyDescent="0.25">
      <c r="C39" s="154"/>
      <c r="D39" s="155"/>
      <c r="E39" s="156"/>
      <c r="F39" s="146"/>
      <c r="G39" s="147"/>
      <c r="H39" s="147"/>
      <c r="I39" s="147"/>
      <c r="J39" s="144"/>
      <c r="K39" s="145"/>
      <c r="L39" s="77"/>
    </row>
    <row r="40" spans="1:18" x14ac:dyDescent="0.25">
      <c r="C40" s="126" t="s">
        <v>59</v>
      </c>
      <c r="D40" s="127"/>
      <c r="E40" s="128"/>
      <c r="F40" s="135" t="s">
        <v>60</v>
      </c>
      <c r="G40" s="138">
        <f>B16+D16+I16+J16+N16</f>
        <v>5326</v>
      </c>
      <c r="H40" s="138">
        <f>B17+D17+I17+J17+N17</f>
        <v>0</v>
      </c>
      <c r="I40" s="138">
        <f>N18+B18+D18+I18+J18</f>
        <v>0</v>
      </c>
      <c r="J40" s="141">
        <f>SUM(G40:I41)</f>
        <v>5326</v>
      </c>
      <c r="K40" s="119">
        <f>J40/J45</f>
        <v>0.11844241332532746</v>
      </c>
      <c r="L40" s="77"/>
    </row>
    <row r="41" spans="1:18" x14ac:dyDescent="0.25">
      <c r="C41" s="132"/>
      <c r="D41" s="133"/>
      <c r="E41" s="134"/>
      <c r="F41" s="146"/>
      <c r="G41" s="147"/>
      <c r="H41" s="147"/>
      <c r="I41" s="147"/>
      <c r="J41" s="144"/>
      <c r="K41" s="145"/>
      <c r="L41" s="77"/>
    </row>
    <row r="42" spans="1:18" x14ac:dyDescent="0.25">
      <c r="C42" s="126" t="s">
        <v>61</v>
      </c>
      <c r="D42" s="127"/>
      <c r="E42" s="128"/>
      <c r="F42" s="135" t="s">
        <v>62</v>
      </c>
      <c r="G42" s="138">
        <f>C16+F16+G16+K16+M16+O16</f>
        <v>0</v>
      </c>
      <c r="H42" s="138">
        <f>C17+F17+G17+K17+M17+O17</f>
        <v>11896</v>
      </c>
      <c r="I42" s="138">
        <f>C18+F18+G18+K18+M18+N18+O18</f>
        <v>0</v>
      </c>
      <c r="J42" s="141">
        <f>G42+H42+I42</f>
        <v>11896</v>
      </c>
      <c r="K42" s="119">
        <f>J42/J45</f>
        <v>0.26454955856517004</v>
      </c>
      <c r="L42" s="77"/>
    </row>
    <row r="43" spans="1:18" x14ac:dyDescent="0.25">
      <c r="C43" s="129"/>
      <c r="D43" s="130"/>
      <c r="E43" s="131"/>
      <c r="F43" s="136"/>
      <c r="G43" s="139"/>
      <c r="H43" s="139"/>
      <c r="I43" s="139"/>
      <c r="J43" s="142"/>
      <c r="K43" s="120"/>
      <c r="L43" s="77"/>
    </row>
    <row r="44" spans="1:18" ht="13" thickBot="1" x14ac:dyDescent="0.3">
      <c r="C44" s="132"/>
      <c r="D44" s="133"/>
      <c r="E44" s="134"/>
      <c r="F44" s="137"/>
      <c r="G44" s="140"/>
      <c r="H44" s="140"/>
      <c r="I44" s="140"/>
      <c r="J44" s="143"/>
      <c r="K44" s="121"/>
      <c r="L44" s="77"/>
    </row>
    <row r="45" spans="1:18" ht="14" thickTop="1" thickBot="1" x14ac:dyDescent="0.35">
      <c r="C45" s="122" t="s">
        <v>63</v>
      </c>
      <c r="D45" s="123"/>
      <c r="E45" s="124"/>
      <c r="F45" s="44"/>
      <c r="G45" s="92">
        <f>G38+G40+G42</f>
        <v>5326</v>
      </c>
      <c r="H45" s="93">
        <f>H38+H40+H42</f>
        <v>11896</v>
      </c>
      <c r="I45" s="93">
        <f>I38+I40+I42</f>
        <v>27745</v>
      </c>
      <c r="J45" s="93">
        <f>SUM(G45:I45)</f>
        <v>44967</v>
      </c>
      <c r="K45" s="98">
        <f>SUM(K38:K44)</f>
        <v>1</v>
      </c>
      <c r="L45" s="77"/>
    </row>
    <row r="46" spans="1:18" x14ac:dyDescent="0.25">
      <c r="A46" s="25"/>
      <c r="K46" s="27"/>
      <c r="Q46" s="45"/>
    </row>
    <row r="47" spans="1:18" x14ac:dyDescent="0.25">
      <c r="A47" t="s">
        <v>82</v>
      </c>
    </row>
    <row r="48" spans="1:18" ht="17.5" x14ac:dyDescent="0.35">
      <c r="A48" s="25" t="s">
        <v>70</v>
      </c>
      <c r="Q48" s="28"/>
    </row>
    <row r="49" spans="1:18" ht="19.5" customHeight="1" x14ac:dyDescent="0.4">
      <c r="A49" s="116" t="s">
        <v>0</v>
      </c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</row>
    <row r="50" spans="1:18" ht="17.5" x14ac:dyDescent="0.35">
      <c r="A50" s="118" t="s">
        <v>71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7.5" x14ac:dyDescent="0.35">
      <c r="A51" s="125" t="str">
        <f>A75&amp;" to "&amp;A2</f>
        <v>December 1, 2023 to January 1, 2024</v>
      </c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</row>
    <row r="52" spans="1:18" ht="17.5" x14ac:dyDescent="0.35">
      <c r="A52" s="118" t="s">
        <v>72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x14ac:dyDescent="0.25">
      <c r="A53" s="25"/>
      <c r="H53" s="29"/>
    </row>
    <row r="54" spans="1:18" x14ac:dyDescent="0.25">
      <c r="A54" s="25"/>
      <c r="H54" s="29"/>
    </row>
    <row r="55" spans="1:18" ht="16" thickBot="1" x14ac:dyDescent="0.4">
      <c r="B55" s="3" t="s">
        <v>3</v>
      </c>
      <c r="C55" s="30"/>
      <c r="E55" s="15"/>
      <c r="F55" s="15"/>
      <c r="G55" s="15"/>
      <c r="H55" s="31"/>
      <c r="I55" s="15"/>
      <c r="J55" s="15"/>
      <c r="K55" s="15"/>
      <c r="L55" s="15"/>
      <c r="M55" s="15"/>
      <c r="N55" s="15"/>
      <c r="O55" s="15"/>
    </row>
    <row r="56" spans="1:18" ht="20" x14ac:dyDescent="0.4">
      <c r="A56" s="2"/>
      <c r="B56" s="7">
        <v>1</v>
      </c>
      <c r="C56" s="7">
        <v>3</v>
      </c>
      <c r="D56" s="7">
        <v>5</v>
      </c>
      <c r="E56" s="7">
        <v>7</v>
      </c>
      <c r="F56" s="55" t="s">
        <v>4</v>
      </c>
      <c r="G56" s="8">
        <v>29</v>
      </c>
      <c r="H56" s="8">
        <v>13</v>
      </c>
      <c r="I56" s="8">
        <v>15</v>
      </c>
      <c r="J56" s="8">
        <v>17</v>
      </c>
      <c r="K56" s="7">
        <v>19</v>
      </c>
      <c r="L56" s="7">
        <v>21</v>
      </c>
      <c r="M56" s="7">
        <v>23</v>
      </c>
      <c r="N56" s="7">
        <v>25</v>
      </c>
      <c r="O56" s="62">
        <v>27</v>
      </c>
      <c r="P56" s="67" t="s">
        <v>73</v>
      </c>
      <c r="R56" s="1"/>
    </row>
    <row r="57" spans="1:18" ht="29" x14ac:dyDescent="0.4">
      <c r="A57" s="9" t="s">
        <v>7</v>
      </c>
      <c r="B57" s="8" t="s">
        <v>8</v>
      </c>
      <c r="C57" s="8" t="s">
        <v>9</v>
      </c>
      <c r="D57" s="8" t="s">
        <v>10</v>
      </c>
      <c r="E57" s="8" t="s">
        <v>11</v>
      </c>
      <c r="F57" s="54" t="s">
        <v>12</v>
      </c>
      <c r="G57" s="7" t="s">
        <v>13</v>
      </c>
      <c r="H57" s="8" t="s">
        <v>14</v>
      </c>
      <c r="I57" s="8" t="s">
        <v>15</v>
      </c>
      <c r="J57" s="8" t="s">
        <v>16</v>
      </c>
      <c r="K57" s="8" t="s">
        <v>17</v>
      </c>
      <c r="L57" s="8" t="s">
        <v>18</v>
      </c>
      <c r="M57" s="8" t="s">
        <v>19</v>
      </c>
      <c r="N57" s="8" t="s">
        <v>20</v>
      </c>
      <c r="O57" s="10" t="s">
        <v>21</v>
      </c>
      <c r="P57" s="68" t="s">
        <v>22</v>
      </c>
      <c r="R57" s="1"/>
    </row>
    <row r="58" spans="1:18" ht="20" x14ac:dyDescent="0.4">
      <c r="A58" s="12" t="s">
        <v>24</v>
      </c>
      <c r="B58" s="99">
        <f t="shared" ref="B58:P68" si="4">IF(B81=0,0,(B8-B81)/B81)</f>
        <v>5.5286800276433999E-3</v>
      </c>
      <c r="C58" s="99">
        <f t="shared" si="4"/>
        <v>0</v>
      </c>
      <c r="D58" s="99">
        <f t="shared" si="4"/>
        <v>-4.3094387218835404E-3</v>
      </c>
      <c r="E58" s="99">
        <f t="shared" si="4"/>
        <v>0</v>
      </c>
      <c r="F58" s="99">
        <f t="shared" si="4"/>
        <v>0</v>
      </c>
      <c r="G58" s="99">
        <f t="shared" si="4"/>
        <v>0</v>
      </c>
      <c r="H58" s="99">
        <f t="shared" si="4"/>
        <v>0</v>
      </c>
      <c r="I58" s="99">
        <f t="shared" si="4"/>
        <v>-1.4454236023686297E-3</v>
      </c>
      <c r="J58" s="99">
        <f t="shared" si="4"/>
        <v>-5.6432108718184959E-3</v>
      </c>
      <c r="K58" s="99">
        <f t="shared" si="4"/>
        <v>0</v>
      </c>
      <c r="L58" s="99">
        <f t="shared" si="4"/>
        <v>0</v>
      </c>
      <c r="M58" s="99">
        <f t="shared" si="4"/>
        <v>0</v>
      </c>
      <c r="N58" s="99">
        <f t="shared" si="4"/>
        <v>-1.3415699488331461E-3</v>
      </c>
      <c r="O58" s="100">
        <f t="shared" si="4"/>
        <v>0</v>
      </c>
      <c r="P58" s="101">
        <f t="shared" si="4"/>
        <v>-1.9841801850113958E-3</v>
      </c>
      <c r="R58" s="33"/>
    </row>
    <row r="59" spans="1:18" ht="20" x14ac:dyDescent="0.4">
      <c r="A59" s="12" t="s">
        <v>25</v>
      </c>
      <c r="B59" s="99">
        <f t="shared" si="4"/>
        <v>-5.6650804441423066E-3</v>
      </c>
      <c r="C59" s="99">
        <f t="shared" si="4"/>
        <v>0</v>
      </c>
      <c r="D59" s="99">
        <f t="shared" si="4"/>
        <v>-7.7848549186128801E-3</v>
      </c>
      <c r="E59" s="99">
        <f t="shared" si="4"/>
        <v>4.6739892498247256E-4</v>
      </c>
      <c r="F59" s="99">
        <f t="shared" si="4"/>
        <v>0</v>
      </c>
      <c r="G59" s="99">
        <f t="shared" si="4"/>
        <v>0</v>
      </c>
      <c r="H59" s="99">
        <f t="shared" si="4"/>
        <v>-5.6121567950267656E-4</v>
      </c>
      <c r="I59" s="99">
        <f t="shared" si="4"/>
        <v>-5.5186882853298673E-3</v>
      </c>
      <c r="J59" s="99">
        <f t="shared" si="4"/>
        <v>4.1516745087185163E-3</v>
      </c>
      <c r="K59" s="99">
        <f t="shared" si="4"/>
        <v>0</v>
      </c>
      <c r="L59" s="99">
        <f t="shared" si="4"/>
        <v>-3.154135163968644E-3</v>
      </c>
      <c r="M59" s="99">
        <f t="shared" si="4"/>
        <v>0</v>
      </c>
      <c r="N59" s="99">
        <f t="shared" si="4"/>
        <v>-5.8930991808592141E-4</v>
      </c>
      <c r="O59" s="100">
        <f t="shared" si="4"/>
        <v>0</v>
      </c>
      <c r="P59" s="101">
        <f t="shared" si="4"/>
        <v>-2.0578863515666491E-3</v>
      </c>
      <c r="R59" s="33"/>
    </row>
    <row r="60" spans="1:18" ht="20" x14ac:dyDescent="0.4">
      <c r="A60" s="12" t="s">
        <v>26</v>
      </c>
      <c r="B60" s="99">
        <f t="shared" si="4"/>
        <v>0</v>
      </c>
      <c r="C60" s="99">
        <f t="shared" si="4"/>
        <v>-6.4408781063818364E-4</v>
      </c>
      <c r="D60" s="99">
        <f t="shared" si="4"/>
        <v>0</v>
      </c>
      <c r="E60" s="99">
        <f t="shared" si="4"/>
        <v>1.8425460636515914E-2</v>
      </c>
      <c r="F60" s="99">
        <f t="shared" si="4"/>
        <v>-2.2379066965054228E-3</v>
      </c>
      <c r="G60" s="99">
        <f t="shared" si="4"/>
        <v>-4.6874999999999998E-3</v>
      </c>
      <c r="H60" s="99">
        <f t="shared" si="4"/>
        <v>-5.97329763552743E-3</v>
      </c>
      <c r="I60" s="99">
        <f t="shared" si="4"/>
        <v>0</v>
      </c>
      <c r="J60" s="99">
        <f t="shared" si="4"/>
        <v>0</v>
      </c>
      <c r="K60" s="99">
        <f t="shared" si="4"/>
        <v>-3.2759791045657116E-3</v>
      </c>
      <c r="L60" s="99">
        <f t="shared" si="4"/>
        <v>4.6608488694962315E-3</v>
      </c>
      <c r="M60" s="99">
        <f t="shared" si="4"/>
        <v>4.1823504809703052E-4</v>
      </c>
      <c r="N60" s="99">
        <f t="shared" si="4"/>
        <v>0</v>
      </c>
      <c r="O60" s="100">
        <f t="shared" si="4"/>
        <v>-3.6204522233574698E-3</v>
      </c>
      <c r="P60" s="101">
        <f t="shared" si="4"/>
        <v>-4.2672583633513207E-3</v>
      </c>
      <c r="R60" s="33"/>
    </row>
    <row r="61" spans="1:18" ht="20" x14ac:dyDescent="0.4">
      <c r="A61" s="12" t="s">
        <v>27</v>
      </c>
      <c r="B61" s="99">
        <f t="shared" si="4"/>
        <v>0</v>
      </c>
      <c r="C61" s="99">
        <f t="shared" si="4"/>
        <v>0</v>
      </c>
      <c r="D61" s="99">
        <f t="shared" si="4"/>
        <v>0</v>
      </c>
      <c r="E61" s="99">
        <f t="shared" si="4"/>
        <v>1.3253012048192771E-2</v>
      </c>
      <c r="F61" s="99">
        <f t="shared" si="4"/>
        <v>0</v>
      </c>
      <c r="G61" s="99">
        <f t="shared" si="4"/>
        <v>0</v>
      </c>
      <c r="H61" s="99">
        <f t="shared" si="4"/>
        <v>-6.6777683401135501E-4</v>
      </c>
      <c r="I61" s="99">
        <f t="shared" si="4"/>
        <v>0</v>
      </c>
      <c r="J61" s="99">
        <f t="shared" si="4"/>
        <v>0</v>
      </c>
      <c r="K61" s="99">
        <f t="shared" si="4"/>
        <v>0</v>
      </c>
      <c r="L61" s="99">
        <f t="shared" si="4"/>
        <v>2.0317694865164389E-2</v>
      </c>
      <c r="M61" s="99">
        <f t="shared" si="4"/>
        <v>0</v>
      </c>
      <c r="N61" s="99">
        <f t="shared" si="4"/>
        <v>0</v>
      </c>
      <c r="O61" s="100">
        <f t="shared" si="4"/>
        <v>0</v>
      </c>
      <c r="P61" s="101">
        <f t="shared" si="4"/>
        <v>-1.7172997505826552E-4</v>
      </c>
      <c r="R61" s="33"/>
    </row>
    <row r="62" spans="1:18" ht="20" x14ac:dyDescent="0.4">
      <c r="A62" s="12" t="s">
        <v>28</v>
      </c>
      <c r="B62" s="99">
        <f t="shared" si="4"/>
        <v>0</v>
      </c>
      <c r="C62" s="99">
        <f t="shared" si="4"/>
        <v>0</v>
      </c>
      <c r="D62" s="99">
        <f t="shared" si="4"/>
        <v>0</v>
      </c>
      <c r="E62" s="99">
        <f t="shared" si="4"/>
        <v>1.6838166510757719E-2</v>
      </c>
      <c r="F62" s="99">
        <f t="shared" si="4"/>
        <v>0</v>
      </c>
      <c r="G62" s="99">
        <f t="shared" si="4"/>
        <v>0</v>
      </c>
      <c r="H62" s="99">
        <f t="shared" si="4"/>
        <v>-1.4593822643358247E-3</v>
      </c>
      <c r="I62" s="99">
        <f t="shared" si="4"/>
        <v>0</v>
      </c>
      <c r="J62" s="99">
        <f t="shared" si="4"/>
        <v>0</v>
      </c>
      <c r="K62" s="99">
        <f t="shared" si="4"/>
        <v>-2.430659902066503E-3</v>
      </c>
      <c r="L62" s="99">
        <f t="shared" si="4"/>
        <v>1.4308426073131956E-2</v>
      </c>
      <c r="M62" s="99">
        <f t="shared" si="4"/>
        <v>0</v>
      </c>
      <c r="N62" s="99">
        <f t="shared" si="4"/>
        <v>0</v>
      </c>
      <c r="O62" s="100">
        <f t="shared" si="4"/>
        <v>0</v>
      </c>
      <c r="P62" s="101">
        <f t="shared" si="4"/>
        <v>-1.2460019065038881E-3</v>
      </c>
      <c r="R62" s="33"/>
    </row>
    <row r="63" spans="1:18" ht="20" x14ac:dyDescent="0.4">
      <c r="A63" s="12" t="s">
        <v>29</v>
      </c>
      <c r="B63" s="99">
        <f t="shared" si="4"/>
        <v>0</v>
      </c>
      <c r="C63" s="99">
        <f t="shared" si="4"/>
        <v>-3.141258466673211E-3</v>
      </c>
      <c r="D63" s="99">
        <f t="shared" si="4"/>
        <v>0</v>
      </c>
      <c r="E63" s="99">
        <f t="shared" si="4"/>
        <v>-4.8893463715903246E-3</v>
      </c>
      <c r="F63" s="99">
        <f t="shared" si="4"/>
        <v>-1.0809911857641775E-2</v>
      </c>
      <c r="G63" s="99">
        <f t="shared" si="4"/>
        <v>9.91571641051066E-3</v>
      </c>
      <c r="H63" s="99">
        <f t="shared" si="4"/>
        <v>2.6382494438984016E-3</v>
      </c>
      <c r="I63" s="99">
        <f t="shared" si="4"/>
        <v>0</v>
      </c>
      <c r="J63" s="99">
        <f t="shared" si="4"/>
        <v>0</v>
      </c>
      <c r="K63" s="99">
        <f t="shared" si="4"/>
        <v>-1.1693911857139376E-3</v>
      </c>
      <c r="L63" s="99">
        <f t="shared" si="4"/>
        <v>-1.8670966646864126E-3</v>
      </c>
      <c r="M63" s="99">
        <f t="shared" si="4"/>
        <v>2.6111933153451128E-3</v>
      </c>
      <c r="N63" s="99">
        <f t="shared" si="4"/>
        <v>0</v>
      </c>
      <c r="O63" s="100">
        <f t="shared" si="4"/>
        <v>-4.8777152234859705E-3</v>
      </c>
      <c r="P63" s="101">
        <f t="shared" si="4"/>
        <v>-9.1635998167280039E-4</v>
      </c>
      <c r="R63" s="33"/>
    </row>
    <row r="64" spans="1:18" ht="20" x14ac:dyDescent="0.4">
      <c r="A64" s="12" t="s">
        <v>30</v>
      </c>
      <c r="B64" s="99">
        <f t="shared" si="4"/>
        <v>0</v>
      </c>
      <c r="C64" s="99">
        <f t="shared" si="4"/>
        <v>0</v>
      </c>
      <c r="D64" s="99">
        <f t="shared" si="4"/>
        <v>0</v>
      </c>
      <c r="E64" s="99">
        <f t="shared" si="4"/>
        <v>4.7058823529411761E-3</v>
      </c>
      <c r="F64" s="99">
        <f t="shared" si="4"/>
        <v>0</v>
      </c>
      <c r="G64" s="99">
        <f t="shared" si="4"/>
        <v>0</v>
      </c>
      <c r="H64" s="99">
        <f t="shared" si="4"/>
        <v>-3.4956047910348017E-3</v>
      </c>
      <c r="I64" s="99">
        <f t="shared" si="4"/>
        <v>0</v>
      </c>
      <c r="J64" s="99">
        <f t="shared" si="4"/>
        <v>0</v>
      </c>
      <c r="K64" s="99">
        <f t="shared" si="4"/>
        <v>0</v>
      </c>
      <c r="L64" s="99">
        <f t="shared" si="4"/>
        <v>6.1120543293718167E-3</v>
      </c>
      <c r="M64" s="99">
        <f t="shared" si="4"/>
        <v>0</v>
      </c>
      <c r="N64" s="99">
        <f t="shared" si="4"/>
        <v>0</v>
      </c>
      <c r="O64" s="100">
        <f t="shared" si="4"/>
        <v>0</v>
      </c>
      <c r="P64" s="101">
        <f t="shared" si="4"/>
        <v>-2.7438735925820797E-3</v>
      </c>
      <c r="R64" s="33"/>
    </row>
    <row r="65" spans="1:18" ht="20" x14ac:dyDescent="0.4">
      <c r="A65" s="13" t="s">
        <v>31</v>
      </c>
      <c r="B65" s="99">
        <f t="shared" si="4"/>
        <v>-0.33333333333333331</v>
      </c>
      <c r="C65" s="99">
        <f t="shared" si="4"/>
        <v>1.6326530612244899E-2</v>
      </c>
      <c r="D65" s="99">
        <f t="shared" si="4"/>
        <v>-6.4935064935064929E-2</v>
      </c>
      <c r="E65" s="99">
        <f t="shared" si="4"/>
        <v>0</v>
      </c>
      <c r="F65" s="99">
        <f t="shared" si="4"/>
        <v>3.2786885245901641E-2</v>
      </c>
      <c r="G65" s="99">
        <f t="shared" si="4"/>
        <v>0.25</v>
      </c>
      <c r="H65" s="99">
        <f t="shared" si="4"/>
        <v>-2.0705386909984209E-2</v>
      </c>
      <c r="I65" s="99">
        <f t="shared" si="4"/>
        <v>1.9169329073482427E-2</v>
      </c>
      <c r="J65" s="99">
        <f t="shared" si="4"/>
        <v>-1.5267175572519083E-2</v>
      </c>
      <c r="K65" s="99">
        <f t="shared" si="4"/>
        <v>-5.6385542168674696E-2</v>
      </c>
      <c r="L65" s="99">
        <f t="shared" si="4"/>
        <v>-6.6666666666666666E-2</v>
      </c>
      <c r="M65" s="99">
        <f t="shared" si="4"/>
        <v>-2.8571428571428571E-2</v>
      </c>
      <c r="N65" s="99">
        <f t="shared" si="4"/>
        <v>-4.4052863436123352E-3</v>
      </c>
      <c r="O65" s="100">
        <f t="shared" si="4"/>
        <v>-6.7484662576687116E-2</v>
      </c>
      <c r="P65" s="101">
        <f t="shared" si="4"/>
        <v>-2.8303850156087409E-2</v>
      </c>
      <c r="R65" s="33"/>
    </row>
    <row r="66" spans="1:18" ht="20" x14ac:dyDescent="0.4">
      <c r="A66" s="13" t="s">
        <v>74</v>
      </c>
      <c r="B66" s="99">
        <f t="shared" si="4"/>
        <v>-1.0582010582010581E-2</v>
      </c>
      <c r="C66" s="99">
        <f t="shared" si="4"/>
        <v>0</v>
      </c>
      <c r="D66" s="99">
        <f t="shared" si="4"/>
        <v>-1.2032085561497326E-2</v>
      </c>
      <c r="E66" s="99">
        <f t="shared" si="4"/>
        <v>0</v>
      </c>
      <c r="F66" s="99">
        <f t="shared" si="4"/>
        <v>0</v>
      </c>
      <c r="G66" s="99">
        <f t="shared" si="4"/>
        <v>0</v>
      </c>
      <c r="H66" s="99">
        <f t="shared" si="4"/>
        <v>0</v>
      </c>
      <c r="I66" s="99">
        <f t="shared" si="4"/>
        <v>-5.9405940594059407E-3</v>
      </c>
      <c r="J66" s="99">
        <f t="shared" si="4"/>
        <v>-6.379585326953748E-3</v>
      </c>
      <c r="K66" s="99">
        <f t="shared" si="4"/>
        <v>0</v>
      </c>
      <c r="L66" s="99">
        <f t="shared" si="4"/>
        <v>0</v>
      </c>
      <c r="M66" s="99">
        <f t="shared" si="4"/>
        <v>0</v>
      </c>
      <c r="N66" s="99">
        <f t="shared" si="4"/>
        <v>-1.0072747621712367E-2</v>
      </c>
      <c r="O66" s="100">
        <f t="shared" si="4"/>
        <v>0</v>
      </c>
      <c r="P66" s="101">
        <f t="shared" si="4"/>
        <v>-8.3783280580897405E-3</v>
      </c>
      <c r="R66" s="33"/>
    </row>
    <row r="67" spans="1:18" ht="20" x14ac:dyDescent="0.4">
      <c r="A67" s="12" t="s">
        <v>33</v>
      </c>
      <c r="B67" s="99">
        <f t="shared" si="4"/>
        <v>0</v>
      </c>
      <c r="C67" s="99">
        <f t="shared" si="4"/>
        <v>8.4541062801932361E-3</v>
      </c>
      <c r="D67" s="99">
        <f t="shared" si="4"/>
        <v>0</v>
      </c>
      <c r="E67" s="99">
        <f t="shared" si="4"/>
        <v>0</v>
      </c>
      <c r="F67" s="99">
        <f t="shared" si="4"/>
        <v>-1.4354066985645933E-2</v>
      </c>
      <c r="G67" s="99">
        <f t="shared" si="4"/>
        <v>3.3898305084745763E-2</v>
      </c>
      <c r="H67" s="99">
        <f t="shared" si="4"/>
        <v>-1</v>
      </c>
      <c r="I67" s="99">
        <f t="shared" si="4"/>
        <v>0</v>
      </c>
      <c r="J67" s="99">
        <f t="shared" si="4"/>
        <v>0</v>
      </c>
      <c r="K67" s="99">
        <f t="shared" si="4"/>
        <v>-9.9132589838909543E-3</v>
      </c>
      <c r="L67" s="99">
        <f t="shared" si="4"/>
        <v>0</v>
      </c>
      <c r="M67" s="99">
        <f t="shared" si="4"/>
        <v>-4.5871559633027525E-3</v>
      </c>
      <c r="N67" s="99">
        <f t="shared" si="4"/>
        <v>0</v>
      </c>
      <c r="O67" s="100">
        <f t="shared" si="4"/>
        <v>1.0121457489878543E-3</v>
      </c>
      <c r="P67" s="101">
        <f t="shared" si="4"/>
        <v>-7.5915575206473677E-3</v>
      </c>
      <c r="R67" s="33"/>
    </row>
    <row r="68" spans="1:18" ht="20" x14ac:dyDescent="0.4">
      <c r="A68" s="12" t="s">
        <v>34</v>
      </c>
      <c r="B68" s="99">
        <f t="shared" si="4"/>
        <v>0</v>
      </c>
      <c r="C68" s="99">
        <f t="shared" si="4"/>
        <v>0</v>
      </c>
      <c r="D68" s="99">
        <f t="shared" si="4"/>
        <v>0</v>
      </c>
      <c r="E68" s="99">
        <f t="shared" si="4"/>
        <v>1.2285012285012284E-2</v>
      </c>
      <c r="F68" s="99">
        <f t="shared" si="4"/>
        <v>0</v>
      </c>
      <c r="G68" s="99">
        <f t="shared" si="4"/>
        <v>0</v>
      </c>
      <c r="H68" s="99">
        <f t="shared" si="4"/>
        <v>-3.5726633629134495E-3</v>
      </c>
      <c r="I68" s="99">
        <f t="shared" si="4"/>
        <v>0</v>
      </c>
      <c r="J68" s="99">
        <f t="shared" si="4"/>
        <v>0</v>
      </c>
      <c r="K68" s="99">
        <f t="shared" si="4"/>
        <v>0</v>
      </c>
      <c r="L68" s="99">
        <f t="shared" si="4"/>
        <v>1.8991964937910884E-2</v>
      </c>
      <c r="M68" s="99">
        <f t="shared" si="4"/>
        <v>0</v>
      </c>
      <c r="N68" s="99">
        <f t="shared" si="4"/>
        <v>0</v>
      </c>
      <c r="O68" s="100">
        <f t="shared" si="4"/>
        <v>0</v>
      </c>
      <c r="P68" s="101">
        <f t="shared" si="4"/>
        <v>-2.229654403567447E-3</v>
      </c>
      <c r="R68" s="33"/>
    </row>
    <row r="69" spans="1:18" ht="20.5" thickBot="1" x14ac:dyDescent="0.45">
      <c r="A69" s="14" t="s">
        <v>35</v>
      </c>
      <c r="B69" s="102">
        <f t="shared" ref="B69:P69" si="5">IF(B19=0,0,(B19-B92)/B92)</f>
        <v>-1.7328712343375101E-3</v>
      </c>
      <c r="C69" s="102">
        <f t="shared" si="5"/>
        <v>-1.6218374170367783E-3</v>
      </c>
      <c r="D69" s="102">
        <f t="shared" si="5"/>
        <v>-6.8732978861366879E-3</v>
      </c>
      <c r="E69" s="102">
        <f t="shared" si="5"/>
        <v>3.3546064473899523E-3</v>
      </c>
      <c r="F69" s="102">
        <f t="shared" si="5"/>
        <v>-6.5332451207409858E-3</v>
      </c>
      <c r="G69" s="102">
        <f t="shared" si="5"/>
        <v>2.3706896551724138E-3</v>
      </c>
      <c r="H69" s="102">
        <f t="shared" si="5"/>
        <v>-1.8762834267783393E-3</v>
      </c>
      <c r="I69" s="102">
        <f t="shared" si="5"/>
        <v>-4.1253271428782655E-3</v>
      </c>
      <c r="J69" s="102">
        <f t="shared" si="5"/>
        <v>2.0926631230904448E-4</v>
      </c>
      <c r="K69" s="102">
        <f t="shared" si="5"/>
        <v>-2.9335012392768885E-3</v>
      </c>
      <c r="L69" s="102">
        <f t="shared" si="5"/>
        <v>3.5815173527037935E-3</v>
      </c>
      <c r="M69" s="102">
        <f t="shared" si="5"/>
        <v>1.452602970807366E-3</v>
      </c>
      <c r="N69" s="102">
        <f t="shared" si="5"/>
        <v>-1.4107965121975116E-3</v>
      </c>
      <c r="O69" s="103">
        <f t="shared" si="5"/>
        <v>-4.2978033449570224E-3</v>
      </c>
      <c r="P69" s="104">
        <f t="shared" si="5"/>
        <v>-1.9657311810968234E-3</v>
      </c>
      <c r="R69" s="33"/>
    </row>
    <row r="70" spans="1:18" ht="13" x14ac:dyDescent="0.3">
      <c r="A70" s="15" t="s">
        <v>36</v>
      </c>
      <c r="B70" s="105" t="s">
        <v>37</v>
      </c>
      <c r="C70" s="106">
        <f>(C20-C93)/C93</f>
        <v>-3.2318879612173446E-3</v>
      </c>
      <c r="D70" s="52" t="s">
        <v>38</v>
      </c>
      <c r="E70" s="106">
        <f>(E20-E93)/E93</f>
        <v>-0.29032258064516131</v>
      </c>
      <c r="F70" s="105" t="s">
        <v>39</v>
      </c>
      <c r="G70" s="107">
        <f>(G20-G93)/G93</f>
        <v>-4.0853979968371113E-3</v>
      </c>
      <c r="H70" s="52" t="s">
        <v>40</v>
      </c>
      <c r="I70" s="107">
        <f>(I20-I93)/I93</f>
        <v>-5.1650385292154599E-3</v>
      </c>
      <c r="J70" s="50" t="s">
        <v>41</v>
      </c>
      <c r="K70" s="35">
        <f>IF(K93=0,0,(K20-K93)/K93)</f>
        <v>0</v>
      </c>
      <c r="M70" s="34"/>
      <c r="N70" s="52" t="s">
        <v>42</v>
      </c>
      <c r="O70" s="107">
        <f>(N20-N93)/N93</f>
        <v>-7.8384082001808856E-3</v>
      </c>
      <c r="P70" s="108">
        <f>IF(P20=0,0,(P20-P93)/P93)</f>
        <v>-5.3603682339917261E-3</v>
      </c>
    </row>
    <row r="71" spans="1:18" ht="15.5" x14ac:dyDescent="0.35">
      <c r="A71" s="15"/>
      <c r="B71" s="36"/>
      <c r="C71" s="36"/>
      <c r="D71" s="37"/>
      <c r="E71" s="38"/>
      <c r="F71" s="37"/>
      <c r="G71" s="37"/>
      <c r="H71" s="39"/>
      <c r="I71" s="37"/>
      <c r="J71" s="37"/>
      <c r="K71" s="37"/>
      <c r="L71" s="37"/>
      <c r="M71" s="37"/>
      <c r="N71" s="37"/>
      <c r="O71" s="37"/>
      <c r="P71" s="109">
        <f>IF(P21=0,0,(P21-P94)/P94)</f>
        <v>-2.5116528793586736E-3</v>
      </c>
    </row>
    <row r="72" spans="1:18" ht="15.5" x14ac:dyDescent="0.35">
      <c r="A72" s="15"/>
      <c r="B72" s="36"/>
      <c r="C72" s="110"/>
      <c r="D72" s="37"/>
      <c r="E72" s="38"/>
      <c r="F72" s="37"/>
      <c r="G72" s="37"/>
      <c r="H72" s="39"/>
      <c r="I72" s="40"/>
      <c r="J72" s="37"/>
      <c r="K72" s="37"/>
      <c r="L72" s="37"/>
      <c r="M72" s="37"/>
      <c r="N72" s="37"/>
      <c r="O72" s="37"/>
      <c r="P72" s="37"/>
      <c r="Q72" s="111"/>
    </row>
    <row r="73" spans="1:18" ht="15.5" x14ac:dyDescent="0.35">
      <c r="A73" s="15"/>
      <c r="B73" s="36"/>
      <c r="C73" s="36"/>
      <c r="D73" s="37"/>
      <c r="E73" s="38"/>
      <c r="F73" s="37"/>
      <c r="G73" s="37"/>
      <c r="H73" s="39"/>
      <c r="I73" s="37"/>
      <c r="J73" s="37"/>
      <c r="K73" s="37"/>
      <c r="L73" s="37"/>
      <c r="M73" s="37"/>
      <c r="N73" s="37"/>
      <c r="O73" s="37"/>
      <c r="P73" s="37"/>
      <c r="Q73" s="112"/>
    </row>
    <row r="74" spans="1:18" ht="19.5" customHeight="1" x14ac:dyDescent="0.4">
      <c r="A74" s="116" t="s">
        <v>0</v>
      </c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</row>
    <row r="75" spans="1:18" ht="18" customHeight="1" x14ac:dyDescent="0.35">
      <c r="A75" s="117" t="s">
        <v>77</v>
      </c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</row>
    <row r="76" spans="1:18" ht="18" customHeight="1" x14ac:dyDescent="0.35">
      <c r="A76" s="118" t="s">
        <v>2</v>
      </c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7.5" x14ac:dyDescent="0.35">
      <c r="A77" s="70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</row>
    <row r="78" spans="1:18" ht="16" thickBot="1" x14ac:dyDescent="0.4">
      <c r="A78" s="2"/>
      <c r="B78" s="3" t="s">
        <v>3</v>
      </c>
      <c r="C78" s="4"/>
      <c r="D78" s="2"/>
      <c r="E78" s="4"/>
      <c r="F78" s="4"/>
      <c r="G78" s="5"/>
      <c r="H78" s="5"/>
      <c r="I78" s="5"/>
      <c r="J78" s="5"/>
      <c r="K78" s="5"/>
      <c r="L78" s="4"/>
      <c r="M78" s="4"/>
      <c r="N78" s="4"/>
      <c r="O78" s="4"/>
      <c r="P78" s="2"/>
      <c r="Q78" s="6"/>
    </row>
    <row r="79" spans="1:18" ht="20" x14ac:dyDescent="0.4">
      <c r="A79" s="2"/>
      <c r="B79" s="7">
        <v>1</v>
      </c>
      <c r="C79" s="7">
        <v>3</v>
      </c>
      <c r="D79" s="7">
        <v>5</v>
      </c>
      <c r="E79" s="7">
        <v>7</v>
      </c>
      <c r="F79" s="55" t="s">
        <v>4</v>
      </c>
      <c r="G79" s="8">
        <v>29</v>
      </c>
      <c r="H79" s="8">
        <v>13</v>
      </c>
      <c r="I79" s="8">
        <v>15</v>
      </c>
      <c r="J79" s="8">
        <v>17</v>
      </c>
      <c r="K79" s="7">
        <v>19</v>
      </c>
      <c r="L79" s="7">
        <v>21</v>
      </c>
      <c r="M79" s="7">
        <v>23</v>
      </c>
      <c r="N79" s="7">
        <v>25</v>
      </c>
      <c r="O79" s="62">
        <v>27</v>
      </c>
      <c r="P79" s="63" t="s">
        <v>5</v>
      </c>
      <c r="Q79" s="64" t="s">
        <v>6</v>
      </c>
      <c r="R79" s="1"/>
    </row>
    <row r="80" spans="1:18" ht="29" x14ac:dyDescent="0.4">
      <c r="A80" s="9" t="s">
        <v>7</v>
      </c>
      <c r="B80" s="8" t="s">
        <v>8</v>
      </c>
      <c r="C80" s="8" t="s">
        <v>9</v>
      </c>
      <c r="D80" s="8" t="s">
        <v>10</v>
      </c>
      <c r="E80" s="8" t="s">
        <v>11</v>
      </c>
      <c r="F80" s="54" t="s">
        <v>12</v>
      </c>
      <c r="G80" s="7" t="s">
        <v>13</v>
      </c>
      <c r="H80" s="8" t="s">
        <v>14</v>
      </c>
      <c r="I80" s="8" t="s">
        <v>15</v>
      </c>
      <c r="J80" s="8" t="s">
        <v>16</v>
      </c>
      <c r="K80" s="8" t="s">
        <v>17</v>
      </c>
      <c r="L80" s="8" t="s">
        <v>18</v>
      </c>
      <c r="M80" s="8" t="s">
        <v>19</v>
      </c>
      <c r="N80" s="8" t="s">
        <v>20</v>
      </c>
      <c r="O80" s="10" t="s">
        <v>21</v>
      </c>
      <c r="P80" s="11" t="s">
        <v>22</v>
      </c>
      <c r="Q80" s="32" t="s">
        <v>23</v>
      </c>
      <c r="R80" s="1"/>
    </row>
    <row r="81" spans="1:18" ht="20" x14ac:dyDescent="0.4">
      <c r="A81" s="12" t="s">
        <v>24</v>
      </c>
      <c r="B81" s="41">
        <v>2894</v>
      </c>
      <c r="C81" s="41">
        <v>0</v>
      </c>
      <c r="D81" s="41">
        <v>9514</v>
      </c>
      <c r="E81" s="41">
        <v>0</v>
      </c>
      <c r="F81" s="41">
        <v>0</v>
      </c>
      <c r="G81" s="41">
        <v>0</v>
      </c>
      <c r="H81" s="41">
        <v>0</v>
      </c>
      <c r="I81" s="41">
        <v>21447</v>
      </c>
      <c r="J81" s="41">
        <v>8683</v>
      </c>
      <c r="K81" s="41">
        <v>0</v>
      </c>
      <c r="L81" s="41">
        <v>0</v>
      </c>
      <c r="M81" s="41">
        <v>0</v>
      </c>
      <c r="N81" s="41">
        <v>32052</v>
      </c>
      <c r="O81" s="42">
        <v>0</v>
      </c>
      <c r="P81" s="73">
        <v>74590</v>
      </c>
      <c r="Q81" s="74">
        <v>4.1642683555243414E-2</v>
      </c>
      <c r="R81" s="1"/>
    </row>
    <row r="82" spans="1:18" ht="20" x14ac:dyDescent="0.4">
      <c r="A82" s="12" t="s">
        <v>25</v>
      </c>
      <c r="B82" s="41">
        <v>4413</v>
      </c>
      <c r="C82" s="41">
        <v>0</v>
      </c>
      <c r="D82" s="41">
        <v>12717</v>
      </c>
      <c r="E82" s="41">
        <v>4279</v>
      </c>
      <c r="F82" s="41">
        <v>0</v>
      </c>
      <c r="G82" s="41">
        <v>0</v>
      </c>
      <c r="H82" s="41">
        <v>92656</v>
      </c>
      <c r="I82" s="41">
        <v>43851</v>
      </c>
      <c r="J82" s="41">
        <v>14452</v>
      </c>
      <c r="K82" s="41">
        <v>0</v>
      </c>
      <c r="L82" s="41">
        <v>21559</v>
      </c>
      <c r="M82" s="41">
        <v>0</v>
      </c>
      <c r="N82" s="41">
        <v>16969</v>
      </c>
      <c r="O82" s="42">
        <v>0</v>
      </c>
      <c r="P82" s="73">
        <v>210896</v>
      </c>
      <c r="Q82" s="74">
        <v>0.1177406541234296</v>
      </c>
      <c r="R82" s="1"/>
    </row>
    <row r="83" spans="1:18" ht="20" x14ac:dyDescent="0.4">
      <c r="A83" s="12" t="s">
        <v>26</v>
      </c>
      <c r="B83" s="41">
        <v>0</v>
      </c>
      <c r="C83" s="41">
        <v>18631</v>
      </c>
      <c r="D83" s="41">
        <v>0</v>
      </c>
      <c r="E83" s="41">
        <v>1194</v>
      </c>
      <c r="F83" s="41">
        <v>5809</v>
      </c>
      <c r="G83" s="41">
        <v>2560</v>
      </c>
      <c r="H83" s="41">
        <v>197211</v>
      </c>
      <c r="I83" s="41">
        <v>0</v>
      </c>
      <c r="J83" s="41">
        <v>0</v>
      </c>
      <c r="K83" s="41">
        <v>67766</v>
      </c>
      <c r="L83" s="41">
        <v>10084</v>
      </c>
      <c r="M83" s="41">
        <v>9564</v>
      </c>
      <c r="N83" s="41">
        <v>0</v>
      </c>
      <c r="O83" s="42">
        <v>45022</v>
      </c>
      <c r="P83" s="73">
        <v>357841</v>
      </c>
      <c r="Q83" s="74">
        <v>0.19977824810419437</v>
      </c>
      <c r="R83" s="1"/>
    </row>
    <row r="84" spans="1:18" ht="20" x14ac:dyDescent="0.4">
      <c r="A84" s="12" t="s">
        <v>27</v>
      </c>
      <c r="B84" s="41">
        <v>0</v>
      </c>
      <c r="C84" s="41">
        <v>0</v>
      </c>
      <c r="D84" s="41">
        <v>0</v>
      </c>
      <c r="E84" s="41">
        <v>830</v>
      </c>
      <c r="F84" s="41">
        <v>0</v>
      </c>
      <c r="G84" s="41">
        <v>0</v>
      </c>
      <c r="H84" s="41">
        <v>357904</v>
      </c>
      <c r="I84" s="41">
        <v>0</v>
      </c>
      <c r="J84" s="41">
        <v>0</v>
      </c>
      <c r="K84" s="41">
        <v>0</v>
      </c>
      <c r="L84" s="41">
        <v>8121</v>
      </c>
      <c r="M84" s="41">
        <v>0</v>
      </c>
      <c r="N84" s="41">
        <v>0</v>
      </c>
      <c r="O84" s="42">
        <v>0</v>
      </c>
      <c r="P84" s="73">
        <v>366855</v>
      </c>
      <c r="Q84" s="74">
        <v>0.20481065391686315</v>
      </c>
      <c r="R84" s="1"/>
    </row>
    <row r="85" spans="1:18" ht="20" x14ac:dyDescent="0.4">
      <c r="A85" s="12" t="s">
        <v>28</v>
      </c>
      <c r="B85" s="41">
        <v>0</v>
      </c>
      <c r="C85" s="41">
        <v>0</v>
      </c>
      <c r="D85" s="41">
        <v>0</v>
      </c>
      <c r="E85" s="41">
        <v>1069</v>
      </c>
      <c r="F85" s="41">
        <v>0</v>
      </c>
      <c r="G85" s="41">
        <v>0</v>
      </c>
      <c r="H85" s="41">
        <v>287793</v>
      </c>
      <c r="I85" s="41">
        <v>0</v>
      </c>
      <c r="J85" s="41">
        <v>0</v>
      </c>
      <c r="K85" s="41">
        <v>113138</v>
      </c>
      <c r="L85" s="41">
        <v>11322</v>
      </c>
      <c r="M85" s="41">
        <v>0</v>
      </c>
      <c r="N85" s="41">
        <v>0</v>
      </c>
      <c r="O85" s="42">
        <v>0</v>
      </c>
      <c r="P85" s="73">
        <v>413322</v>
      </c>
      <c r="Q85" s="74">
        <v>0.23075261097225255</v>
      </c>
      <c r="R85" s="1"/>
    </row>
    <row r="86" spans="1:18" ht="20" x14ac:dyDescent="0.4">
      <c r="A86" s="12" t="s">
        <v>29</v>
      </c>
      <c r="B86" s="41">
        <v>0</v>
      </c>
      <c r="C86" s="41">
        <v>20374</v>
      </c>
      <c r="D86" s="41">
        <v>0</v>
      </c>
      <c r="E86" s="41">
        <v>3886</v>
      </c>
      <c r="F86" s="41">
        <v>6013</v>
      </c>
      <c r="G86" s="41">
        <v>2017</v>
      </c>
      <c r="H86" s="41">
        <v>77324</v>
      </c>
      <c r="I86" s="41">
        <v>0</v>
      </c>
      <c r="J86" s="41">
        <v>0</v>
      </c>
      <c r="K86" s="41">
        <v>82094</v>
      </c>
      <c r="L86" s="41">
        <v>23566</v>
      </c>
      <c r="M86" s="41">
        <v>11489</v>
      </c>
      <c r="N86" s="41">
        <v>0</v>
      </c>
      <c r="O86" s="42">
        <v>43873</v>
      </c>
      <c r="P86" s="73">
        <v>270636</v>
      </c>
      <c r="Q86" s="74">
        <v>0.1510927645348821</v>
      </c>
      <c r="R86" s="1"/>
    </row>
    <row r="87" spans="1:18" ht="20" x14ac:dyDescent="0.4">
      <c r="A87" s="12" t="s">
        <v>30</v>
      </c>
      <c r="B87" s="41">
        <v>0</v>
      </c>
      <c r="C87" s="41">
        <v>0</v>
      </c>
      <c r="D87" s="41">
        <v>0</v>
      </c>
      <c r="E87" s="41">
        <v>425</v>
      </c>
      <c r="F87" s="41">
        <v>0</v>
      </c>
      <c r="G87" s="41">
        <v>0</v>
      </c>
      <c r="H87" s="41">
        <v>38906</v>
      </c>
      <c r="I87" s="41">
        <v>0</v>
      </c>
      <c r="J87" s="41">
        <v>0</v>
      </c>
      <c r="K87" s="41">
        <v>0</v>
      </c>
      <c r="L87" s="41">
        <v>2945</v>
      </c>
      <c r="M87" s="41">
        <v>0</v>
      </c>
      <c r="N87" s="41">
        <v>0</v>
      </c>
      <c r="O87" s="42">
        <v>0</v>
      </c>
      <c r="P87" s="73">
        <v>42276</v>
      </c>
      <c r="Q87" s="74">
        <v>2.3602173079252855E-2</v>
      </c>
      <c r="R87" s="1"/>
    </row>
    <row r="88" spans="1:18" ht="20" x14ac:dyDescent="0.4">
      <c r="A88" s="13" t="s">
        <v>31</v>
      </c>
      <c r="B88" s="41">
        <v>6</v>
      </c>
      <c r="C88" s="41">
        <v>245</v>
      </c>
      <c r="D88" s="41">
        <v>154</v>
      </c>
      <c r="E88" s="41">
        <v>132</v>
      </c>
      <c r="F88" s="41">
        <v>61</v>
      </c>
      <c r="G88" s="41">
        <v>4</v>
      </c>
      <c r="H88" s="41">
        <v>5699</v>
      </c>
      <c r="I88" s="41">
        <v>313</v>
      </c>
      <c r="J88" s="41">
        <v>131</v>
      </c>
      <c r="K88" s="41">
        <v>2075</v>
      </c>
      <c r="L88" s="41">
        <v>330</v>
      </c>
      <c r="M88" s="41">
        <v>70</v>
      </c>
      <c r="N88" s="41">
        <v>227</v>
      </c>
      <c r="O88" s="42">
        <v>163</v>
      </c>
      <c r="P88" s="73">
        <v>9610</v>
      </c>
      <c r="Q88" s="74">
        <v>5.3651453139279956E-3</v>
      </c>
      <c r="R88" s="1"/>
    </row>
    <row r="89" spans="1:18" ht="20" x14ac:dyDescent="0.4">
      <c r="A89" s="12" t="s">
        <v>32</v>
      </c>
      <c r="B89" s="41">
        <v>189</v>
      </c>
      <c r="C89" s="41">
        <v>0</v>
      </c>
      <c r="D89" s="41">
        <v>748</v>
      </c>
      <c r="E89" s="41">
        <v>0</v>
      </c>
      <c r="F89" s="41">
        <v>0</v>
      </c>
      <c r="G89" s="41">
        <v>0</v>
      </c>
      <c r="H89" s="41">
        <v>0</v>
      </c>
      <c r="I89" s="41">
        <v>2020</v>
      </c>
      <c r="J89" s="41">
        <v>627</v>
      </c>
      <c r="K89" s="41">
        <v>0</v>
      </c>
      <c r="L89" s="41">
        <v>0</v>
      </c>
      <c r="M89" s="41">
        <v>0</v>
      </c>
      <c r="N89" s="41">
        <v>1787</v>
      </c>
      <c r="O89" s="42">
        <v>0</v>
      </c>
      <c r="P89" s="73">
        <v>5371</v>
      </c>
      <c r="Q89" s="74">
        <v>2.9985635256094966E-3</v>
      </c>
      <c r="R89" s="1"/>
    </row>
    <row r="90" spans="1:18" ht="20" x14ac:dyDescent="0.4">
      <c r="A90" s="12" t="s">
        <v>33</v>
      </c>
      <c r="B90" s="41">
        <v>0</v>
      </c>
      <c r="C90" s="41">
        <v>828</v>
      </c>
      <c r="D90" s="41">
        <v>0</v>
      </c>
      <c r="E90" s="41">
        <v>0</v>
      </c>
      <c r="F90" s="41">
        <v>209</v>
      </c>
      <c r="G90" s="41">
        <v>59</v>
      </c>
      <c r="H90" s="41">
        <v>1</v>
      </c>
      <c r="I90" s="41">
        <v>0</v>
      </c>
      <c r="J90" s="41">
        <v>0</v>
      </c>
      <c r="K90" s="41">
        <v>9684</v>
      </c>
      <c r="L90" s="41">
        <v>0</v>
      </c>
      <c r="M90" s="41">
        <v>218</v>
      </c>
      <c r="N90" s="41">
        <v>0</v>
      </c>
      <c r="O90" s="42">
        <v>988</v>
      </c>
      <c r="P90" s="73">
        <v>11987</v>
      </c>
      <c r="Q90" s="74">
        <v>6.6921953046883333E-3</v>
      </c>
      <c r="R90" s="1"/>
    </row>
    <row r="91" spans="1:18" ht="20.5" thickBot="1" x14ac:dyDescent="0.45">
      <c r="A91" s="12" t="s">
        <v>34</v>
      </c>
      <c r="B91" s="41">
        <v>0</v>
      </c>
      <c r="C91" s="41">
        <v>0</v>
      </c>
      <c r="D91" s="41">
        <v>0</v>
      </c>
      <c r="E91" s="41">
        <v>407</v>
      </c>
      <c r="F91" s="41">
        <v>0</v>
      </c>
      <c r="G91" s="41">
        <v>0</v>
      </c>
      <c r="H91" s="41">
        <v>26031</v>
      </c>
      <c r="I91" s="41">
        <v>0</v>
      </c>
      <c r="J91" s="41">
        <v>0</v>
      </c>
      <c r="K91" s="41">
        <v>0</v>
      </c>
      <c r="L91" s="41">
        <v>1369</v>
      </c>
      <c r="M91" s="41">
        <v>0</v>
      </c>
      <c r="N91" s="41">
        <v>0</v>
      </c>
      <c r="O91" s="42">
        <v>0</v>
      </c>
      <c r="P91" s="75">
        <v>27807</v>
      </c>
      <c r="Q91" s="74">
        <v>1.5524307569656167E-2</v>
      </c>
      <c r="R91" s="1"/>
    </row>
    <row r="92" spans="1:18" ht="21" thickTop="1" thickBot="1" x14ac:dyDescent="0.45">
      <c r="A92" s="14" t="s">
        <v>35</v>
      </c>
      <c r="B92" s="113">
        <v>7502</v>
      </c>
      <c r="C92" s="113">
        <v>40078</v>
      </c>
      <c r="D92" s="113">
        <v>23133</v>
      </c>
      <c r="E92" s="113">
        <v>12222</v>
      </c>
      <c r="F92" s="113">
        <v>12092</v>
      </c>
      <c r="G92" s="113">
        <v>4640</v>
      </c>
      <c r="H92" s="113">
        <v>1083525</v>
      </c>
      <c r="I92" s="113">
        <v>67631</v>
      </c>
      <c r="J92" s="113">
        <v>23893</v>
      </c>
      <c r="K92" s="113">
        <v>274757</v>
      </c>
      <c r="L92" s="113">
        <v>79296</v>
      </c>
      <c r="M92" s="113">
        <v>21341</v>
      </c>
      <c r="N92" s="113">
        <v>51035</v>
      </c>
      <c r="O92" s="113">
        <v>90046</v>
      </c>
      <c r="P92" s="76">
        <v>1791191</v>
      </c>
      <c r="Q92" s="65">
        <v>0.99999999999999989</v>
      </c>
      <c r="R92" s="1"/>
    </row>
    <row r="93" spans="1:18" ht="13" x14ac:dyDescent="0.3">
      <c r="A93" s="15" t="s">
        <v>36</v>
      </c>
      <c r="B93" s="50" t="s">
        <v>37</v>
      </c>
      <c r="C93" s="48">
        <v>129955</v>
      </c>
      <c r="D93" s="49" t="s">
        <v>38</v>
      </c>
      <c r="E93" s="49">
        <v>31</v>
      </c>
      <c r="F93" s="50" t="s">
        <v>39</v>
      </c>
      <c r="G93" s="49">
        <v>7588</v>
      </c>
      <c r="H93" s="49" t="s">
        <v>40</v>
      </c>
      <c r="I93" s="49">
        <v>131848</v>
      </c>
      <c r="J93" s="50" t="s">
        <v>41</v>
      </c>
      <c r="K93" s="51">
        <v>0</v>
      </c>
      <c r="M93" s="50" t="s">
        <v>42</v>
      </c>
      <c r="N93" s="49">
        <v>66340</v>
      </c>
      <c r="P93" s="16">
        <v>343260</v>
      </c>
    </row>
    <row r="94" spans="1:18" ht="16" thickBot="1" x14ac:dyDescent="0.4">
      <c r="A94" s="15"/>
      <c r="B94" s="16"/>
      <c r="C94" s="16"/>
      <c r="D94" s="17"/>
      <c r="E94" s="18"/>
      <c r="F94" s="17"/>
      <c r="G94" s="17"/>
      <c r="H94" s="19"/>
      <c r="I94" s="17"/>
      <c r="J94" s="17"/>
      <c r="K94" s="17"/>
      <c r="L94" s="17"/>
      <c r="M94" s="17"/>
      <c r="N94" s="17"/>
      <c r="O94" s="17"/>
      <c r="P94" s="20">
        <v>2134451</v>
      </c>
    </row>
    <row r="95" spans="1:18" ht="13.5" thickTop="1" x14ac:dyDescent="0.25">
      <c r="A95" s="47" t="s">
        <v>43</v>
      </c>
      <c r="B95" s="56">
        <v>7498</v>
      </c>
      <c r="D95" t="s">
        <v>44</v>
      </c>
      <c r="E95" s="16"/>
      <c r="K95" s="16"/>
      <c r="O95" s="17"/>
      <c r="Q95" s="77"/>
    </row>
    <row r="96" spans="1:18" ht="15.5" x14ac:dyDescent="0.35">
      <c r="D96" s="17"/>
      <c r="E96" s="18"/>
      <c r="F96" s="17"/>
      <c r="G96" s="17"/>
      <c r="H96" s="19"/>
      <c r="I96" s="17"/>
      <c r="J96" s="17"/>
      <c r="K96" s="17"/>
      <c r="L96" s="17"/>
      <c r="M96" s="17" t="s">
        <v>44</v>
      </c>
      <c r="N96" s="17"/>
      <c r="O96" s="17"/>
      <c r="P96" s="17"/>
      <c r="Q96" s="16"/>
      <c r="R96" t="s">
        <v>44</v>
      </c>
    </row>
    <row r="97" spans="1:17" ht="15.5" x14ac:dyDescent="0.35">
      <c r="A97" s="53" t="s">
        <v>81</v>
      </c>
      <c r="B97" s="53"/>
      <c r="D97" s="17"/>
      <c r="E97" s="18"/>
      <c r="F97" s="17"/>
      <c r="G97" s="17"/>
      <c r="H97" s="19"/>
      <c r="I97" s="17"/>
      <c r="J97" s="17"/>
      <c r="K97" s="17"/>
      <c r="L97" s="17"/>
      <c r="M97" s="17"/>
      <c r="N97" s="17"/>
      <c r="O97" s="17" t="s">
        <v>44</v>
      </c>
      <c r="P97" s="17"/>
      <c r="Q97" s="16"/>
    </row>
    <row r="98" spans="1:17" ht="15.5" x14ac:dyDescent="0.35">
      <c r="A98" s="53" t="s">
        <v>45</v>
      </c>
      <c r="B98" s="53"/>
      <c r="C98" s="16"/>
      <c r="D98" s="17"/>
      <c r="E98" s="18"/>
      <c r="F98" s="17"/>
      <c r="G98" s="17"/>
      <c r="H98" s="19"/>
      <c r="I98" s="17"/>
      <c r="J98" s="17"/>
      <c r="K98" s="17"/>
      <c r="L98" s="17"/>
      <c r="M98" s="17"/>
      <c r="N98" s="17"/>
      <c r="O98" s="17" t="s">
        <v>44</v>
      </c>
      <c r="P98" s="17"/>
      <c r="Q98" s="16"/>
    </row>
  </sheetData>
  <mergeCells count="36">
    <mergeCell ref="A74:R74"/>
    <mergeCell ref="A75:R75"/>
    <mergeCell ref="A76:R76"/>
    <mergeCell ref="K42:K44"/>
    <mergeCell ref="C45:E45"/>
    <mergeCell ref="A49:R49"/>
    <mergeCell ref="A50:R50"/>
    <mergeCell ref="A51:R51"/>
    <mergeCell ref="A52:R52"/>
    <mergeCell ref="C42:E44"/>
    <mergeCell ref="F42:F44"/>
    <mergeCell ref="G42:G44"/>
    <mergeCell ref="H42:H44"/>
    <mergeCell ref="I42:I44"/>
    <mergeCell ref="J42:J44"/>
    <mergeCell ref="J38:J39"/>
    <mergeCell ref="K38:K39"/>
    <mergeCell ref="C40:E41"/>
    <mergeCell ref="F40:F41"/>
    <mergeCell ref="G40:G41"/>
    <mergeCell ref="H40:H41"/>
    <mergeCell ref="I40:I41"/>
    <mergeCell ref="J40:J41"/>
    <mergeCell ref="K40:K41"/>
    <mergeCell ref="I38:I39"/>
    <mergeCell ref="C37:F37"/>
    <mergeCell ref="C38:E39"/>
    <mergeCell ref="F38:F39"/>
    <mergeCell ref="G38:G39"/>
    <mergeCell ref="H38:H39"/>
    <mergeCell ref="C35:K35"/>
    <mergeCell ref="A1:R1"/>
    <mergeCell ref="A2:R2"/>
    <mergeCell ref="A3:R3"/>
    <mergeCell ref="B27:P27"/>
    <mergeCell ref="B29:C29"/>
  </mergeCells>
  <pageMargins left="0.7" right="0.7" top="0.75" bottom="0.75" header="0.3" footer="0.3"/>
  <pageSetup scale="47" orientation="landscape" horizontalDpi="1200" verticalDpi="1200" r:id="rId1"/>
  <rowBreaks count="1" manualBreakCount="1">
    <brk id="48" max="16383" man="1"/>
  </rowBreaks>
  <colBreaks count="1" manualBreakCount="1">
    <brk id="1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1C535-AA7D-4FE3-8C6D-45635826637C}">
  <dimension ref="A1:V98"/>
  <sheetViews>
    <sheetView topLeftCell="A24" zoomScaleNormal="100" zoomScaleSheetLayoutView="90" workbookViewId="0">
      <pane xSplit="1" topLeftCell="B1" activePane="topRight" state="frozen"/>
      <selection activeCell="P16" sqref="P16"/>
      <selection pane="topRight" activeCell="A47" sqref="A47"/>
    </sheetView>
  </sheetViews>
  <sheetFormatPr defaultColWidth="9.1796875" defaultRowHeight="12.5" x14ac:dyDescent="0.25"/>
  <cols>
    <col min="1" max="1" width="44.1796875" customWidth="1"/>
    <col min="2" max="2" width="20.1796875" bestFit="1" customWidth="1"/>
    <col min="3" max="3" width="11.453125" customWidth="1"/>
    <col min="4" max="4" width="11" customWidth="1"/>
    <col min="5" max="5" width="10" customWidth="1"/>
    <col min="6" max="6" width="13" customWidth="1"/>
    <col min="7" max="7" width="12.453125" bestFit="1" customWidth="1"/>
    <col min="8" max="8" width="11" customWidth="1"/>
    <col min="9" max="9" width="10.1796875" customWidth="1"/>
    <col min="10" max="10" width="10.453125" customWidth="1"/>
    <col min="11" max="11" width="11" bestFit="1" customWidth="1"/>
    <col min="12" max="12" width="10.1796875" customWidth="1"/>
    <col min="13" max="13" width="9.81640625" bestFit="1" customWidth="1"/>
    <col min="14" max="14" width="11" customWidth="1"/>
    <col min="15" max="15" width="11.453125" customWidth="1"/>
    <col min="16" max="16" width="11" bestFit="1" customWidth="1"/>
    <col min="17" max="17" width="12.453125" customWidth="1"/>
    <col min="20" max="20" width="9.81640625" bestFit="1" customWidth="1"/>
  </cols>
  <sheetData>
    <row r="1" spans="1:22" ht="19.5" customHeight="1" x14ac:dyDescent="0.4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</row>
    <row r="2" spans="1:22" ht="17.5" x14ac:dyDescent="0.35">
      <c r="A2" s="117" t="s">
        <v>77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</row>
    <row r="3" spans="1:22" ht="17.5" x14ac:dyDescent="0.35">
      <c r="A3" s="118" t="s">
        <v>2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</row>
    <row r="4" spans="1:22" ht="17.5" x14ac:dyDescent="0.3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</row>
    <row r="5" spans="1:22" ht="16" thickBot="1" x14ac:dyDescent="0.4">
      <c r="A5" s="2"/>
      <c r="B5" s="3" t="s">
        <v>3</v>
      </c>
      <c r="C5" s="4"/>
      <c r="D5" s="2"/>
      <c r="E5" s="4"/>
      <c r="F5" s="4"/>
      <c r="G5" s="5"/>
      <c r="H5" s="5"/>
      <c r="I5" s="5"/>
      <c r="J5" s="5"/>
      <c r="K5" s="5"/>
      <c r="L5" s="4"/>
      <c r="M5" s="4"/>
      <c r="N5" s="4"/>
      <c r="O5" s="4"/>
      <c r="P5" s="2"/>
      <c r="Q5" s="6"/>
    </row>
    <row r="6" spans="1:22" ht="20" x14ac:dyDescent="0.4">
      <c r="A6" s="2"/>
      <c r="B6" s="7">
        <v>1</v>
      </c>
      <c r="C6" s="7">
        <v>3</v>
      </c>
      <c r="D6" s="7">
        <v>5</v>
      </c>
      <c r="E6" s="7">
        <v>7</v>
      </c>
      <c r="F6" s="55" t="s">
        <v>4</v>
      </c>
      <c r="G6" s="8">
        <v>29</v>
      </c>
      <c r="H6" s="8">
        <v>13</v>
      </c>
      <c r="I6" s="8">
        <v>15</v>
      </c>
      <c r="J6" s="8">
        <v>17</v>
      </c>
      <c r="K6" s="7">
        <v>19</v>
      </c>
      <c r="L6" s="7">
        <v>21</v>
      </c>
      <c r="M6" s="7">
        <v>23</v>
      </c>
      <c r="N6" s="7">
        <v>25</v>
      </c>
      <c r="O6" s="62">
        <v>27</v>
      </c>
      <c r="P6" s="63" t="s">
        <v>5</v>
      </c>
      <c r="Q6" s="64" t="s">
        <v>6</v>
      </c>
      <c r="R6" s="46"/>
    </row>
    <row r="7" spans="1:22" ht="29" x14ac:dyDescent="0.4">
      <c r="A7" s="9" t="s">
        <v>7</v>
      </c>
      <c r="B7" s="8" t="s">
        <v>8</v>
      </c>
      <c r="C7" s="8" t="s">
        <v>9</v>
      </c>
      <c r="D7" s="8" t="s">
        <v>10</v>
      </c>
      <c r="E7" s="8" t="s">
        <v>11</v>
      </c>
      <c r="F7" s="54" t="s">
        <v>12</v>
      </c>
      <c r="G7" s="7" t="s">
        <v>13</v>
      </c>
      <c r="H7" s="8" t="s">
        <v>14</v>
      </c>
      <c r="I7" s="8" t="s">
        <v>15</v>
      </c>
      <c r="J7" s="8" t="s">
        <v>16</v>
      </c>
      <c r="K7" s="8" t="s">
        <v>17</v>
      </c>
      <c r="L7" s="8" t="s">
        <v>18</v>
      </c>
      <c r="M7" s="8" t="s">
        <v>19</v>
      </c>
      <c r="N7" s="8" t="s">
        <v>20</v>
      </c>
      <c r="O7" s="10" t="s">
        <v>21</v>
      </c>
      <c r="P7" s="11" t="s">
        <v>22</v>
      </c>
      <c r="Q7" s="32" t="s">
        <v>23</v>
      </c>
      <c r="R7" s="46"/>
    </row>
    <row r="8" spans="1:22" ht="25.5" customHeight="1" x14ac:dyDescent="0.4">
      <c r="A8" s="12" t="s">
        <v>24</v>
      </c>
      <c r="B8" s="41">
        <v>2894</v>
      </c>
      <c r="C8" s="41">
        <v>0</v>
      </c>
      <c r="D8" s="41">
        <v>9514</v>
      </c>
      <c r="E8" s="41">
        <v>0</v>
      </c>
      <c r="F8" s="41">
        <v>0</v>
      </c>
      <c r="G8" s="41">
        <v>0</v>
      </c>
      <c r="H8" s="41">
        <v>0</v>
      </c>
      <c r="I8" s="41">
        <v>21447</v>
      </c>
      <c r="J8" s="41">
        <v>8683</v>
      </c>
      <c r="K8" s="41">
        <v>0</v>
      </c>
      <c r="L8" s="41">
        <v>0</v>
      </c>
      <c r="M8" s="41">
        <v>0</v>
      </c>
      <c r="N8" s="41">
        <v>32052</v>
      </c>
      <c r="O8" s="42">
        <v>0</v>
      </c>
      <c r="P8" s="73">
        <f t="shared" ref="P8:P18" si="0">SUM(B8:O8)</f>
        <v>74590</v>
      </c>
      <c r="Q8" s="74">
        <f t="shared" ref="Q8:Q18" si="1">IF(P8=0,0,P8/$P$19)</f>
        <v>4.1642683555243414E-2</v>
      </c>
      <c r="R8" s="114"/>
      <c r="S8" s="45">
        <f t="shared" ref="S8:S14" si="2">L8+H8+E8</f>
        <v>0</v>
      </c>
      <c r="V8" s="45"/>
    </row>
    <row r="9" spans="1:22" ht="20" x14ac:dyDescent="0.4">
      <c r="A9" s="12" t="s">
        <v>25</v>
      </c>
      <c r="B9" s="41">
        <v>4413</v>
      </c>
      <c r="C9" s="41">
        <v>0</v>
      </c>
      <c r="D9" s="41">
        <v>12717</v>
      </c>
      <c r="E9" s="41">
        <v>4279</v>
      </c>
      <c r="F9" s="41">
        <v>0</v>
      </c>
      <c r="G9" s="41">
        <v>0</v>
      </c>
      <c r="H9" s="41">
        <v>92656</v>
      </c>
      <c r="I9" s="41">
        <v>43851</v>
      </c>
      <c r="J9" s="41">
        <v>14452</v>
      </c>
      <c r="K9" s="41">
        <v>0</v>
      </c>
      <c r="L9" s="41">
        <v>21559</v>
      </c>
      <c r="M9" s="41">
        <v>0</v>
      </c>
      <c r="N9" s="41">
        <v>16969</v>
      </c>
      <c r="O9" s="42">
        <v>0</v>
      </c>
      <c r="P9" s="73">
        <f t="shared" si="0"/>
        <v>210896</v>
      </c>
      <c r="Q9" s="74">
        <f t="shared" si="1"/>
        <v>0.1177406541234296</v>
      </c>
      <c r="R9" s="114"/>
      <c r="S9" s="45">
        <f t="shared" si="2"/>
        <v>118494</v>
      </c>
      <c r="V9" s="45"/>
    </row>
    <row r="10" spans="1:22" ht="20" x14ac:dyDescent="0.4">
      <c r="A10" s="12" t="s">
        <v>26</v>
      </c>
      <c r="B10" s="41">
        <v>0</v>
      </c>
      <c r="C10" s="41">
        <v>18631</v>
      </c>
      <c r="D10" s="41">
        <v>0</v>
      </c>
      <c r="E10" s="41">
        <v>1194</v>
      </c>
      <c r="F10" s="41">
        <v>5809</v>
      </c>
      <c r="G10" s="41">
        <v>2560</v>
      </c>
      <c r="H10" s="41">
        <v>197211</v>
      </c>
      <c r="I10" s="41">
        <v>0</v>
      </c>
      <c r="J10" s="41">
        <v>0</v>
      </c>
      <c r="K10" s="41">
        <v>67766</v>
      </c>
      <c r="L10" s="41">
        <v>10084</v>
      </c>
      <c r="M10" s="41">
        <v>9564</v>
      </c>
      <c r="N10" s="41">
        <v>0</v>
      </c>
      <c r="O10" s="42">
        <v>45022</v>
      </c>
      <c r="P10" s="73">
        <f t="shared" si="0"/>
        <v>357841</v>
      </c>
      <c r="Q10" s="74">
        <f t="shared" si="1"/>
        <v>0.19977824810419437</v>
      </c>
      <c r="R10" s="46"/>
      <c r="S10" s="45">
        <f t="shared" si="2"/>
        <v>208489</v>
      </c>
      <c r="V10" s="45"/>
    </row>
    <row r="11" spans="1:22" ht="20" x14ac:dyDescent="0.4">
      <c r="A11" s="12" t="s">
        <v>27</v>
      </c>
      <c r="B11" s="41">
        <v>0</v>
      </c>
      <c r="C11" s="41">
        <v>0</v>
      </c>
      <c r="D11" s="41">
        <v>0</v>
      </c>
      <c r="E11" s="41">
        <v>830</v>
      </c>
      <c r="F11" s="41">
        <v>0</v>
      </c>
      <c r="G11" s="41">
        <v>0</v>
      </c>
      <c r="H11" s="41">
        <v>357904</v>
      </c>
      <c r="I11" s="41">
        <v>0</v>
      </c>
      <c r="J11" s="41">
        <v>0</v>
      </c>
      <c r="K11" s="41">
        <v>0</v>
      </c>
      <c r="L11" s="41">
        <v>8121</v>
      </c>
      <c r="M11" s="41">
        <v>0</v>
      </c>
      <c r="N11" s="41">
        <v>0</v>
      </c>
      <c r="O11" s="42">
        <v>0</v>
      </c>
      <c r="P11" s="73">
        <f t="shared" si="0"/>
        <v>366855</v>
      </c>
      <c r="Q11" s="74">
        <f t="shared" si="1"/>
        <v>0.20481065391686315</v>
      </c>
      <c r="R11" s="114"/>
      <c r="S11" s="45">
        <f t="shared" si="2"/>
        <v>366855</v>
      </c>
      <c r="V11" s="45"/>
    </row>
    <row r="12" spans="1:22" ht="20" x14ac:dyDescent="0.4">
      <c r="A12" s="12" t="s">
        <v>28</v>
      </c>
      <c r="B12" s="41">
        <v>0</v>
      </c>
      <c r="C12" s="41">
        <v>0</v>
      </c>
      <c r="D12" s="41">
        <v>0</v>
      </c>
      <c r="E12" s="41">
        <v>1069</v>
      </c>
      <c r="F12" s="41">
        <v>0</v>
      </c>
      <c r="G12" s="41">
        <v>0</v>
      </c>
      <c r="H12" s="41">
        <v>287793</v>
      </c>
      <c r="I12" s="41">
        <v>0</v>
      </c>
      <c r="J12" s="41">
        <v>0</v>
      </c>
      <c r="K12" s="41">
        <v>113138</v>
      </c>
      <c r="L12" s="41">
        <v>11322</v>
      </c>
      <c r="M12" s="41">
        <v>0</v>
      </c>
      <c r="N12" s="41">
        <v>0</v>
      </c>
      <c r="O12" s="42">
        <v>0</v>
      </c>
      <c r="P12" s="73">
        <f t="shared" si="0"/>
        <v>413322</v>
      </c>
      <c r="Q12" s="74">
        <f t="shared" si="1"/>
        <v>0.23075261097225255</v>
      </c>
      <c r="R12" s="114"/>
      <c r="S12" s="45">
        <f t="shared" si="2"/>
        <v>300184</v>
      </c>
      <c r="V12" s="45"/>
    </row>
    <row r="13" spans="1:22" ht="20" x14ac:dyDescent="0.4">
      <c r="A13" s="12" t="s">
        <v>29</v>
      </c>
      <c r="B13" s="41">
        <v>0</v>
      </c>
      <c r="C13" s="41">
        <v>20374</v>
      </c>
      <c r="D13" s="41">
        <v>0</v>
      </c>
      <c r="E13" s="41">
        <v>3886</v>
      </c>
      <c r="F13" s="41">
        <v>6013</v>
      </c>
      <c r="G13" s="41">
        <v>2017</v>
      </c>
      <c r="H13" s="41">
        <v>77324</v>
      </c>
      <c r="I13" s="41">
        <v>0</v>
      </c>
      <c r="J13" s="41">
        <v>0</v>
      </c>
      <c r="K13" s="41">
        <v>82094</v>
      </c>
      <c r="L13" s="41">
        <v>23566</v>
      </c>
      <c r="M13" s="41">
        <v>11489</v>
      </c>
      <c r="N13" s="41">
        <v>0</v>
      </c>
      <c r="O13" s="42">
        <v>43873</v>
      </c>
      <c r="P13" s="73">
        <f t="shared" si="0"/>
        <v>270636</v>
      </c>
      <c r="Q13" s="74">
        <f t="shared" si="1"/>
        <v>0.1510927645348821</v>
      </c>
      <c r="R13" s="114"/>
      <c r="S13" s="45">
        <f t="shared" si="2"/>
        <v>104776</v>
      </c>
      <c r="V13" s="45"/>
    </row>
    <row r="14" spans="1:22" ht="20" x14ac:dyDescent="0.4">
      <c r="A14" s="12" t="s">
        <v>30</v>
      </c>
      <c r="B14" s="41">
        <v>0</v>
      </c>
      <c r="C14" s="41">
        <v>0</v>
      </c>
      <c r="D14" s="41">
        <v>0</v>
      </c>
      <c r="E14" s="41">
        <v>425</v>
      </c>
      <c r="F14" s="41">
        <v>0</v>
      </c>
      <c r="G14" s="41">
        <v>0</v>
      </c>
      <c r="H14" s="41">
        <v>38906</v>
      </c>
      <c r="I14" s="41">
        <v>0</v>
      </c>
      <c r="J14" s="41">
        <v>0</v>
      </c>
      <c r="K14" s="41">
        <v>0</v>
      </c>
      <c r="L14" s="41">
        <v>2945</v>
      </c>
      <c r="M14" s="41">
        <v>0</v>
      </c>
      <c r="N14" s="41">
        <v>0</v>
      </c>
      <c r="O14" s="42">
        <v>0</v>
      </c>
      <c r="P14" s="73">
        <f t="shared" si="0"/>
        <v>42276</v>
      </c>
      <c r="Q14" s="74">
        <f t="shared" si="1"/>
        <v>2.3602173079252855E-2</v>
      </c>
      <c r="R14" s="46"/>
      <c r="S14" s="45">
        <f t="shared" si="2"/>
        <v>42276</v>
      </c>
      <c r="V14" s="45"/>
    </row>
    <row r="15" spans="1:22" ht="20" x14ac:dyDescent="0.4">
      <c r="A15" s="13" t="s">
        <v>31</v>
      </c>
      <c r="B15" s="41">
        <v>6</v>
      </c>
      <c r="C15" s="41">
        <v>245</v>
      </c>
      <c r="D15" s="41">
        <v>154</v>
      </c>
      <c r="E15" s="41">
        <v>132</v>
      </c>
      <c r="F15" s="41">
        <v>61</v>
      </c>
      <c r="G15" s="41">
        <v>4</v>
      </c>
      <c r="H15" s="41">
        <v>5699</v>
      </c>
      <c r="I15" s="41">
        <v>313</v>
      </c>
      <c r="J15" s="41">
        <v>131</v>
      </c>
      <c r="K15" s="41">
        <v>2075</v>
      </c>
      <c r="L15" s="41">
        <v>330</v>
      </c>
      <c r="M15" s="41">
        <v>70</v>
      </c>
      <c r="N15" s="41">
        <v>227</v>
      </c>
      <c r="O15" s="42">
        <v>163</v>
      </c>
      <c r="P15" s="73">
        <f t="shared" si="0"/>
        <v>9610</v>
      </c>
      <c r="Q15" s="74">
        <f t="shared" si="1"/>
        <v>5.3651453139279956E-3</v>
      </c>
      <c r="R15" s="46"/>
      <c r="V15" s="45"/>
    </row>
    <row r="16" spans="1:22" ht="20" x14ac:dyDescent="0.4">
      <c r="A16" s="12" t="s">
        <v>32</v>
      </c>
      <c r="B16" s="41">
        <v>189</v>
      </c>
      <c r="C16" s="41">
        <v>0</v>
      </c>
      <c r="D16" s="41">
        <v>748</v>
      </c>
      <c r="E16" s="41">
        <v>0</v>
      </c>
      <c r="F16" s="41">
        <v>0</v>
      </c>
      <c r="G16" s="41">
        <v>0</v>
      </c>
      <c r="H16" s="41">
        <v>0</v>
      </c>
      <c r="I16" s="41">
        <v>2020</v>
      </c>
      <c r="J16" s="41">
        <v>627</v>
      </c>
      <c r="K16" s="41">
        <v>0</v>
      </c>
      <c r="L16" s="41">
        <v>0</v>
      </c>
      <c r="M16" s="41">
        <v>0</v>
      </c>
      <c r="N16" s="41">
        <v>1787</v>
      </c>
      <c r="O16" s="42">
        <v>0</v>
      </c>
      <c r="P16" s="73">
        <f t="shared" si="0"/>
        <v>5371</v>
      </c>
      <c r="Q16" s="74">
        <f t="shared" si="1"/>
        <v>2.9985635256094966E-3</v>
      </c>
      <c r="R16" s="46"/>
      <c r="V16" s="45"/>
    </row>
    <row r="17" spans="1:22" ht="20" x14ac:dyDescent="0.4">
      <c r="A17" s="12" t="s">
        <v>33</v>
      </c>
      <c r="B17" s="41">
        <v>0</v>
      </c>
      <c r="C17" s="41">
        <v>828</v>
      </c>
      <c r="D17" s="41">
        <v>0</v>
      </c>
      <c r="E17" s="41">
        <v>0</v>
      </c>
      <c r="F17" s="41">
        <v>209</v>
      </c>
      <c r="G17" s="41">
        <v>59</v>
      </c>
      <c r="H17" s="41">
        <v>1</v>
      </c>
      <c r="I17" s="41">
        <v>0</v>
      </c>
      <c r="J17" s="41">
        <v>0</v>
      </c>
      <c r="K17" s="41">
        <v>9684</v>
      </c>
      <c r="L17" s="41">
        <v>0</v>
      </c>
      <c r="M17" s="41">
        <v>218</v>
      </c>
      <c r="N17" s="41">
        <v>0</v>
      </c>
      <c r="O17" s="42">
        <v>988</v>
      </c>
      <c r="P17" s="73">
        <f t="shared" si="0"/>
        <v>11987</v>
      </c>
      <c r="Q17" s="74">
        <f t="shared" si="1"/>
        <v>6.6921953046883333E-3</v>
      </c>
      <c r="R17" s="46"/>
      <c r="V17" s="45"/>
    </row>
    <row r="18" spans="1:22" ht="20.5" thickBot="1" x14ac:dyDescent="0.45">
      <c r="A18" s="12" t="s">
        <v>34</v>
      </c>
      <c r="B18" s="41">
        <v>0</v>
      </c>
      <c r="C18" s="41">
        <v>0</v>
      </c>
      <c r="D18" s="41">
        <v>0</v>
      </c>
      <c r="E18" s="41">
        <v>407</v>
      </c>
      <c r="F18" s="41">
        <v>0</v>
      </c>
      <c r="G18" s="41">
        <v>0</v>
      </c>
      <c r="H18" s="41">
        <v>26031</v>
      </c>
      <c r="I18" s="41">
        <v>0</v>
      </c>
      <c r="J18" s="41">
        <v>0</v>
      </c>
      <c r="K18" s="41">
        <v>0</v>
      </c>
      <c r="L18" s="41">
        <v>1369</v>
      </c>
      <c r="M18" s="41">
        <v>0</v>
      </c>
      <c r="N18" s="41">
        <v>0</v>
      </c>
      <c r="O18" s="42">
        <v>0</v>
      </c>
      <c r="P18" s="75">
        <f t="shared" si="0"/>
        <v>27807</v>
      </c>
      <c r="Q18" s="74">
        <f t="shared" si="1"/>
        <v>1.5524307569656167E-2</v>
      </c>
      <c r="R18" s="46"/>
      <c r="V18" s="45"/>
    </row>
    <row r="19" spans="1:22" ht="21" thickTop="1" thickBot="1" x14ac:dyDescent="0.45">
      <c r="A19" s="14" t="s">
        <v>35</v>
      </c>
      <c r="B19" s="113">
        <v>7502</v>
      </c>
      <c r="C19" s="113">
        <v>40078</v>
      </c>
      <c r="D19" s="113">
        <v>23133</v>
      </c>
      <c r="E19" s="113">
        <v>12222</v>
      </c>
      <c r="F19" s="113">
        <v>12092</v>
      </c>
      <c r="G19" s="113">
        <v>4640</v>
      </c>
      <c r="H19" s="113">
        <v>1083525</v>
      </c>
      <c r="I19" s="113">
        <v>67631</v>
      </c>
      <c r="J19" s="113">
        <v>23893</v>
      </c>
      <c r="K19" s="113">
        <v>274757</v>
      </c>
      <c r="L19" s="113">
        <v>79296</v>
      </c>
      <c r="M19" s="113">
        <v>21341</v>
      </c>
      <c r="N19" s="113">
        <v>51035</v>
      </c>
      <c r="O19" s="113">
        <v>90046</v>
      </c>
      <c r="P19" s="76">
        <f>SUM(P8:P18)</f>
        <v>1791191</v>
      </c>
      <c r="Q19" s="65">
        <f>SUM(Q8:Q18)</f>
        <v>0.99999999999999989</v>
      </c>
      <c r="R19" s="46"/>
      <c r="S19">
        <f>6162+856</f>
        <v>7018</v>
      </c>
    </row>
    <row r="20" spans="1:22" ht="18.75" customHeight="1" x14ac:dyDescent="0.3">
      <c r="A20" s="15" t="s">
        <v>36</v>
      </c>
      <c r="B20" s="50" t="s">
        <v>37</v>
      </c>
      <c r="C20" s="48">
        <v>129955</v>
      </c>
      <c r="D20" s="49" t="s">
        <v>38</v>
      </c>
      <c r="E20" s="49">
        <v>31</v>
      </c>
      <c r="F20" s="50" t="s">
        <v>39</v>
      </c>
      <c r="G20" s="49">
        <v>7588</v>
      </c>
      <c r="H20" s="49" t="s">
        <v>40</v>
      </c>
      <c r="I20" s="49">
        <v>131848</v>
      </c>
      <c r="J20" s="50" t="s">
        <v>41</v>
      </c>
      <c r="K20" s="51">
        <v>0</v>
      </c>
      <c r="M20" s="50" t="s">
        <v>42</v>
      </c>
      <c r="N20" s="49">
        <v>66340</v>
      </c>
      <c r="P20" s="16">
        <f>C20+E20+G20+I20+K20+N20+B22</f>
        <v>343260</v>
      </c>
    </row>
    <row r="21" spans="1:22" ht="16" thickBot="1" x14ac:dyDescent="0.4">
      <c r="A21" s="15"/>
      <c r="B21" s="16"/>
      <c r="C21" s="16"/>
      <c r="D21" s="17"/>
      <c r="E21" s="18"/>
      <c r="F21" s="17"/>
      <c r="G21" s="17"/>
      <c r="H21" s="19"/>
      <c r="I21" s="17"/>
      <c r="J21" s="17"/>
      <c r="K21" s="17"/>
      <c r="L21" s="17"/>
      <c r="M21" s="17"/>
      <c r="N21" s="17"/>
      <c r="O21" s="17"/>
      <c r="P21" s="20">
        <f>SUM(P19:P20)</f>
        <v>2134451</v>
      </c>
      <c r="T21" s="27"/>
    </row>
    <row r="22" spans="1:22" ht="13.5" thickTop="1" x14ac:dyDescent="0.25">
      <c r="A22" s="47" t="s">
        <v>43</v>
      </c>
      <c r="B22" s="56">
        <v>7498</v>
      </c>
      <c r="D22" t="s">
        <v>44</v>
      </c>
      <c r="E22" s="16"/>
      <c r="K22" s="16"/>
      <c r="O22" s="17"/>
      <c r="Q22" s="77"/>
      <c r="T22" s="27"/>
    </row>
    <row r="23" spans="1:22" ht="15.5" x14ac:dyDescent="0.35">
      <c r="D23" s="17"/>
      <c r="E23" s="18"/>
      <c r="F23" s="17"/>
      <c r="G23" s="17"/>
      <c r="H23" s="19"/>
      <c r="I23" s="17"/>
      <c r="J23" s="17"/>
      <c r="K23" s="17"/>
      <c r="L23" s="17"/>
      <c r="M23" s="17" t="s">
        <v>44</v>
      </c>
      <c r="N23" s="17"/>
      <c r="O23" s="17"/>
      <c r="P23" s="17"/>
      <c r="Q23" s="16"/>
      <c r="R23" t="s">
        <v>44</v>
      </c>
    </row>
    <row r="24" spans="1:22" ht="15.5" x14ac:dyDescent="0.35">
      <c r="A24" s="53" t="s">
        <v>81</v>
      </c>
      <c r="B24" s="53"/>
      <c r="D24" s="17"/>
      <c r="E24" s="18"/>
      <c r="F24" s="17"/>
      <c r="G24" s="17"/>
      <c r="H24" s="19"/>
      <c r="I24" s="17"/>
      <c r="J24" s="17"/>
      <c r="K24" s="17"/>
      <c r="L24" s="17"/>
      <c r="M24" s="17"/>
      <c r="N24" s="17"/>
      <c r="O24" s="17" t="s">
        <v>44</v>
      </c>
      <c r="P24" s="17"/>
      <c r="Q24" s="16"/>
      <c r="T24" s="27"/>
    </row>
    <row r="25" spans="1:22" ht="15.5" x14ac:dyDescent="0.35">
      <c r="A25" s="53" t="s">
        <v>45</v>
      </c>
      <c r="B25" s="53"/>
      <c r="C25" s="16"/>
      <c r="D25" s="17"/>
      <c r="E25" s="18"/>
      <c r="F25" s="17"/>
      <c r="G25" s="17"/>
      <c r="H25" s="19"/>
      <c r="I25" s="17"/>
      <c r="J25" s="17"/>
      <c r="K25" s="17"/>
      <c r="L25" s="17"/>
      <c r="M25" s="17"/>
      <c r="N25" s="17"/>
      <c r="O25" s="17" t="s">
        <v>44</v>
      </c>
      <c r="P25" s="17"/>
      <c r="Q25" s="16"/>
    </row>
    <row r="26" spans="1:22" ht="15.5" x14ac:dyDescent="0.35">
      <c r="A26" s="15"/>
      <c r="B26" s="16"/>
      <c r="C26" s="16"/>
      <c r="D26" s="17"/>
      <c r="E26" s="18"/>
      <c r="F26" s="17"/>
      <c r="G26" s="17"/>
      <c r="H26" s="19"/>
      <c r="I26" s="17"/>
      <c r="J26" s="17"/>
      <c r="K26" s="17"/>
      <c r="L26" s="17"/>
      <c r="M26" s="17"/>
      <c r="N26" s="17"/>
      <c r="O26" s="17" t="s">
        <v>44</v>
      </c>
      <c r="P26" s="17"/>
      <c r="Q26" s="16"/>
    </row>
    <row r="27" spans="1:22" ht="17.5" x14ac:dyDescent="0.35">
      <c r="B27" s="157" t="s">
        <v>46</v>
      </c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69"/>
      <c r="R27" s="69"/>
    </row>
    <row r="28" spans="1:22" ht="13" thickBot="1" x14ac:dyDescent="0.3"/>
    <row r="29" spans="1:22" ht="53" x14ac:dyDescent="0.4">
      <c r="B29" s="158" t="s">
        <v>47</v>
      </c>
      <c r="C29" s="159"/>
      <c r="D29" s="21" t="s">
        <v>48</v>
      </c>
      <c r="E29" s="21" t="s">
        <v>25</v>
      </c>
      <c r="F29" s="21" t="s">
        <v>49</v>
      </c>
      <c r="G29" s="21" t="s">
        <v>27</v>
      </c>
      <c r="H29" s="22" t="s">
        <v>50</v>
      </c>
      <c r="I29" s="22" t="s">
        <v>29</v>
      </c>
      <c r="J29" s="22" t="s">
        <v>30</v>
      </c>
      <c r="K29" s="22" t="s">
        <v>51</v>
      </c>
      <c r="L29" s="23" t="s">
        <v>52</v>
      </c>
      <c r="M29" s="22" t="s">
        <v>53</v>
      </c>
      <c r="N29" s="23" t="s">
        <v>54</v>
      </c>
      <c r="O29" s="66" t="s">
        <v>55</v>
      </c>
      <c r="P29" s="61" t="s">
        <v>56</v>
      </c>
      <c r="Q29" s="1"/>
    </row>
    <row r="30" spans="1:22" ht="20" x14ac:dyDescent="0.4">
      <c r="B30" s="57" t="s">
        <v>57</v>
      </c>
      <c r="C30" s="57" t="s">
        <v>58</v>
      </c>
      <c r="D30" s="78">
        <f>E8+L8+H8</f>
        <v>0</v>
      </c>
      <c r="E30" s="78">
        <f>E9+H9+L9</f>
        <v>118494</v>
      </c>
      <c r="F30" s="78">
        <f>E10+H10+L10</f>
        <v>208489</v>
      </c>
      <c r="G30" s="78">
        <f>E11+H11+L11</f>
        <v>366855</v>
      </c>
      <c r="H30" s="78">
        <f>E12+H12+L12</f>
        <v>300184</v>
      </c>
      <c r="I30" s="78">
        <f>E13+H13+L13</f>
        <v>104776</v>
      </c>
      <c r="J30" s="78">
        <f>E14+H14+L14</f>
        <v>42276</v>
      </c>
      <c r="K30" s="78">
        <f>D30+E30+F30+G30+H30+I30+J30</f>
        <v>1141074</v>
      </c>
      <c r="L30" s="79">
        <f>IF(K30=0,0,((K30/K33)))</f>
        <v>0.65714321913642815</v>
      </c>
      <c r="M30" s="78">
        <f>E15+H15+L15</f>
        <v>6161</v>
      </c>
      <c r="N30" s="80">
        <f>IF(M30=0,0,(M30/M$33))</f>
        <v>0.6411030176899063</v>
      </c>
      <c r="O30" s="81">
        <f>K30+M30</f>
        <v>1147235</v>
      </c>
      <c r="P30" s="82">
        <f>IF(O30=0,0,(O30/O$33))</f>
        <v>0.65705493503533163</v>
      </c>
      <c r="Q30" s="1"/>
    </row>
    <row r="31" spans="1:22" ht="39.75" customHeight="1" x14ac:dyDescent="0.4">
      <c r="B31" s="83" t="s">
        <v>59</v>
      </c>
      <c r="C31" s="57" t="s">
        <v>60</v>
      </c>
      <c r="D31" s="78">
        <f>B8+D8+I8+J8+N8</f>
        <v>74590</v>
      </c>
      <c r="E31" s="78">
        <f>B9+D9+I9+J9+N9</f>
        <v>92402</v>
      </c>
      <c r="F31" s="84">
        <f>N10</f>
        <v>0</v>
      </c>
      <c r="G31" s="78">
        <f>N11</f>
        <v>0</v>
      </c>
      <c r="H31" s="78">
        <f>D12+J12+N12</f>
        <v>0</v>
      </c>
      <c r="I31" s="78">
        <f>B13+D13+I13+J13+N13</f>
        <v>0</v>
      </c>
      <c r="J31" s="78">
        <v>0</v>
      </c>
      <c r="K31" s="78">
        <f>D31+E31+F31+G31+H31+I31+J31</f>
        <v>166992</v>
      </c>
      <c r="L31" s="79">
        <f>IF(K31=0,0,((K31/K33)))</f>
        <v>9.6170502920959036E-2</v>
      </c>
      <c r="M31" s="78">
        <f>B15+D15+I15+J15+N15</f>
        <v>831</v>
      </c>
      <c r="N31" s="80">
        <f>IF(M31=0,0,(M31/M$33))</f>
        <v>8.6472424557752336E-2</v>
      </c>
      <c r="O31" s="81">
        <f>K31+M31</f>
        <v>167823</v>
      </c>
      <c r="P31" s="82">
        <f>IF(O31=0,0,(O31/O$33))</f>
        <v>9.6117125403630876E-2</v>
      </c>
      <c r="Q31" s="1"/>
      <c r="R31" s="43"/>
    </row>
    <row r="32" spans="1:22" ht="38" thickBot="1" x14ac:dyDescent="0.45">
      <c r="B32" s="72" t="s">
        <v>61</v>
      </c>
      <c r="C32" s="71" t="s">
        <v>62</v>
      </c>
      <c r="D32" s="85">
        <f>K8</f>
        <v>0</v>
      </c>
      <c r="E32" s="85">
        <f>K9</f>
        <v>0</v>
      </c>
      <c r="F32" s="86">
        <f>C10+F10+K10+G10+M10+O10</f>
        <v>149352</v>
      </c>
      <c r="G32" s="86">
        <f>K11</f>
        <v>0</v>
      </c>
      <c r="H32" s="86">
        <f>C12+F12+K12+M12+G12+O12</f>
        <v>113138</v>
      </c>
      <c r="I32" s="86">
        <f>C13+F13+G13+K13+M13+O13</f>
        <v>165860</v>
      </c>
      <c r="J32" s="86">
        <v>0</v>
      </c>
      <c r="K32" s="86">
        <f>D32+E32+F32+G32+H32+I32+J32</f>
        <v>428350</v>
      </c>
      <c r="L32" s="87">
        <f>IF(K32=0,0,((K32/K33)))</f>
        <v>0.24668627794261283</v>
      </c>
      <c r="M32" s="86">
        <f>C15+F15+G15+K15+M15+O15</f>
        <v>2618</v>
      </c>
      <c r="N32" s="88">
        <f>IF(M32=0,0,(M32/M$33))</f>
        <v>0.27242455775234131</v>
      </c>
      <c r="O32" s="89">
        <f>K32+M32</f>
        <v>430968</v>
      </c>
      <c r="P32" s="90">
        <f>IF(O32=0,0,(O32/O$33))</f>
        <v>0.24682793956103746</v>
      </c>
      <c r="Q32" s="1"/>
      <c r="R32" s="43"/>
    </row>
    <row r="33" spans="1:18" ht="21" thickTop="1" thickBot="1" x14ac:dyDescent="0.45">
      <c r="B33" s="24" t="s">
        <v>63</v>
      </c>
      <c r="C33" s="44"/>
      <c r="D33" s="91">
        <f t="shared" ref="D33:J33" si="3">SUM(D30:D32)</f>
        <v>74590</v>
      </c>
      <c r="E33" s="91">
        <f t="shared" si="3"/>
        <v>210896</v>
      </c>
      <c r="F33" s="91">
        <f t="shared" si="3"/>
        <v>357841</v>
      </c>
      <c r="G33" s="91">
        <f t="shared" si="3"/>
        <v>366855</v>
      </c>
      <c r="H33" s="92">
        <f t="shared" si="3"/>
        <v>413322</v>
      </c>
      <c r="I33" s="93">
        <f t="shared" si="3"/>
        <v>270636</v>
      </c>
      <c r="J33" s="93">
        <f t="shared" si="3"/>
        <v>42276</v>
      </c>
      <c r="K33" s="92">
        <f>SUM(D33:J33)</f>
        <v>1736416</v>
      </c>
      <c r="L33" s="94">
        <f>SUM(L30:L32)</f>
        <v>1</v>
      </c>
      <c r="M33" s="92">
        <f>SUM(M30:M32)</f>
        <v>9610</v>
      </c>
      <c r="N33" s="95">
        <f>SUM(N30:N32)</f>
        <v>0.99999999999999989</v>
      </c>
      <c r="O33" s="96">
        <f>K33+M33</f>
        <v>1746026</v>
      </c>
      <c r="P33" s="97">
        <f>SUM(P30:P32)</f>
        <v>0.99999999999999989</v>
      </c>
      <c r="Q33" s="1"/>
      <c r="R33" s="43"/>
    </row>
    <row r="34" spans="1:18" x14ac:dyDescent="0.25">
      <c r="A34" s="25"/>
      <c r="B34" s="26"/>
      <c r="C34" s="26"/>
      <c r="G34" s="27"/>
    </row>
    <row r="35" spans="1:18" ht="17.5" x14ac:dyDescent="0.35">
      <c r="B35" s="69"/>
      <c r="C35" s="157" t="s">
        <v>64</v>
      </c>
      <c r="D35" s="157"/>
      <c r="E35" s="157"/>
      <c r="F35" s="157"/>
      <c r="G35" s="157"/>
      <c r="H35" s="157"/>
      <c r="I35" s="157"/>
      <c r="J35" s="157"/>
      <c r="K35" s="157"/>
      <c r="L35" s="69"/>
      <c r="M35" s="69"/>
      <c r="N35" s="69"/>
      <c r="O35" s="69"/>
      <c r="P35" s="69"/>
      <c r="Q35" s="69"/>
      <c r="R35" s="69"/>
    </row>
    <row r="36" spans="1:18" ht="13" thickBot="1" x14ac:dyDescent="0.3"/>
    <row r="37" spans="1:18" ht="52" x14ac:dyDescent="0.3">
      <c r="C37" s="148" t="s">
        <v>47</v>
      </c>
      <c r="D37" s="149"/>
      <c r="E37" s="149"/>
      <c r="F37" s="150"/>
      <c r="G37" s="58" t="s">
        <v>65</v>
      </c>
      <c r="H37" s="58" t="s">
        <v>66</v>
      </c>
      <c r="I37" s="58" t="s">
        <v>67</v>
      </c>
      <c r="J37" s="59" t="s">
        <v>68</v>
      </c>
      <c r="K37" s="60" t="s">
        <v>69</v>
      </c>
      <c r="L37" s="77"/>
    </row>
    <row r="38" spans="1:18" x14ac:dyDescent="0.25">
      <c r="C38" s="151" t="s">
        <v>57</v>
      </c>
      <c r="D38" s="152"/>
      <c r="E38" s="153"/>
      <c r="F38" s="135" t="s">
        <v>58</v>
      </c>
      <c r="G38" s="138">
        <f>H16+E16+L16</f>
        <v>0</v>
      </c>
      <c r="H38" s="138">
        <f>H17+E17+L17</f>
        <v>1</v>
      </c>
      <c r="I38" s="138">
        <f>H18+E18+L18</f>
        <v>27807</v>
      </c>
      <c r="J38" s="141">
        <f>G38+H38+I38</f>
        <v>27808</v>
      </c>
      <c r="K38" s="119">
        <f>J38/J45</f>
        <v>0.6156979962360235</v>
      </c>
      <c r="L38" s="77"/>
    </row>
    <row r="39" spans="1:18" x14ac:dyDescent="0.25">
      <c r="C39" s="154"/>
      <c r="D39" s="155"/>
      <c r="E39" s="156"/>
      <c r="F39" s="146"/>
      <c r="G39" s="147"/>
      <c r="H39" s="147"/>
      <c r="I39" s="147"/>
      <c r="J39" s="144"/>
      <c r="K39" s="145"/>
      <c r="L39" s="77"/>
    </row>
    <row r="40" spans="1:18" x14ac:dyDescent="0.25">
      <c r="C40" s="126" t="s">
        <v>59</v>
      </c>
      <c r="D40" s="127"/>
      <c r="E40" s="128"/>
      <c r="F40" s="135" t="s">
        <v>60</v>
      </c>
      <c r="G40" s="138">
        <f>B16+D16+I16+J16+N16</f>
        <v>5371</v>
      </c>
      <c r="H40" s="138">
        <f>B17+D17+I17+J17+N17</f>
        <v>0</v>
      </c>
      <c r="I40" s="138">
        <f>N18+B18+D18+I18+J18</f>
        <v>0</v>
      </c>
      <c r="J40" s="141">
        <f>SUM(G40:I41)</f>
        <v>5371</v>
      </c>
      <c r="K40" s="119">
        <f>J40/J45</f>
        <v>0.11891951732536256</v>
      </c>
      <c r="L40" s="77"/>
    </row>
    <row r="41" spans="1:18" x14ac:dyDescent="0.25">
      <c r="C41" s="132"/>
      <c r="D41" s="133"/>
      <c r="E41" s="134"/>
      <c r="F41" s="146"/>
      <c r="G41" s="147"/>
      <c r="H41" s="147"/>
      <c r="I41" s="147"/>
      <c r="J41" s="144"/>
      <c r="K41" s="145"/>
      <c r="L41" s="77"/>
    </row>
    <row r="42" spans="1:18" x14ac:dyDescent="0.25">
      <c r="C42" s="126" t="s">
        <v>61</v>
      </c>
      <c r="D42" s="127"/>
      <c r="E42" s="128"/>
      <c r="F42" s="135" t="s">
        <v>62</v>
      </c>
      <c r="G42" s="138">
        <f>C16+F16+G16+K16+M16+O16</f>
        <v>0</v>
      </c>
      <c r="H42" s="138">
        <f>C17+F17+G17+K17+M17+O17</f>
        <v>11986</v>
      </c>
      <c r="I42" s="138">
        <f>C18+F18+G18+K18+M18+N18+O18</f>
        <v>0</v>
      </c>
      <c r="J42" s="141">
        <f>G42+H42+I42</f>
        <v>11986</v>
      </c>
      <c r="K42" s="119">
        <f>J42/J45</f>
        <v>0.26538248643861395</v>
      </c>
      <c r="L42" s="77"/>
    </row>
    <row r="43" spans="1:18" x14ac:dyDescent="0.25">
      <c r="C43" s="129"/>
      <c r="D43" s="130"/>
      <c r="E43" s="131"/>
      <c r="F43" s="136"/>
      <c r="G43" s="139"/>
      <c r="H43" s="139"/>
      <c r="I43" s="139"/>
      <c r="J43" s="142"/>
      <c r="K43" s="120"/>
      <c r="L43" s="77"/>
    </row>
    <row r="44" spans="1:18" ht="13" thickBot="1" x14ac:dyDescent="0.3">
      <c r="C44" s="132"/>
      <c r="D44" s="133"/>
      <c r="E44" s="134"/>
      <c r="F44" s="137"/>
      <c r="G44" s="140"/>
      <c r="H44" s="140"/>
      <c r="I44" s="140"/>
      <c r="J44" s="143"/>
      <c r="K44" s="121"/>
      <c r="L44" s="77"/>
    </row>
    <row r="45" spans="1:18" ht="14" thickTop="1" thickBot="1" x14ac:dyDescent="0.35">
      <c r="C45" s="122" t="s">
        <v>63</v>
      </c>
      <c r="D45" s="123"/>
      <c r="E45" s="124"/>
      <c r="F45" s="44"/>
      <c r="G45" s="92">
        <f>G38+G40+G42</f>
        <v>5371</v>
      </c>
      <c r="H45" s="93">
        <f>H38+H40+H42</f>
        <v>11987</v>
      </c>
      <c r="I45" s="93">
        <f>I38+I40+I42</f>
        <v>27807</v>
      </c>
      <c r="J45" s="93">
        <f>SUM(G45:I45)</f>
        <v>45165</v>
      </c>
      <c r="K45" s="98">
        <f>SUM(K38:K44)</f>
        <v>1</v>
      </c>
      <c r="L45" s="77"/>
    </row>
    <row r="46" spans="1:18" x14ac:dyDescent="0.25">
      <c r="A46" s="25"/>
      <c r="K46" s="27"/>
      <c r="Q46" s="45"/>
    </row>
    <row r="47" spans="1:18" x14ac:dyDescent="0.25">
      <c r="A47" t="s">
        <v>82</v>
      </c>
    </row>
    <row r="48" spans="1:18" ht="17.5" x14ac:dyDescent="0.35">
      <c r="A48" s="25" t="s">
        <v>70</v>
      </c>
      <c r="Q48" s="28"/>
    </row>
    <row r="49" spans="1:18" ht="19.5" customHeight="1" x14ac:dyDescent="0.4">
      <c r="A49" s="116" t="s">
        <v>0</v>
      </c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</row>
    <row r="50" spans="1:18" ht="17.5" x14ac:dyDescent="0.35">
      <c r="A50" s="118" t="s">
        <v>71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7.5" x14ac:dyDescent="0.35">
      <c r="A51" s="125" t="str">
        <f>A75&amp;" to "&amp;A2</f>
        <v>November 1, 2023 to December 1, 2023</v>
      </c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</row>
    <row r="52" spans="1:18" ht="17.5" x14ac:dyDescent="0.35">
      <c r="A52" s="118" t="s">
        <v>72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x14ac:dyDescent="0.25">
      <c r="A53" s="25"/>
      <c r="H53" s="29"/>
    </row>
    <row r="54" spans="1:18" x14ac:dyDescent="0.25">
      <c r="A54" s="25"/>
      <c r="H54" s="29"/>
    </row>
    <row r="55" spans="1:18" ht="16" thickBot="1" x14ac:dyDescent="0.4">
      <c r="B55" s="3" t="s">
        <v>3</v>
      </c>
      <c r="C55" s="30"/>
      <c r="E55" s="15"/>
      <c r="F55" s="15"/>
      <c r="G55" s="15"/>
      <c r="H55" s="31"/>
      <c r="I55" s="15"/>
      <c r="J55" s="15"/>
      <c r="K55" s="15"/>
      <c r="L55" s="15"/>
      <c r="M55" s="15"/>
      <c r="N55" s="15"/>
      <c r="O55" s="15"/>
    </row>
    <row r="56" spans="1:18" ht="20" x14ac:dyDescent="0.4">
      <c r="A56" s="2"/>
      <c r="B56" s="7">
        <v>1</v>
      </c>
      <c r="C56" s="7">
        <v>3</v>
      </c>
      <c r="D56" s="7">
        <v>5</v>
      </c>
      <c r="E56" s="7">
        <v>7</v>
      </c>
      <c r="F56" s="55" t="s">
        <v>4</v>
      </c>
      <c r="G56" s="8">
        <v>29</v>
      </c>
      <c r="H56" s="8">
        <v>13</v>
      </c>
      <c r="I56" s="8">
        <v>15</v>
      </c>
      <c r="J56" s="8">
        <v>17</v>
      </c>
      <c r="K56" s="7">
        <v>19</v>
      </c>
      <c r="L56" s="7">
        <v>21</v>
      </c>
      <c r="M56" s="7">
        <v>23</v>
      </c>
      <c r="N56" s="7">
        <v>25</v>
      </c>
      <c r="O56" s="62">
        <v>27</v>
      </c>
      <c r="P56" s="67" t="s">
        <v>73</v>
      </c>
      <c r="R56" s="1"/>
    </row>
    <row r="57" spans="1:18" ht="29" x14ac:dyDescent="0.4">
      <c r="A57" s="9" t="s">
        <v>7</v>
      </c>
      <c r="B57" s="8" t="s">
        <v>8</v>
      </c>
      <c r="C57" s="8" t="s">
        <v>9</v>
      </c>
      <c r="D57" s="8" t="s">
        <v>10</v>
      </c>
      <c r="E57" s="8" t="s">
        <v>11</v>
      </c>
      <c r="F57" s="54" t="s">
        <v>12</v>
      </c>
      <c r="G57" s="7" t="s">
        <v>13</v>
      </c>
      <c r="H57" s="8" t="s">
        <v>14</v>
      </c>
      <c r="I57" s="8" t="s">
        <v>15</v>
      </c>
      <c r="J57" s="8" t="s">
        <v>16</v>
      </c>
      <c r="K57" s="8" t="s">
        <v>17</v>
      </c>
      <c r="L57" s="8" t="s">
        <v>18</v>
      </c>
      <c r="M57" s="8" t="s">
        <v>19</v>
      </c>
      <c r="N57" s="8" t="s">
        <v>20</v>
      </c>
      <c r="O57" s="10" t="s">
        <v>21</v>
      </c>
      <c r="P57" s="68" t="s">
        <v>22</v>
      </c>
      <c r="R57" s="1"/>
    </row>
    <row r="58" spans="1:18" ht="20" x14ac:dyDescent="0.4">
      <c r="A58" s="12" t="s">
        <v>24</v>
      </c>
      <c r="B58" s="99">
        <f t="shared" ref="B58:P68" si="4">IF(B81=0,0,(B8-B81)/B81)</f>
        <v>-6.5224854102300034E-3</v>
      </c>
      <c r="C58" s="99">
        <f t="shared" si="4"/>
        <v>0</v>
      </c>
      <c r="D58" s="99">
        <f t="shared" si="4"/>
        <v>1.3682770234712135E-3</v>
      </c>
      <c r="E58" s="99">
        <f t="shared" si="4"/>
        <v>0</v>
      </c>
      <c r="F58" s="99">
        <f t="shared" si="4"/>
        <v>0</v>
      </c>
      <c r="G58" s="99">
        <f t="shared" si="4"/>
        <v>0</v>
      </c>
      <c r="H58" s="99">
        <f t="shared" si="4"/>
        <v>0</v>
      </c>
      <c r="I58" s="99">
        <f t="shared" si="4"/>
        <v>-2.8825142963410664E-3</v>
      </c>
      <c r="J58" s="99">
        <f t="shared" si="4"/>
        <v>-3.3287419651056014E-3</v>
      </c>
      <c r="K58" s="99">
        <f t="shared" si="4"/>
        <v>0</v>
      </c>
      <c r="L58" s="99">
        <f t="shared" si="4"/>
        <v>0</v>
      </c>
      <c r="M58" s="99">
        <f t="shared" si="4"/>
        <v>0</v>
      </c>
      <c r="N58" s="99">
        <f t="shared" si="4"/>
        <v>-4.0704719883168129E-3</v>
      </c>
      <c r="O58" s="100">
        <f t="shared" si="4"/>
        <v>0</v>
      </c>
      <c r="P58" s="101">
        <f t="shared" si="4"/>
        <v>-3.0473950118955332E-3</v>
      </c>
      <c r="R58" s="33"/>
    </row>
    <row r="59" spans="1:18" ht="20" x14ac:dyDescent="0.4">
      <c r="A59" s="12" t="s">
        <v>25</v>
      </c>
      <c r="B59" s="99">
        <f t="shared" si="4"/>
        <v>-9.8721112856181292E-3</v>
      </c>
      <c r="C59" s="99">
        <f t="shared" si="4"/>
        <v>0</v>
      </c>
      <c r="D59" s="99">
        <f t="shared" si="4"/>
        <v>-8.5756607156778665E-3</v>
      </c>
      <c r="E59" s="99">
        <f t="shared" si="4"/>
        <v>-4.1889690481731441E-3</v>
      </c>
      <c r="F59" s="99">
        <f t="shared" si="4"/>
        <v>0</v>
      </c>
      <c r="G59" s="99">
        <f t="shared" si="4"/>
        <v>0</v>
      </c>
      <c r="H59" s="99">
        <f t="shared" si="4"/>
        <v>7.8848168670274236E-4</v>
      </c>
      <c r="I59" s="99">
        <f t="shared" si="4"/>
        <v>-4.9693669162695709E-3</v>
      </c>
      <c r="J59" s="99">
        <f t="shared" si="4"/>
        <v>-9.0510148107515089E-3</v>
      </c>
      <c r="K59" s="99">
        <f t="shared" si="4"/>
        <v>0</v>
      </c>
      <c r="L59" s="99">
        <f t="shared" si="4"/>
        <v>-6.6350274155646686E-3</v>
      </c>
      <c r="M59" s="99">
        <f t="shared" si="4"/>
        <v>0</v>
      </c>
      <c r="N59" s="99">
        <f t="shared" si="4"/>
        <v>-3.406354613261291E-3</v>
      </c>
      <c r="O59" s="100">
        <f t="shared" si="4"/>
        <v>0</v>
      </c>
      <c r="P59" s="101">
        <f t="shared" si="4"/>
        <v>-3.0820428460680317E-3</v>
      </c>
      <c r="R59" s="33"/>
    </row>
    <row r="60" spans="1:18" ht="20" x14ac:dyDescent="0.4">
      <c r="A60" s="12" t="s">
        <v>26</v>
      </c>
      <c r="B60" s="99">
        <f t="shared" si="4"/>
        <v>0</v>
      </c>
      <c r="C60" s="99">
        <f t="shared" si="4"/>
        <v>-2.4095095309488112E-3</v>
      </c>
      <c r="D60" s="99">
        <f t="shared" si="4"/>
        <v>0</v>
      </c>
      <c r="E60" s="99">
        <f t="shared" si="4"/>
        <v>-1.8898931799506986E-2</v>
      </c>
      <c r="F60" s="99">
        <f t="shared" si="4"/>
        <v>-1.0054533060668031E-2</v>
      </c>
      <c r="G60" s="99">
        <f t="shared" si="4"/>
        <v>1.1732499022291747E-3</v>
      </c>
      <c r="H60" s="99">
        <f t="shared" si="4"/>
        <v>-4.7589248766111208E-3</v>
      </c>
      <c r="I60" s="99">
        <f t="shared" si="4"/>
        <v>0</v>
      </c>
      <c r="J60" s="99">
        <f t="shared" si="4"/>
        <v>0</v>
      </c>
      <c r="K60" s="99">
        <f t="shared" si="4"/>
        <v>-9.288062628079435E-4</v>
      </c>
      <c r="L60" s="99">
        <f t="shared" si="4"/>
        <v>7.191370355573312E-3</v>
      </c>
      <c r="M60" s="99">
        <f t="shared" si="4"/>
        <v>-8.3577099874634355E-4</v>
      </c>
      <c r="N60" s="99">
        <f t="shared" si="4"/>
        <v>0</v>
      </c>
      <c r="O60" s="100">
        <f t="shared" si="4"/>
        <v>-6.6629650194336483E-5</v>
      </c>
      <c r="P60" s="101">
        <f t="shared" si="4"/>
        <v>-2.9784625672174083E-3</v>
      </c>
      <c r="R60" s="33"/>
    </row>
    <row r="61" spans="1:18" ht="20" x14ac:dyDescent="0.4">
      <c r="A61" s="12" t="s">
        <v>27</v>
      </c>
      <c r="B61" s="99">
        <f t="shared" si="4"/>
        <v>0</v>
      </c>
      <c r="C61" s="99">
        <f t="shared" si="4"/>
        <v>0</v>
      </c>
      <c r="D61" s="99">
        <f t="shared" si="4"/>
        <v>0</v>
      </c>
      <c r="E61" s="99">
        <f t="shared" si="4"/>
        <v>5.8673469387755105E-2</v>
      </c>
      <c r="F61" s="99">
        <f t="shared" si="4"/>
        <v>0</v>
      </c>
      <c r="G61" s="99">
        <f t="shared" si="4"/>
        <v>0</v>
      </c>
      <c r="H61" s="99">
        <f t="shared" si="4"/>
        <v>-6.7570208797529494E-4</v>
      </c>
      <c r="I61" s="99">
        <f t="shared" si="4"/>
        <v>0</v>
      </c>
      <c r="J61" s="99">
        <f t="shared" si="4"/>
        <v>0</v>
      </c>
      <c r="K61" s="99">
        <f t="shared" si="4"/>
        <v>0</v>
      </c>
      <c r="L61" s="99">
        <f t="shared" si="4"/>
        <v>1.6268301839569517E-2</v>
      </c>
      <c r="M61" s="99">
        <f t="shared" si="4"/>
        <v>0</v>
      </c>
      <c r="N61" s="99">
        <f t="shared" si="4"/>
        <v>0</v>
      </c>
      <c r="O61" s="100">
        <f t="shared" si="4"/>
        <v>0</v>
      </c>
      <c r="P61" s="101">
        <f t="shared" si="4"/>
        <v>-1.7987523199816855E-4</v>
      </c>
      <c r="R61" s="33"/>
    </row>
    <row r="62" spans="1:18" ht="20" x14ac:dyDescent="0.4">
      <c r="A62" s="12" t="s">
        <v>28</v>
      </c>
      <c r="B62" s="99">
        <f t="shared" si="4"/>
        <v>0</v>
      </c>
      <c r="C62" s="99">
        <f t="shared" si="4"/>
        <v>0</v>
      </c>
      <c r="D62" s="99">
        <f t="shared" si="4"/>
        <v>0</v>
      </c>
      <c r="E62" s="99">
        <f t="shared" si="4"/>
        <v>4.6992481203007516E-3</v>
      </c>
      <c r="F62" s="99">
        <f t="shared" si="4"/>
        <v>0</v>
      </c>
      <c r="G62" s="99">
        <f t="shared" si="4"/>
        <v>0</v>
      </c>
      <c r="H62" s="99">
        <f t="shared" si="4"/>
        <v>-1.83129220556255E-3</v>
      </c>
      <c r="I62" s="99">
        <f t="shared" si="4"/>
        <v>0</v>
      </c>
      <c r="J62" s="99">
        <f t="shared" si="4"/>
        <v>0</v>
      </c>
      <c r="K62" s="99">
        <f t="shared" si="4"/>
        <v>-3.2245559627854525E-3</v>
      </c>
      <c r="L62" s="99">
        <f t="shared" si="4"/>
        <v>8.4617440099759508E-3</v>
      </c>
      <c r="M62" s="99">
        <f t="shared" si="4"/>
        <v>0</v>
      </c>
      <c r="N62" s="99">
        <f t="shared" si="4"/>
        <v>0</v>
      </c>
      <c r="O62" s="100">
        <f t="shared" si="4"/>
        <v>0</v>
      </c>
      <c r="P62" s="101">
        <f t="shared" si="4"/>
        <v>-1.9173371712273856E-3</v>
      </c>
      <c r="R62" s="33"/>
    </row>
    <row r="63" spans="1:18" ht="20" x14ac:dyDescent="0.4">
      <c r="A63" s="12" t="s">
        <v>29</v>
      </c>
      <c r="B63" s="99">
        <f t="shared" si="4"/>
        <v>0</v>
      </c>
      <c r="C63" s="99">
        <f t="shared" si="4"/>
        <v>-2.5946051794193958E-3</v>
      </c>
      <c r="D63" s="99">
        <f t="shared" si="4"/>
        <v>0</v>
      </c>
      <c r="E63" s="99">
        <f t="shared" si="4"/>
        <v>-1.2201321809862735E-2</v>
      </c>
      <c r="F63" s="99">
        <f t="shared" si="4"/>
        <v>9.98834692858332E-4</v>
      </c>
      <c r="G63" s="99">
        <f t="shared" si="4"/>
        <v>-2.9658922392486408E-3</v>
      </c>
      <c r="H63" s="99">
        <f t="shared" si="4"/>
        <v>4.2469187111186151E-3</v>
      </c>
      <c r="I63" s="99">
        <f t="shared" si="4"/>
        <v>0</v>
      </c>
      <c r="J63" s="99">
        <f t="shared" si="4"/>
        <v>0</v>
      </c>
      <c r="K63" s="99">
        <f t="shared" si="4"/>
        <v>-2.1271681921501417E-3</v>
      </c>
      <c r="L63" s="99">
        <f t="shared" si="4"/>
        <v>-7.830919501515661E-3</v>
      </c>
      <c r="M63" s="99">
        <f t="shared" si="4"/>
        <v>-4.7643797643797644E-3</v>
      </c>
      <c r="N63" s="99">
        <f t="shared" si="4"/>
        <v>0</v>
      </c>
      <c r="O63" s="100">
        <f t="shared" si="4"/>
        <v>-8.4263265770895008E-4</v>
      </c>
      <c r="P63" s="101">
        <f t="shared" si="4"/>
        <v>-8.3806204612663971E-4</v>
      </c>
      <c r="R63" s="33"/>
    </row>
    <row r="64" spans="1:18" ht="20" x14ac:dyDescent="0.4">
      <c r="A64" s="12" t="s">
        <v>30</v>
      </c>
      <c r="B64" s="99">
        <f t="shared" si="4"/>
        <v>0</v>
      </c>
      <c r="C64" s="99">
        <f t="shared" si="4"/>
        <v>0</v>
      </c>
      <c r="D64" s="99">
        <f t="shared" si="4"/>
        <v>0</v>
      </c>
      <c r="E64" s="99">
        <f t="shared" si="4"/>
        <v>-9.324009324009324E-3</v>
      </c>
      <c r="F64" s="99">
        <f t="shared" si="4"/>
        <v>0</v>
      </c>
      <c r="G64" s="99">
        <f t="shared" si="4"/>
        <v>0</v>
      </c>
      <c r="H64" s="99">
        <f t="shared" si="4"/>
        <v>-1.155297681702652E-3</v>
      </c>
      <c r="I64" s="99">
        <f t="shared" si="4"/>
        <v>0</v>
      </c>
      <c r="J64" s="99">
        <f t="shared" si="4"/>
        <v>0</v>
      </c>
      <c r="K64" s="99">
        <f t="shared" si="4"/>
        <v>0</v>
      </c>
      <c r="L64" s="99">
        <f t="shared" si="4"/>
        <v>6.7957866123003743E-4</v>
      </c>
      <c r="M64" s="99">
        <f t="shared" si="4"/>
        <v>0</v>
      </c>
      <c r="N64" s="99">
        <f t="shared" si="4"/>
        <v>0</v>
      </c>
      <c r="O64" s="100">
        <f t="shared" si="4"/>
        <v>0</v>
      </c>
      <c r="P64" s="101">
        <f t="shared" si="4"/>
        <v>-1.1105072891808238E-3</v>
      </c>
      <c r="R64" s="33"/>
    </row>
    <row r="65" spans="1:18" ht="20" x14ac:dyDescent="0.4">
      <c r="A65" s="13" t="s">
        <v>31</v>
      </c>
      <c r="B65" s="99">
        <f t="shared" si="4"/>
        <v>0</v>
      </c>
      <c r="C65" s="99">
        <f t="shared" si="4"/>
        <v>1.2396694214876033E-2</v>
      </c>
      <c r="D65" s="99">
        <f t="shared" si="4"/>
        <v>-1.9108280254777069E-2</v>
      </c>
      <c r="E65" s="99">
        <f t="shared" si="4"/>
        <v>3.125E-2</v>
      </c>
      <c r="F65" s="99">
        <f t="shared" si="4"/>
        <v>0.17307692307692307</v>
      </c>
      <c r="G65" s="99">
        <f t="shared" si="4"/>
        <v>0</v>
      </c>
      <c r="H65" s="99">
        <f t="shared" si="4"/>
        <v>-1.0418475429762111E-2</v>
      </c>
      <c r="I65" s="99">
        <f t="shared" si="4"/>
        <v>-8.2111436950146624E-2</v>
      </c>
      <c r="J65" s="99">
        <f t="shared" si="4"/>
        <v>2.34375E-2</v>
      </c>
      <c r="K65" s="99">
        <f t="shared" si="4"/>
        <v>-1.9839395370807748E-2</v>
      </c>
      <c r="L65" s="99">
        <f t="shared" si="4"/>
        <v>0</v>
      </c>
      <c r="M65" s="99">
        <f t="shared" si="4"/>
        <v>1.4492753623188406E-2</v>
      </c>
      <c r="N65" s="99">
        <f t="shared" si="4"/>
        <v>-3.4042553191489362E-2</v>
      </c>
      <c r="O65" s="100">
        <f t="shared" si="4"/>
        <v>1.8749999999999999E-2</v>
      </c>
      <c r="P65" s="101">
        <f t="shared" si="4"/>
        <v>-1.2129934210526315E-2</v>
      </c>
      <c r="R65" s="33"/>
    </row>
    <row r="66" spans="1:18" ht="20" x14ac:dyDescent="0.4">
      <c r="A66" s="13" t="s">
        <v>74</v>
      </c>
      <c r="B66" s="99">
        <f t="shared" si="4"/>
        <v>-1.0471204188481676E-2</v>
      </c>
      <c r="C66" s="99">
        <f t="shared" si="4"/>
        <v>0</v>
      </c>
      <c r="D66" s="99">
        <f t="shared" si="4"/>
        <v>-2.6666666666666666E-3</v>
      </c>
      <c r="E66" s="99">
        <f t="shared" si="4"/>
        <v>0</v>
      </c>
      <c r="F66" s="99">
        <f t="shared" si="4"/>
        <v>0</v>
      </c>
      <c r="G66" s="99">
        <f t="shared" si="4"/>
        <v>0</v>
      </c>
      <c r="H66" s="99">
        <f t="shared" si="4"/>
        <v>0</v>
      </c>
      <c r="I66" s="99">
        <f t="shared" si="4"/>
        <v>-5.4160512063023145E-3</v>
      </c>
      <c r="J66" s="99">
        <f t="shared" si="4"/>
        <v>-6.3391442155309036E-3</v>
      </c>
      <c r="K66" s="99">
        <f t="shared" si="4"/>
        <v>0</v>
      </c>
      <c r="L66" s="99">
        <f t="shared" si="4"/>
        <v>0</v>
      </c>
      <c r="M66" s="99">
        <f t="shared" si="4"/>
        <v>0</v>
      </c>
      <c r="N66" s="99">
        <f t="shared" si="4"/>
        <v>-1.1615044247787611E-2</v>
      </c>
      <c r="O66" s="100">
        <f t="shared" si="4"/>
        <v>0</v>
      </c>
      <c r="P66" s="101">
        <f t="shared" si="4"/>
        <v>-7.3923489188689705E-3</v>
      </c>
      <c r="R66" s="33"/>
    </row>
    <row r="67" spans="1:18" ht="20" x14ac:dyDescent="0.4">
      <c r="A67" s="12" t="s">
        <v>33</v>
      </c>
      <c r="B67" s="99">
        <f t="shared" si="4"/>
        <v>0</v>
      </c>
      <c r="C67" s="99">
        <f t="shared" si="4"/>
        <v>-6.0024009603841539E-3</v>
      </c>
      <c r="D67" s="99">
        <f t="shared" si="4"/>
        <v>0</v>
      </c>
      <c r="E67" s="99">
        <f t="shared" si="4"/>
        <v>0</v>
      </c>
      <c r="F67" s="99">
        <f t="shared" si="4"/>
        <v>4.807692307692308E-3</v>
      </c>
      <c r="G67" s="99">
        <f t="shared" si="4"/>
        <v>-1.6666666666666666E-2</v>
      </c>
      <c r="H67" s="99">
        <f t="shared" si="4"/>
        <v>0</v>
      </c>
      <c r="I67" s="99">
        <f t="shared" si="4"/>
        <v>0</v>
      </c>
      <c r="J67" s="99">
        <f t="shared" si="4"/>
        <v>0</v>
      </c>
      <c r="K67" s="99">
        <f t="shared" si="4"/>
        <v>-6.8710901446005536E-3</v>
      </c>
      <c r="L67" s="99">
        <f t="shared" si="4"/>
        <v>0</v>
      </c>
      <c r="M67" s="99">
        <f t="shared" si="4"/>
        <v>-2.2421524663677129E-2</v>
      </c>
      <c r="N67" s="99">
        <f t="shared" si="4"/>
        <v>0</v>
      </c>
      <c r="O67" s="100">
        <f t="shared" si="4"/>
        <v>1.0224948875255624E-2</v>
      </c>
      <c r="P67" s="101">
        <f t="shared" si="4"/>
        <v>-5.5583208893313424E-3</v>
      </c>
      <c r="R67" s="33"/>
    </row>
    <row r="68" spans="1:18" ht="20" x14ac:dyDescent="0.4">
      <c r="A68" s="12" t="s">
        <v>34</v>
      </c>
      <c r="B68" s="99">
        <f t="shared" si="4"/>
        <v>0</v>
      </c>
      <c r="C68" s="99">
        <f t="shared" si="4"/>
        <v>0</v>
      </c>
      <c r="D68" s="99">
        <f t="shared" si="4"/>
        <v>0</v>
      </c>
      <c r="E68" s="99">
        <f t="shared" si="4"/>
        <v>-1.9277108433734941E-2</v>
      </c>
      <c r="F68" s="99">
        <f t="shared" si="4"/>
        <v>0</v>
      </c>
      <c r="G68" s="99">
        <f t="shared" si="4"/>
        <v>0</v>
      </c>
      <c r="H68" s="99">
        <f t="shared" si="4"/>
        <v>-6.1427419664452721E-4</v>
      </c>
      <c r="I68" s="99">
        <f t="shared" si="4"/>
        <v>0</v>
      </c>
      <c r="J68" s="99">
        <f t="shared" si="4"/>
        <v>0</v>
      </c>
      <c r="K68" s="99">
        <f t="shared" si="4"/>
        <v>0</v>
      </c>
      <c r="L68" s="99">
        <f t="shared" si="4"/>
        <v>1.7087667161961365E-2</v>
      </c>
      <c r="M68" s="99">
        <f t="shared" si="4"/>
        <v>0</v>
      </c>
      <c r="N68" s="99">
        <f t="shared" si="4"/>
        <v>0</v>
      </c>
      <c r="O68" s="100">
        <f t="shared" si="4"/>
        <v>0</v>
      </c>
      <c r="P68" s="101">
        <f t="shared" si="4"/>
        <v>-3.5960874568469505E-5</v>
      </c>
      <c r="R68" s="33"/>
    </row>
    <row r="69" spans="1:18" ht="20.5" thickBot="1" x14ac:dyDescent="0.45">
      <c r="A69" s="14" t="s">
        <v>35</v>
      </c>
      <c r="B69" s="102">
        <f t="shared" ref="B69:P69" si="5">IF(B19=0,0,(B19-B92)/B92)</f>
        <v>-8.5899299590326411E-3</v>
      </c>
      <c r="C69" s="102">
        <f t="shared" si="5"/>
        <v>-2.4889242869231918E-3</v>
      </c>
      <c r="D69" s="102">
        <f t="shared" si="5"/>
        <v>-4.3899289864428662E-3</v>
      </c>
      <c r="E69" s="102">
        <f t="shared" si="5"/>
        <v>-3.7495924356048256E-3</v>
      </c>
      <c r="F69" s="102">
        <f t="shared" si="5"/>
        <v>-3.5434693036670785E-3</v>
      </c>
      <c r="G69" s="102">
        <f t="shared" si="5"/>
        <v>-8.6132644272179156E-4</v>
      </c>
      <c r="H69" s="102">
        <f t="shared" si="5"/>
        <v>-1.3217089309365607E-3</v>
      </c>
      <c r="I69" s="102">
        <f t="shared" si="5"/>
        <v>-4.7092758016806227E-3</v>
      </c>
      <c r="J69" s="102">
        <f t="shared" si="5"/>
        <v>-6.734566618166701E-3</v>
      </c>
      <c r="K69" s="102">
        <f t="shared" si="5"/>
        <v>-2.5883036265292045E-3</v>
      </c>
      <c r="L69" s="102">
        <f t="shared" si="5"/>
        <v>-1.0087763542822556E-4</v>
      </c>
      <c r="M69" s="102">
        <f t="shared" si="5"/>
        <v>-3.1296711509715995E-3</v>
      </c>
      <c r="N69" s="102">
        <f t="shared" si="5"/>
        <v>-4.2534095565137653E-3</v>
      </c>
      <c r="O69" s="103">
        <f t="shared" si="5"/>
        <v>-2.9975686387707749E-4</v>
      </c>
      <c r="P69" s="104">
        <f t="shared" si="5"/>
        <v>-1.8439676790192254E-3</v>
      </c>
      <c r="R69" s="33"/>
    </row>
    <row r="70" spans="1:18" ht="13" x14ac:dyDescent="0.3">
      <c r="A70" s="15" t="s">
        <v>36</v>
      </c>
      <c r="B70" s="105" t="s">
        <v>37</v>
      </c>
      <c r="C70" s="106">
        <f>(C20-C93)/C93</f>
        <v>-7.6210548822860111E-3</v>
      </c>
      <c r="D70" s="52" t="s">
        <v>38</v>
      </c>
      <c r="E70" s="106">
        <f>(E20-E93)/E93</f>
        <v>-0.46551724137931033</v>
      </c>
      <c r="F70" s="105" t="s">
        <v>39</v>
      </c>
      <c r="G70" s="107">
        <f>(G20-G93)/G93</f>
        <v>-5.8954539499541467E-3</v>
      </c>
      <c r="H70" s="52" t="s">
        <v>40</v>
      </c>
      <c r="I70" s="107">
        <f>(I20-I93)/I93</f>
        <v>-3.680054407375222E-3</v>
      </c>
      <c r="J70" s="50" t="s">
        <v>41</v>
      </c>
      <c r="K70" s="35">
        <f>IF(K93=0,0,(K20-K93)/K93)</f>
        <v>0</v>
      </c>
      <c r="M70" s="34"/>
      <c r="N70" s="52" t="s">
        <v>42</v>
      </c>
      <c r="O70" s="107">
        <f>(N20-N93)/N93</f>
        <v>-2.0522663516905359E-2</v>
      </c>
      <c r="P70" s="108">
        <f>IF(P20=0,0,(P20-P93)/P93)</f>
        <v>-8.2257798888782947E-3</v>
      </c>
    </row>
    <row r="71" spans="1:18" ht="15.5" x14ac:dyDescent="0.35">
      <c r="A71" s="15"/>
      <c r="B71" s="36"/>
      <c r="C71" s="36"/>
      <c r="D71" s="37"/>
      <c r="E71" s="38"/>
      <c r="F71" s="37"/>
      <c r="G71" s="37"/>
      <c r="H71" s="39"/>
      <c r="I71" s="37"/>
      <c r="J71" s="37"/>
      <c r="K71" s="37"/>
      <c r="L71" s="37"/>
      <c r="M71" s="37"/>
      <c r="N71" s="37"/>
      <c r="O71" s="37"/>
      <c r="P71" s="109">
        <f>IF(P21=0,0,(P21-P94)/P94)</f>
        <v>-2.8758198025139597E-3</v>
      </c>
    </row>
    <row r="72" spans="1:18" ht="15.5" x14ac:dyDescent="0.35">
      <c r="A72" s="15"/>
      <c r="B72" s="36"/>
      <c r="C72" s="110"/>
      <c r="D72" s="37"/>
      <c r="E72" s="38"/>
      <c r="F72" s="37"/>
      <c r="G72" s="37"/>
      <c r="H72" s="39"/>
      <c r="I72" s="40"/>
      <c r="J72" s="37"/>
      <c r="K72" s="37"/>
      <c r="L72" s="37"/>
      <c r="M72" s="37"/>
      <c r="N72" s="37"/>
      <c r="O72" s="37"/>
      <c r="P72" s="37"/>
      <c r="Q72" s="111"/>
    </row>
    <row r="73" spans="1:18" ht="15.5" x14ac:dyDescent="0.35">
      <c r="A73" s="15"/>
      <c r="B73" s="36"/>
      <c r="C73" s="36"/>
      <c r="D73" s="37"/>
      <c r="E73" s="38"/>
      <c r="F73" s="37"/>
      <c r="G73" s="37"/>
      <c r="H73" s="39"/>
      <c r="I73" s="37"/>
      <c r="J73" s="37"/>
      <c r="K73" s="37"/>
      <c r="L73" s="37"/>
      <c r="M73" s="37"/>
      <c r="N73" s="37"/>
      <c r="O73" s="37"/>
      <c r="P73" s="37"/>
      <c r="Q73" s="112"/>
    </row>
    <row r="74" spans="1:18" ht="19.5" customHeight="1" x14ac:dyDescent="0.4">
      <c r="A74" s="116" t="s">
        <v>0</v>
      </c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</row>
    <row r="75" spans="1:18" ht="18" customHeight="1" x14ac:dyDescent="0.35">
      <c r="A75" s="117" t="s">
        <v>78</v>
      </c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</row>
    <row r="76" spans="1:18" ht="18" customHeight="1" x14ac:dyDescent="0.35">
      <c r="A76" s="118" t="s">
        <v>2</v>
      </c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7.5" x14ac:dyDescent="0.35">
      <c r="A77" s="70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</row>
    <row r="78" spans="1:18" ht="16" thickBot="1" x14ac:dyDescent="0.4">
      <c r="A78" s="2"/>
      <c r="B78" s="3" t="s">
        <v>3</v>
      </c>
      <c r="C78" s="4"/>
      <c r="D78" s="2"/>
      <c r="E78" s="4"/>
      <c r="F78" s="4"/>
      <c r="G78" s="5"/>
      <c r="H78" s="5"/>
      <c r="I78" s="5"/>
      <c r="J78" s="5"/>
      <c r="K78" s="5"/>
      <c r="L78" s="4"/>
      <c r="M78" s="4"/>
      <c r="N78" s="4"/>
      <c r="O78" s="4"/>
      <c r="P78" s="2"/>
      <c r="Q78" s="6"/>
    </row>
    <row r="79" spans="1:18" ht="20" x14ac:dyDescent="0.4">
      <c r="A79" s="2"/>
      <c r="B79" s="7">
        <v>1</v>
      </c>
      <c r="C79" s="7">
        <v>3</v>
      </c>
      <c r="D79" s="7">
        <v>5</v>
      </c>
      <c r="E79" s="7">
        <v>7</v>
      </c>
      <c r="F79" s="55" t="s">
        <v>4</v>
      </c>
      <c r="G79" s="8">
        <v>29</v>
      </c>
      <c r="H79" s="8">
        <v>13</v>
      </c>
      <c r="I79" s="8">
        <v>15</v>
      </c>
      <c r="J79" s="8">
        <v>17</v>
      </c>
      <c r="K79" s="7">
        <v>19</v>
      </c>
      <c r="L79" s="7">
        <v>21</v>
      </c>
      <c r="M79" s="7">
        <v>23</v>
      </c>
      <c r="N79" s="7">
        <v>25</v>
      </c>
      <c r="O79" s="62">
        <v>27</v>
      </c>
      <c r="P79" s="63" t="s">
        <v>5</v>
      </c>
      <c r="Q79" s="64" t="s">
        <v>6</v>
      </c>
      <c r="R79" s="1"/>
    </row>
    <row r="80" spans="1:18" ht="29" x14ac:dyDescent="0.4">
      <c r="A80" s="9" t="s">
        <v>7</v>
      </c>
      <c r="B80" s="8" t="s">
        <v>8</v>
      </c>
      <c r="C80" s="8" t="s">
        <v>9</v>
      </c>
      <c r="D80" s="8" t="s">
        <v>10</v>
      </c>
      <c r="E80" s="8" t="s">
        <v>11</v>
      </c>
      <c r="F80" s="54" t="s">
        <v>12</v>
      </c>
      <c r="G80" s="7" t="s">
        <v>13</v>
      </c>
      <c r="H80" s="8" t="s">
        <v>14</v>
      </c>
      <c r="I80" s="8" t="s">
        <v>15</v>
      </c>
      <c r="J80" s="8" t="s">
        <v>16</v>
      </c>
      <c r="K80" s="8" t="s">
        <v>17</v>
      </c>
      <c r="L80" s="8" t="s">
        <v>18</v>
      </c>
      <c r="M80" s="8" t="s">
        <v>19</v>
      </c>
      <c r="N80" s="8" t="s">
        <v>20</v>
      </c>
      <c r="O80" s="10" t="s">
        <v>21</v>
      </c>
      <c r="P80" s="11" t="s">
        <v>22</v>
      </c>
      <c r="Q80" s="32" t="s">
        <v>23</v>
      </c>
      <c r="R80" s="1"/>
    </row>
    <row r="81" spans="1:18" ht="20" x14ac:dyDescent="0.4">
      <c r="A81" s="12" t="s">
        <v>24</v>
      </c>
      <c r="B81" s="41">
        <v>2913</v>
      </c>
      <c r="C81" s="41">
        <v>0</v>
      </c>
      <c r="D81" s="41">
        <v>9501</v>
      </c>
      <c r="E81" s="41">
        <v>0</v>
      </c>
      <c r="F81" s="41">
        <v>0</v>
      </c>
      <c r="G81" s="41">
        <v>0</v>
      </c>
      <c r="H81" s="41">
        <v>0</v>
      </c>
      <c r="I81" s="41">
        <v>21509</v>
      </c>
      <c r="J81" s="41">
        <v>8712</v>
      </c>
      <c r="K81" s="41">
        <v>0</v>
      </c>
      <c r="L81" s="41">
        <v>0</v>
      </c>
      <c r="M81" s="41">
        <v>0</v>
      </c>
      <c r="N81" s="41">
        <v>32183</v>
      </c>
      <c r="O81" s="42">
        <v>0</v>
      </c>
      <c r="P81" s="73">
        <v>74818</v>
      </c>
      <c r="Q81" s="74">
        <v>4.1692950682641401E-2</v>
      </c>
      <c r="R81" s="1"/>
    </row>
    <row r="82" spans="1:18" ht="20" x14ac:dyDescent="0.4">
      <c r="A82" s="12" t="s">
        <v>25</v>
      </c>
      <c r="B82" s="41">
        <v>4457</v>
      </c>
      <c r="C82" s="41">
        <v>0</v>
      </c>
      <c r="D82" s="41">
        <v>12827</v>
      </c>
      <c r="E82" s="41">
        <v>4297</v>
      </c>
      <c r="F82" s="41">
        <v>0</v>
      </c>
      <c r="G82" s="41">
        <v>0</v>
      </c>
      <c r="H82" s="41">
        <v>92583</v>
      </c>
      <c r="I82" s="41">
        <v>44070</v>
      </c>
      <c r="J82" s="41">
        <v>14584</v>
      </c>
      <c r="K82" s="41">
        <v>0</v>
      </c>
      <c r="L82" s="41">
        <v>21703</v>
      </c>
      <c r="M82" s="41">
        <v>0</v>
      </c>
      <c r="N82" s="41">
        <v>17027</v>
      </c>
      <c r="O82" s="42">
        <v>0</v>
      </c>
      <c r="P82" s="73">
        <v>211548</v>
      </c>
      <c r="Q82" s="74">
        <v>0.11788687656728894</v>
      </c>
      <c r="R82" s="1"/>
    </row>
    <row r="83" spans="1:18" ht="20" x14ac:dyDescent="0.4">
      <c r="A83" s="12" t="s">
        <v>26</v>
      </c>
      <c r="B83" s="41">
        <v>0</v>
      </c>
      <c r="C83" s="41">
        <v>18676</v>
      </c>
      <c r="D83" s="41">
        <v>0</v>
      </c>
      <c r="E83" s="41">
        <v>1217</v>
      </c>
      <c r="F83" s="41">
        <v>5868</v>
      </c>
      <c r="G83" s="41">
        <v>2557</v>
      </c>
      <c r="H83" s="41">
        <v>198154</v>
      </c>
      <c r="I83" s="41">
        <v>0</v>
      </c>
      <c r="J83" s="41">
        <v>0</v>
      </c>
      <c r="K83" s="41">
        <v>67829</v>
      </c>
      <c r="L83" s="41">
        <v>10012</v>
      </c>
      <c r="M83" s="41">
        <v>9572</v>
      </c>
      <c r="N83" s="41">
        <v>0</v>
      </c>
      <c r="O83" s="42">
        <v>45025</v>
      </c>
      <c r="P83" s="73">
        <v>358910</v>
      </c>
      <c r="Q83" s="74">
        <v>0.20000557258289217</v>
      </c>
      <c r="R83" s="1"/>
    </row>
    <row r="84" spans="1:18" ht="20" x14ac:dyDescent="0.4">
      <c r="A84" s="12" t="s">
        <v>27</v>
      </c>
      <c r="B84" s="41">
        <v>0</v>
      </c>
      <c r="C84" s="41">
        <v>0</v>
      </c>
      <c r="D84" s="41">
        <v>0</v>
      </c>
      <c r="E84" s="41">
        <v>784</v>
      </c>
      <c r="F84" s="41">
        <v>0</v>
      </c>
      <c r="G84" s="41">
        <v>0</v>
      </c>
      <c r="H84" s="41">
        <v>358146</v>
      </c>
      <c r="I84" s="41">
        <v>0</v>
      </c>
      <c r="J84" s="41">
        <v>0</v>
      </c>
      <c r="K84" s="41">
        <v>0</v>
      </c>
      <c r="L84" s="41">
        <v>7991</v>
      </c>
      <c r="M84" s="41">
        <v>0</v>
      </c>
      <c r="N84" s="41">
        <v>0</v>
      </c>
      <c r="O84" s="42">
        <v>0</v>
      </c>
      <c r="P84" s="73">
        <v>366921</v>
      </c>
      <c r="Q84" s="74">
        <v>0.20446976873780998</v>
      </c>
      <c r="R84" s="1"/>
    </row>
    <row r="85" spans="1:18" ht="20" x14ac:dyDescent="0.4">
      <c r="A85" s="12" t="s">
        <v>28</v>
      </c>
      <c r="B85" s="41">
        <v>0</v>
      </c>
      <c r="C85" s="41">
        <v>0</v>
      </c>
      <c r="D85" s="41">
        <v>0</v>
      </c>
      <c r="E85" s="41">
        <v>1064</v>
      </c>
      <c r="F85" s="41">
        <v>0</v>
      </c>
      <c r="G85" s="41">
        <v>0</v>
      </c>
      <c r="H85" s="41">
        <v>288321</v>
      </c>
      <c r="I85" s="41">
        <v>0</v>
      </c>
      <c r="J85" s="41">
        <v>0</v>
      </c>
      <c r="K85" s="41">
        <v>113504</v>
      </c>
      <c r="L85" s="41">
        <v>11227</v>
      </c>
      <c r="M85" s="41">
        <v>0</v>
      </c>
      <c r="N85" s="41">
        <v>0</v>
      </c>
      <c r="O85" s="42">
        <v>0</v>
      </c>
      <c r="P85" s="73">
        <v>414116</v>
      </c>
      <c r="Q85" s="74">
        <v>0.23076957369740875</v>
      </c>
      <c r="R85" s="1"/>
    </row>
    <row r="86" spans="1:18" ht="20" x14ac:dyDescent="0.4">
      <c r="A86" s="12" t="s">
        <v>29</v>
      </c>
      <c r="B86" s="41">
        <v>0</v>
      </c>
      <c r="C86" s="41">
        <v>20427</v>
      </c>
      <c r="D86" s="41">
        <v>0</v>
      </c>
      <c r="E86" s="41">
        <v>3934</v>
      </c>
      <c r="F86" s="41">
        <v>6007</v>
      </c>
      <c r="G86" s="41">
        <v>2023</v>
      </c>
      <c r="H86" s="41">
        <v>76997</v>
      </c>
      <c r="I86" s="41">
        <v>0</v>
      </c>
      <c r="J86" s="41">
        <v>0</v>
      </c>
      <c r="K86" s="41">
        <v>82269</v>
      </c>
      <c r="L86" s="41">
        <v>23752</v>
      </c>
      <c r="M86" s="41">
        <v>11544</v>
      </c>
      <c r="N86" s="41">
        <v>0</v>
      </c>
      <c r="O86" s="42">
        <v>43910</v>
      </c>
      <c r="P86" s="73">
        <v>270863</v>
      </c>
      <c r="Q86" s="74">
        <v>0.15094065199219839</v>
      </c>
      <c r="R86" s="1"/>
    </row>
    <row r="87" spans="1:18" ht="20" x14ac:dyDescent="0.4">
      <c r="A87" s="12" t="s">
        <v>30</v>
      </c>
      <c r="B87" s="41">
        <v>0</v>
      </c>
      <c r="C87" s="41">
        <v>0</v>
      </c>
      <c r="D87" s="41">
        <v>0</v>
      </c>
      <c r="E87" s="41">
        <v>429</v>
      </c>
      <c r="F87" s="41">
        <v>0</v>
      </c>
      <c r="G87" s="41">
        <v>0</v>
      </c>
      <c r="H87" s="41">
        <v>38951</v>
      </c>
      <c r="I87" s="41">
        <v>0</v>
      </c>
      <c r="J87" s="41">
        <v>0</v>
      </c>
      <c r="K87" s="41">
        <v>0</v>
      </c>
      <c r="L87" s="41">
        <v>2943</v>
      </c>
      <c r="M87" s="41">
        <v>0</v>
      </c>
      <c r="N87" s="41">
        <v>0</v>
      </c>
      <c r="O87" s="42">
        <v>0</v>
      </c>
      <c r="P87" s="73">
        <v>42323</v>
      </c>
      <c r="Q87" s="74">
        <v>2.3584842574533298E-2</v>
      </c>
      <c r="R87" s="1"/>
    </row>
    <row r="88" spans="1:18" ht="20" x14ac:dyDescent="0.4">
      <c r="A88" s="13" t="s">
        <v>31</v>
      </c>
      <c r="B88" s="41">
        <v>6</v>
      </c>
      <c r="C88" s="41">
        <v>242</v>
      </c>
      <c r="D88" s="41">
        <v>157</v>
      </c>
      <c r="E88" s="41">
        <v>128</v>
      </c>
      <c r="F88" s="41">
        <v>52</v>
      </c>
      <c r="G88" s="41">
        <v>4</v>
      </c>
      <c r="H88" s="41">
        <v>5759</v>
      </c>
      <c r="I88" s="41">
        <v>341</v>
      </c>
      <c r="J88" s="41">
        <v>128</v>
      </c>
      <c r="K88" s="41">
        <v>2117</v>
      </c>
      <c r="L88" s="41">
        <v>330</v>
      </c>
      <c r="M88" s="41">
        <v>69</v>
      </c>
      <c r="N88" s="41">
        <v>235</v>
      </c>
      <c r="O88" s="42">
        <v>160</v>
      </c>
      <c r="P88" s="73">
        <v>9728</v>
      </c>
      <c r="Q88" s="74">
        <v>5.4210086375034829E-3</v>
      </c>
      <c r="R88" s="1"/>
    </row>
    <row r="89" spans="1:18" ht="20" x14ac:dyDescent="0.4">
      <c r="A89" s="12" t="s">
        <v>32</v>
      </c>
      <c r="B89" s="41">
        <v>191</v>
      </c>
      <c r="C89" s="41">
        <v>0</v>
      </c>
      <c r="D89" s="41">
        <v>750</v>
      </c>
      <c r="E89" s="41">
        <v>0</v>
      </c>
      <c r="F89" s="41">
        <v>0</v>
      </c>
      <c r="G89" s="41">
        <v>0</v>
      </c>
      <c r="H89" s="41">
        <v>0</v>
      </c>
      <c r="I89" s="41">
        <v>2031</v>
      </c>
      <c r="J89" s="41">
        <v>631</v>
      </c>
      <c r="K89" s="41">
        <v>0</v>
      </c>
      <c r="L89" s="41">
        <v>0</v>
      </c>
      <c r="M89" s="41">
        <v>0</v>
      </c>
      <c r="N89" s="41">
        <v>1808</v>
      </c>
      <c r="O89" s="42">
        <v>0</v>
      </c>
      <c r="P89" s="73">
        <v>5411</v>
      </c>
      <c r="Q89" s="74">
        <v>3.0153246029534691E-3</v>
      </c>
      <c r="R89" s="1"/>
    </row>
    <row r="90" spans="1:18" ht="20" x14ac:dyDescent="0.4">
      <c r="A90" s="12" t="s">
        <v>33</v>
      </c>
      <c r="B90" s="41">
        <v>0</v>
      </c>
      <c r="C90" s="41">
        <v>833</v>
      </c>
      <c r="D90" s="41">
        <v>0</v>
      </c>
      <c r="E90" s="41">
        <v>0</v>
      </c>
      <c r="F90" s="41">
        <v>208</v>
      </c>
      <c r="G90" s="41">
        <v>60</v>
      </c>
      <c r="H90" s="41">
        <v>1</v>
      </c>
      <c r="I90" s="41">
        <v>0</v>
      </c>
      <c r="J90" s="41">
        <v>0</v>
      </c>
      <c r="K90" s="41">
        <v>9751</v>
      </c>
      <c r="L90" s="41">
        <v>0</v>
      </c>
      <c r="M90" s="41">
        <v>223</v>
      </c>
      <c r="N90" s="41">
        <v>0</v>
      </c>
      <c r="O90" s="42">
        <v>978</v>
      </c>
      <c r="P90" s="73">
        <v>12054</v>
      </c>
      <c r="Q90" s="74">
        <v>6.7171914182223465E-3</v>
      </c>
      <c r="R90" s="1"/>
    </row>
    <row r="91" spans="1:18" ht="20.5" thickBot="1" x14ac:dyDescent="0.45">
      <c r="A91" s="12" t="s">
        <v>34</v>
      </c>
      <c r="B91" s="41">
        <v>0</v>
      </c>
      <c r="C91" s="41">
        <v>0</v>
      </c>
      <c r="D91" s="41">
        <v>0</v>
      </c>
      <c r="E91" s="41">
        <v>415</v>
      </c>
      <c r="F91" s="41">
        <v>0</v>
      </c>
      <c r="G91" s="41">
        <v>0</v>
      </c>
      <c r="H91" s="41">
        <v>26047</v>
      </c>
      <c r="I91" s="41">
        <v>0</v>
      </c>
      <c r="J91" s="41">
        <v>0</v>
      </c>
      <c r="K91" s="41">
        <v>0</v>
      </c>
      <c r="L91" s="41">
        <v>1346</v>
      </c>
      <c r="M91" s="41">
        <v>0</v>
      </c>
      <c r="N91" s="41">
        <v>0</v>
      </c>
      <c r="O91" s="42">
        <v>0</v>
      </c>
      <c r="P91" s="75">
        <v>27808</v>
      </c>
      <c r="Q91" s="74">
        <v>1.5496238506547785E-2</v>
      </c>
      <c r="R91" s="1"/>
    </row>
    <row r="92" spans="1:18" ht="21" thickTop="1" thickBot="1" x14ac:dyDescent="0.45">
      <c r="A92" s="14" t="s">
        <v>35</v>
      </c>
      <c r="B92" s="113">
        <v>7567</v>
      </c>
      <c r="C92" s="113">
        <v>40178</v>
      </c>
      <c r="D92" s="113">
        <v>23235</v>
      </c>
      <c r="E92" s="113">
        <v>12268</v>
      </c>
      <c r="F92" s="113">
        <v>12135</v>
      </c>
      <c r="G92" s="113">
        <v>4644</v>
      </c>
      <c r="H92" s="113">
        <v>1084959</v>
      </c>
      <c r="I92" s="113">
        <v>67951</v>
      </c>
      <c r="J92" s="113">
        <v>24055</v>
      </c>
      <c r="K92" s="113">
        <v>275470</v>
      </c>
      <c r="L92" s="113">
        <v>79304</v>
      </c>
      <c r="M92" s="113">
        <v>21408</v>
      </c>
      <c r="N92" s="113">
        <v>51253</v>
      </c>
      <c r="O92" s="113">
        <v>90073</v>
      </c>
      <c r="P92" s="76">
        <v>1794500</v>
      </c>
      <c r="Q92" s="65">
        <v>1</v>
      </c>
      <c r="R92" s="1"/>
    </row>
    <row r="93" spans="1:18" ht="13" x14ac:dyDescent="0.3">
      <c r="A93" s="15" t="s">
        <v>36</v>
      </c>
      <c r="B93" s="50" t="s">
        <v>37</v>
      </c>
      <c r="C93" s="48">
        <v>130953</v>
      </c>
      <c r="D93" s="49" t="s">
        <v>38</v>
      </c>
      <c r="E93" s="49">
        <v>58</v>
      </c>
      <c r="F93" s="50" t="s">
        <v>39</v>
      </c>
      <c r="G93" s="49">
        <v>7633</v>
      </c>
      <c r="H93" s="49" t="s">
        <v>40</v>
      </c>
      <c r="I93" s="49">
        <v>132335</v>
      </c>
      <c r="J93" s="50" t="s">
        <v>41</v>
      </c>
      <c r="K93" s="51">
        <v>0</v>
      </c>
      <c r="M93" s="50" t="s">
        <v>42</v>
      </c>
      <c r="N93" s="49">
        <v>67730</v>
      </c>
      <c r="P93" s="16">
        <v>346107</v>
      </c>
    </row>
    <row r="94" spans="1:18" ht="16" thickBot="1" x14ac:dyDescent="0.4">
      <c r="A94" s="15"/>
      <c r="B94" s="16"/>
      <c r="C94" s="16"/>
      <c r="D94" s="17"/>
      <c r="E94" s="18"/>
      <c r="F94" s="17"/>
      <c r="G94" s="17"/>
      <c r="H94" s="19"/>
      <c r="I94" s="17"/>
      <c r="J94" s="17"/>
      <c r="K94" s="17"/>
      <c r="L94" s="17"/>
      <c r="M94" s="17"/>
      <c r="N94" s="17"/>
      <c r="O94" s="17"/>
      <c r="P94" s="20">
        <v>2140607</v>
      </c>
    </row>
    <row r="95" spans="1:18" ht="13.5" thickTop="1" x14ac:dyDescent="0.25">
      <c r="A95" s="47" t="s">
        <v>43</v>
      </c>
      <c r="B95" s="56">
        <v>7398</v>
      </c>
      <c r="D95" t="s">
        <v>44</v>
      </c>
      <c r="E95" s="16"/>
      <c r="K95" s="16"/>
      <c r="O95" s="17"/>
      <c r="Q95" s="77"/>
    </row>
    <row r="96" spans="1:18" ht="15.5" x14ac:dyDescent="0.35">
      <c r="D96" s="17"/>
      <c r="E96" s="18"/>
      <c r="F96" s="17"/>
      <c r="G96" s="17"/>
      <c r="H96" s="19"/>
      <c r="I96" s="17"/>
      <c r="J96" s="17"/>
      <c r="K96" s="17"/>
      <c r="L96" s="17"/>
      <c r="M96" s="17" t="s">
        <v>44</v>
      </c>
      <c r="N96" s="17"/>
      <c r="O96" s="17"/>
      <c r="P96" s="17"/>
      <c r="Q96" s="16"/>
      <c r="R96" t="s">
        <v>44</v>
      </c>
    </row>
    <row r="97" spans="1:17" ht="15.5" x14ac:dyDescent="0.35">
      <c r="A97" s="53" t="s">
        <v>81</v>
      </c>
      <c r="B97" s="53"/>
      <c r="D97" s="17"/>
      <c r="E97" s="18"/>
      <c r="F97" s="17"/>
      <c r="G97" s="17"/>
      <c r="H97" s="19"/>
      <c r="I97" s="17"/>
      <c r="J97" s="17"/>
      <c r="K97" s="17"/>
      <c r="L97" s="17"/>
      <c r="M97" s="17"/>
      <c r="N97" s="17"/>
      <c r="O97" s="17" t="s">
        <v>44</v>
      </c>
      <c r="P97" s="17"/>
      <c r="Q97" s="16"/>
    </row>
    <row r="98" spans="1:17" ht="15.5" x14ac:dyDescent="0.35">
      <c r="A98" s="53" t="s">
        <v>45</v>
      </c>
      <c r="B98" s="53"/>
      <c r="C98" s="16"/>
      <c r="D98" s="17"/>
      <c r="E98" s="18"/>
      <c r="F98" s="17"/>
      <c r="G98" s="17"/>
      <c r="H98" s="19"/>
      <c r="I98" s="17"/>
      <c r="J98" s="17"/>
      <c r="K98" s="17"/>
      <c r="L98" s="17"/>
      <c r="M98" s="17"/>
      <c r="N98" s="17"/>
      <c r="O98" s="17" t="s">
        <v>44</v>
      </c>
      <c r="P98" s="17"/>
      <c r="Q98" s="16"/>
    </row>
  </sheetData>
  <mergeCells count="36">
    <mergeCell ref="C35:K35"/>
    <mergeCell ref="A1:R1"/>
    <mergeCell ref="A2:R2"/>
    <mergeCell ref="A3:R3"/>
    <mergeCell ref="B27:P27"/>
    <mergeCell ref="B29:C29"/>
    <mergeCell ref="C37:F37"/>
    <mergeCell ref="C38:E39"/>
    <mergeCell ref="F38:F39"/>
    <mergeCell ref="G38:G39"/>
    <mergeCell ref="H38:H39"/>
    <mergeCell ref="J38:J39"/>
    <mergeCell ref="K38:K39"/>
    <mergeCell ref="C40:E41"/>
    <mergeCell ref="F40:F41"/>
    <mergeCell ref="G40:G41"/>
    <mergeCell ref="H40:H41"/>
    <mergeCell ref="I40:I41"/>
    <mergeCell ref="J40:J41"/>
    <mergeCell ref="K40:K41"/>
    <mergeCell ref="I38:I39"/>
    <mergeCell ref="A74:R74"/>
    <mergeCell ref="A75:R75"/>
    <mergeCell ref="A76:R76"/>
    <mergeCell ref="K42:K44"/>
    <mergeCell ref="C45:E45"/>
    <mergeCell ref="A49:R49"/>
    <mergeCell ref="A50:R50"/>
    <mergeCell ref="A51:R51"/>
    <mergeCell ref="A52:R52"/>
    <mergeCell ref="C42:E44"/>
    <mergeCell ref="F42:F44"/>
    <mergeCell ref="G42:G44"/>
    <mergeCell ref="H42:H44"/>
    <mergeCell ref="I42:I44"/>
    <mergeCell ref="J42:J44"/>
  </mergeCells>
  <pageMargins left="0.7" right="0.7" top="0.75" bottom="0.75" header="0.3" footer="0.3"/>
  <pageSetup scale="47" orientation="landscape" horizontalDpi="1200" verticalDpi="1200" r:id="rId1"/>
  <rowBreaks count="1" manualBreakCount="1">
    <brk id="48" max="16383" man="1"/>
  </rowBreaks>
  <colBreaks count="1" manualBreakCount="1">
    <brk id="1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6949B-A4EA-4D8A-8EC3-6DD068A9A4EF}">
  <dimension ref="A1:V98"/>
  <sheetViews>
    <sheetView zoomScaleNormal="100" zoomScaleSheetLayoutView="90" workbookViewId="0">
      <pane xSplit="1" topLeftCell="B1" activePane="topRight" state="frozen"/>
      <selection activeCell="P16" sqref="P16"/>
      <selection pane="topRight" activeCell="A47" sqref="A47"/>
    </sheetView>
  </sheetViews>
  <sheetFormatPr defaultColWidth="9.1796875" defaultRowHeight="12.5" x14ac:dyDescent="0.25"/>
  <cols>
    <col min="1" max="1" width="44.1796875" customWidth="1"/>
    <col min="2" max="2" width="20.1796875" bestFit="1" customWidth="1"/>
    <col min="3" max="3" width="11.453125" customWidth="1"/>
    <col min="4" max="4" width="11" customWidth="1"/>
    <col min="5" max="5" width="10" customWidth="1"/>
    <col min="6" max="6" width="13" customWidth="1"/>
    <col min="7" max="7" width="12.453125" bestFit="1" customWidth="1"/>
    <col min="8" max="8" width="11" customWidth="1"/>
    <col min="9" max="9" width="10.1796875" customWidth="1"/>
    <col min="10" max="10" width="10.453125" customWidth="1"/>
    <col min="11" max="11" width="11" bestFit="1" customWidth="1"/>
    <col min="12" max="12" width="10.1796875" customWidth="1"/>
    <col min="13" max="13" width="9.81640625" bestFit="1" customWidth="1"/>
    <col min="14" max="14" width="11" customWidth="1"/>
    <col min="15" max="15" width="11.453125" customWidth="1"/>
    <col min="16" max="16" width="11" bestFit="1" customWidth="1"/>
    <col min="17" max="17" width="12.453125" customWidth="1"/>
    <col min="20" max="20" width="9.81640625" bestFit="1" customWidth="1"/>
  </cols>
  <sheetData>
    <row r="1" spans="1:22" ht="19.5" customHeight="1" x14ac:dyDescent="0.4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</row>
    <row r="2" spans="1:22" ht="17.5" x14ac:dyDescent="0.35">
      <c r="A2" s="117" t="s">
        <v>78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</row>
    <row r="3" spans="1:22" ht="17.5" x14ac:dyDescent="0.35">
      <c r="A3" s="118" t="s">
        <v>2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</row>
    <row r="4" spans="1:22" ht="17.5" x14ac:dyDescent="0.3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</row>
    <row r="5" spans="1:22" ht="16" thickBot="1" x14ac:dyDescent="0.4">
      <c r="A5" s="2"/>
      <c r="B5" s="3" t="s">
        <v>3</v>
      </c>
      <c r="C5" s="4"/>
      <c r="D5" s="2"/>
      <c r="E5" s="4"/>
      <c r="F5" s="4"/>
      <c r="G5" s="5"/>
      <c r="H5" s="5"/>
      <c r="I5" s="5"/>
      <c r="J5" s="5"/>
      <c r="K5" s="5"/>
      <c r="L5" s="4"/>
      <c r="M5" s="4"/>
      <c r="N5" s="4"/>
      <c r="O5" s="4"/>
      <c r="P5" s="2"/>
      <c r="Q5" s="6"/>
    </row>
    <row r="6" spans="1:22" ht="20" x14ac:dyDescent="0.4">
      <c r="A6" s="2"/>
      <c r="B6" s="7">
        <v>1</v>
      </c>
      <c r="C6" s="7">
        <v>3</v>
      </c>
      <c r="D6" s="7">
        <v>5</v>
      </c>
      <c r="E6" s="7">
        <v>7</v>
      </c>
      <c r="F6" s="55" t="s">
        <v>4</v>
      </c>
      <c r="G6" s="8">
        <v>29</v>
      </c>
      <c r="H6" s="8">
        <v>13</v>
      </c>
      <c r="I6" s="8">
        <v>15</v>
      </c>
      <c r="J6" s="8">
        <v>17</v>
      </c>
      <c r="K6" s="7">
        <v>19</v>
      </c>
      <c r="L6" s="7">
        <v>21</v>
      </c>
      <c r="M6" s="7">
        <v>23</v>
      </c>
      <c r="N6" s="7">
        <v>25</v>
      </c>
      <c r="O6" s="62">
        <v>27</v>
      </c>
      <c r="P6" s="63" t="s">
        <v>5</v>
      </c>
      <c r="Q6" s="64" t="s">
        <v>6</v>
      </c>
      <c r="R6" s="46"/>
    </row>
    <row r="7" spans="1:22" ht="29" x14ac:dyDescent="0.4">
      <c r="A7" s="9" t="s">
        <v>7</v>
      </c>
      <c r="B7" s="8" t="s">
        <v>8</v>
      </c>
      <c r="C7" s="8" t="s">
        <v>9</v>
      </c>
      <c r="D7" s="8" t="s">
        <v>10</v>
      </c>
      <c r="E7" s="8" t="s">
        <v>11</v>
      </c>
      <c r="F7" s="54" t="s">
        <v>12</v>
      </c>
      <c r="G7" s="7" t="s">
        <v>13</v>
      </c>
      <c r="H7" s="8" t="s">
        <v>14</v>
      </c>
      <c r="I7" s="8" t="s">
        <v>15</v>
      </c>
      <c r="J7" s="8" t="s">
        <v>16</v>
      </c>
      <c r="K7" s="8" t="s">
        <v>17</v>
      </c>
      <c r="L7" s="8" t="s">
        <v>18</v>
      </c>
      <c r="M7" s="8" t="s">
        <v>19</v>
      </c>
      <c r="N7" s="8" t="s">
        <v>20</v>
      </c>
      <c r="O7" s="10" t="s">
        <v>21</v>
      </c>
      <c r="P7" s="11" t="s">
        <v>22</v>
      </c>
      <c r="Q7" s="32" t="s">
        <v>23</v>
      </c>
      <c r="R7" s="46"/>
    </row>
    <row r="8" spans="1:22" ht="25.5" customHeight="1" x14ac:dyDescent="0.4">
      <c r="A8" s="12" t="s">
        <v>24</v>
      </c>
      <c r="B8" s="41">
        <v>2913</v>
      </c>
      <c r="C8" s="41">
        <v>0</v>
      </c>
      <c r="D8" s="41">
        <v>9501</v>
      </c>
      <c r="E8" s="41">
        <v>0</v>
      </c>
      <c r="F8" s="41">
        <v>0</v>
      </c>
      <c r="G8" s="41">
        <v>0</v>
      </c>
      <c r="H8" s="41">
        <v>0</v>
      </c>
      <c r="I8" s="41">
        <v>21509</v>
      </c>
      <c r="J8" s="41">
        <v>8712</v>
      </c>
      <c r="K8" s="41">
        <v>0</v>
      </c>
      <c r="L8" s="41">
        <v>0</v>
      </c>
      <c r="M8" s="41">
        <v>0</v>
      </c>
      <c r="N8" s="41">
        <v>32183</v>
      </c>
      <c r="O8" s="42">
        <v>0</v>
      </c>
      <c r="P8" s="73">
        <f t="shared" ref="P8:P18" si="0">SUM(B8:O8)</f>
        <v>74818</v>
      </c>
      <c r="Q8" s="74">
        <f t="shared" ref="Q8:Q18" si="1">IF(P8=0,0,P8/$P$19)</f>
        <v>4.1692950682641401E-2</v>
      </c>
      <c r="R8" s="114"/>
      <c r="S8" s="45">
        <f t="shared" ref="S8:S14" si="2">L8+H8+E8</f>
        <v>0</v>
      </c>
      <c r="V8" s="45"/>
    </row>
    <row r="9" spans="1:22" ht="20" x14ac:dyDescent="0.4">
      <c r="A9" s="12" t="s">
        <v>25</v>
      </c>
      <c r="B9" s="41">
        <v>4457</v>
      </c>
      <c r="C9" s="41">
        <v>0</v>
      </c>
      <c r="D9" s="41">
        <v>12827</v>
      </c>
      <c r="E9" s="41">
        <v>4297</v>
      </c>
      <c r="F9" s="41">
        <v>0</v>
      </c>
      <c r="G9" s="41">
        <v>0</v>
      </c>
      <c r="H9" s="41">
        <v>92583</v>
      </c>
      <c r="I9" s="41">
        <v>44070</v>
      </c>
      <c r="J9" s="41">
        <v>14584</v>
      </c>
      <c r="K9" s="41">
        <v>0</v>
      </c>
      <c r="L9" s="41">
        <v>21703</v>
      </c>
      <c r="M9" s="41">
        <v>0</v>
      </c>
      <c r="N9" s="41">
        <v>17027</v>
      </c>
      <c r="O9" s="42">
        <v>0</v>
      </c>
      <c r="P9" s="73">
        <f t="shared" si="0"/>
        <v>211548</v>
      </c>
      <c r="Q9" s="74">
        <f t="shared" si="1"/>
        <v>0.11788687656728894</v>
      </c>
      <c r="R9" s="114"/>
      <c r="S9" s="45">
        <f t="shared" si="2"/>
        <v>118583</v>
      </c>
      <c r="V9" s="45"/>
    </row>
    <row r="10" spans="1:22" ht="20" x14ac:dyDescent="0.4">
      <c r="A10" s="12" t="s">
        <v>26</v>
      </c>
      <c r="B10" s="41">
        <v>0</v>
      </c>
      <c r="C10" s="41">
        <v>18676</v>
      </c>
      <c r="D10" s="41">
        <v>0</v>
      </c>
      <c r="E10" s="41">
        <v>1217</v>
      </c>
      <c r="F10" s="41">
        <v>5868</v>
      </c>
      <c r="G10" s="41">
        <v>2557</v>
      </c>
      <c r="H10" s="41">
        <v>198154</v>
      </c>
      <c r="I10" s="41">
        <v>0</v>
      </c>
      <c r="J10" s="41">
        <v>0</v>
      </c>
      <c r="K10" s="41">
        <v>67829</v>
      </c>
      <c r="L10" s="41">
        <v>10012</v>
      </c>
      <c r="M10" s="41">
        <v>9572</v>
      </c>
      <c r="N10" s="41">
        <v>0</v>
      </c>
      <c r="O10" s="42">
        <v>45025</v>
      </c>
      <c r="P10" s="73">
        <f t="shared" si="0"/>
        <v>358910</v>
      </c>
      <c r="Q10" s="74">
        <f t="shared" si="1"/>
        <v>0.20000557258289217</v>
      </c>
      <c r="R10" s="46"/>
      <c r="S10" s="45">
        <f t="shared" si="2"/>
        <v>209383</v>
      </c>
      <c r="V10" s="45"/>
    </row>
    <row r="11" spans="1:22" ht="20" x14ac:dyDescent="0.4">
      <c r="A11" s="12" t="s">
        <v>27</v>
      </c>
      <c r="B11" s="41">
        <v>0</v>
      </c>
      <c r="C11" s="41">
        <v>0</v>
      </c>
      <c r="D11" s="41">
        <v>0</v>
      </c>
      <c r="E11" s="41">
        <v>784</v>
      </c>
      <c r="F11" s="41">
        <v>0</v>
      </c>
      <c r="G11" s="41">
        <v>0</v>
      </c>
      <c r="H11" s="41">
        <v>358146</v>
      </c>
      <c r="I11" s="41">
        <v>0</v>
      </c>
      <c r="J11" s="41">
        <v>0</v>
      </c>
      <c r="K11" s="41">
        <v>0</v>
      </c>
      <c r="L11" s="41">
        <v>7991</v>
      </c>
      <c r="M11" s="41">
        <v>0</v>
      </c>
      <c r="N11" s="41">
        <v>0</v>
      </c>
      <c r="O11" s="42">
        <v>0</v>
      </c>
      <c r="P11" s="73">
        <f t="shared" si="0"/>
        <v>366921</v>
      </c>
      <c r="Q11" s="74">
        <f t="shared" si="1"/>
        <v>0.20446976873780998</v>
      </c>
      <c r="R11" s="114"/>
      <c r="S11" s="45">
        <f t="shared" si="2"/>
        <v>366921</v>
      </c>
      <c r="V11" s="45"/>
    </row>
    <row r="12" spans="1:22" ht="20" x14ac:dyDescent="0.4">
      <c r="A12" s="12" t="s">
        <v>28</v>
      </c>
      <c r="B12" s="41">
        <v>0</v>
      </c>
      <c r="C12" s="41">
        <v>0</v>
      </c>
      <c r="D12" s="41">
        <v>0</v>
      </c>
      <c r="E12" s="41">
        <v>1064</v>
      </c>
      <c r="F12" s="41">
        <v>0</v>
      </c>
      <c r="G12" s="41">
        <v>0</v>
      </c>
      <c r="H12" s="41">
        <v>288321</v>
      </c>
      <c r="I12" s="41">
        <v>0</v>
      </c>
      <c r="J12" s="41">
        <v>0</v>
      </c>
      <c r="K12" s="41">
        <v>113504</v>
      </c>
      <c r="L12" s="41">
        <v>11227</v>
      </c>
      <c r="M12" s="41">
        <v>0</v>
      </c>
      <c r="N12" s="41">
        <v>0</v>
      </c>
      <c r="O12" s="42">
        <v>0</v>
      </c>
      <c r="P12" s="73">
        <f t="shared" si="0"/>
        <v>414116</v>
      </c>
      <c r="Q12" s="74">
        <f t="shared" si="1"/>
        <v>0.23076957369740875</v>
      </c>
      <c r="R12" s="114"/>
      <c r="S12" s="45">
        <f t="shared" si="2"/>
        <v>300612</v>
      </c>
      <c r="V12" s="45"/>
    </row>
    <row r="13" spans="1:22" ht="20" x14ac:dyDescent="0.4">
      <c r="A13" s="12" t="s">
        <v>29</v>
      </c>
      <c r="B13" s="41">
        <v>0</v>
      </c>
      <c r="C13" s="41">
        <v>20427</v>
      </c>
      <c r="D13" s="41">
        <v>0</v>
      </c>
      <c r="E13" s="41">
        <v>3934</v>
      </c>
      <c r="F13" s="41">
        <v>6007</v>
      </c>
      <c r="G13" s="41">
        <v>2023</v>
      </c>
      <c r="H13" s="41">
        <v>76997</v>
      </c>
      <c r="I13" s="41">
        <v>0</v>
      </c>
      <c r="J13" s="41">
        <v>0</v>
      </c>
      <c r="K13" s="41">
        <v>82269</v>
      </c>
      <c r="L13" s="41">
        <v>23752</v>
      </c>
      <c r="M13" s="41">
        <v>11544</v>
      </c>
      <c r="N13" s="41">
        <v>0</v>
      </c>
      <c r="O13" s="42">
        <v>43910</v>
      </c>
      <c r="P13" s="73">
        <f t="shared" si="0"/>
        <v>270863</v>
      </c>
      <c r="Q13" s="74">
        <f t="shared" si="1"/>
        <v>0.15094065199219839</v>
      </c>
      <c r="R13" s="114"/>
      <c r="S13" s="45">
        <f t="shared" si="2"/>
        <v>104683</v>
      </c>
      <c r="V13" s="45"/>
    </row>
    <row r="14" spans="1:22" ht="20" x14ac:dyDescent="0.4">
      <c r="A14" s="12" t="s">
        <v>30</v>
      </c>
      <c r="B14" s="41">
        <v>0</v>
      </c>
      <c r="C14" s="41">
        <v>0</v>
      </c>
      <c r="D14" s="41">
        <v>0</v>
      </c>
      <c r="E14" s="41">
        <v>429</v>
      </c>
      <c r="F14" s="41">
        <v>0</v>
      </c>
      <c r="G14" s="41">
        <v>0</v>
      </c>
      <c r="H14" s="41">
        <v>38951</v>
      </c>
      <c r="I14" s="41">
        <v>0</v>
      </c>
      <c r="J14" s="41">
        <v>0</v>
      </c>
      <c r="K14" s="41">
        <v>0</v>
      </c>
      <c r="L14" s="41">
        <v>2943</v>
      </c>
      <c r="M14" s="41">
        <v>0</v>
      </c>
      <c r="N14" s="41">
        <v>0</v>
      </c>
      <c r="O14" s="42">
        <v>0</v>
      </c>
      <c r="P14" s="73">
        <f t="shared" si="0"/>
        <v>42323</v>
      </c>
      <c r="Q14" s="74">
        <f t="shared" si="1"/>
        <v>2.3584842574533298E-2</v>
      </c>
      <c r="R14" s="46"/>
      <c r="S14" s="45">
        <f t="shared" si="2"/>
        <v>42323</v>
      </c>
      <c r="V14" s="45"/>
    </row>
    <row r="15" spans="1:22" ht="20" x14ac:dyDescent="0.4">
      <c r="A15" s="13" t="s">
        <v>31</v>
      </c>
      <c r="B15" s="41">
        <v>6</v>
      </c>
      <c r="C15" s="41">
        <v>242</v>
      </c>
      <c r="D15" s="41">
        <v>157</v>
      </c>
      <c r="E15" s="41">
        <v>128</v>
      </c>
      <c r="F15" s="41">
        <v>52</v>
      </c>
      <c r="G15" s="41">
        <v>4</v>
      </c>
      <c r="H15" s="41">
        <v>5759</v>
      </c>
      <c r="I15" s="41">
        <v>341</v>
      </c>
      <c r="J15" s="41">
        <v>128</v>
      </c>
      <c r="K15" s="41">
        <v>2117</v>
      </c>
      <c r="L15" s="41">
        <v>330</v>
      </c>
      <c r="M15" s="41">
        <v>69</v>
      </c>
      <c r="N15" s="41">
        <v>235</v>
      </c>
      <c r="O15" s="42">
        <v>160</v>
      </c>
      <c r="P15" s="73">
        <f t="shared" si="0"/>
        <v>9728</v>
      </c>
      <c r="Q15" s="74">
        <f t="shared" si="1"/>
        <v>5.4210086375034829E-3</v>
      </c>
      <c r="R15" s="46"/>
      <c r="V15" s="45"/>
    </row>
    <row r="16" spans="1:22" ht="20" x14ac:dyDescent="0.4">
      <c r="A16" s="12" t="s">
        <v>32</v>
      </c>
      <c r="B16" s="41">
        <v>191</v>
      </c>
      <c r="C16" s="41">
        <v>0</v>
      </c>
      <c r="D16" s="41">
        <v>750</v>
      </c>
      <c r="E16" s="41">
        <v>0</v>
      </c>
      <c r="F16" s="41">
        <v>0</v>
      </c>
      <c r="G16" s="41">
        <v>0</v>
      </c>
      <c r="H16" s="41">
        <v>0</v>
      </c>
      <c r="I16" s="41">
        <v>2031</v>
      </c>
      <c r="J16" s="41">
        <v>631</v>
      </c>
      <c r="K16" s="41">
        <v>0</v>
      </c>
      <c r="L16" s="41">
        <v>0</v>
      </c>
      <c r="M16" s="41">
        <v>0</v>
      </c>
      <c r="N16" s="41">
        <v>1808</v>
      </c>
      <c r="O16" s="42">
        <v>0</v>
      </c>
      <c r="P16" s="73">
        <f t="shared" si="0"/>
        <v>5411</v>
      </c>
      <c r="Q16" s="74">
        <f t="shared" si="1"/>
        <v>3.0153246029534691E-3</v>
      </c>
      <c r="R16" s="46"/>
      <c r="V16" s="45"/>
    </row>
    <row r="17" spans="1:22" ht="20" x14ac:dyDescent="0.4">
      <c r="A17" s="12" t="s">
        <v>33</v>
      </c>
      <c r="B17" s="41">
        <v>0</v>
      </c>
      <c r="C17" s="41">
        <v>833</v>
      </c>
      <c r="D17" s="41">
        <v>0</v>
      </c>
      <c r="E17" s="41">
        <v>0</v>
      </c>
      <c r="F17" s="41">
        <v>208</v>
      </c>
      <c r="G17" s="41">
        <v>60</v>
      </c>
      <c r="H17" s="41">
        <v>1</v>
      </c>
      <c r="I17" s="41">
        <v>0</v>
      </c>
      <c r="J17" s="41">
        <v>0</v>
      </c>
      <c r="K17" s="41">
        <v>9751</v>
      </c>
      <c r="L17" s="41">
        <v>0</v>
      </c>
      <c r="M17" s="41">
        <v>223</v>
      </c>
      <c r="N17" s="41">
        <v>0</v>
      </c>
      <c r="O17" s="42">
        <v>978</v>
      </c>
      <c r="P17" s="73">
        <f t="shared" si="0"/>
        <v>12054</v>
      </c>
      <c r="Q17" s="74">
        <f t="shared" si="1"/>
        <v>6.7171914182223465E-3</v>
      </c>
      <c r="R17" s="46"/>
      <c r="V17" s="45"/>
    </row>
    <row r="18" spans="1:22" ht="20.5" thickBot="1" x14ac:dyDescent="0.45">
      <c r="A18" s="12" t="s">
        <v>34</v>
      </c>
      <c r="B18" s="41">
        <v>0</v>
      </c>
      <c r="C18" s="41">
        <v>0</v>
      </c>
      <c r="D18" s="41">
        <v>0</v>
      </c>
      <c r="E18" s="41">
        <v>415</v>
      </c>
      <c r="F18" s="41">
        <v>0</v>
      </c>
      <c r="G18" s="41">
        <v>0</v>
      </c>
      <c r="H18" s="41">
        <v>26047</v>
      </c>
      <c r="I18" s="41">
        <v>0</v>
      </c>
      <c r="J18" s="41">
        <v>0</v>
      </c>
      <c r="K18" s="41">
        <v>0</v>
      </c>
      <c r="L18" s="41">
        <v>1346</v>
      </c>
      <c r="M18" s="41">
        <v>0</v>
      </c>
      <c r="N18" s="41">
        <v>0</v>
      </c>
      <c r="O18" s="42">
        <v>0</v>
      </c>
      <c r="P18" s="75">
        <f t="shared" si="0"/>
        <v>27808</v>
      </c>
      <c r="Q18" s="74">
        <f t="shared" si="1"/>
        <v>1.5496238506547785E-2</v>
      </c>
      <c r="R18" s="46"/>
      <c r="V18" s="45"/>
    </row>
    <row r="19" spans="1:22" ht="21" thickTop="1" thickBot="1" x14ac:dyDescent="0.45">
      <c r="A19" s="14" t="s">
        <v>35</v>
      </c>
      <c r="B19" s="113">
        <v>7567</v>
      </c>
      <c r="C19" s="113">
        <v>40178</v>
      </c>
      <c r="D19" s="113">
        <v>23235</v>
      </c>
      <c r="E19" s="113">
        <v>12268</v>
      </c>
      <c r="F19" s="113">
        <v>12135</v>
      </c>
      <c r="G19" s="113">
        <v>4644</v>
      </c>
      <c r="H19" s="113">
        <v>1084959</v>
      </c>
      <c r="I19" s="113">
        <v>67951</v>
      </c>
      <c r="J19" s="113">
        <v>24055</v>
      </c>
      <c r="K19" s="113">
        <v>275470</v>
      </c>
      <c r="L19" s="113">
        <v>79304</v>
      </c>
      <c r="M19" s="113">
        <v>21408</v>
      </c>
      <c r="N19" s="113">
        <v>51253</v>
      </c>
      <c r="O19" s="113">
        <v>90073</v>
      </c>
      <c r="P19" s="76">
        <f>SUM(P8:P18)</f>
        <v>1794500</v>
      </c>
      <c r="Q19" s="65">
        <f>SUM(Q8:Q18)</f>
        <v>1</v>
      </c>
      <c r="R19" s="46"/>
      <c r="S19">
        <f>6162+856</f>
        <v>7018</v>
      </c>
    </row>
    <row r="20" spans="1:22" ht="18.75" customHeight="1" x14ac:dyDescent="0.3">
      <c r="A20" s="15" t="s">
        <v>36</v>
      </c>
      <c r="B20" s="50" t="s">
        <v>37</v>
      </c>
      <c r="C20" s="48">
        <v>130953</v>
      </c>
      <c r="D20" s="49" t="s">
        <v>38</v>
      </c>
      <c r="E20" s="49">
        <v>58</v>
      </c>
      <c r="F20" s="50" t="s">
        <v>39</v>
      </c>
      <c r="G20" s="49">
        <v>7633</v>
      </c>
      <c r="H20" s="49" t="s">
        <v>40</v>
      </c>
      <c r="I20" s="49">
        <v>132335</v>
      </c>
      <c r="J20" s="50" t="s">
        <v>41</v>
      </c>
      <c r="K20" s="51">
        <v>0</v>
      </c>
      <c r="M20" s="50" t="s">
        <v>42</v>
      </c>
      <c r="N20" s="49">
        <v>67730</v>
      </c>
      <c r="P20" s="16">
        <f>C20+E20+G20+I20+K20+N20+B22</f>
        <v>346107</v>
      </c>
    </row>
    <row r="21" spans="1:22" ht="16" thickBot="1" x14ac:dyDescent="0.4">
      <c r="A21" s="15"/>
      <c r="B21" s="16"/>
      <c r="C21" s="16"/>
      <c r="D21" s="17"/>
      <c r="E21" s="18"/>
      <c r="F21" s="17"/>
      <c r="G21" s="17"/>
      <c r="H21" s="19"/>
      <c r="I21" s="17"/>
      <c r="J21" s="17"/>
      <c r="K21" s="17"/>
      <c r="L21" s="17"/>
      <c r="M21" s="17"/>
      <c r="N21" s="17"/>
      <c r="O21" s="17"/>
      <c r="P21" s="20">
        <f>SUM(P19:P20)</f>
        <v>2140607</v>
      </c>
      <c r="T21" s="27"/>
    </row>
    <row r="22" spans="1:22" ht="13.5" thickTop="1" x14ac:dyDescent="0.25">
      <c r="A22" s="47" t="s">
        <v>43</v>
      </c>
      <c r="B22" s="56">
        <v>7398</v>
      </c>
      <c r="D22" t="s">
        <v>44</v>
      </c>
      <c r="E22" s="16"/>
      <c r="K22" s="16"/>
      <c r="O22" s="17"/>
      <c r="Q22" s="77"/>
      <c r="T22" s="27"/>
    </row>
    <row r="23" spans="1:22" ht="15.5" x14ac:dyDescent="0.35">
      <c r="D23" s="17"/>
      <c r="E23" s="18"/>
      <c r="F23" s="17"/>
      <c r="G23" s="17"/>
      <c r="H23" s="19"/>
      <c r="I23" s="17"/>
      <c r="J23" s="17"/>
      <c r="K23" s="17"/>
      <c r="L23" s="17"/>
      <c r="M23" s="17" t="s">
        <v>44</v>
      </c>
      <c r="N23" s="17"/>
      <c r="O23" s="17"/>
      <c r="P23" s="17"/>
      <c r="Q23" s="16"/>
      <c r="R23" t="s">
        <v>44</v>
      </c>
    </row>
    <row r="24" spans="1:22" ht="15.5" x14ac:dyDescent="0.35">
      <c r="A24" s="53" t="s">
        <v>81</v>
      </c>
      <c r="B24" s="53"/>
      <c r="D24" s="17"/>
      <c r="E24" s="18"/>
      <c r="F24" s="17"/>
      <c r="G24" s="17"/>
      <c r="H24" s="19"/>
      <c r="I24" s="17"/>
      <c r="J24" s="17"/>
      <c r="K24" s="17"/>
      <c r="L24" s="17"/>
      <c r="M24" s="17"/>
      <c r="N24" s="17"/>
      <c r="O24" s="17" t="s">
        <v>44</v>
      </c>
      <c r="P24" s="17"/>
      <c r="Q24" s="16"/>
      <c r="T24" s="27"/>
    </row>
    <row r="25" spans="1:22" ht="15.5" x14ac:dyDescent="0.35">
      <c r="A25" s="53" t="s">
        <v>45</v>
      </c>
      <c r="B25" s="53"/>
      <c r="C25" s="16"/>
      <c r="D25" s="17"/>
      <c r="E25" s="18"/>
      <c r="F25" s="17"/>
      <c r="G25" s="17"/>
      <c r="H25" s="19"/>
      <c r="I25" s="17"/>
      <c r="J25" s="17"/>
      <c r="K25" s="17"/>
      <c r="L25" s="17"/>
      <c r="M25" s="17"/>
      <c r="N25" s="17"/>
      <c r="O25" s="17" t="s">
        <v>44</v>
      </c>
      <c r="P25" s="17"/>
      <c r="Q25" s="16"/>
    </row>
    <row r="26" spans="1:22" ht="15.5" x14ac:dyDescent="0.35">
      <c r="A26" s="15"/>
      <c r="B26" s="16"/>
      <c r="C26" s="16"/>
      <c r="D26" s="17"/>
      <c r="E26" s="18"/>
      <c r="F26" s="17"/>
      <c r="G26" s="17"/>
      <c r="H26" s="19"/>
      <c r="I26" s="17"/>
      <c r="J26" s="17"/>
      <c r="K26" s="17"/>
      <c r="L26" s="17"/>
      <c r="M26" s="17"/>
      <c r="N26" s="17"/>
      <c r="O26" s="17" t="s">
        <v>44</v>
      </c>
      <c r="P26" s="17"/>
      <c r="Q26" s="16"/>
    </row>
    <row r="27" spans="1:22" ht="17.5" x14ac:dyDescent="0.35">
      <c r="B27" s="157" t="s">
        <v>46</v>
      </c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69"/>
      <c r="R27" s="69"/>
    </row>
    <row r="28" spans="1:22" ht="13" thickBot="1" x14ac:dyDescent="0.3"/>
    <row r="29" spans="1:22" ht="53" x14ac:dyDescent="0.4">
      <c r="B29" s="158" t="s">
        <v>47</v>
      </c>
      <c r="C29" s="159"/>
      <c r="D29" s="21" t="s">
        <v>48</v>
      </c>
      <c r="E29" s="21" t="s">
        <v>25</v>
      </c>
      <c r="F29" s="21" t="s">
        <v>49</v>
      </c>
      <c r="G29" s="21" t="s">
        <v>27</v>
      </c>
      <c r="H29" s="22" t="s">
        <v>50</v>
      </c>
      <c r="I29" s="22" t="s">
        <v>29</v>
      </c>
      <c r="J29" s="22" t="s">
        <v>30</v>
      </c>
      <c r="K29" s="22" t="s">
        <v>51</v>
      </c>
      <c r="L29" s="23" t="s">
        <v>52</v>
      </c>
      <c r="M29" s="22" t="s">
        <v>53</v>
      </c>
      <c r="N29" s="23" t="s">
        <v>54</v>
      </c>
      <c r="O29" s="66" t="s">
        <v>55</v>
      </c>
      <c r="P29" s="61" t="s">
        <v>56</v>
      </c>
      <c r="Q29" s="1"/>
    </row>
    <row r="30" spans="1:22" ht="20" x14ac:dyDescent="0.4">
      <c r="B30" s="57" t="s">
        <v>57</v>
      </c>
      <c r="C30" s="57" t="s">
        <v>58</v>
      </c>
      <c r="D30" s="78">
        <f>E8+L8+H8</f>
        <v>0</v>
      </c>
      <c r="E30" s="78">
        <f>E9+H9+L9</f>
        <v>118583</v>
      </c>
      <c r="F30" s="78">
        <f>E10+H10+L10</f>
        <v>209383</v>
      </c>
      <c r="G30" s="78">
        <f>E11+H11+L11</f>
        <v>366921</v>
      </c>
      <c r="H30" s="78">
        <f>E12+H12+L12</f>
        <v>300612</v>
      </c>
      <c r="I30" s="78">
        <f>E13+H13+L13</f>
        <v>104683</v>
      </c>
      <c r="J30" s="78">
        <f>E14+H14+L14</f>
        <v>42323</v>
      </c>
      <c r="K30" s="78">
        <f>D30+E30+F30+G30+H30+I30+J30</f>
        <v>1142505</v>
      </c>
      <c r="L30" s="79">
        <f>IF(K30=0,0,((K30/K33)))</f>
        <v>0.65680118240941787</v>
      </c>
      <c r="M30" s="78">
        <f>E15+H15+L15</f>
        <v>6217</v>
      </c>
      <c r="N30" s="80">
        <f>IF(M30=0,0,(M30/M$33))</f>
        <v>0.63908305921052633</v>
      </c>
      <c r="O30" s="81">
        <f>K30+M30</f>
        <v>1148722</v>
      </c>
      <c r="P30" s="82">
        <f>IF(O30=0,0,(O30/O$33))</f>
        <v>0.65670264636893894</v>
      </c>
      <c r="Q30" s="1"/>
    </row>
    <row r="31" spans="1:22" ht="39.75" customHeight="1" x14ac:dyDescent="0.4">
      <c r="B31" s="83" t="s">
        <v>59</v>
      </c>
      <c r="C31" s="57" t="s">
        <v>60</v>
      </c>
      <c r="D31" s="78">
        <f>B8+D8+I8+J8+N8</f>
        <v>74818</v>
      </c>
      <c r="E31" s="78">
        <f>B9+D9+I9+J9+N9</f>
        <v>92965</v>
      </c>
      <c r="F31" s="84">
        <f>N10</f>
        <v>0</v>
      </c>
      <c r="G31" s="78">
        <f>N11</f>
        <v>0</v>
      </c>
      <c r="H31" s="78">
        <f>D12+J12+N12</f>
        <v>0</v>
      </c>
      <c r="I31" s="78">
        <f>B13+D13+I13+J13+N13</f>
        <v>0</v>
      </c>
      <c r="J31" s="78">
        <v>0</v>
      </c>
      <c r="K31" s="78">
        <f>D31+E31+F31+G31+H31+I31+J31</f>
        <v>167783</v>
      </c>
      <c r="L31" s="79">
        <f>IF(K31=0,0,((K31/K33)))</f>
        <v>9.6454783819938966E-2</v>
      </c>
      <c r="M31" s="78">
        <f>B15+D15+I15+J15+N15</f>
        <v>867</v>
      </c>
      <c r="N31" s="80">
        <f>IF(M31=0,0,(M31/M$33))</f>
        <v>8.9124177631578941E-2</v>
      </c>
      <c r="O31" s="81">
        <f>K31+M31</f>
        <v>168650</v>
      </c>
      <c r="P31" s="82">
        <f>IF(O31=0,0,(O31/O$33))</f>
        <v>9.6414016019647539E-2</v>
      </c>
      <c r="Q31" s="1"/>
      <c r="R31" s="43"/>
    </row>
    <row r="32" spans="1:22" ht="38" thickBot="1" x14ac:dyDescent="0.45">
      <c r="B32" s="72" t="s">
        <v>61</v>
      </c>
      <c r="C32" s="71" t="s">
        <v>62</v>
      </c>
      <c r="D32" s="85">
        <f>K8</f>
        <v>0</v>
      </c>
      <c r="E32" s="85">
        <f>K9</f>
        <v>0</v>
      </c>
      <c r="F32" s="86">
        <f>C10+F10+K10+G10+M10+O10</f>
        <v>149527</v>
      </c>
      <c r="G32" s="86">
        <f>K11</f>
        <v>0</v>
      </c>
      <c r="H32" s="86">
        <f>C12+F12+K12+M12+G12+O12</f>
        <v>113504</v>
      </c>
      <c r="I32" s="86">
        <f>C13+F13+G13+K13+M13+O13</f>
        <v>166180</v>
      </c>
      <c r="J32" s="86">
        <v>0</v>
      </c>
      <c r="K32" s="86">
        <f>D32+E32+F32+G32+H32+I32+J32</f>
        <v>429211</v>
      </c>
      <c r="L32" s="87">
        <f>IF(K32=0,0,((K32/K33)))</f>
        <v>0.24674403377064316</v>
      </c>
      <c r="M32" s="86">
        <f>C15+F15+G15+K15+M15+O15</f>
        <v>2644</v>
      </c>
      <c r="N32" s="88">
        <f>IF(M32=0,0,(M32/M$33))</f>
        <v>0.27179276315789475</v>
      </c>
      <c r="O32" s="89">
        <f>K32+M32</f>
        <v>431855</v>
      </c>
      <c r="P32" s="90">
        <f>IF(O32=0,0,(O32/O$33))</f>
        <v>0.24688333761141351</v>
      </c>
      <c r="Q32" s="1"/>
      <c r="R32" s="43"/>
    </row>
    <row r="33" spans="1:18" ht="21" thickTop="1" thickBot="1" x14ac:dyDescent="0.45">
      <c r="B33" s="24" t="s">
        <v>63</v>
      </c>
      <c r="C33" s="44"/>
      <c r="D33" s="91">
        <f t="shared" ref="D33:J33" si="3">SUM(D30:D32)</f>
        <v>74818</v>
      </c>
      <c r="E33" s="91">
        <f t="shared" si="3"/>
        <v>211548</v>
      </c>
      <c r="F33" s="91">
        <f t="shared" si="3"/>
        <v>358910</v>
      </c>
      <c r="G33" s="91">
        <f t="shared" si="3"/>
        <v>366921</v>
      </c>
      <c r="H33" s="92">
        <f t="shared" si="3"/>
        <v>414116</v>
      </c>
      <c r="I33" s="93">
        <f t="shared" si="3"/>
        <v>270863</v>
      </c>
      <c r="J33" s="93">
        <f t="shared" si="3"/>
        <v>42323</v>
      </c>
      <c r="K33" s="92">
        <f>SUM(D33:J33)</f>
        <v>1739499</v>
      </c>
      <c r="L33" s="94">
        <f>SUM(L30:L32)</f>
        <v>1</v>
      </c>
      <c r="M33" s="92">
        <f>SUM(M30:M32)</f>
        <v>9728</v>
      </c>
      <c r="N33" s="95">
        <f>SUM(N30:N32)</f>
        <v>1</v>
      </c>
      <c r="O33" s="96">
        <f>K33+M33</f>
        <v>1749227</v>
      </c>
      <c r="P33" s="97">
        <f>SUM(P30:P32)</f>
        <v>1</v>
      </c>
      <c r="Q33" s="1"/>
      <c r="R33" s="43"/>
    </row>
    <row r="34" spans="1:18" x14ac:dyDescent="0.25">
      <c r="A34" s="25"/>
      <c r="B34" s="26"/>
      <c r="C34" s="26"/>
      <c r="G34" s="27"/>
    </row>
    <row r="35" spans="1:18" ht="17.5" x14ac:dyDescent="0.35">
      <c r="B35" s="69"/>
      <c r="C35" s="157" t="s">
        <v>64</v>
      </c>
      <c r="D35" s="157"/>
      <c r="E35" s="157"/>
      <c r="F35" s="157"/>
      <c r="G35" s="157"/>
      <c r="H35" s="157"/>
      <c r="I35" s="157"/>
      <c r="J35" s="157"/>
      <c r="K35" s="157"/>
      <c r="L35" s="69"/>
      <c r="M35" s="69"/>
      <c r="N35" s="69"/>
      <c r="O35" s="69"/>
      <c r="P35" s="69"/>
      <c r="Q35" s="69"/>
      <c r="R35" s="69"/>
    </row>
    <row r="36" spans="1:18" ht="13" thickBot="1" x14ac:dyDescent="0.3"/>
    <row r="37" spans="1:18" ht="52" x14ac:dyDescent="0.3">
      <c r="C37" s="148" t="s">
        <v>47</v>
      </c>
      <c r="D37" s="149"/>
      <c r="E37" s="149"/>
      <c r="F37" s="150"/>
      <c r="G37" s="58" t="s">
        <v>65</v>
      </c>
      <c r="H37" s="58" t="s">
        <v>66</v>
      </c>
      <c r="I37" s="58" t="s">
        <v>67</v>
      </c>
      <c r="J37" s="59" t="s">
        <v>68</v>
      </c>
      <c r="K37" s="60" t="s">
        <v>69</v>
      </c>
      <c r="L37" s="77"/>
    </row>
    <row r="38" spans="1:18" x14ac:dyDescent="0.25">
      <c r="C38" s="151" t="s">
        <v>57</v>
      </c>
      <c r="D38" s="152"/>
      <c r="E38" s="153"/>
      <c r="F38" s="135" t="s">
        <v>58</v>
      </c>
      <c r="G38" s="138">
        <f>H16+E16+L16</f>
        <v>0</v>
      </c>
      <c r="H38" s="138">
        <f>H17+E17+L17</f>
        <v>1</v>
      </c>
      <c r="I38" s="138">
        <f>H18+E18+L18</f>
        <v>27808</v>
      </c>
      <c r="J38" s="141">
        <f>G38+H38+I38</f>
        <v>27809</v>
      </c>
      <c r="K38" s="119">
        <f>J38/J45</f>
        <v>0.61425131977116598</v>
      </c>
      <c r="L38" s="77"/>
    </row>
    <row r="39" spans="1:18" x14ac:dyDescent="0.25">
      <c r="C39" s="154"/>
      <c r="D39" s="155"/>
      <c r="E39" s="156"/>
      <c r="F39" s="146"/>
      <c r="G39" s="147"/>
      <c r="H39" s="147"/>
      <c r="I39" s="147"/>
      <c r="J39" s="144"/>
      <c r="K39" s="145"/>
      <c r="L39" s="77"/>
    </row>
    <row r="40" spans="1:18" x14ac:dyDescent="0.25">
      <c r="C40" s="126" t="s">
        <v>59</v>
      </c>
      <c r="D40" s="127"/>
      <c r="E40" s="128"/>
      <c r="F40" s="135" t="s">
        <v>60</v>
      </c>
      <c r="G40" s="138">
        <f>B16+D16+I16+J16+N16</f>
        <v>5411</v>
      </c>
      <c r="H40" s="138">
        <f>B17+D17+I17+J17+N17</f>
        <v>0</v>
      </c>
      <c r="I40" s="138">
        <f>N18+B18+D18+I18+J18</f>
        <v>0</v>
      </c>
      <c r="J40" s="141">
        <f>SUM(G40:I41)</f>
        <v>5411</v>
      </c>
      <c r="K40" s="119">
        <f>J40/J45</f>
        <v>0.1195193603251386</v>
      </c>
      <c r="L40" s="77"/>
    </row>
    <row r="41" spans="1:18" x14ac:dyDescent="0.25">
      <c r="C41" s="132"/>
      <c r="D41" s="133"/>
      <c r="E41" s="134"/>
      <c r="F41" s="146"/>
      <c r="G41" s="147"/>
      <c r="H41" s="147"/>
      <c r="I41" s="147"/>
      <c r="J41" s="144"/>
      <c r="K41" s="145"/>
      <c r="L41" s="77"/>
    </row>
    <row r="42" spans="1:18" x14ac:dyDescent="0.25">
      <c r="C42" s="126" t="s">
        <v>61</v>
      </c>
      <c r="D42" s="127"/>
      <c r="E42" s="128"/>
      <c r="F42" s="135" t="s">
        <v>62</v>
      </c>
      <c r="G42" s="138">
        <f>C16+F16+G16+K16+M16+O16</f>
        <v>0</v>
      </c>
      <c r="H42" s="138">
        <f>C17+F17+G17+K17+M17+O17</f>
        <v>12053</v>
      </c>
      <c r="I42" s="138">
        <f>C18+F18+G18+K18+M18+N18+O18</f>
        <v>0</v>
      </c>
      <c r="J42" s="141">
        <f>G42+H42+I42</f>
        <v>12053</v>
      </c>
      <c r="K42" s="119">
        <f>J42/J45</f>
        <v>0.26622931990369536</v>
      </c>
      <c r="L42" s="77"/>
    </row>
    <row r="43" spans="1:18" x14ac:dyDescent="0.25">
      <c r="C43" s="129"/>
      <c r="D43" s="130"/>
      <c r="E43" s="131"/>
      <c r="F43" s="136"/>
      <c r="G43" s="139"/>
      <c r="H43" s="139"/>
      <c r="I43" s="139"/>
      <c r="J43" s="142"/>
      <c r="K43" s="120"/>
      <c r="L43" s="77"/>
    </row>
    <row r="44" spans="1:18" ht="13" thickBot="1" x14ac:dyDescent="0.3">
      <c r="C44" s="132"/>
      <c r="D44" s="133"/>
      <c r="E44" s="134"/>
      <c r="F44" s="137"/>
      <c r="G44" s="140"/>
      <c r="H44" s="140"/>
      <c r="I44" s="140"/>
      <c r="J44" s="143"/>
      <c r="K44" s="121"/>
      <c r="L44" s="77"/>
    </row>
    <row r="45" spans="1:18" ht="14" thickTop="1" thickBot="1" x14ac:dyDescent="0.35">
      <c r="C45" s="122" t="s">
        <v>63</v>
      </c>
      <c r="D45" s="123"/>
      <c r="E45" s="124"/>
      <c r="F45" s="44"/>
      <c r="G45" s="92">
        <f>G38+G40+G42</f>
        <v>5411</v>
      </c>
      <c r="H45" s="93">
        <f>H38+H40+H42</f>
        <v>12054</v>
      </c>
      <c r="I45" s="93">
        <f>I38+I40+I42</f>
        <v>27808</v>
      </c>
      <c r="J45" s="93">
        <f>SUM(G45:I45)</f>
        <v>45273</v>
      </c>
      <c r="K45" s="98">
        <f>SUM(K38:K44)</f>
        <v>1</v>
      </c>
      <c r="L45" s="77"/>
    </row>
    <row r="46" spans="1:18" x14ac:dyDescent="0.25">
      <c r="A46" s="25"/>
      <c r="K46" s="27"/>
      <c r="Q46" s="45"/>
    </row>
    <row r="47" spans="1:18" x14ac:dyDescent="0.25">
      <c r="A47" t="s">
        <v>82</v>
      </c>
    </row>
    <row r="48" spans="1:18" ht="17.5" x14ac:dyDescent="0.35">
      <c r="A48" s="25" t="s">
        <v>70</v>
      </c>
      <c r="Q48" s="28"/>
    </row>
    <row r="49" spans="1:18" ht="19.5" customHeight="1" x14ac:dyDescent="0.4">
      <c r="A49" s="116" t="s">
        <v>0</v>
      </c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</row>
    <row r="50" spans="1:18" ht="17.5" x14ac:dyDescent="0.35">
      <c r="A50" s="118" t="s">
        <v>71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7.5" x14ac:dyDescent="0.35">
      <c r="A51" s="125" t="str">
        <f>A75&amp;" to "&amp;A2</f>
        <v>October 1, 2023 to November 1, 2023</v>
      </c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</row>
    <row r="52" spans="1:18" ht="17.5" x14ac:dyDescent="0.35">
      <c r="A52" s="118" t="s">
        <v>72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x14ac:dyDescent="0.25">
      <c r="A53" s="25"/>
      <c r="H53" s="29"/>
    </row>
    <row r="54" spans="1:18" x14ac:dyDescent="0.25">
      <c r="A54" s="25"/>
      <c r="H54" s="29"/>
    </row>
    <row r="55" spans="1:18" ht="16" thickBot="1" x14ac:dyDescent="0.4">
      <c r="B55" s="3" t="s">
        <v>3</v>
      </c>
      <c r="C55" s="30"/>
      <c r="E55" s="15"/>
      <c r="F55" s="15"/>
      <c r="G55" s="15"/>
      <c r="H55" s="31"/>
      <c r="I55" s="15"/>
      <c r="J55" s="15"/>
      <c r="K55" s="15"/>
      <c r="L55" s="15"/>
      <c r="M55" s="15"/>
      <c r="N55" s="15"/>
      <c r="O55" s="15"/>
    </row>
    <row r="56" spans="1:18" ht="20" x14ac:dyDescent="0.4">
      <c r="A56" s="2"/>
      <c r="B56" s="7">
        <v>1</v>
      </c>
      <c r="C56" s="7">
        <v>3</v>
      </c>
      <c r="D56" s="7">
        <v>5</v>
      </c>
      <c r="E56" s="7">
        <v>7</v>
      </c>
      <c r="F56" s="55" t="s">
        <v>4</v>
      </c>
      <c r="G56" s="8">
        <v>29</v>
      </c>
      <c r="H56" s="8">
        <v>13</v>
      </c>
      <c r="I56" s="8">
        <v>15</v>
      </c>
      <c r="J56" s="8">
        <v>17</v>
      </c>
      <c r="K56" s="7">
        <v>19</v>
      </c>
      <c r="L56" s="7">
        <v>21</v>
      </c>
      <c r="M56" s="7">
        <v>23</v>
      </c>
      <c r="N56" s="7">
        <v>25</v>
      </c>
      <c r="O56" s="62">
        <v>27</v>
      </c>
      <c r="P56" s="67" t="s">
        <v>73</v>
      </c>
      <c r="R56" s="1"/>
    </row>
    <row r="57" spans="1:18" ht="29" x14ac:dyDescent="0.4">
      <c r="A57" s="9" t="s">
        <v>7</v>
      </c>
      <c r="B57" s="8" t="s">
        <v>8</v>
      </c>
      <c r="C57" s="8" t="s">
        <v>9</v>
      </c>
      <c r="D57" s="8" t="s">
        <v>10</v>
      </c>
      <c r="E57" s="8" t="s">
        <v>11</v>
      </c>
      <c r="F57" s="54" t="s">
        <v>12</v>
      </c>
      <c r="G57" s="7" t="s">
        <v>13</v>
      </c>
      <c r="H57" s="8" t="s">
        <v>14</v>
      </c>
      <c r="I57" s="8" t="s">
        <v>15</v>
      </c>
      <c r="J57" s="8" t="s">
        <v>16</v>
      </c>
      <c r="K57" s="8" t="s">
        <v>17</v>
      </c>
      <c r="L57" s="8" t="s">
        <v>18</v>
      </c>
      <c r="M57" s="8" t="s">
        <v>19</v>
      </c>
      <c r="N57" s="8" t="s">
        <v>20</v>
      </c>
      <c r="O57" s="10" t="s">
        <v>21</v>
      </c>
      <c r="P57" s="68" t="s">
        <v>22</v>
      </c>
      <c r="R57" s="1"/>
    </row>
    <row r="58" spans="1:18" ht="20" x14ac:dyDescent="0.4">
      <c r="A58" s="12" t="s">
        <v>24</v>
      </c>
      <c r="B58" s="99">
        <f t="shared" ref="B58:P68" si="4">IF(B81=0,0,(B8-B81)/B81)</f>
        <v>2.0639834881320948E-3</v>
      </c>
      <c r="C58" s="99">
        <f t="shared" si="4"/>
        <v>0</v>
      </c>
      <c r="D58" s="99">
        <f t="shared" si="4"/>
        <v>-3.7747719408619063E-3</v>
      </c>
      <c r="E58" s="99">
        <f t="shared" si="4"/>
        <v>0</v>
      </c>
      <c r="F58" s="99">
        <f t="shared" si="4"/>
        <v>0</v>
      </c>
      <c r="G58" s="99">
        <f t="shared" si="4"/>
        <v>0</v>
      </c>
      <c r="H58" s="99">
        <f t="shared" si="4"/>
        <v>0</v>
      </c>
      <c r="I58" s="99">
        <f t="shared" si="4"/>
        <v>-3.9362785959062702E-3</v>
      </c>
      <c r="J58" s="99">
        <f t="shared" si="4"/>
        <v>-3.2036613272311211E-3</v>
      </c>
      <c r="K58" s="99">
        <f t="shared" si="4"/>
        <v>0</v>
      </c>
      <c r="L58" s="99">
        <f t="shared" si="4"/>
        <v>0</v>
      </c>
      <c r="M58" s="99">
        <f t="shared" si="4"/>
        <v>0</v>
      </c>
      <c r="N58" s="99">
        <f t="shared" si="4"/>
        <v>-7.1878084896347481E-3</v>
      </c>
      <c r="O58" s="100">
        <f t="shared" si="4"/>
        <v>0</v>
      </c>
      <c r="P58" s="101">
        <f t="shared" si="4"/>
        <v>-5.0003989680027661E-3</v>
      </c>
      <c r="R58" s="33"/>
    </row>
    <row r="59" spans="1:18" ht="20" x14ac:dyDescent="0.4">
      <c r="A59" s="12" t="s">
        <v>25</v>
      </c>
      <c r="B59" s="99">
        <f t="shared" si="4"/>
        <v>-4.6895935685573919E-3</v>
      </c>
      <c r="C59" s="99">
        <f t="shared" si="4"/>
        <v>0</v>
      </c>
      <c r="D59" s="99">
        <f t="shared" si="4"/>
        <v>-6.9675621274289693E-3</v>
      </c>
      <c r="E59" s="99">
        <f t="shared" si="4"/>
        <v>-1.6704805491990847E-2</v>
      </c>
      <c r="F59" s="99">
        <f t="shared" si="4"/>
        <v>0</v>
      </c>
      <c r="G59" s="99">
        <f t="shared" si="4"/>
        <v>0</v>
      </c>
      <c r="H59" s="99">
        <f t="shared" si="4"/>
        <v>-6.065616008932022E-3</v>
      </c>
      <c r="I59" s="99">
        <f t="shared" si="4"/>
        <v>-4.0002712048274464E-3</v>
      </c>
      <c r="J59" s="99">
        <f t="shared" si="4"/>
        <v>-1.0650566447323791E-2</v>
      </c>
      <c r="K59" s="99">
        <f t="shared" si="4"/>
        <v>0</v>
      </c>
      <c r="L59" s="99">
        <f t="shared" si="4"/>
        <v>-1.1928067379922604E-2</v>
      </c>
      <c r="M59" s="99">
        <f t="shared" si="4"/>
        <v>0</v>
      </c>
      <c r="N59" s="99">
        <f t="shared" si="4"/>
        <v>-3.9777712781515059E-3</v>
      </c>
      <c r="O59" s="100">
        <f t="shared" si="4"/>
        <v>0</v>
      </c>
      <c r="P59" s="101">
        <f t="shared" si="4"/>
        <v>-6.6350176792933915E-3</v>
      </c>
      <c r="R59" s="33"/>
    </row>
    <row r="60" spans="1:18" ht="20" x14ac:dyDescent="0.4">
      <c r="A60" s="12" t="s">
        <v>26</v>
      </c>
      <c r="B60" s="99">
        <f t="shared" si="4"/>
        <v>0</v>
      </c>
      <c r="C60" s="99">
        <f t="shared" si="4"/>
        <v>-1.7638569672350207E-3</v>
      </c>
      <c r="D60" s="99">
        <f t="shared" si="4"/>
        <v>0</v>
      </c>
      <c r="E60" s="99">
        <f t="shared" si="4"/>
        <v>1.8410041841004185E-2</v>
      </c>
      <c r="F60" s="99">
        <f t="shared" si="4"/>
        <v>-4.4112656939260262E-3</v>
      </c>
      <c r="G60" s="99">
        <f t="shared" si="4"/>
        <v>1.1746280344557558E-3</v>
      </c>
      <c r="H60" s="99">
        <f t="shared" si="4"/>
        <v>-5.3109250446760235E-3</v>
      </c>
      <c r="I60" s="99">
        <f t="shared" si="4"/>
        <v>0</v>
      </c>
      <c r="J60" s="99">
        <f t="shared" si="4"/>
        <v>0</v>
      </c>
      <c r="K60" s="99">
        <f t="shared" si="4"/>
        <v>-4.958410961315593E-3</v>
      </c>
      <c r="L60" s="99">
        <f t="shared" si="4"/>
        <v>1.6756372499238347E-2</v>
      </c>
      <c r="M60" s="99">
        <f t="shared" si="4"/>
        <v>-1.7728647408488893E-3</v>
      </c>
      <c r="N60" s="99">
        <f t="shared" si="4"/>
        <v>0</v>
      </c>
      <c r="O60" s="100">
        <f t="shared" si="4"/>
        <v>-3.4307215582115979E-3</v>
      </c>
      <c r="P60" s="101">
        <f t="shared" si="4"/>
        <v>-3.9878228485321094E-3</v>
      </c>
      <c r="R60" s="33"/>
    </row>
    <row r="61" spans="1:18" ht="20" x14ac:dyDescent="0.4">
      <c r="A61" s="12" t="s">
        <v>27</v>
      </c>
      <c r="B61" s="99">
        <f t="shared" si="4"/>
        <v>0</v>
      </c>
      <c r="C61" s="99">
        <f t="shared" si="4"/>
        <v>0</v>
      </c>
      <c r="D61" s="99">
        <f t="shared" si="4"/>
        <v>0</v>
      </c>
      <c r="E61" s="99">
        <f t="shared" si="4"/>
        <v>-1.2738853503184713E-3</v>
      </c>
      <c r="F61" s="99">
        <f t="shared" si="4"/>
        <v>0</v>
      </c>
      <c r="G61" s="99">
        <f t="shared" si="4"/>
        <v>0</v>
      </c>
      <c r="H61" s="99">
        <f t="shared" si="4"/>
        <v>-5.1278917309273541E-3</v>
      </c>
      <c r="I61" s="99">
        <f t="shared" si="4"/>
        <v>0</v>
      </c>
      <c r="J61" s="99">
        <f t="shared" si="4"/>
        <v>0</v>
      </c>
      <c r="K61" s="99">
        <f t="shared" si="4"/>
        <v>0</v>
      </c>
      <c r="L61" s="99">
        <f t="shared" si="4"/>
        <v>2.1736350850274901E-2</v>
      </c>
      <c r="M61" s="99">
        <f t="shared" si="4"/>
        <v>0</v>
      </c>
      <c r="N61" s="99">
        <f t="shared" si="4"/>
        <v>0</v>
      </c>
      <c r="O61" s="100">
        <f t="shared" si="4"/>
        <v>0</v>
      </c>
      <c r="P61" s="101">
        <f t="shared" si="4"/>
        <v>-4.5496720003906695E-3</v>
      </c>
      <c r="R61" s="33"/>
    </row>
    <row r="62" spans="1:18" ht="20" x14ac:dyDescent="0.4">
      <c r="A62" s="12" t="s">
        <v>28</v>
      </c>
      <c r="B62" s="99">
        <f t="shared" si="4"/>
        <v>0</v>
      </c>
      <c r="C62" s="99">
        <f t="shared" si="4"/>
        <v>0</v>
      </c>
      <c r="D62" s="99">
        <f t="shared" si="4"/>
        <v>0</v>
      </c>
      <c r="E62" s="99">
        <f t="shared" si="4"/>
        <v>1.9157088122605363E-2</v>
      </c>
      <c r="F62" s="99">
        <f t="shared" si="4"/>
        <v>0</v>
      </c>
      <c r="G62" s="99">
        <f t="shared" si="4"/>
        <v>0</v>
      </c>
      <c r="H62" s="99">
        <f t="shared" si="4"/>
        <v>-5.4878721819034745E-3</v>
      </c>
      <c r="I62" s="99">
        <f t="shared" si="4"/>
        <v>0</v>
      </c>
      <c r="J62" s="99">
        <f t="shared" si="4"/>
        <v>0</v>
      </c>
      <c r="K62" s="99">
        <f t="shared" si="4"/>
        <v>-8.0662780637436975E-3</v>
      </c>
      <c r="L62" s="99">
        <f t="shared" si="4"/>
        <v>2.0450827122341392E-2</v>
      </c>
      <c r="M62" s="99">
        <f t="shared" si="4"/>
        <v>0</v>
      </c>
      <c r="N62" s="99">
        <f t="shared" si="4"/>
        <v>0</v>
      </c>
      <c r="O62" s="100">
        <f t="shared" si="4"/>
        <v>0</v>
      </c>
      <c r="P62" s="101">
        <f t="shared" si="4"/>
        <v>-5.4492837157918755E-3</v>
      </c>
      <c r="R62" s="33"/>
    </row>
    <row r="63" spans="1:18" ht="20" x14ac:dyDescent="0.4">
      <c r="A63" s="12" t="s">
        <v>29</v>
      </c>
      <c r="B63" s="99">
        <f t="shared" si="4"/>
        <v>0</v>
      </c>
      <c r="C63" s="99">
        <f t="shared" si="4"/>
        <v>-5.0170482221139796E-3</v>
      </c>
      <c r="D63" s="99">
        <f t="shared" si="4"/>
        <v>0</v>
      </c>
      <c r="E63" s="99">
        <f t="shared" si="4"/>
        <v>-2.1636408853519026E-2</v>
      </c>
      <c r="F63" s="99">
        <f t="shared" si="4"/>
        <v>-3.9794395622616482E-3</v>
      </c>
      <c r="G63" s="99">
        <f t="shared" si="4"/>
        <v>4.9677098857426726E-3</v>
      </c>
      <c r="H63" s="99">
        <f t="shared" si="4"/>
        <v>-5.5815160955347866E-4</v>
      </c>
      <c r="I63" s="99">
        <f t="shared" si="4"/>
        <v>0</v>
      </c>
      <c r="J63" s="99">
        <f t="shared" si="4"/>
        <v>0</v>
      </c>
      <c r="K63" s="99">
        <f t="shared" si="4"/>
        <v>-3.0296053030211224E-3</v>
      </c>
      <c r="L63" s="99">
        <f t="shared" si="4"/>
        <v>-5.1518324607329842E-3</v>
      </c>
      <c r="M63" s="99">
        <f t="shared" si="4"/>
        <v>-9.8636246676387339E-3</v>
      </c>
      <c r="N63" s="99">
        <f t="shared" si="4"/>
        <v>0</v>
      </c>
      <c r="O63" s="100">
        <f t="shared" si="4"/>
        <v>-3.9921970693644242E-3</v>
      </c>
      <c r="P63" s="101">
        <f t="shared" si="4"/>
        <v>-3.352049864961328E-3</v>
      </c>
      <c r="R63" s="33"/>
    </row>
    <row r="64" spans="1:18" ht="20" x14ac:dyDescent="0.4">
      <c r="A64" s="12" t="s">
        <v>30</v>
      </c>
      <c r="B64" s="99">
        <f t="shared" si="4"/>
        <v>0</v>
      </c>
      <c r="C64" s="99">
        <f t="shared" si="4"/>
        <v>0</v>
      </c>
      <c r="D64" s="99">
        <f t="shared" si="4"/>
        <v>0</v>
      </c>
      <c r="E64" s="99">
        <f t="shared" si="4"/>
        <v>7.0422535211267607E-3</v>
      </c>
      <c r="F64" s="99">
        <f t="shared" si="4"/>
        <v>0</v>
      </c>
      <c r="G64" s="99">
        <f t="shared" si="4"/>
        <v>0</v>
      </c>
      <c r="H64" s="99">
        <f t="shared" si="4"/>
        <v>-5.9463046141282156E-3</v>
      </c>
      <c r="I64" s="99">
        <f t="shared" si="4"/>
        <v>0</v>
      </c>
      <c r="J64" s="99">
        <f t="shared" si="4"/>
        <v>0</v>
      </c>
      <c r="K64" s="99">
        <f t="shared" si="4"/>
        <v>0</v>
      </c>
      <c r="L64" s="99">
        <f t="shared" si="4"/>
        <v>1.238390092879257E-2</v>
      </c>
      <c r="M64" s="99">
        <f t="shared" si="4"/>
        <v>0</v>
      </c>
      <c r="N64" s="99">
        <f t="shared" si="4"/>
        <v>0</v>
      </c>
      <c r="O64" s="100">
        <f t="shared" si="4"/>
        <v>0</v>
      </c>
      <c r="P64" s="101">
        <f t="shared" si="4"/>
        <v>-4.5628807300609172E-3</v>
      </c>
      <c r="R64" s="33"/>
    </row>
    <row r="65" spans="1:18" ht="20" x14ac:dyDescent="0.4">
      <c r="A65" s="13" t="s">
        <v>31</v>
      </c>
      <c r="B65" s="99">
        <f t="shared" si="4"/>
        <v>0</v>
      </c>
      <c r="C65" s="99">
        <f t="shared" si="4"/>
        <v>-2.0242914979757085E-2</v>
      </c>
      <c r="D65" s="99">
        <f t="shared" si="4"/>
        <v>-7.1005917159763315E-2</v>
      </c>
      <c r="E65" s="99">
        <f t="shared" si="4"/>
        <v>9.4017094017094016E-2</v>
      </c>
      <c r="F65" s="99">
        <f t="shared" si="4"/>
        <v>0.15555555555555556</v>
      </c>
      <c r="G65" s="99">
        <f t="shared" si="4"/>
        <v>0</v>
      </c>
      <c r="H65" s="99">
        <f t="shared" si="4"/>
        <v>-3.6634325861492137E-2</v>
      </c>
      <c r="I65" s="99">
        <f t="shared" si="4"/>
        <v>-6.8306010928961755E-2</v>
      </c>
      <c r="J65" s="99">
        <f t="shared" si="4"/>
        <v>7.874015748031496E-3</v>
      </c>
      <c r="K65" s="99">
        <f t="shared" si="4"/>
        <v>-4.939380332285586E-2</v>
      </c>
      <c r="L65" s="99">
        <f t="shared" si="4"/>
        <v>-8.8397790055248615E-2</v>
      </c>
      <c r="M65" s="99">
        <f t="shared" si="4"/>
        <v>9.5238095238095233E-2</v>
      </c>
      <c r="N65" s="99">
        <f t="shared" si="4"/>
        <v>2.1739130434782608E-2</v>
      </c>
      <c r="O65" s="100">
        <f t="shared" si="4"/>
        <v>1.9108280254777069E-2</v>
      </c>
      <c r="P65" s="101">
        <f t="shared" si="4"/>
        <v>-3.6640918993860169E-2</v>
      </c>
      <c r="R65" s="33"/>
    </row>
    <row r="66" spans="1:18" ht="20" x14ac:dyDescent="0.4">
      <c r="A66" s="13" t="s">
        <v>74</v>
      </c>
      <c r="B66" s="99">
        <f t="shared" si="4"/>
        <v>-2.0512820512820513E-2</v>
      </c>
      <c r="C66" s="99">
        <f t="shared" si="4"/>
        <v>0</v>
      </c>
      <c r="D66" s="99">
        <f t="shared" si="4"/>
        <v>1.3351134846461949E-3</v>
      </c>
      <c r="E66" s="99">
        <f t="shared" si="4"/>
        <v>0</v>
      </c>
      <c r="F66" s="99">
        <f t="shared" si="4"/>
        <v>0</v>
      </c>
      <c r="G66" s="99">
        <f t="shared" si="4"/>
        <v>0</v>
      </c>
      <c r="H66" s="99">
        <f t="shared" si="4"/>
        <v>0</v>
      </c>
      <c r="I66" s="99">
        <f t="shared" si="4"/>
        <v>-4.4117647058823529E-3</v>
      </c>
      <c r="J66" s="99">
        <f t="shared" si="4"/>
        <v>1.5873015873015873E-3</v>
      </c>
      <c r="K66" s="99">
        <f t="shared" si="4"/>
        <v>0</v>
      </c>
      <c r="L66" s="99">
        <f t="shared" si="4"/>
        <v>0</v>
      </c>
      <c r="M66" s="99">
        <f t="shared" si="4"/>
        <v>0</v>
      </c>
      <c r="N66" s="99">
        <f t="shared" si="4"/>
        <v>-5.5005500550055009E-3</v>
      </c>
      <c r="O66" s="100">
        <f t="shared" si="4"/>
        <v>0</v>
      </c>
      <c r="P66" s="101">
        <f t="shared" si="4"/>
        <v>-3.8659793814432991E-3</v>
      </c>
      <c r="R66" s="33"/>
    </row>
    <row r="67" spans="1:18" ht="20" x14ac:dyDescent="0.4">
      <c r="A67" s="12" t="s">
        <v>33</v>
      </c>
      <c r="B67" s="99">
        <f t="shared" si="4"/>
        <v>0</v>
      </c>
      <c r="C67" s="99">
        <f t="shared" si="4"/>
        <v>9.696969696969697E-3</v>
      </c>
      <c r="D67" s="99">
        <f t="shared" si="4"/>
        <v>0</v>
      </c>
      <c r="E67" s="99">
        <f t="shared" si="4"/>
        <v>0</v>
      </c>
      <c r="F67" s="99">
        <f t="shared" si="4"/>
        <v>4.830917874396135E-3</v>
      </c>
      <c r="G67" s="99">
        <f t="shared" si="4"/>
        <v>-4.7619047619047616E-2</v>
      </c>
      <c r="H67" s="99">
        <f t="shared" si="4"/>
        <v>0</v>
      </c>
      <c r="I67" s="99">
        <f t="shared" si="4"/>
        <v>0</v>
      </c>
      <c r="J67" s="99">
        <f t="shared" si="4"/>
        <v>0</v>
      </c>
      <c r="K67" s="99">
        <f t="shared" si="4"/>
        <v>-4.0853845368195281E-3</v>
      </c>
      <c r="L67" s="99">
        <f t="shared" si="4"/>
        <v>0</v>
      </c>
      <c r="M67" s="99">
        <f t="shared" si="4"/>
        <v>-2.1929824561403508E-2</v>
      </c>
      <c r="N67" s="99">
        <f t="shared" si="4"/>
        <v>0</v>
      </c>
      <c r="O67" s="100">
        <f t="shared" si="4"/>
        <v>-6.0975609756097563E-3</v>
      </c>
      <c r="P67" s="101">
        <f t="shared" si="4"/>
        <v>-3.6369647875681933E-3</v>
      </c>
      <c r="R67" s="33"/>
    </row>
    <row r="68" spans="1:18" ht="20" x14ac:dyDescent="0.4">
      <c r="A68" s="12" t="s">
        <v>34</v>
      </c>
      <c r="B68" s="99">
        <f t="shared" si="4"/>
        <v>0</v>
      </c>
      <c r="C68" s="99">
        <f t="shared" si="4"/>
        <v>0</v>
      </c>
      <c r="D68" s="99">
        <f t="shared" si="4"/>
        <v>0</v>
      </c>
      <c r="E68" s="99">
        <f t="shared" si="4"/>
        <v>-1.4251781472684086E-2</v>
      </c>
      <c r="F68" s="99">
        <f t="shared" si="4"/>
        <v>0</v>
      </c>
      <c r="G68" s="99">
        <f t="shared" si="4"/>
        <v>0</v>
      </c>
      <c r="H68" s="99">
        <f t="shared" si="4"/>
        <v>-4.9884881043745204E-4</v>
      </c>
      <c r="I68" s="99">
        <f t="shared" si="4"/>
        <v>0</v>
      </c>
      <c r="J68" s="99">
        <f t="shared" si="4"/>
        <v>0</v>
      </c>
      <c r="K68" s="99">
        <f t="shared" si="4"/>
        <v>0</v>
      </c>
      <c r="L68" s="99">
        <f t="shared" si="4"/>
        <v>-2.9629629629629628E-3</v>
      </c>
      <c r="M68" s="99">
        <f t="shared" si="4"/>
        <v>0</v>
      </c>
      <c r="N68" s="99">
        <f t="shared" si="4"/>
        <v>0</v>
      </c>
      <c r="O68" s="100">
        <f t="shared" si="4"/>
        <v>0</v>
      </c>
      <c r="P68" s="101">
        <f t="shared" si="4"/>
        <v>-8.2641658582156591E-4</v>
      </c>
      <c r="R68" s="33"/>
    </row>
    <row r="69" spans="1:18" ht="20.5" thickBot="1" x14ac:dyDescent="0.45">
      <c r="A69" s="14" t="s">
        <v>35</v>
      </c>
      <c r="B69" s="102">
        <f t="shared" ref="B69:P69" si="5">IF(B19=0,0,(B19-B92)/B92)</f>
        <v>-2.5046137621935142E-3</v>
      </c>
      <c r="C69" s="102">
        <f t="shared" si="5"/>
        <v>-3.2993475726228573E-3</v>
      </c>
      <c r="D69" s="102">
        <f t="shared" si="5"/>
        <v>-5.8617148724970048E-3</v>
      </c>
      <c r="E69" s="102">
        <f t="shared" si="5"/>
        <v>-8.9667986105501259E-3</v>
      </c>
      <c r="F69" s="102">
        <f t="shared" si="5"/>
        <v>-3.4491254003449125E-3</v>
      </c>
      <c r="G69" s="102">
        <f t="shared" si="5"/>
        <v>2.1579628830384117E-3</v>
      </c>
      <c r="H69" s="102">
        <f t="shared" si="5"/>
        <v>-5.104875995620462E-3</v>
      </c>
      <c r="I69" s="102">
        <f t="shared" si="5"/>
        <v>-4.3371869825779884E-3</v>
      </c>
      <c r="J69" s="102">
        <f t="shared" si="5"/>
        <v>-7.5501278983414475E-3</v>
      </c>
      <c r="K69" s="102">
        <f t="shared" si="5"/>
        <v>-5.9935553943802752E-3</v>
      </c>
      <c r="L69" s="102">
        <f t="shared" si="5"/>
        <v>2.2115785615893033E-3</v>
      </c>
      <c r="M69" s="102">
        <f t="shared" si="5"/>
        <v>-6.0819908073726728E-3</v>
      </c>
      <c r="N69" s="102">
        <f t="shared" si="5"/>
        <v>-5.9349483116429725E-3</v>
      </c>
      <c r="O69" s="103">
        <f t="shared" si="5"/>
        <v>-3.6944041943654804E-3</v>
      </c>
      <c r="P69" s="104">
        <f t="shared" si="5"/>
        <v>-4.8440719041056767E-3</v>
      </c>
      <c r="R69" s="33"/>
    </row>
    <row r="70" spans="1:18" ht="13" x14ac:dyDescent="0.3">
      <c r="A70" s="15" t="s">
        <v>36</v>
      </c>
      <c r="B70" s="105" t="s">
        <v>37</v>
      </c>
      <c r="C70" s="106">
        <f>(C20-C93)/C93</f>
        <v>-9.4101984160003625E-3</v>
      </c>
      <c r="D70" s="52" t="s">
        <v>38</v>
      </c>
      <c r="E70" s="106">
        <f>(E20-E93)/E93</f>
        <v>2.8666666666666667</v>
      </c>
      <c r="F70" s="105" t="s">
        <v>39</v>
      </c>
      <c r="G70" s="107">
        <f>(G20-G93)/G93</f>
        <v>4.1621179039301313E-2</v>
      </c>
      <c r="H70" s="52" t="s">
        <v>40</v>
      </c>
      <c r="I70" s="107">
        <f>(I20-I93)/I93</f>
        <v>-7.7306060015296255E-3</v>
      </c>
      <c r="J70" s="50" t="s">
        <v>41</v>
      </c>
      <c r="K70" s="35">
        <f>IF(K93=0,0,(K20-K93)/K93)</f>
        <v>0</v>
      </c>
      <c r="M70" s="34"/>
      <c r="N70" s="52" t="s">
        <v>42</v>
      </c>
      <c r="O70" s="107">
        <f>(N20-N93)/N93</f>
        <v>9.7200274307522594E-3</v>
      </c>
      <c r="P70" s="108">
        <f>IF(P20=0,0,(P20-P93)/P93)</f>
        <v>-4.1490552411314659E-3</v>
      </c>
    </row>
    <row r="71" spans="1:18" ht="15.5" x14ac:dyDescent="0.35">
      <c r="A71" s="15"/>
      <c r="B71" s="36"/>
      <c r="C71" s="36"/>
      <c r="D71" s="37"/>
      <c r="E71" s="38"/>
      <c r="F71" s="37"/>
      <c r="G71" s="37"/>
      <c r="H71" s="39"/>
      <c r="I71" s="37"/>
      <c r="J71" s="37"/>
      <c r="K71" s="37"/>
      <c r="L71" s="37"/>
      <c r="M71" s="37"/>
      <c r="N71" s="37"/>
      <c r="O71" s="37"/>
      <c r="P71" s="109">
        <f>IF(P21=0,0,(P21-P94)/P94)</f>
        <v>-4.7317629292388261E-3</v>
      </c>
    </row>
    <row r="72" spans="1:18" ht="15.5" x14ac:dyDescent="0.35">
      <c r="A72" s="15"/>
      <c r="B72" s="36"/>
      <c r="C72" s="110"/>
      <c r="D72" s="37"/>
      <c r="E72" s="38"/>
      <c r="F72" s="37"/>
      <c r="G72" s="37"/>
      <c r="H72" s="39"/>
      <c r="I72" s="40"/>
      <c r="J72" s="37"/>
      <c r="K72" s="37"/>
      <c r="L72" s="37"/>
      <c r="M72" s="37"/>
      <c r="N72" s="37"/>
      <c r="O72" s="37"/>
      <c r="P72" s="37"/>
      <c r="Q72" s="111"/>
    </row>
    <row r="73" spans="1:18" ht="15.5" x14ac:dyDescent="0.35">
      <c r="A73" s="15"/>
      <c r="B73" s="36"/>
      <c r="C73" s="36"/>
      <c r="D73" s="37"/>
      <c r="E73" s="38"/>
      <c r="F73" s="37"/>
      <c r="G73" s="37"/>
      <c r="H73" s="39"/>
      <c r="I73" s="37"/>
      <c r="J73" s="37"/>
      <c r="K73" s="37"/>
      <c r="L73" s="37"/>
      <c r="M73" s="37"/>
      <c r="N73" s="37"/>
      <c r="O73" s="37"/>
      <c r="P73" s="37"/>
      <c r="Q73" s="112"/>
    </row>
    <row r="74" spans="1:18" ht="19.5" customHeight="1" x14ac:dyDescent="0.4">
      <c r="A74" s="116" t="s">
        <v>0</v>
      </c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</row>
    <row r="75" spans="1:18" ht="18" customHeight="1" x14ac:dyDescent="0.35">
      <c r="A75" s="117" t="s">
        <v>79</v>
      </c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</row>
    <row r="76" spans="1:18" ht="18" customHeight="1" x14ac:dyDescent="0.35">
      <c r="A76" s="118" t="s">
        <v>2</v>
      </c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7.5" x14ac:dyDescent="0.35">
      <c r="A77" s="70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</row>
    <row r="78" spans="1:18" ht="16" thickBot="1" x14ac:dyDescent="0.4">
      <c r="A78" s="2"/>
      <c r="B78" s="3" t="s">
        <v>3</v>
      </c>
      <c r="C78" s="4"/>
      <c r="D78" s="2"/>
      <c r="E78" s="4"/>
      <c r="F78" s="4"/>
      <c r="G78" s="5"/>
      <c r="H78" s="5"/>
      <c r="I78" s="5"/>
      <c r="J78" s="5"/>
      <c r="K78" s="5"/>
      <c r="L78" s="4"/>
      <c r="M78" s="4"/>
      <c r="N78" s="4"/>
      <c r="O78" s="4"/>
      <c r="P78" s="2"/>
      <c r="Q78" s="6"/>
    </row>
    <row r="79" spans="1:18" ht="20" x14ac:dyDescent="0.4">
      <c r="A79" s="2"/>
      <c r="B79" s="7">
        <v>1</v>
      </c>
      <c r="C79" s="7">
        <v>3</v>
      </c>
      <c r="D79" s="7">
        <v>5</v>
      </c>
      <c r="E79" s="7">
        <v>7</v>
      </c>
      <c r="F79" s="55" t="s">
        <v>4</v>
      </c>
      <c r="G79" s="8">
        <v>29</v>
      </c>
      <c r="H79" s="8">
        <v>13</v>
      </c>
      <c r="I79" s="8">
        <v>15</v>
      </c>
      <c r="J79" s="8">
        <v>17</v>
      </c>
      <c r="K79" s="7">
        <v>19</v>
      </c>
      <c r="L79" s="7">
        <v>21</v>
      </c>
      <c r="M79" s="7">
        <v>23</v>
      </c>
      <c r="N79" s="7">
        <v>25</v>
      </c>
      <c r="O79" s="62">
        <v>27</v>
      </c>
      <c r="P79" s="63" t="s">
        <v>5</v>
      </c>
      <c r="Q79" s="64" t="s">
        <v>6</v>
      </c>
      <c r="R79" s="1"/>
    </row>
    <row r="80" spans="1:18" ht="29" x14ac:dyDescent="0.4">
      <c r="A80" s="9" t="s">
        <v>7</v>
      </c>
      <c r="B80" s="8" t="s">
        <v>8</v>
      </c>
      <c r="C80" s="8" t="s">
        <v>9</v>
      </c>
      <c r="D80" s="8" t="s">
        <v>10</v>
      </c>
      <c r="E80" s="8" t="s">
        <v>11</v>
      </c>
      <c r="F80" s="54" t="s">
        <v>12</v>
      </c>
      <c r="G80" s="7" t="s">
        <v>13</v>
      </c>
      <c r="H80" s="8" t="s">
        <v>14</v>
      </c>
      <c r="I80" s="8" t="s">
        <v>15</v>
      </c>
      <c r="J80" s="8" t="s">
        <v>16</v>
      </c>
      <c r="K80" s="8" t="s">
        <v>17</v>
      </c>
      <c r="L80" s="8" t="s">
        <v>18</v>
      </c>
      <c r="M80" s="8" t="s">
        <v>19</v>
      </c>
      <c r="N80" s="8" t="s">
        <v>20</v>
      </c>
      <c r="O80" s="10" t="s">
        <v>21</v>
      </c>
      <c r="P80" s="11" t="s">
        <v>22</v>
      </c>
      <c r="Q80" s="32" t="s">
        <v>23</v>
      </c>
      <c r="R80" s="1"/>
    </row>
    <row r="81" spans="1:18" ht="20" x14ac:dyDescent="0.4">
      <c r="A81" s="12" t="s">
        <v>24</v>
      </c>
      <c r="B81" s="41">
        <v>2907</v>
      </c>
      <c r="C81" s="41">
        <v>0</v>
      </c>
      <c r="D81" s="41">
        <v>9537</v>
      </c>
      <c r="E81" s="41">
        <v>0</v>
      </c>
      <c r="F81" s="41">
        <v>0</v>
      </c>
      <c r="G81" s="41">
        <v>0</v>
      </c>
      <c r="H81" s="41">
        <v>0</v>
      </c>
      <c r="I81" s="41">
        <v>21594</v>
      </c>
      <c r="J81" s="41">
        <v>8740</v>
      </c>
      <c r="K81" s="41">
        <v>0</v>
      </c>
      <c r="L81" s="41">
        <v>0</v>
      </c>
      <c r="M81" s="41">
        <v>0</v>
      </c>
      <c r="N81" s="41">
        <v>32416</v>
      </c>
      <c r="O81" s="42">
        <v>0</v>
      </c>
      <c r="P81" s="73">
        <v>75194</v>
      </c>
      <c r="Q81" s="74">
        <v>4.1699501174278453E-2</v>
      </c>
      <c r="R81" s="1"/>
    </row>
    <row r="82" spans="1:18" ht="20" x14ac:dyDescent="0.4">
      <c r="A82" s="12" t="s">
        <v>25</v>
      </c>
      <c r="B82" s="41">
        <v>4478</v>
      </c>
      <c r="C82" s="41">
        <v>0</v>
      </c>
      <c r="D82" s="41">
        <v>12917</v>
      </c>
      <c r="E82" s="41">
        <v>4370</v>
      </c>
      <c r="F82" s="41">
        <v>0</v>
      </c>
      <c r="G82" s="41">
        <v>0</v>
      </c>
      <c r="H82" s="41">
        <v>93148</v>
      </c>
      <c r="I82" s="41">
        <v>44247</v>
      </c>
      <c r="J82" s="41">
        <v>14741</v>
      </c>
      <c r="K82" s="41">
        <v>0</v>
      </c>
      <c r="L82" s="41">
        <v>21965</v>
      </c>
      <c r="M82" s="41">
        <v>0</v>
      </c>
      <c r="N82" s="41">
        <v>17095</v>
      </c>
      <c r="O82" s="42">
        <v>0</v>
      </c>
      <c r="P82" s="73">
        <v>212961</v>
      </c>
      <c r="Q82" s="74">
        <v>0.11809941577220939</v>
      </c>
      <c r="R82" s="1"/>
    </row>
    <row r="83" spans="1:18" ht="20" x14ac:dyDescent="0.4">
      <c r="A83" s="12" t="s">
        <v>26</v>
      </c>
      <c r="B83" s="41">
        <v>0</v>
      </c>
      <c r="C83" s="41">
        <v>18709</v>
      </c>
      <c r="D83" s="41">
        <v>0</v>
      </c>
      <c r="E83" s="41">
        <v>1195</v>
      </c>
      <c r="F83" s="41">
        <v>5894</v>
      </c>
      <c r="G83" s="41">
        <v>2554</v>
      </c>
      <c r="H83" s="41">
        <v>199212</v>
      </c>
      <c r="I83" s="41">
        <v>0</v>
      </c>
      <c r="J83" s="41">
        <v>0</v>
      </c>
      <c r="K83" s="41">
        <v>68167</v>
      </c>
      <c r="L83" s="41">
        <v>9847</v>
      </c>
      <c r="M83" s="41">
        <v>9589</v>
      </c>
      <c r="N83" s="41">
        <v>0</v>
      </c>
      <c r="O83" s="42">
        <v>45180</v>
      </c>
      <c r="P83" s="73">
        <v>360347</v>
      </c>
      <c r="Q83" s="74">
        <v>0.19983363233300153</v>
      </c>
      <c r="R83" s="1"/>
    </row>
    <row r="84" spans="1:18" ht="20" x14ac:dyDescent="0.4">
      <c r="A84" s="12" t="s">
        <v>27</v>
      </c>
      <c r="B84" s="41">
        <v>0</v>
      </c>
      <c r="C84" s="41">
        <v>0</v>
      </c>
      <c r="D84" s="41">
        <v>0</v>
      </c>
      <c r="E84" s="41">
        <v>785</v>
      </c>
      <c r="F84" s="41">
        <v>0</v>
      </c>
      <c r="G84" s="41">
        <v>0</v>
      </c>
      <c r="H84" s="41">
        <v>359992</v>
      </c>
      <c r="I84" s="41">
        <v>0</v>
      </c>
      <c r="J84" s="41">
        <v>0</v>
      </c>
      <c r="K84" s="41">
        <v>0</v>
      </c>
      <c r="L84" s="41">
        <v>7821</v>
      </c>
      <c r="M84" s="41">
        <v>0</v>
      </c>
      <c r="N84" s="41">
        <v>0</v>
      </c>
      <c r="O84" s="42">
        <v>0</v>
      </c>
      <c r="P84" s="73">
        <v>368598</v>
      </c>
      <c r="Q84" s="74">
        <v>0.20440929773434965</v>
      </c>
      <c r="R84" s="1"/>
    </row>
    <row r="85" spans="1:18" ht="20" x14ac:dyDescent="0.4">
      <c r="A85" s="12" t="s">
        <v>28</v>
      </c>
      <c r="B85" s="41">
        <v>0</v>
      </c>
      <c r="C85" s="41">
        <v>0</v>
      </c>
      <c r="D85" s="41">
        <v>0</v>
      </c>
      <c r="E85" s="41">
        <v>1044</v>
      </c>
      <c r="F85" s="41">
        <v>0</v>
      </c>
      <c r="G85" s="41">
        <v>0</v>
      </c>
      <c r="H85" s="41">
        <v>289912</v>
      </c>
      <c r="I85" s="41">
        <v>0</v>
      </c>
      <c r="J85" s="41">
        <v>0</v>
      </c>
      <c r="K85" s="41">
        <v>114427</v>
      </c>
      <c r="L85" s="41">
        <v>11002</v>
      </c>
      <c r="M85" s="41">
        <v>0</v>
      </c>
      <c r="N85" s="41">
        <v>0</v>
      </c>
      <c r="O85" s="42">
        <v>0</v>
      </c>
      <c r="P85" s="73">
        <v>416385</v>
      </c>
      <c r="Q85" s="74">
        <v>0.23091000341053716</v>
      </c>
      <c r="R85" s="1"/>
    </row>
    <row r="86" spans="1:18" ht="20" x14ac:dyDescent="0.4">
      <c r="A86" s="12" t="s">
        <v>29</v>
      </c>
      <c r="B86" s="41">
        <v>0</v>
      </c>
      <c r="C86" s="41">
        <v>20530</v>
      </c>
      <c r="D86" s="41">
        <v>0</v>
      </c>
      <c r="E86" s="41">
        <v>4021</v>
      </c>
      <c r="F86" s="41">
        <v>6031</v>
      </c>
      <c r="G86" s="41">
        <v>2013</v>
      </c>
      <c r="H86" s="41">
        <v>77040</v>
      </c>
      <c r="I86" s="41">
        <v>0</v>
      </c>
      <c r="J86" s="41">
        <v>0</v>
      </c>
      <c r="K86" s="41">
        <v>82519</v>
      </c>
      <c r="L86" s="41">
        <v>23875</v>
      </c>
      <c r="M86" s="41">
        <v>11659</v>
      </c>
      <c r="N86" s="41">
        <v>0</v>
      </c>
      <c r="O86" s="42">
        <v>44086</v>
      </c>
      <c r="P86" s="73">
        <v>271774</v>
      </c>
      <c r="Q86" s="74">
        <v>0.15071468776948097</v>
      </c>
      <c r="R86" s="1"/>
    </row>
    <row r="87" spans="1:18" ht="20" x14ac:dyDescent="0.4">
      <c r="A87" s="12" t="s">
        <v>30</v>
      </c>
      <c r="B87" s="41">
        <v>0</v>
      </c>
      <c r="C87" s="41">
        <v>0</v>
      </c>
      <c r="D87" s="41">
        <v>0</v>
      </c>
      <c r="E87" s="41">
        <v>426</v>
      </c>
      <c r="F87" s="41">
        <v>0</v>
      </c>
      <c r="G87" s="41">
        <v>0</v>
      </c>
      <c r="H87" s="41">
        <v>39184</v>
      </c>
      <c r="I87" s="41">
        <v>0</v>
      </c>
      <c r="J87" s="41">
        <v>0</v>
      </c>
      <c r="K87" s="41">
        <v>0</v>
      </c>
      <c r="L87" s="41">
        <v>2907</v>
      </c>
      <c r="M87" s="41">
        <v>0</v>
      </c>
      <c r="N87" s="41">
        <v>0</v>
      </c>
      <c r="O87" s="42">
        <v>0</v>
      </c>
      <c r="P87" s="73">
        <v>42517</v>
      </c>
      <c r="Q87" s="74">
        <v>2.3578180325914258E-2</v>
      </c>
      <c r="R87" s="1"/>
    </row>
    <row r="88" spans="1:18" ht="20" x14ac:dyDescent="0.4">
      <c r="A88" s="13" t="s">
        <v>31</v>
      </c>
      <c r="B88" s="41">
        <v>6</v>
      </c>
      <c r="C88" s="41">
        <v>247</v>
      </c>
      <c r="D88" s="41">
        <v>169</v>
      </c>
      <c r="E88" s="41">
        <v>117</v>
      </c>
      <c r="F88" s="41">
        <v>45</v>
      </c>
      <c r="G88" s="41">
        <v>4</v>
      </c>
      <c r="H88" s="41">
        <v>5978</v>
      </c>
      <c r="I88" s="41">
        <v>366</v>
      </c>
      <c r="J88" s="41">
        <v>127</v>
      </c>
      <c r="K88" s="41">
        <v>2227</v>
      </c>
      <c r="L88" s="41">
        <v>362</v>
      </c>
      <c r="M88" s="41">
        <v>63</v>
      </c>
      <c r="N88" s="41">
        <v>230</v>
      </c>
      <c r="O88" s="42">
        <v>157</v>
      </c>
      <c r="P88" s="73">
        <v>10098</v>
      </c>
      <c r="Q88" s="74">
        <v>5.5999356711687607E-3</v>
      </c>
      <c r="R88" s="1"/>
    </row>
    <row r="89" spans="1:18" ht="20" x14ac:dyDescent="0.4">
      <c r="A89" s="12" t="s">
        <v>32</v>
      </c>
      <c r="B89" s="41">
        <v>195</v>
      </c>
      <c r="C89" s="41">
        <v>0</v>
      </c>
      <c r="D89" s="41">
        <v>749</v>
      </c>
      <c r="E89" s="41">
        <v>0</v>
      </c>
      <c r="F89" s="41">
        <v>0</v>
      </c>
      <c r="G89" s="41">
        <v>0</v>
      </c>
      <c r="H89" s="41">
        <v>0</v>
      </c>
      <c r="I89" s="41">
        <v>2040</v>
      </c>
      <c r="J89" s="41">
        <v>630</v>
      </c>
      <c r="K89" s="41">
        <v>0</v>
      </c>
      <c r="L89" s="41">
        <v>0</v>
      </c>
      <c r="M89" s="41">
        <v>0</v>
      </c>
      <c r="N89" s="41">
        <v>1818</v>
      </c>
      <c r="O89" s="42">
        <v>0</v>
      </c>
      <c r="P89" s="73">
        <v>5432</v>
      </c>
      <c r="Q89" s="74">
        <v>3.0123638904524367E-3</v>
      </c>
      <c r="R89" s="1"/>
    </row>
    <row r="90" spans="1:18" ht="20" x14ac:dyDescent="0.4">
      <c r="A90" s="12" t="s">
        <v>33</v>
      </c>
      <c r="B90" s="41">
        <v>0</v>
      </c>
      <c r="C90" s="41">
        <v>825</v>
      </c>
      <c r="D90" s="41">
        <v>0</v>
      </c>
      <c r="E90" s="41">
        <v>0</v>
      </c>
      <c r="F90" s="41">
        <v>207</v>
      </c>
      <c r="G90" s="41">
        <v>63</v>
      </c>
      <c r="H90" s="41">
        <v>0</v>
      </c>
      <c r="I90" s="41">
        <v>0</v>
      </c>
      <c r="J90" s="41">
        <v>0</v>
      </c>
      <c r="K90" s="41">
        <v>9791</v>
      </c>
      <c r="L90" s="41">
        <v>0</v>
      </c>
      <c r="M90" s="41">
        <v>228</v>
      </c>
      <c r="N90" s="41">
        <v>0</v>
      </c>
      <c r="O90" s="42">
        <v>984</v>
      </c>
      <c r="P90" s="73">
        <v>12098</v>
      </c>
      <c r="Q90" s="74">
        <v>6.7090534511586117E-3</v>
      </c>
      <c r="R90" s="1"/>
    </row>
    <row r="91" spans="1:18" ht="20.5" thickBot="1" x14ac:dyDescent="0.45">
      <c r="A91" s="12" t="s">
        <v>34</v>
      </c>
      <c r="B91" s="41">
        <v>0</v>
      </c>
      <c r="C91" s="41">
        <v>0</v>
      </c>
      <c r="D91" s="41">
        <v>0</v>
      </c>
      <c r="E91" s="41">
        <v>421</v>
      </c>
      <c r="F91" s="41">
        <v>0</v>
      </c>
      <c r="G91" s="41">
        <v>0</v>
      </c>
      <c r="H91" s="41">
        <v>26060</v>
      </c>
      <c r="I91" s="41">
        <v>0</v>
      </c>
      <c r="J91" s="41">
        <v>0</v>
      </c>
      <c r="K91" s="41">
        <v>0</v>
      </c>
      <c r="L91" s="41">
        <v>1350</v>
      </c>
      <c r="M91" s="41">
        <v>0</v>
      </c>
      <c r="N91" s="41">
        <v>0</v>
      </c>
      <c r="O91" s="42">
        <v>0</v>
      </c>
      <c r="P91" s="75">
        <v>27831</v>
      </c>
      <c r="Q91" s="74">
        <v>1.5433928467448779E-2</v>
      </c>
      <c r="R91" s="1"/>
    </row>
    <row r="92" spans="1:18" ht="21" thickTop="1" thickBot="1" x14ac:dyDescent="0.45">
      <c r="A92" s="14" t="s">
        <v>35</v>
      </c>
      <c r="B92" s="113">
        <v>7586</v>
      </c>
      <c r="C92" s="113">
        <v>40311</v>
      </c>
      <c r="D92" s="113">
        <v>23372</v>
      </c>
      <c r="E92" s="113">
        <v>12379</v>
      </c>
      <c r="F92" s="113">
        <v>12177</v>
      </c>
      <c r="G92" s="113">
        <v>4634</v>
      </c>
      <c r="H92" s="113">
        <v>1090526</v>
      </c>
      <c r="I92" s="113">
        <v>68247</v>
      </c>
      <c r="J92" s="113">
        <v>24238</v>
      </c>
      <c r="K92" s="113">
        <v>277131</v>
      </c>
      <c r="L92" s="113">
        <v>79129</v>
      </c>
      <c r="M92" s="113">
        <v>21539</v>
      </c>
      <c r="N92" s="113">
        <v>51559</v>
      </c>
      <c r="O92" s="113">
        <v>90407</v>
      </c>
      <c r="P92" s="76">
        <v>1803235</v>
      </c>
      <c r="Q92" s="65">
        <v>1</v>
      </c>
      <c r="R92" s="1"/>
    </row>
    <row r="93" spans="1:18" ht="13" x14ac:dyDescent="0.3">
      <c r="A93" s="15" t="s">
        <v>36</v>
      </c>
      <c r="B93" s="50" t="s">
        <v>37</v>
      </c>
      <c r="C93" s="48">
        <v>132197</v>
      </c>
      <c r="D93" s="49" t="s">
        <v>38</v>
      </c>
      <c r="E93" s="49">
        <v>15</v>
      </c>
      <c r="F93" s="50" t="s">
        <v>39</v>
      </c>
      <c r="G93" s="49">
        <v>7328</v>
      </c>
      <c r="H93" s="49" t="s">
        <v>40</v>
      </c>
      <c r="I93" s="49">
        <v>133366</v>
      </c>
      <c r="J93" s="50" t="s">
        <v>41</v>
      </c>
      <c r="K93" s="51">
        <v>0</v>
      </c>
      <c r="M93" s="50" t="s">
        <v>42</v>
      </c>
      <c r="N93" s="49">
        <v>67078</v>
      </c>
      <c r="P93" s="16">
        <v>347549</v>
      </c>
    </row>
    <row r="94" spans="1:18" ht="16" thickBot="1" x14ac:dyDescent="0.4">
      <c r="A94" s="15"/>
      <c r="B94" s="16"/>
      <c r="C94" s="16"/>
      <c r="D94" s="17"/>
      <c r="E94" s="18"/>
      <c r="F94" s="17"/>
      <c r="G94" s="17"/>
      <c r="H94" s="19"/>
      <c r="I94" s="17"/>
      <c r="J94" s="17"/>
      <c r="K94" s="17"/>
      <c r="L94" s="17"/>
      <c r="M94" s="17"/>
      <c r="N94" s="17"/>
      <c r="O94" s="17"/>
      <c r="P94" s="20">
        <v>2150784</v>
      </c>
    </row>
    <row r="95" spans="1:18" ht="13.5" thickTop="1" x14ac:dyDescent="0.25">
      <c r="A95" s="47" t="s">
        <v>43</v>
      </c>
      <c r="B95" s="56">
        <v>7565</v>
      </c>
      <c r="D95" t="s">
        <v>44</v>
      </c>
      <c r="E95" s="16"/>
      <c r="K95" s="16"/>
      <c r="O95" s="17"/>
      <c r="Q95" s="77"/>
    </row>
    <row r="96" spans="1:18" ht="15.5" x14ac:dyDescent="0.35">
      <c r="D96" s="17"/>
      <c r="E96" s="18"/>
      <c r="F96" s="17"/>
      <c r="G96" s="17"/>
      <c r="H96" s="19"/>
      <c r="I96" s="17"/>
      <c r="J96" s="17"/>
      <c r="K96" s="17"/>
      <c r="L96" s="17"/>
      <c r="M96" s="17" t="s">
        <v>44</v>
      </c>
      <c r="N96" s="17"/>
      <c r="O96" s="17"/>
      <c r="P96" s="17"/>
      <c r="Q96" s="16"/>
      <c r="R96" t="s">
        <v>44</v>
      </c>
    </row>
    <row r="97" spans="1:17" ht="15.5" x14ac:dyDescent="0.35">
      <c r="A97" s="53" t="s">
        <v>81</v>
      </c>
      <c r="B97" s="53"/>
      <c r="D97" s="17"/>
      <c r="E97" s="18"/>
      <c r="F97" s="17"/>
      <c r="G97" s="17"/>
      <c r="H97" s="19"/>
      <c r="I97" s="17"/>
      <c r="J97" s="17"/>
      <c r="K97" s="17"/>
      <c r="L97" s="17"/>
      <c r="M97" s="17"/>
      <c r="N97" s="17"/>
      <c r="O97" s="17" t="s">
        <v>44</v>
      </c>
      <c r="P97" s="17"/>
      <c r="Q97" s="16"/>
    </row>
    <row r="98" spans="1:17" ht="15.5" x14ac:dyDescent="0.35">
      <c r="A98" s="53" t="s">
        <v>45</v>
      </c>
      <c r="B98" s="53"/>
      <c r="C98" s="16"/>
      <c r="D98" s="17"/>
      <c r="E98" s="18"/>
      <c r="F98" s="17"/>
      <c r="G98" s="17"/>
      <c r="H98" s="19"/>
      <c r="I98" s="17"/>
      <c r="J98" s="17"/>
      <c r="K98" s="17"/>
      <c r="L98" s="17"/>
      <c r="M98" s="17"/>
      <c r="N98" s="17"/>
      <c r="O98" s="17" t="s">
        <v>44</v>
      </c>
      <c r="P98" s="17"/>
      <c r="Q98" s="16"/>
    </row>
  </sheetData>
  <mergeCells count="36">
    <mergeCell ref="C35:K35"/>
    <mergeCell ref="A1:R1"/>
    <mergeCell ref="A2:R2"/>
    <mergeCell ref="A3:R3"/>
    <mergeCell ref="B27:P27"/>
    <mergeCell ref="B29:C29"/>
    <mergeCell ref="C37:F37"/>
    <mergeCell ref="C38:E39"/>
    <mergeCell ref="F38:F39"/>
    <mergeCell ref="G38:G39"/>
    <mergeCell ref="H38:H39"/>
    <mergeCell ref="J38:J39"/>
    <mergeCell ref="K38:K39"/>
    <mergeCell ref="C40:E41"/>
    <mergeCell ref="F40:F41"/>
    <mergeCell ref="G40:G41"/>
    <mergeCell ref="H40:H41"/>
    <mergeCell ref="I40:I41"/>
    <mergeCell ref="J40:J41"/>
    <mergeCell ref="K40:K41"/>
    <mergeCell ref="I38:I39"/>
    <mergeCell ref="A74:R74"/>
    <mergeCell ref="A75:R75"/>
    <mergeCell ref="A76:R76"/>
    <mergeCell ref="K42:K44"/>
    <mergeCell ref="C45:E45"/>
    <mergeCell ref="A49:R49"/>
    <mergeCell ref="A50:R50"/>
    <mergeCell ref="A51:R51"/>
    <mergeCell ref="A52:R52"/>
    <mergeCell ref="C42:E44"/>
    <mergeCell ref="F42:F44"/>
    <mergeCell ref="G42:G44"/>
    <mergeCell ref="H42:H44"/>
    <mergeCell ref="I42:I44"/>
    <mergeCell ref="J42:J44"/>
  </mergeCells>
  <pageMargins left="0.7" right="0.7" top="0.75" bottom="0.75" header="0.3" footer="0.3"/>
  <pageSetup scale="47" orientation="landscape" horizontalDpi="1200" verticalDpi="1200" r:id="rId1"/>
  <rowBreaks count="1" manualBreakCount="1">
    <brk id="48" max="16383" man="1"/>
  </rowBreaks>
  <colBreaks count="1" manualBreakCount="1">
    <brk id="1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E28D3-681B-49FE-82A9-A580D9165EDB}">
  <dimension ref="A1:V98"/>
  <sheetViews>
    <sheetView topLeftCell="A22" zoomScaleNormal="100" zoomScaleSheetLayoutView="90" workbookViewId="0">
      <pane xSplit="1" topLeftCell="B1" activePane="topRight" state="frozen"/>
      <selection activeCell="P16" sqref="P16"/>
      <selection pane="topRight" activeCell="A47" sqref="A47"/>
    </sheetView>
  </sheetViews>
  <sheetFormatPr defaultColWidth="9.1796875" defaultRowHeight="12.5" x14ac:dyDescent="0.25"/>
  <cols>
    <col min="1" max="1" width="44.1796875" customWidth="1"/>
    <col min="2" max="2" width="20.1796875" bestFit="1" customWidth="1"/>
    <col min="3" max="3" width="11.453125" customWidth="1"/>
    <col min="4" max="4" width="11" customWidth="1"/>
    <col min="5" max="5" width="10" customWidth="1"/>
    <col min="6" max="6" width="13" customWidth="1"/>
    <col min="7" max="7" width="12.453125" bestFit="1" customWidth="1"/>
    <col min="8" max="8" width="11" customWidth="1"/>
    <col min="9" max="9" width="10.1796875" customWidth="1"/>
    <col min="10" max="10" width="10.453125" customWidth="1"/>
    <col min="11" max="11" width="11" bestFit="1" customWidth="1"/>
    <col min="12" max="12" width="10.1796875" customWidth="1"/>
    <col min="13" max="13" width="9.81640625" bestFit="1" customWidth="1"/>
    <col min="14" max="14" width="11" customWidth="1"/>
    <col min="15" max="15" width="11.453125" customWidth="1"/>
    <col min="16" max="16" width="11" bestFit="1" customWidth="1"/>
    <col min="17" max="17" width="12.453125" customWidth="1"/>
    <col min="20" max="20" width="9.81640625" bestFit="1" customWidth="1"/>
  </cols>
  <sheetData>
    <row r="1" spans="1:22" ht="19.5" customHeight="1" x14ac:dyDescent="0.4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</row>
    <row r="2" spans="1:22" ht="17.5" x14ac:dyDescent="0.35">
      <c r="A2" s="117" t="s">
        <v>79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</row>
    <row r="3" spans="1:22" ht="17.5" x14ac:dyDescent="0.35">
      <c r="A3" s="118" t="s">
        <v>2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</row>
    <row r="4" spans="1:22" ht="17.5" x14ac:dyDescent="0.3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</row>
    <row r="5" spans="1:22" ht="16" thickBot="1" x14ac:dyDescent="0.4">
      <c r="A5" s="2"/>
      <c r="B5" s="3" t="s">
        <v>3</v>
      </c>
      <c r="C5" s="4"/>
      <c r="D5" s="2"/>
      <c r="E5" s="4"/>
      <c r="F5" s="4"/>
      <c r="G5" s="5"/>
      <c r="H5" s="5"/>
      <c r="I5" s="5"/>
      <c r="J5" s="5"/>
      <c r="K5" s="5"/>
      <c r="L5" s="4"/>
      <c r="M5" s="4"/>
      <c r="N5" s="4"/>
      <c r="O5" s="4"/>
      <c r="P5" s="2"/>
      <c r="Q5" s="6"/>
    </row>
    <row r="6" spans="1:22" ht="20" x14ac:dyDescent="0.4">
      <c r="A6" s="2"/>
      <c r="B6" s="7">
        <v>1</v>
      </c>
      <c r="C6" s="7">
        <v>3</v>
      </c>
      <c r="D6" s="7">
        <v>5</v>
      </c>
      <c r="E6" s="7">
        <v>7</v>
      </c>
      <c r="F6" s="55" t="s">
        <v>4</v>
      </c>
      <c r="G6" s="8">
        <v>29</v>
      </c>
      <c r="H6" s="8">
        <v>13</v>
      </c>
      <c r="I6" s="8">
        <v>15</v>
      </c>
      <c r="J6" s="8">
        <v>17</v>
      </c>
      <c r="K6" s="7">
        <v>19</v>
      </c>
      <c r="L6" s="7">
        <v>21</v>
      </c>
      <c r="M6" s="7">
        <v>23</v>
      </c>
      <c r="N6" s="7">
        <v>25</v>
      </c>
      <c r="O6" s="62">
        <v>27</v>
      </c>
      <c r="P6" s="63" t="s">
        <v>5</v>
      </c>
      <c r="Q6" s="64" t="s">
        <v>6</v>
      </c>
      <c r="R6" s="46"/>
    </row>
    <row r="7" spans="1:22" ht="29" x14ac:dyDescent="0.4">
      <c r="A7" s="9" t="s">
        <v>7</v>
      </c>
      <c r="B7" s="8" t="s">
        <v>8</v>
      </c>
      <c r="C7" s="8" t="s">
        <v>9</v>
      </c>
      <c r="D7" s="8" t="s">
        <v>10</v>
      </c>
      <c r="E7" s="8" t="s">
        <v>11</v>
      </c>
      <c r="F7" s="54" t="s">
        <v>12</v>
      </c>
      <c r="G7" s="7" t="s">
        <v>13</v>
      </c>
      <c r="H7" s="8" t="s">
        <v>14</v>
      </c>
      <c r="I7" s="8" t="s">
        <v>15</v>
      </c>
      <c r="J7" s="8" t="s">
        <v>16</v>
      </c>
      <c r="K7" s="8" t="s">
        <v>17</v>
      </c>
      <c r="L7" s="8" t="s">
        <v>18</v>
      </c>
      <c r="M7" s="8" t="s">
        <v>19</v>
      </c>
      <c r="N7" s="8" t="s">
        <v>20</v>
      </c>
      <c r="O7" s="10" t="s">
        <v>21</v>
      </c>
      <c r="P7" s="11" t="s">
        <v>22</v>
      </c>
      <c r="Q7" s="32" t="s">
        <v>23</v>
      </c>
      <c r="R7" s="46"/>
    </row>
    <row r="8" spans="1:22" ht="25.5" customHeight="1" x14ac:dyDescent="0.4">
      <c r="A8" s="12" t="s">
        <v>24</v>
      </c>
      <c r="B8" s="41">
        <v>2907</v>
      </c>
      <c r="C8" s="41">
        <v>0</v>
      </c>
      <c r="D8" s="41">
        <v>9537</v>
      </c>
      <c r="E8" s="41">
        <v>0</v>
      </c>
      <c r="F8" s="41">
        <v>0</v>
      </c>
      <c r="G8" s="41">
        <v>0</v>
      </c>
      <c r="H8" s="41">
        <v>0</v>
      </c>
      <c r="I8" s="41">
        <v>21594</v>
      </c>
      <c r="J8" s="41">
        <v>8740</v>
      </c>
      <c r="K8" s="41">
        <v>0</v>
      </c>
      <c r="L8" s="41">
        <v>0</v>
      </c>
      <c r="M8" s="41">
        <v>0</v>
      </c>
      <c r="N8" s="41">
        <v>32416</v>
      </c>
      <c r="O8" s="42">
        <v>0</v>
      </c>
      <c r="P8" s="73">
        <f t="shared" ref="P8:P18" si="0">SUM(B8:O8)</f>
        <v>75194</v>
      </c>
      <c r="Q8" s="74">
        <f t="shared" ref="Q8:Q18" si="1">IF(P8=0,0,P8/$P$19)</f>
        <v>4.1699501174278453E-2</v>
      </c>
      <c r="R8" s="114"/>
      <c r="S8" s="45">
        <f t="shared" ref="S8:S14" si="2">L8+H8+E8</f>
        <v>0</v>
      </c>
      <c r="V8" s="45"/>
    </row>
    <row r="9" spans="1:22" ht="20" x14ac:dyDescent="0.4">
      <c r="A9" s="12" t="s">
        <v>25</v>
      </c>
      <c r="B9" s="41">
        <v>4478</v>
      </c>
      <c r="C9" s="41">
        <v>0</v>
      </c>
      <c r="D9" s="41">
        <v>12917</v>
      </c>
      <c r="E9" s="41">
        <v>4370</v>
      </c>
      <c r="F9" s="41">
        <v>0</v>
      </c>
      <c r="G9" s="41">
        <v>0</v>
      </c>
      <c r="H9" s="41">
        <v>93148</v>
      </c>
      <c r="I9" s="41">
        <v>44247</v>
      </c>
      <c r="J9" s="41">
        <v>14741</v>
      </c>
      <c r="K9" s="41">
        <v>0</v>
      </c>
      <c r="L9" s="41">
        <v>21965</v>
      </c>
      <c r="M9" s="41">
        <v>0</v>
      </c>
      <c r="N9" s="41">
        <v>17095</v>
      </c>
      <c r="O9" s="42">
        <v>0</v>
      </c>
      <c r="P9" s="73">
        <f t="shared" si="0"/>
        <v>212961</v>
      </c>
      <c r="Q9" s="74">
        <f t="shared" si="1"/>
        <v>0.11809941577220939</v>
      </c>
      <c r="R9" s="114"/>
      <c r="S9" s="45">
        <f t="shared" si="2"/>
        <v>119483</v>
      </c>
      <c r="V9" s="45"/>
    </row>
    <row r="10" spans="1:22" ht="20" x14ac:dyDescent="0.4">
      <c r="A10" s="12" t="s">
        <v>26</v>
      </c>
      <c r="B10" s="41">
        <v>0</v>
      </c>
      <c r="C10" s="41">
        <v>18709</v>
      </c>
      <c r="D10" s="41">
        <v>0</v>
      </c>
      <c r="E10" s="41">
        <v>1195</v>
      </c>
      <c r="F10" s="41">
        <v>5894</v>
      </c>
      <c r="G10" s="41">
        <v>2554</v>
      </c>
      <c r="H10" s="41">
        <v>199212</v>
      </c>
      <c r="I10" s="41">
        <v>0</v>
      </c>
      <c r="J10" s="41">
        <v>0</v>
      </c>
      <c r="K10" s="41">
        <v>68167</v>
      </c>
      <c r="L10" s="41">
        <v>9847</v>
      </c>
      <c r="M10" s="41">
        <v>9589</v>
      </c>
      <c r="N10" s="41">
        <v>0</v>
      </c>
      <c r="O10" s="42">
        <v>45180</v>
      </c>
      <c r="P10" s="73">
        <f t="shared" si="0"/>
        <v>360347</v>
      </c>
      <c r="Q10" s="74">
        <f t="shared" si="1"/>
        <v>0.19983363233300153</v>
      </c>
      <c r="R10" s="46"/>
      <c r="S10" s="45">
        <f t="shared" si="2"/>
        <v>210254</v>
      </c>
      <c r="V10" s="45"/>
    </row>
    <row r="11" spans="1:22" ht="20" x14ac:dyDescent="0.4">
      <c r="A11" s="12" t="s">
        <v>27</v>
      </c>
      <c r="B11" s="41">
        <v>0</v>
      </c>
      <c r="C11" s="41">
        <v>0</v>
      </c>
      <c r="D11" s="41">
        <v>0</v>
      </c>
      <c r="E11" s="41">
        <v>785</v>
      </c>
      <c r="F11" s="41">
        <v>0</v>
      </c>
      <c r="G11" s="41">
        <v>0</v>
      </c>
      <c r="H11" s="41">
        <v>359992</v>
      </c>
      <c r="I11" s="41">
        <v>0</v>
      </c>
      <c r="J11" s="41">
        <v>0</v>
      </c>
      <c r="K11" s="41">
        <v>0</v>
      </c>
      <c r="L11" s="41">
        <v>7821</v>
      </c>
      <c r="M11" s="41">
        <v>0</v>
      </c>
      <c r="N11" s="41">
        <v>0</v>
      </c>
      <c r="O11" s="42">
        <v>0</v>
      </c>
      <c r="P11" s="73">
        <f t="shared" si="0"/>
        <v>368598</v>
      </c>
      <c r="Q11" s="74">
        <f t="shared" si="1"/>
        <v>0.20440929773434965</v>
      </c>
      <c r="R11" s="114"/>
      <c r="S11" s="45">
        <f t="shared" si="2"/>
        <v>368598</v>
      </c>
      <c r="V11" s="45"/>
    </row>
    <row r="12" spans="1:22" ht="20" x14ac:dyDescent="0.4">
      <c r="A12" s="12" t="s">
        <v>28</v>
      </c>
      <c r="B12" s="41">
        <v>0</v>
      </c>
      <c r="C12" s="41">
        <v>0</v>
      </c>
      <c r="D12" s="41">
        <v>0</v>
      </c>
      <c r="E12" s="41">
        <v>1044</v>
      </c>
      <c r="F12" s="41">
        <v>0</v>
      </c>
      <c r="G12" s="41">
        <v>0</v>
      </c>
      <c r="H12" s="41">
        <v>289912</v>
      </c>
      <c r="I12" s="41">
        <v>0</v>
      </c>
      <c r="J12" s="41">
        <v>0</v>
      </c>
      <c r="K12" s="41">
        <v>114427</v>
      </c>
      <c r="L12" s="41">
        <v>11002</v>
      </c>
      <c r="M12" s="41">
        <v>0</v>
      </c>
      <c r="N12" s="41">
        <v>0</v>
      </c>
      <c r="O12" s="42">
        <v>0</v>
      </c>
      <c r="P12" s="73">
        <f t="shared" si="0"/>
        <v>416385</v>
      </c>
      <c r="Q12" s="74">
        <f t="shared" si="1"/>
        <v>0.23091000341053716</v>
      </c>
      <c r="R12" s="114"/>
      <c r="S12" s="45">
        <f t="shared" si="2"/>
        <v>301958</v>
      </c>
      <c r="V12" s="45"/>
    </row>
    <row r="13" spans="1:22" ht="20" x14ac:dyDescent="0.4">
      <c r="A13" s="12" t="s">
        <v>29</v>
      </c>
      <c r="B13" s="41">
        <v>0</v>
      </c>
      <c r="C13" s="41">
        <v>20530</v>
      </c>
      <c r="D13" s="41">
        <v>0</v>
      </c>
      <c r="E13" s="41">
        <v>4021</v>
      </c>
      <c r="F13" s="41">
        <v>6031</v>
      </c>
      <c r="G13" s="41">
        <v>2013</v>
      </c>
      <c r="H13" s="41">
        <v>77040</v>
      </c>
      <c r="I13" s="41">
        <v>0</v>
      </c>
      <c r="J13" s="41">
        <v>0</v>
      </c>
      <c r="K13" s="41">
        <v>82519</v>
      </c>
      <c r="L13" s="41">
        <v>23875</v>
      </c>
      <c r="M13" s="41">
        <v>11659</v>
      </c>
      <c r="N13" s="41">
        <v>0</v>
      </c>
      <c r="O13" s="42">
        <v>44086</v>
      </c>
      <c r="P13" s="73">
        <f t="shared" si="0"/>
        <v>271774</v>
      </c>
      <c r="Q13" s="74">
        <f t="shared" si="1"/>
        <v>0.15071468776948097</v>
      </c>
      <c r="R13" s="114"/>
      <c r="S13" s="45">
        <f t="shared" si="2"/>
        <v>104936</v>
      </c>
      <c r="V13" s="45"/>
    </row>
    <row r="14" spans="1:22" ht="20" x14ac:dyDescent="0.4">
      <c r="A14" s="12" t="s">
        <v>30</v>
      </c>
      <c r="B14" s="41">
        <v>0</v>
      </c>
      <c r="C14" s="41">
        <v>0</v>
      </c>
      <c r="D14" s="41">
        <v>0</v>
      </c>
      <c r="E14" s="41">
        <v>426</v>
      </c>
      <c r="F14" s="41">
        <v>0</v>
      </c>
      <c r="G14" s="41">
        <v>0</v>
      </c>
      <c r="H14" s="41">
        <v>39184</v>
      </c>
      <c r="I14" s="41">
        <v>0</v>
      </c>
      <c r="J14" s="41">
        <v>0</v>
      </c>
      <c r="K14" s="41">
        <v>0</v>
      </c>
      <c r="L14" s="41">
        <v>2907</v>
      </c>
      <c r="M14" s="41">
        <v>0</v>
      </c>
      <c r="N14" s="41">
        <v>0</v>
      </c>
      <c r="O14" s="42">
        <v>0</v>
      </c>
      <c r="P14" s="73">
        <f t="shared" si="0"/>
        <v>42517</v>
      </c>
      <c r="Q14" s="74">
        <f t="shared" si="1"/>
        <v>2.3578180325914258E-2</v>
      </c>
      <c r="R14" s="46"/>
      <c r="S14" s="45">
        <f t="shared" si="2"/>
        <v>42517</v>
      </c>
      <c r="V14" s="45"/>
    </row>
    <row r="15" spans="1:22" ht="20" x14ac:dyDescent="0.4">
      <c r="A15" s="13" t="s">
        <v>31</v>
      </c>
      <c r="B15" s="41">
        <v>6</v>
      </c>
      <c r="C15" s="41">
        <v>247</v>
      </c>
      <c r="D15" s="41">
        <v>169</v>
      </c>
      <c r="E15" s="41">
        <v>117</v>
      </c>
      <c r="F15" s="41">
        <v>45</v>
      </c>
      <c r="G15" s="41">
        <v>4</v>
      </c>
      <c r="H15" s="41">
        <v>5978</v>
      </c>
      <c r="I15" s="41">
        <v>366</v>
      </c>
      <c r="J15" s="41">
        <v>127</v>
      </c>
      <c r="K15" s="41">
        <v>2227</v>
      </c>
      <c r="L15" s="41">
        <v>362</v>
      </c>
      <c r="M15" s="41">
        <v>63</v>
      </c>
      <c r="N15" s="41">
        <v>230</v>
      </c>
      <c r="O15" s="42">
        <v>157</v>
      </c>
      <c r="P15" s="73">
        <f t="shared" si="0"/>
        <v>10098</v>
      </c>
      <c r="Q15" s="74">
        <f t="shared" si="1"/>
        <v>5.5999356711687607E-3</v>
      </c>
      <c r="R15" s="46"/>
      <c r="V15" s="45"/>
    </row>
    <row r="16" spans="1:22" ht="20" x14ac:dyDescent="0.4">
      <c r="A16" s="12" t="s">
        <v>32</v>
      </c>
      <c r="B16" s="41">
        <v>195</v>
      </c>
      <c r="C16" s="41">
        <v>0</v>
      </c>
      <c r="D16" s="41">
        <v>749</v>
      </c>
      <c r="E16" s="41">
        <v>0</v>
      </c>
      <c r="F16" s="41">
        <v>0</v>
      </c>
      <c r="G16" s="41">
        <v>0</v>
      </c>
      <c r="H16" s="41">
        <v>0</v>
      </c>
      <c r="I16" s="41">
        <v>2040</v>
      </c>
      <c r="J16" s="41">
        <v>630</v>
      </c>
      <c r="K16" s="41">
        <v>0</v>
      </c>
      <c r="L16" s="41">
        <v>0</v>
      </c>
      <c r="M16" s="41">
        <v>0</v>
      </c>
      <c r="N16" s="41">
        <v>1818</v>
      </c>
      <c r="O16" s="42">
        <v>0</v>
      </c>
      <c r="P16" s="73">
        <f t="shared" si="0"/>
        <v>5432</v>
      </c>
      <c r="Q16" s="74">
        <f t="shared" si="1"/>
        <v>3.0123638904524367E-3</v>
      </c>
      <c r="R16" s="46"/>
      <c r="V16" s="45"/>
    </row>
    <row r="17" spans="1:22" ht="20" x14ac:dyDescent="0.4">
      <c r="A17" s="12" t="s">
        <v>33</v>
      </c>
      <c r="B17" s="41">
        <v>0</v>
      </c>
      <c r="C17" s="41">
        <v>825</v>
      </c>
      <c r="D17" s="41">
        <v>0</v>
      </c>
      <c r="E17" s="41">
        <v>0</v>
      </c>
      <c r="F17" s="41">
        <v>207</v>
      </c>
      <c r="G17" s="41">
        <v>63</v>
      </c>
      <c r="H17" s="41">
        <v>0</v>
      </c>
      <c r="I17" s="41">
        <v>0</v>
      </c>
      <c r="J17" s="41">
        <v>0</v>
      </c>
      <c r="K17" s="41">
        <v>9791</v>
      </c>
      <c r="L17" s="41">
        <v>0</v>
      </c>
      <c r="M17" s="41">
        <v>228</v>
      </c>
      <c r="N17" s="41">
        <v>0</v>
      </c>
      <c r="O17" s="42">
        <v>984</v>
      </c>
      <c r="P17" s="73">
        <f t="shared" si="0"/>
        <v>12098</v>
      </c>
      <c r="Q17" s="74">
        <f t="shared" si="1"/>
        <v>6.7090534511586117E-3</v>
      </c>
      <c r="R17" s="46"/>
      <c r="V17" s="45"/>
    </row>
    <row r="18" spans="1:22" ht="20.5" thickBot="1" x14ac:dyDescent="0.45">
      <c r="A18" s="12" t="s">
        <v>34</v>
      </c>
      <c r="B18" s="41">
        <v>0</v>
      </c>
      <c r="C18" s="41">
        <v>0</v>
      </c>
      <c r="D18" s="41">
        <v>0</v>
      </c>
      <c r="E18" s="41">
        <v>421</v>
      </c>
      <c r="F18" s="41">
        <v>0</v>
      </c>
      <c r="G18" s="41">
        <v>0</v>
      </c>
      <c r="H18" s="41">
        <v>26060</v>
      </c>
      <c r="I18" s="41">
        <v>0</v>
      </c>
      <c r="J18" s="41">
        <v>0</v>
      </c>
      <c r="K18" s="41">
        <v>0</v>
      </c>
      <c r="L18" s="41">
        <v>1350</v>
      </c>
      <c r="M18" s="41">
        <v>0</v>
      </c>
      <c r="N18" s="41">
        <v>0</v>
      </c>
      <c r="O18" s="42">
        <v>0</v>
      </c>
      <c r="P18" s="75">
        <f t="shared" si="0"/>
        <v>27831</v>
      </c>
      <c r="Q18" s="74">
        <f t="shared" si="1"/>
        <v>1.5433928467448779E-2</v>
      </c>
      <c r="R18" s="46"/>
      <c r="V18" s="45"/>
    </row>
    <row r="19" spans="1:22" ht="21" thickTop="1" thickBot="1" x14ac:dyDescent="0.45">
      <c r="A19" s="14" t="s">
        <v>35</v>
      </c>
      <c r="B19" s="113">
        <v>7586</v>
      </c>
      <c r="C19" s="113">
        <v>40311</v>
      </c>
      <c r="D19" s="113">
        <v>23372</v>
      </c>
      <c r="E19" s="113">
        <v>12379</v>
      </c>
      <c r="F19" s="113">
        <v>12177</v>
      </c>
      <c r="G19" s="113">
        <v>4634</v>
      </c>
      <c r="H19" s="113">
        <v>1090526</v>
      </c>
      <c r="I19" s="113">
        <v>68247</v>
      </c>
      <c r="J19" s="113">
        <v>24238</v>
      </c>
      <c r="K19" s="113">
        <v>277131</v>
      </c>
      <c r="L19" s="113">
        <v>79129</v>
      </c>
      <c r="M19" s="113">
        <v>21539</v>
      </c>
      <c r="N19" s="113">
        <v>51559</v>
      </c>
      <c r="O19" s="113">
        <v>90407</v>
      </c>
      <c r="P19" s="76">
        <f>SUM(P8:P18)</f>
        <v>1803235</v>
      </c>
      <c r="Q19" s="65">
        <f>SUM(Q8:Q18)</f>
        <v>1</v>
      </c>
      <c r="R19" s="46"/>
      <c r="S19">
        <f>6162+856</f>
        <v>7018</v>
      </c>
    </row>
    <row r="20" spans="1:22" ht="18.75" customHeight="1" x14ac:dyDescent="0.3">
      <c r="A20" s="15" t="s">
        <v>36</v>
      </c>
      <c r="B20" s="50" t="s">
        <v>37</v>
      </c>
      <c r="C20" s="48">
        <v>132197</v>
      </c>
      <c r="D20" s="49" t="s">
        <v>38</v>
      </c>
      <c r="E20" s="49">
        <v>15</v>
      </c>
      <c r="F20" s="50" t="s">
        <v>39</v>
      </c>
      <c r="G20" s="49">
        <v>7328</v>
      </c>
      <c r="H20" s="49" t="s">
        <v>40</v>
      </c>
      <c r="I20" s="49">
        <v>133366</v>
      </c>
      <c r="J20" s="50" t="s">
        <v>41</v>
      </c>
      <c r="K20" s="51">
        <v>0</v>
      </c>
      <c r="M20" s="50" t="s">
        <v>42</v>
      </c>
      <c r="N20" s="49">
        <v>67078</v>
      </c>
      <c r="P20" s="16">
        <f>C20+E20+G20+I20+K20+N20+B22</f>
        <v>347549</v>
      </c>
    </row>
    <row r="21" spans="1:22" ht="16" thickBot="1" x14ac:dyDescent="0.4">
      <c r="A21" s="15"/>
      <c r="B21" s="16"/>
      <c r="C21" s="16"/>
      <c r="D21" s="17"/>
      <c r="E21" s="18"/>
      <c r="F21" s="17"/>
      <c r="G21" s="17"/>
      <c r="H21" s="19"/>
      <c r="I21" s="17"/>
      <c r="J21" s="17"/>
      <c r="K21" s="17"/>
      <c r="L21" s="17"/>
      <c r="M21" s="17"/>
      <c r="N21" s="17"/>
      <c r="O21" s="17"/>
      <c r="P21" s="20">
        <f>SUM(P19:P20)</f>
        <v>2150784</v>
      </c>
      <c r="T21" s="27"/>
    </row>
    <row r="22" spans="1:22" ht="13.5" thickTop="1" x14ac:dyDescent="0.25">
      <c r="A22" s="47" t="s">
        <v>43</v>
      </c>
      <c r="B22" s="56">
        <v>7565</v>
      </c>
      <c r="D22" t="s">
        <v>44</v>
      </c>
      <c r="E22" s="16"/>
      <c r="K22" s="16"/>
      <c r="O22" s="17"/>
      <c r="Q22" s="77"/>
      <c r="T22" s="27"/>
    </row>
    <row r="23" spans="1:22" ht="15.5" x14ac:dyDescent="0.35">
      <c r="D23" s="17"/>
      <c r="E23" s="18"/>
      <c r="F23" s="17"/>
      <c r="G23" s="17"/>
      <c r="H23" s="19"/>
      <c r="I23" s="17"/>
      <c r="J23" s="17"/>
      <c r="K23" s="17"/>
      <c r="L23" s="17"/>
      <c r="M23" s="17" t="s">
        <v>44</v>
      </c>
      <c r="N23" s="17"/>
      <c r="O23" s="17"/>
      <c r="P23" s="17"/>
      <c r="Q23" s="16"/>
      <c r="R23" t="s">
        <v>44</v>
      </c>
    </row>
    <row r="24" spans="1:22" ht="15.5" x14ac:dyDescent="0.35">
      <c r="A24" s="53" t="s">
        <v>81</v>
      </c>
      <c r="B24" s="53"/>
      <c r="D24" s="17"/>
      <c r="E24" s="18"/>
      <c r="F24" s="17"/>
      <c r="G24" s="17"/>
      <c r="H24" s="19"/>
      <c r="I24" s="17"/>
      <c r="J24" s="17"/>
      <c r="K24" s="17"/>
      <c r="L24" s="17"/>
      <c r="M24" s="17"/>
      <c r="N24" s="17"/>
      <c r="O24" s="17" t="s">
        <v>44</v>
      </c>
      <c r="P24" s="17"/>
      <c r="Q24" s="16"/>
      <c r="T24" s="27"/>
    </row>
    <row r="25" spans="1:22" ht="15.5" x14ac:dyDescent="0.35">
      <c r="A25" s="53" t="s">
        <v>45</v>
      </c>
      <c r="B25" s="53"/>
      <c r="C25" s="16"/>
      <c r="D25" s="17"/>
      <c r="E25" s="18"/>
      <c r="F25" s="17"/>
      <c r="G25" s="17"/>
      <c r="H25" s="19"/>
      <c r="I25" s="17"/>
      <c r="J25" s="17"/>
      <c r="K25" s="17"/>
      <c r="L25" s="17"/>
      <c r="M25" s="17"/>
      <c r="N25" s="17"/>
      <c r="O25" s="17" t="s">
        <v>44</v>
      </c>
      <c r="P25" s="17"/>
      <c r="Q25" s="16"/>
    </row>
    <row r="26" spans="1:22" ht="15.5" x14ac:dyDescent="0.35">
      <c r="A26" s="15"/>
      <c r="B26" s="16"/>
      <c r="C26" s="16"/>
      <c r="D26" s="17"/>
      <c r="E26" s="18"/>
      <c r="F26" s="17"/>
      <c r="G26" s="17"/>
      <c r="H26" s="19"/>
      <c r="I26" s="17"/>
      <c r="J26" s="17"/>
      <c r="K26" s="17"/>
      <c r="L26" s="17"/>
      <c r="M26" s="17"/>
      <c r="N26" s="17"/>
      <c r="O26" s="17" t="s">
        <v>44</v>
      </c>
      <c r="P26" s="17"/>
      <c r="Q26" s="16"/>
    </row>
    <row r="27" spans="1:22" ht="17.5" x14ac:dyDescent="0.35">
      <c r="B27" s="157" t="s">
        <v>46</v>
      </c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69"/>
      <c r="R27" s="69"/>
    </row>
    <row r="28" spans="1:22" ht="13" thickBot="1" x14ac:dyDescent="0.3"/>
    <row r="29" spans="1:22" ht="53" x14ac:dyDescent="0.4">
      <c r="B29" s="158" t="s">
        <v>47</v>
      </c>
      <c r="C29" s="159"/>
      <c r="D29" s="21" t="s">
        <v>48</v>
      </c>
      <c r="E29" s="21" t="s">
        <v>25</v>
      </c>
      <c r="F29" s="21" t="s">
        <v>49</v>
      </c>
      <c r="G29" s="21" t="s">
        <v>27</v>
      </c>
      <c r="H29" s="22" t="s">
        <v>50</v>
      </c>
      <c r="I29" s="22" t="s">
        <v>29</v>
      </c>
      <c r="J29" s="22" t="s">
        <v>30</v>
      </c>
      <c r="K29" s="22" t="s">
        <v>51</v>
      </c>
      <c r="L29" s="23" t="s">
        <v>52</v>
      </c>
      <c r="M29" s="22" t="s">
        <v>53</v>
      </c>
      <c r="N29" s="23" t="s">
        <v>54</v>
      </c>
      <c r="O29" s="66" t="s">
        <v>55</v>
      </c>
      <c r="P29" s="61" t="s">
        <v>56</v>
      </c>
      <c r="Q29" s="1"/>
    </row>
    <row r="30" spans="1:22" ht="20" x14ac:dyDescent="0.4">
      <c r="B30" s="57" t="s">
        <v>57</v>
      </c>
      <c r="C30" s="57" t="s">
        <v>58</v>
      </c>
      <c r="D30" s="78">
        <f>E8+L8+H8</f>
        <v>0</v>
      </c>
      <c r="E30" s="78">
        <f>E9+H9+L9</f>
        <v>119483</v>
      </c>
      <c r="F30" s="78">
        <f>E10+H10+L10</f>
        <v>210254</v>
      </c>
      <c r="G30" s="78">
        <f>E11+H11+L11</f>
        <v>368598</v>
      </c>
      <c r="H30" s="78">
        <f>E12+H12+L12</f>
        <v>301958</v>
      </c>
      <c r="I30" s="78">
        <f>E13+H13+L13</f>
        <v>104936</v>
      </c>
      <c r="J30" s="78">
        <f>E14+H14+L14</f>
        <v>42517</v>
      </c>
      <c r="K30" s="78">
        <f>D30+E30+F30+G30+H30+I30+J30</f>
        <v>1147746</v>
      </c>
      <c r="L30" s="79">
        <f>IF(K30=0,0,((K30/K33)))</f>
        <v>0.65668941557728222</v>
      </c>
      <c r="M30" s="78">
        <f>E15+H15+L15</f>
        <v>6457</v>
      </c>
      <c r="N30" s="80">
        <f>IF(M30=0,0,(M30/M$33))</f>
        <v>0.63943355119825707</v>
      </c>
      <c r="O30" s="81">
        <f>K30+M30</f>
        <v>1154203</v>
      </c>
      <c r="P30" s="82">
        <f>IF(O30=0,0,(O30/O$33))</f>
        <v>0.65659029031659832</v>
      </c>
      <c r="Q30" s="1"/>
    </row>
    <row r="31" spans="1:22" ht="39.75" customHeight="1" x14ac:dyDescent="0.4">
      <c r="B31" s="83" t="s">
        <v>59</v>
      </c>
      <c r="C31" s="57" t="s">
        <v>60</v>
      </c>
      <c r="D31" s="78">
        <f>B8+D8+I8+J8+N8</f>
        <v>75194</v>
      </c>
      <c r="E31" s="78">
        <f>B9+D9+I9+J9+N9</f>
        <v>93478</v>
      </c>
      <c r="F31" s="84">
        <f>N10</f>
        <v>0</v>
      </c>
      <c r="G31" s="78">
        <f>N11</f>
        <v>0</v>
      </c>
      <c r="H31" s="78">
        <f>D12+J12+N12</f>
        <v>0</v>
      </c>
      <c r="I31" s="78">
        <f>B13+D13+I13+J13+N13</f>
        <v>0</v>
      </c>
      <c r="J31" s="78">
        <v>0</v>
      </c>
      <c r="K31" s="78">
        <f>D31+E31+F31+G31+H31+I31+J31</f>
        <v>168672</v>
      </c>
      <c r="L31" s="79">
        <f>IF(K31=0,0,((K31/K33)))</f>
        <v>9.6506646160606391E-2</v>
      </c>
      <c r="M31" s="78">
        <f>B15+D15+I15+J15+N15</f>
        <v>898</v>
      </c>
      <c r="N31" s="80">
        <f>IF(M31=0,0,(M31/M$33))</f>
        <v>8.8928500693206569E-2</v>
      </c>
      <c r="O31" s="81">
        <f>K31+M31</f>
        <v>169570</v>
      </c>
      <c r="P31" s="82">
        <f>IF(O31=0,0,(O31/O$33))</f>
        <v>9.6463113966074931E-2</v>
      </c>
      <c r="Q31" s="1"/>
      <c r="R31" s="43"/>
    </row>
    <row r="32" spans="1:22" ht="38" thickBot="1" x14ac:dyDescent="0.45">
      <c r="B32" s="72" t="s">
        <v>61</v>
      </c>
      <c r="C32" s="71" t="s">
        <v>62</v>
      </c>
      <c r="D32" s="85">
        <f>K8</f>
        <v>0</v>
      </c>
      <c r="E32" s="85">
        <f>K9</f>
        <v>0</v>
      </c>
      <c r="F32" s="86">
        <f>C10+F10+K10+G10+M10+O10</f>
        <v>150093</v>
      </c>
      <c r="G32" s="86">
        <f>K11</f>
        <v>0</v>
      </c>
      <c r="H32" s="86">
        <f>C12+F12+K12+M12+G12+O12</f>
        <v>114427</v>
      </c>
      <c r="I32" s="86">
        <f>C13+F13+G13+K13+M13+O13</f>
        <v>166838</v>
      </c>
      <c r="J32" s="86">
        <v>0</v>
      </c>
      <c r="K32" s="86">
        <f>D32+E32+F32+G32+H32+I32+J32</f>
        <v>431358</v>
      </c>
      <c r="L32" s="87">
        <f>IF(K32=0,0,((K32/K33)))</f>
        <v>0.24680393826211139</v>
      </c>
      <c r="M32" s="86">
        <f>C15+F15+G15+K15+M15+O15</f>
        <v>2743</v>
      </c>
      <c r="N32" s="88">
        <f>IF(M32=0,0,(M32/M$33))</f>
        <v>0.27163794810853636</v>
      </c>
      <c r="O32" s="89">
        <f>K32+M32</f>
        <v>434101</v>
      </c>
      <c r="P32" s="90">
        <f>IF(O32=0,0,(O32/O$33))</f>
        <v>0.24694659571732672</v>
      </c>
      <c r="Q32" s="1"/>
      <c r="R32" s="43"/>
    </row>
    <row r="33" spans="1:18" ht="21" thickTop="1" thickBot="1" x14ac:dyDescent="0.45">
      <c r="B33" s="24" t="s">
        <v>63</v>
      </c>
      <c r="C33" s="44"/>
      <c r="D33" s="91">
        <f t="shared" ref="D33:J33" si="3">SUM(D30:D32)</f>
        <v>75194</v>
      </c>
      <c r="E33" s="91">
        <f t="shared" si="3"/>
        <v>212961</v>
      </c>
      <c r="F33" s="91">
        <f t="shared" si="3"/>
        <v>360347</v>
      </c>
      <c r="G33" s="91">
        <f t="shared" si="3"/>
        <v>368598</v>
      </c>
      <c r="H33" s="92">
        <f t="shared" si="3"/>
        <v>416385</v>
      </c>
      <c r="I33" s="93">
        <f t="shared" si="3"/>
        <v>271774</v>
      </c>
      <c r="J33" s="93">
        <f t="shared" si="3"/>
        <v>42517</v>
      </c>
      <c r="K33" s="92">
        <f>SUM(D33:J33)</f>
        <v>1747776</v>
      </c>
      <c r="L33" s="94">
        <f>SUM(L30:L32)</f>
        <v>1</v>
      </c>
      <c r="M33" s="92">
        <f>SUM(M30:M32)</f>
        <v>10098</v>
      </c>
      <c r="N33" s="95">
        <f>SUM(N30:N32)</f>
        <v>1</v>
      </c>
      <c r="O33" s="96">
        <f>K33+M33</f>
        <v>1757874</v>
      </c>
      <c r="P33" s="97">
        <f>SUM(P30:P32)</f>
        <v>1</v>
      </c>
      <c r="Q33" s="1"/>
      <c r="R33" s="43"/>
    </row>
    <row r="34" spans="1:18" x14ac:dyDescent="0.25">
      <c r="A34" s="25"/>
      <c r="B34" s="26"/>
      <c r="C34" s="26"/>
      <c r="G34" s="27"/>
    </row>
    <row r="35" spans="1:18" ht="17.5" x14ac:dyDescent="0.35">
      <c r="B35" s="69"/>
      <c r="C35" s="157" t="s">
        <v>64</v>
      </c>
      <c r="D35" s="157"/>
      <c r="E35" s="157"/>
      <c r="F35" s="157"/>
      <c r="G35" s="157"/>
      <c r="H35" s="157"/>
      <c r="I35" s="157"/>
      <c r="J35" s="157"/>
      <c r="K35" s="157"/>
      <c r="L35" s="69"/>
      <c r="M35" s="69"/>
      <c r="N35" s="69"/>
      <c r="O35" s="69"/>
      <c r="P35" s="69"/>
      <c r="Q35" s="69"/>
      <c r="R35" s="69"/>
    </row>
    <row r="36" spans="1:18" ht="13" thickBot="1" x14ac:dyDescent="0.3"/>
    <row r="37" spans="1:18" ht="52" x14ac:dyDescent="0.3">
      <c r="C37" s="148" t="s">
        <v>47</v>
      </c>
      <c r="D37" s="149"/>
      <c r="E37" s="149"/>
      <c r="F37" s="150"/>
      <c r="G37" s="58" t="s">
        <v>65</v>
      </c>
      <c r="H37" s="58" t="s">
        <v>66</v>
      </c>
      <c r="I37" s="58" t="s">
        <v>67</v>
      </c>
      <c r="J37" s="59" t="s">
        <v>68</v>
      </c>
      <c r="K37" s="60" t="s">
        <v>69</v>
      </c>
      <c r="L37" s="77"/>
    </row>
    <row r="38" spans="1:18" x14ac:dyDescent="0.25">
      <c r="C38" s="151" t="s">
        <v>57</v>
      </c>
      <c r="D38" s="152"/>
      <c r="E38" s="153"/>
      <c r="F38" s="135" t="s">
        <v>58</v>
      </c>
      <c r="G38" s="138">
        <f>H16+E16+L16</f>
        <v>0</v>
      </c>
      <c r="H38" s="138">
        <f>H17+E17+L17</f>
        <v>0</v>
      </c>
      <c r="I38" s="138">
        <f>H18+E18+L18</f>
        <v>27831</v>
      </c>
      <c r="J38" s="141">
        <f>G38+H38+I38</f>
        <v>27831</v>
      </c>
      <c r="K38" s="119">
        <f>J38/J45</f>
        <v>0.6135446749410286</v>
      </c>
      <c r="L38" s="77"/>
    </row>
    <row r="39" spans="1:18" x14ac:dyDescent="0.25">
      <c r="C39" s="154"/>
      <c r="D39" s="155"/>
      <c r="E39" s="156"/>
      <c r="F39" s="146"/>
      <c r="G39" s="147"/>
      <c r="H39" s="147"/>
      <c r="I39" s="147"/>
      <c r="J39" s="144"/>
      <c r="K39" s="145"/>
      <c r="L39" s="77"/>
    </row>
    <row r="40" spans="1:18" x14ac:dyDescent="0.25">
      <c r="C40" s="126" t="s">
        <v>59</v>
      </c>
      <c r="D40" s="127"/>
      <c r="E40" s="128"/>
      <c r="F40" s="135" t="s">
        <v>60</v>
      </c>
      <c r="G40" s="138">
        <f>B16+D16+I16+J16+N16</f>
        <v>5432</v>
      </c>
      <c r="H40" s="138">
        <f>B17+D17+I17+J17+N17</f>
        <v>0</v>
      </c>
      <c r="I40" s="138">
        <f>N18+B18+D18+I18+J18</f>
        <v>0</v>
      </c>
      <c r="J40" s="141">
        <f>SUM(G40:I41)</f>
        <v>5432</v>
      </c>
      <c r="K40" s="119">
        <f>J40/J45</f>
        <v>0.11975044641872974</v>
      </c>
      <c r="L40" s="77"/>
    </row>
    <row r="41" spans="1:18" x14ac:dyDescent="0.25">
      <c r="C41" s="132"/>
      <c r="D41" s="133"/>
      <c r="E41" s="134"/>
      <c r="F41" s="146"/>
      <c r="G41" s="147"/>
      <c r="H41" s="147"/>
      <c r="I41" s="147"/>
      <c r="J41" s="144"/>
      <c r="K41" s="145"/>
      <c r="L41" s="77"/>
    </row>
    <row r="42" spans="1:18" x14ac:dyDescent="0.25">
      <c r="C42" s="126" t="s">
        <v>61</v>
      </c>
      <c r="D42" s="127"/>
      <c r="E42" s="128"/>
      <c r="F42" s="135" t="s">
        <v>62</v>
      </c>
      <c r="G42" s="138">
        <f>C16+F16+G16+K16+M16+O16</f>
        <v>0</v>
      </c>
      <c r="H42" s="138">
        <f>C17+F17+G17+K17+M17+O17</f>
        <v>12098</v>
      </c>
      <c r="I42" s="138">
        <f>C18+F18+G18+K18+M18+N18+O18</f>
        <v>0</v>
      </c>
      <c r="J42" s="141">
        <f>G42+H42+I42</f>
        <v>12098</v>
      </c>
      <c r="K42" s="119">
        <f>J42/J45</f>
        <v>0.26670487864024162</v>
      </c>
      <c r="L42" s="77"/>
    </row>
    <row r="43" spans="1:18" x14ac:dyDescent="0.25">
      <c r="C43" s="129"/>
      <c r="D43" s="130"/>
      <c r="E43" s="131"/>
      <c r="F43" s="136"/>
      <c r="G43" s="139"/>
      <c r="H43" s="139"/>
      <c r="I43" s="139"/>
      <c r="J43" s="142"/>
      <c r="K43" s="120"/>
      <c r="L43" s="77"/>
    </row>
    <row r="44" spans="1:18" ht="13" thickBot="1" x14ac:dyDescent="0.3">
      <c r="C44" s="132"/>
      <c r="D44" s="133"/>
      <c r="E44" s="134"/>
      <c r="F44" s="137"/>
      <c r="G44" s="140"/>
      <c r="H44" s="140"/>
      <c r="I44" s="140"/>
      <c r="J44" s="143"/>
      <c r="K44" s="121"/>
      <c r="L44" s="77"/>
    </row>
    <row r="45" spans="1:18" ht="14" thickTop="1" thickBot="1" x14ac:dyDescent="0.35">
      <c r="C45" s="122" t="s">
        <v>63</v>
      </c>
      <c r="D45" s="123"/>
      <c r="E45" s="124"/>
      <c r="F45" s="44"/>
      <c r="G45" s="92">
        <f>G38+G40+G42</f>
        <v>5432</v>
      </c>
      <c r="H45" s="93">
        <f>H38+H40+H42</f>
        <v>12098</v>
      </c>
      <c r="I45" s="93">
        <f>I38+I40+I42</f>
        <v>27831</v>
      </c>
      <c r="J45" s="93">
        <f>SUM(G45:I45)</f>
        <v>45361</v>
      </c>
      <c r="K45" s="98">
        <f>SUM(K38:K44)</f>
        <v>1</v>
      </c>
      <c r="L45" s="77"/>
    </row>
    <row r="46" spans="1:18" x14ac:dyDescent="0.25">
      <c r="A46" s="25"/>
      <c r="K46" s="27"/>
      <c r="Q46" s="45"/>
    </row>
    <row r="47" spans="1:18" x14ac:dyDescent="0.25">
      <c r="A47" t="s">
        <v>82</v>
      </c>
    </row>
    <row r="48" spans="1:18" ht="17.5" x14ac:dyDescent="0.35">
      <c r="A48" s="25" t="s">
        <v>70</v>
      </c>
      <c r="Q48" s="28"/>
    </row>
    <row r="49" spans="1:18" ht="19.5" customHeight="1" x14ac:dyDescent="0.4">
      <c r="A49" s="116" t="s">
        <v>0</v>
      </c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</row>
    <row r="50" spans="1:18" ht="17.5" x14ac:dyDescent="0.35">
      <c r="A50" s="118" t="s">
        <v>71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7.5" x14ac:dyDescent="0.35">
      <c r="A51" s="125" t="str">
        <f>A75&amp;" to "&amp;A2</f>
        <v>September 1, 2023 to October 1, 2023</v>
      </c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</row>
    <row r="52" spans="1:18" ht="17.5" x14ac:dyDescent="0.35">
      <c r="A52" s="118" t="s">
        <v>72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x14ac:dyDescent="0.25">
      <c r="A53" s="25"/>
      <c r="H53" s="29"/>
    </row>
    <row r="54" spans="1:18" x14ac:dyDescent="0.25">
      <c r="A54" s="25"/>
      <c r="H54" s="29"/>
    </row>
    <row r="55" spans="1:18" ht="16" thickBot="1" x14ac:dyDescent="0.4">
      <c r="B55" s="3" t="s">
        <v>3</v>
      </c>
      <c r="C55" s="30"/>
      <c r="E55" s="15"/>
      <c r="F55" s="15"/>
      <c r="G55" s="15"/>
      <c r="H55" s="31"/>
      <c r="I55" s="15"/>
      <c r="J55" s="15"/>
      <c r="K55" s="15"/>
      <c r="L55" s="15"/>
      <c r="M55" s="15"/>
      <c r="N55" s="15"/>
      <c r="O55" s="15"/>
    </row>
    <row r="56" spans="1:18" ht="20" x14ac:dyDescent="0.4">
      <c r="A56" s="2"/>
      <c r="B56" s="7">
        <v>1</v>
      </c>
      <c r="C56" s="7">
        <v>3</v>
      </c>
      <c r="D56" s="7">
        <v>5</v>
      </c>
      <c r="E56" s="7">
        <v>7</v>
      </c>
      <c r="F56" s="55" t="s">
        <v>4</v>
      </c>
      <c r="G56" s="8">
        <v>29</v>
      </c>
      <c r="H56" s="8">
        <v>13</v>
      </c>
      <c r="I56" s="8">
        <v>15</v>
      </c>
      <c r="J56" s="8">
        <v>17</v>
      </c>
      <c r="K56" s="7">
        <v>19</v>
      </c>
      <c r="L56" s="7">
        <v>21</v>
      </c>
      <c r="M56" s="7">
        <v>23</v>
      </c>
      <c r="N56" s="7">
        <v>25</v>
      </c>
      <c r="O56" s="62">
        <v>27</v>
      </c>
      <c r="P56" s="67" t="s">
        <v>73</v>
      </c>
      <c r="R56" s="1"/>
    </row>
    <row r="57" spans="1:18" ht="29" x14ac:dyDescent="0.4">
      <c r="A57" s="9" t="s">
        <v>7</v>
      </c>
      <c r="B57" s="8" t="s">
        <v>8</v>
      </c>
      <c r="C57" s="8" t="s">
        <v>9</v>
      </c>
      <c r="D57" s="8" t="s">
        <v>10</v>
      </c>
      <c r="E57" s="8" t="s">
        <v>11</v>
      </c>
      <c r="F57" s="54" t="s">
        <v>12</v>
      </c>
      <c r="G57" s="7" t="s">
        <v>13</v>
      </c>
      <c r="H57" s="8" t="s">
        <v>14</v>
      </c>
      <c r="I57" s="8" t="s">
        <v>15</v>
      </c>
      <c r="J57" s="8" t="s">
        <v>16</v>
      </c>
      <c r="K57" s="8" t="s">
        <v>17</v>
      </c>
      <c r="L57" s="8" t="s">
        <v>18</v>
      </c>
      <c r="M57" s="8" t="s">
        <v>19</v>
      </c>
      <c r="N57" s="8" t="s">
        <v>20</v>
      </c>
      <c r="O57" s="10" t="s">
        <v>21</v>
      </c>
      <c r="P57" s="68" t="s">
        <v>22</v>
      </c>
      <c r="R57" s="1"/>
    </row>
    <row r="58" spans="1:18" ht="20" x14ac:dyDescent="0.4">
      <c r="A58" s="12" t="s">
        <v>24</v>
      </c>
      <c r="B58" s="99">
        <f t="shared" ref="B58:P68" si="4">IF(B81=0,0,(B8-B81)/B81)</f>
        <v>-4.1543026706231452E-2</v>
      </c>
      <c r="C58" s="99">
        <f t="shared" si="4"/>
        <v>0</v>
      </c>
      <c r="D58" s="99">
        <f t="shared" si="4"/>
        <v>-2.5245298446443173E-2</v>
      </c>
      <c r="E58" s="99">
        <f t="shared" si="4"/>
        <v>0</v>
      </c>
      <c r="F58" s="99">
        <f t="shared" si="4"/>
        <v>0</v>
      </c>
      <c r="G58" s="99">
        <f t="shared" si="4"/>
        <v>0</v>
      </c>
      <c r="H58" s="99">
        <f t="shared" si="4"/>
        <v>0</v>
      </c>
      <c r="I58" s="99">
        <f t="shared" si="4"/>
        <v>-2.0191478742229683E-2</v>
      </c>
      <c r="J58" s="99">
        <f t="shared" si="4"/>
        <v>-1.7756799280737243E-2</v>
      </c>
      <c r="K58" s="99">
        <f t="shared" si="4"/>
        <v>0</v>
      </c>
      <c r="L58" s="99">
        <f t="shared" si="4"/>
        <v>0</v>
      </c>
      <c r="M58" s="99">
        <f t="shared" si="4"/>
        <v>0</v>
      </c>
      <c r="N58" s="99">
        <f t="shared" si="4"/>
        <v>-2.7072453328531126E-2</v>
      </c>
      <c r="O58" s="100">
        <f t="shared" si="4"/>
        <v>0</v>
      </c>
      <c r="P58" s="101">
        <f t="shared" si="4"/>
        <v>-2.4366825825202408E-2</v>
      </c>
      <c r="R58" s="33"/>
    </row>
    <row r="59" spans="1:18" ht="20" x14ac:dyDescent="0.4">
      <c r="A59" s="12" t="s">
        <v>25</v>
      </c>
      <c r="B59" s="99">
        <f t="shared" si="4"/>
        <v>-2.2484173761187512E-2</v>
      </c>
      <c r="C59" s="99">
        <f t="shared" si="4"/>
        <v>0</v>
      </c>
      <c r="D59" s="99">
        <f t="shared" si="4"/>
        <v>-2.2550132425274309E-2</v>
      </c>
      <c r="E59" s="99">
        <f t="shared" si="4"/>
        <v>-3.6383682469680267E-2</v>
      </c>
      <c r="F59" s="99">
        <f t="shared" si="4"/>
        <v>0</v>
      </c>
      <c r="G59" s="99">
        <f t="shared" si="4"/>
        <v>0</v>
      </c>
      <c r="H59" s="99">
        <f t="shared" si="4"/>
        <v>-1.971143220972206E-2</v>
      </c>
      <c r="I59" s="99">
        <f t="shared" si="4"/>
        <v>-2.2079299827609072E-2</v>
      </c>
      <c r="J59" s="99">
        <f t="shared" si="4"/>
        <v>-2.3516163222045576E-2</v>
      </c>
      <c r="K59" s="99">
        <f t="shared" si="4"/>
        <v>0</v>
      </c>
      <c r="L59" s="99">
        <f t="shared" si="4"/>
        <v>-2.3951297547102738E-2</v>
      </c>
      <c r="M59" s="99">
        <f t="shared" si="4"/>
        <v>0</v>
      </c>
      <c r="N59" s="99">
        <f t="shared" si="4"/>
        <v>-2.3756495916852263E-2</v>
      </c>
      <c r="O59" s="100">
        <f t="shared" si="4"/>
        <v>0</v>
      </c>
      <c r="P59" s="101">
        <f t="shared" si="4"/>
        <v>-2.1808928431989491E-2</v>
      </c>
      <c r="R59" s="33"/>
    </row>
    <row r="60" spans="1:18" ht="20" x14ac:dyDescent="0.4">
      <c r="A60" s="12" t="s">
        <v>26</v>
      </c>
      <c r="B60" s="99">
        <f t="shared" si="4"/>
        <v>0</v>
      </c>
      <c r="C60" s="99">
        <f t="shared" si="4"/>
        <v>-1.9495833551700644E-2</v>
      </c>
      <c r="D60" s="99">
        <f t="shared" si="4"/>
        <v>0</v>
      </c>
      <c r="E60" s="99">
        <f t="shared" si="4"/>
        <v>-2.2894521668029435E-2</v>
      </c>
      <c r="F60" s="99">
        <f t="shared" si="4"/>
        <v>-2.7873989774039255E-2</v>
      </c>
      <c r="G60" s="99">
        <f t="shared" si="4"/>
        <v>-1.8069973087274125E-2</v>
      </c>
      <c r="H60" s="99">
        <f t="shared" si="4"/>
        <v>-2.2277191277588822E-2</v>
      </c>
      <c r="I60" s="99">
        <f t="shared" si="4"/>
        <v>0</v>
      </c>
      <c r="J60" s="99">
        <f t="shared" si="4"/>
        <v>0</v>
      </c>
      <c r="K60" s="99">
        <f t="shared" si="4"/>
        <v>-2.0729780203993679E-2</v>
      </c>
      <c r="L60" s="99">
        <f t="shared" si="4"/>
        <v>-8.658008658008658E-3</v>
      </c>
      <c r="M60" s="99">
        <f t="shared" si="4"/>
        <v>-1.5806219850148826E-2</v>
      </c>
      <c r="N60" s="99">
        <f t="shared" si="4"/>
        <v>0</v>
      </c>
      <c r="O60" s="100">
        <f t="shared" si="4"/>
        <v>-1.31923816180325E-2</v>
      </c>
      <c r="P60" s="101">
        <f t="shared" si="4"/>
        <v>-2.0234427892079427E-2</v>
      </c>
      <c r="R60" s="33"/>
    </row>
    <row r="61" spans="1:18" ht="20" x14ac:dyDescent="0.4">
      <c r="A61" s="12" t="s">
        <v>27</v>
      </c>
      <c r="B61" s="99">
        <f t="shared" si="4"/>
        <v>0</v>
      </c>
      <c r="C61" s="99">
        <f t="shared" si="4"/>
        <v>0</v>
      </c>
      <c r="D61" s="99">
        <f t="shared" si="4"/>
        <v>0</v>
      </c>
      <c r="E61" s="99">
        <f t="shared" si="4"/>
        <v>-1.0088272383354351E-2</v>
      </c>
      <c r="F61" s="99">
        <f t="shared" si="4"/>
        <v>0</v>
      </c>
      <c r="G61" s="99">
        <f t="shared" si="4"/>
        <v>0</v>
      </c>
      <c r="H61" s="99">
        <f t="shared" si="4"/>
        <v>-2.1228928765633495E-2</v>
      </c>
      <c r="I61" s="99">
        <f t="shared" si="4"/>
        <v>0</v>
      </c>
      <c r="J61" s="99">
        <f t="shared" si="4"/>
        <v>0</v>
      </c>
      <c r="K61" s="99">
        <f t="shared" si="4"/>
        <v>0</v>
      </c>
      <c r="L61" s="99">
        <f t="shared" si="4"/>
        <v>4.3662514447155515E-3</v>
      </c>
      <c r="M61" s="99">
        <f t="shared" si="4"/>
        <v>0</v>
      </c>
      <c r="N61" s="99">
        <f t="shared" si="4"/>
        <v>0</v>
      </c>
      <c r="O61" s="100">
        <f t="shared" si="4"/>
        <v>0</v>
      </c>
      <c r="P61" s="101">
        <f t="shared" si="4"/>
        <v>-2.0675912641479357E-2</v>
      </c>
      <c r="R61" s="33"/>
    </row>
    <row r="62" spans="1:18" ht="20" x14ac:dyDescent="0.4">
      <c r="A62" s="12" t="s">
        <v>28</v>
      </c>
      <c r="B62" s="99">
        <f t="shared" si="4"/>
        <v>0</v>
      </c>
      <c r="C62" s="99">
        <f t="shared" si="4"/>
        <v>0</v>
      </c>
      <c r="D62" s="99">
        <f t="shared" si="4"/>
        <v>0</v>
      </c>
      <c r="E62" s="99">
        <f t="shared" si="4"/>
        <v>3.8461538461538464E-3</v>
      </c>
      <c r="F62" s="99">
        <f t="shared" si="4"/>
        <v>0</v>
      </c>
      <c r="G62" s="99">
        <f t="shared" si="4"/>
        <v>0</v>
      </c>
      <c r="H62" s="99">
        <f t="shared" si="4"/>
        <v>-2.2258795596805526E-2</v>
      </c>
      <c r="I62" s="99">
        <f t="shared" si="4"/>
        <v>0</v>
      </c>
      <c r="J62" s="99">
        <f t="shared" si="4"/>
        <v>0</v>
      </c>
      <c r="K62" s="99">
        <f t="shared" si="4"/>
        <v>-2.12971595234226E-2</v>
      </c>
      <c r="L62" s="99">
        <f t="shared" si="4"/>
        <v>-1.2033045977011493E-2</v>
      </c>
      <c r="M62" s="99">
        <f t="shared" si="4"/>
        <v>0</v>
      </c>
      <c r="N62" s="99">
        <f t="shared" si="4"/>
        <v>0</v>
      </c>
      <c r="O62" s="100">
        <f t="shared" si="4"/>
        <v>0</v>
      </c>
      <c r="P62" s="101">
        <f t="shared" si="4"/>
        <v>-2.1663279331774768E-2</v>
      </c>
      <c r="R62" s="33"/>
    </row>
    <row r="63" spans="1:18" ht="20" x14ac:dyDescent="0.4">
      <c r="A63" s="12" t="s">
        <v>29</v>
      </c>
      <c r="B63" s="99">
        <f t="shared" si="4"/>
        <v>0</v>
      </c>
      <c r="C63" s="99">
        <f t="shared" si="4"/>
        <v>-2.0842275957456958E-2</v>
      </c>
      <c r="D63" s="99">
        <f t="shared" si="4"/>
        <v>0</v>
      </c>
      <c r="E63" s="99">
        <f t="shared" si="4"/>
        <v>-1.8550158652672687E-2</v>
      </c>
      <c r="F63" s="99">
        <f t="shared" si="4"/>
        <v>-2.1259331385913665E-2</v>
      </c>
      <c r="G63" s="99">
        <f t="shared" si="4"/>
        <v>-3.0346820809248554E-2</v>
      </c>
      <c r="H63" s="99">
        <f t="shared" si="4"/>
        <v>-1.7334404775571115E-2</v>
      </c>
      <c r="I63" s="99">
        <f t="shared" si="4"/>
        <v>0</v>
      </c>
      <c r="J63" s="99">
        <f t="shared" si="4"/>
        <v>0</v>
      </c>
      <c r="K63" s="99">
        <f t="shared" si="4"/>
        <v>-2.2251975781129661E-2</v>
      </c>
      <c r="L63" s="99">
        <f t="shared" si="4"/>
        <v>-2.3237736775354907E-2</v>
      </c>
      <c r="M63" s="99">
        <f t="shared" si="4"/>
        <v>-1.9922663080026898E-2</v>
      </c>
      <c r="N63" s="99">
        <f t="shared" si="4"/>
        <v>0</v>
      </c>
      <c r="O63" s="100">
        <f t="shared" si="4"/>
        <v>-1.8347806724560232E-2</v>
      </c>
      <c r="P63" s="101">
        <f t="shared" si="4"/>
        <v>-2.0093961715828907E-2</v>
      </c>
      <c r="R63" s="33"/>
    </row>
    <row r="64" spans="1:18" ht="20" x14ac:dyDescent="0.4">
      <c r="A64" s="12" t="s">
        <v>30</v>
      </c>
      <c r="B64" s="99">
        <f t="shared" si="4"/>
        <v>0</v>
      </c>
      <c r="C64" s="99">
        <f t="shared" si="4"/>
        <v>0</v>
      </c>
      <c r="D64" s="99">
        <f t="shared" si="4"/>
        <v>0</v>
      </c>
      <c r="E64" s="99">
        <f t="shared" si="4"/>
        <v>-4.2696629213483148E-2</v>
      </c>
      <c r="F64" s="99">
        <f t="shared" si="4"/>
        <v>0</v>
      </c>
      <c r="G64" s="99">
        <f t="shared" si="4"/>
        <v>0</v>
      </c>
      <c r="H64" s="99">
        <f t="shared" si="4"/>
        <v>-2.7330271813330025E-2</v>
      </c>
      <c r="I64" s="99">
        <f t="shared" si="4"/>
        <v>0</v>
      </c>
      <c r="J64" s="99">
        <f t="shared" si="4"/>
        <v>0</v>
      </c>
      <c r="K64" s="99">
        <f t="shared" si="4"/>
        <v>0</v>
      </c>
      <c r="L64" s="99">
        <f t="shared" si="4"/>
        <v>-2.5477707006369428E-2</v>
      </c>
      <c r="M64" s="99">
        <f t="shared" si="4"/>
        <v>0</v>
      </c>
      <c r="N64" s="99">
        <f t="shared" si="4"/>
        <v>0</v>
      </c>
      <c r="O64" s="100">
        <f t="shared" si="4"/>
        <v>0</v>
      </c>
      <c r="P64" s="101">
        <f t="shared" si="4"/>
        <v>-2.7360281838354723E-2</v>
      </c>
      <c r="R64" s="33"/>
    </row>
    <row r="65" spans="1:18" ht="20" x14ac:dyDescent="0.4">
      <c r="A65" s="13" t="s">
        <v>31</v>
      </c>
      <c r="B65" s="99">
        <f t="shared" si="4"/>
        <v>-0.14285714285714285</v>
      </c>
      <c r="C65" s="99">
        <f t="shared" si="4"/>
        <v>-1.984126984126984E-2</v>
      </c>
      <c r="D65" s="99">
        <f t="shared" si="4"/>
        <v>3.6809815950920248E-2</v>
      </c>
      <c r="E65" s="99">
        <f t="shared" si="4"/>
        <v>-6.4000000000000001E-2</v>
      </c>
      <c r="F65" s="99">
        <f t="shared" si="4"/>
        <v>2.2727272727272728E-2</v>
      </c>
      <c r="G65" s="99">
        <f t="shared" si="4"/>
        <v>0.33333333333333331</v>
      </c>
      <c r="H65" s="99">
        <f t="shared" si="4"/>
        <v>9.967899983105254E-3</v>
      </c>
      <c r="I65" s="99">
        <f t="shared" si="4"/>
        <v>5.4945054945054949E-3</v>
      </c>
      <c r="J65" s="99">
        <f t="shared" si="4"/>
        <v>-5.2238805970149252E-2</v>
      </c>
      <c r="K65" s="99">
        <f t="shared" si="4"/>
        <v>4.5105999097880016E-3</v>
      </c>
      <c r="L65" s="99">
        <f t="shared" si="4"/>
        <v>0</v>
      </c>
      <c r="M65" s="99">
        <f t="shared" si="4"/>
        <v>-1.5625E-2</v>
      </c>
      <c r="N65" s="99">
        <f t="shared" si="4"/>
        <v>8.771929824561403E-3</v>
      </c>
      <c r="O65" s="100">
        <f t="shared" si="4"/>
        <v>-1.2578616352201259E-2</v>
      </c>
      <c r="P65" s="101">
        <f t="shared" si="4"/>
        <v>5.6767254257544071E-3</v>
      </c>
      <c r="R65" s="33"/>
    </row>
    <row r="66" spans="1:18" ht="20" x14ac:dyDescent="0.4">
      <c r="A66" s="13" t="s">
        <v>74</v>
      </c>
      <c r="B66" s="99">
        <f t="shared" si="4"/>
        <v>-2.9850746268656716E-2</v>
      </c>
      <c r="C66" s="99">
        <f t="shared" si="4"/>
        <v>0</v>
      </c>
      <c r="D66" s="99">
        <f t="shared" si="4"/>
        <v>-2.3468057366362451E-2</v>
      </c>
      <c r="E66" s="99">
        <f t="shared" si="4"/>
        <v>0</v>
      </c>
      <c r="F66" s="99">
        <f t="shared" si="4"/>
        <v>0</v>
      </c>
      <c r="G66" s="99">
        <f t="shared" si="4"/>
        <v>0</v>
      </c>
      <c r="H66" s="99">
        <f t="shared" si="4"/>
        <v>0</v>
      </c>
      <c r="I66" s="99">
        <f t="shared" si="4"/>
        <v>-2.3923444976076555E-2</v>
      </c>
      <c r="J66" s="99">
        <f t="shared" si="4"/>
        <v>-1.8691588785046728E-2</v>
      </c>
      <c r="K66" s="99">
        <f t="shared" si="4"/>
        <v>0</v>
      </c>
      <c r="L66" s="99">
        <f t="shared" si="4"/>
        <v>0</v>
      </c>
      <c r="M66" s="99">
        <f t="shared" si="4"/>
        <v>0</v>
      </c>
      <c r="N66" s="99">
        <f t="shared" si="4"/>
        <v>-2.0474137931034482E-2</v>
      </c>
      <c r="O66" s="100">
        <f t="shared" si="4"/>
        <v>0</v>
      </c>
      <c r="P66" s="101">
        <f t="shared" si="4"/>
        <v>-2.2318214542836574E-2</v>
      </c>
      <c r="R66" s="33"/>
    </row>
    <row r="67" spans="1:18" ht="20" x14ac:dyDescent="0.4">
      <c r="A67" s="12" t="s">
        <v>33</v>
      </c>
      <c r="B67" s="99">
        <f t="shared" si="4"/>
        <v>0</v>
      </c>
      <c r="C67" s="99">
        <f t="shared" si="4"/>
        <v>-2.4183796856106408E-3</v>
      </c>
      <c r="D67" s="99">
        <f t="shared" si="4"/>
        <v>0</v>
      </c>
      <c r="E67" s="99">
        <f t="shared" si="4"/>
        <v>0</v>
      </c>
      <c r="F67" s="99">
        <f t="shared" si="4"/>
        <v>-3.7209302325581395E-2</v>
      </c>
      <c r="G67" s="99">
        <f t="shared" si="4"/>
        <v>-5.9701492537313432E-2</v>
      </c>
      <c r="H67" s="99">
        <f t="shared" si="4"/>
        <v>0</v>
      </c>
      <c r="I67" s="99">
        <f t="shared" si="4"/>
        <v>0</v>
      </c>
      <c r="J67" s="99">
        <f t="shared" si="4"/>
        <v>0</v>
      </c>
      <c r="K67" s="99">
        <f t="shared" si="4"/>
        <v>-1.7263876342467128E-2</v>
      </c>
      <c r="L67" s="99">
        <f t="shared" si="4"/>
        <v>0</v>
      </c>
      <c r="M67" s="99">
        <f t="shared" si="4"/>
        <v>-8.6956521739130436E-3</v>
      </c>
      <c r="N67" s="99">
        <f t="shared" si="4"/>
        <v>0</v>
      </c>
      <c r="O67" s="100">
        <f t="shared" si="4"/>
        <v>-1.9920318725099601E-2</v>
      </c>
      <c r="P67" s="101">
        <f t="shared" si="4"/>
        <v>-1.6902324069559563E-2</v>
      </c>
      <c r="R67" s="33"/>
    </row>
    <row r="68" spans="1:18" ht="20" x14ac:dyDescent="0.4">
      <c r="A68" s="12" t="s">
        <v>34</v>
      </c>
      <c r="B68" s="99">
        <f t="shared" si="4"/>
        <v>0</v>
      </c>
      <c r="C68" s="99">
        <f t="shared" si="4"/>
        <v>0</v>
      </c>
      <c r="D68" s="99">
        <f t="shared" si="4"/>
        <v>0</v>
      </c>
      <c r="E68" s="99">
        <f t="shared" si="4"/>
        <v>-4.7281323877068557E-3</v>
      </c>
      <c r="F68" s="99">
        <f t="shared" si="4"/>
        <v>0</v>
      </c>
      <c r="G68" s="99">
        <f t="shared" si="4"/>
        <v>0</v>
      </c>
      <c r="H68" s="99">
        <f t="shared" si="4"/>
        <v>-1.5154378141415669E-2</v>
      </c>
      <c r="I68" s="99">
        <f t="shared" si="4"/>
        <v>0</v>
      </c>
      <c r="J68" s="99">
        <f t="shared" si="4"/>
        <v>0</v>
      </c>
      <c r="K68" s="99">
        <f t="shared" si="4"/>
        <v>0</v>
      </c>
      <c r="L68" s="99">
        <f t="shared" si="4"/>
        <v>-1.4598540145985401E-2</v>
      </c>
      <c r="M68" s="99">
        <f t="shared" si="4"/>
        <v>0</v>
      </c>
      <c r="N68" s="99">
        <f t="shared" si="4"/>
        <v>0</v>
      </c>
      <c r="O68" s="100">
        <f t="shared" si="4"/>
        <v>0</v>
      </c>
      <c r="P68" s="101">
        <f t="shared" si="4"/>
        <v>-1.4971331492885964E-2</v>
      </c>
      <c r="R68" s="33"/>
    </row>
    <row r="69" spans="1:18" ht="20.5" thickBot="1" x14ac:dyDescent="0.45">
      <c r="A69" s="14" t="s">
        <v>35</v>
      </c>
      <c r="B69" s="102">
        <f t="shared" ref="B69:P69" si="5">IF(B19=0,0,(B19-B92)/B92)</f>
        <v>-3.0171311684991049E-2</v>
      </c>
      <c r="C69" s="102">
        <f t="shared" si="5"/>
        <v>-1.9840980377853965E-2</v>
      </c>
      <c r="D69" s="102">
        <f t="shared" si="5"/>
        <v>-2.3277195035312802E-2</v>
      </c>
      <c r="E69" s="102">
        <f t="shared" si="5"/>
        <v>-2.3815156533396421E-2</v>
      </c>
      <c r="F69" s="102">
        <f t="shared" si="5"/>
        <v>-2.4591477090676064E-2</v>
      </c>
      <c r="G69" s="102">
        <f t="shared" si="5"/>
        <v>-2.3804508110385508E-2</v>
      </c>
      <c r="H69" s="102">
        <f t="shared" si="5"/>
        <v>-2.1201851100571916E-2</v>
      </c>
      <c r="I69" s="102">
        <f t="shared" si="5"/>
        <v>-2.1394054976412051E-2</v>
      </c>
      <c r="J69" s="102">
        <f t="shared" si="5"/>
        <v>-2.1477593863544611E-2</v>
      </c>
      <c r="K69" s="102">
        <f t="shared" si="5"/>
        <v>-2.1098253645303492E-2</v>
      </c>
      <c r="L69" s="102">
        <f t="shared" si="5"/>
        <v>-1.7250801063116321E-2</v>
      </c>
      <c r="M69" s="102">
        <f t="shared" si="5"/>
        <v>-1.796379884192769E-2</v>
      </c>
      <c r="N69" s="102">
        <f t="shared" si="5"/>
        <v>-2.5589174682970159E-2</v>
      </c>
      <c r="O69" s="103">
        <f t="shared" si="5"/>
        <v>-1.5785405576058439E-2</v>
      </c>
      <c r="P69" s="104">
        <f t="shared" si="5"/>
        <v>-2.0923871141487655E-2</v>
      </c>
      <c r="R69" s="33"/>
    </row>
    <row r="70" spans="1:18" ht="13" x14ac:dyDescent="0.3">
      <c r="A70" s="15" t="s">
        <v>36</v>
      </c>
      <c r="B70" s="105" t="s">
        <v>37</v>
      </c>
      <c r="C70" s="106">
        <f>(C20-C93)/C93</f>
        <v>-2.3295160694495751E-2</v>
      </c>
      <c r="D70" s="52" t="s">
        <v>38</v>
      </c>
      <c r="E70" s="106">
        <f>(E20-E93)/E93</f>
        <v>-0.72222222222222221</v>
      </c>
      <c r="F70" s="105" t="s">
        <v>39</v>
      </c>
      <c r="G70" s="107">
        <f>(G20-G93)/G93</f>
        <v>-7.7183480027081921E-3</v>
      </c>
      <c r="H70" s="52" t="s">
        <v>40</v>
      </c>
      <c r="I70" s="107">
        <f>(I20-I93)/I93</f>
        <v>-1.8956474404713739E-2</v>
      </c>
      <c r="J70" s="50" t="s">
        <v>41</v>
      </c>
      <c r="K70" s="35">
        <f>IF(K93=0,0,(K20-K93)/K93)</f>
        <v>0</v>
      </c>
      <c r="M70" s="34"/>
      <c r="N70" s="52" t="s">
        <v>42</v>
      </c>
      <c r="O70" s="107">
        <f>(N20-N93)/N93</f>
        <v>4.0113755425834454E-3</v>
      </c>
      <c r="P70" s="108">
        <f>IF(P20=0,0,(P20-P93)/P93)</f>
        <v>-1.5876836298972692E-2</v>
      </c>
    </row>
    <row r="71" spans="1:18" ht="15.5" x14ac:dyDescent="0.35">
      <c r="A71" s="15"/>
      <c r="B71" s="36"/>
      <c r="C71" s="36"/>
      <c r="D71" s="37"/>
      <c r="E71" s="38"/>
      <c r="F71" s="37"/>
      <c r="G71" s="37"/>
      <c r="H71" s="39"/>
      <c r="I71" s="37"/>
      <c r="J71" s="37"/>
      <c r="K71" s="37"/>
      <c r="L71" s="37"/>
      <c r="M71" s="37"/>
      <c r="N71" s="37"/>
      <c r="O71" s="37"/>
      <c r="P71" s="109">
        <f>IF(P21=0,0,(P21-P94)/P94)</f>
        <v>-2.011182143560062E-2</v>
      </c>
    </row>
    <row r="72" spans="1:18" ht="15.5" x14ac:dyDescent="0.35">
      <c r="A72" s="15"/>
      <c r="B72" s="36"/>
      <c r="C72" s="110"/>
      <c r="D72" s="37"/>
      <c r="E72" s="38"/>
      <c r="F72" s="37"/>
      <c r="G72" s="37"/>
      <c r="H72" s="39"/>
      <c r="I72" s="40"/>
      <c r="J72" s="37"/>
      <c r="K72" s="37"/>
      <c r="L72" s="37"/>
      <c r="M72" s="37"/>
      <c r="N72" s="37"/>
      <c r="O72" s="37"/>
      <c r="P72" s="37"/>
      <c r="Q72" s="111"/>
    </row>
    <row r="73" spans="1:18" ht="15.5" x14ac:dyDescent="0.35">
      <c r="A73" s="15"/>
      <c r="B73" s="36"/>
      <c r="C73" s="36"/>
      <c r="D73" s="37"/>
      <c r="E73" s="38"/>
      <c r="F73" s="37"/>
      <c r="G73" s="37"/>
      <c r="H73" s="39"/>
      <c r="I73" s="37"/>
      <c r="J73" s="37"/>
      <c r="K73" s="37"/>
      <c r="L73" s="37"/>
      <c r="M73" s="37"/>
      <c r="N73" s="37"/>
      <c r="O73" s="37"/>
      <c r="P73" s="37"/>
      <c r="Q73" s="112"/>
    </row>
    <row r="74" spans="1:18" ht="19.5" customHeight="1" x14ac:dyDescent="0.4">
      <c r="A74" s="116" t="s">
        <v>0</v>
      </c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</row>
    <row r="75" spans="1:18" ht="18" customHeight="1" x14ac:dyDescent="0.35">
      <c r="A75" s="117" t="s">
        <v>80</v>
      </c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</row>
    <row r="76" spans="1:18" ht="18" customHeight="1" x14ac:dyDescent="0.35">
      <c r="A76" s="118" t="s">
        <v>2</v>
      </c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7.5" x14ac:dyDescent="0.35">
      <c r="A77" s="70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</row>
    <row r="78" spans="1:18" ht="16" thickBot="1" x14ac:dyDescent="0.4">
      <c r="A78" s="2"/>
      <c r="B78" s="3" t="s">
        <v>3</v>
      </c>
      <c r="C78" s="4"/>
      <c r="D78" s="2"/>
      <c r="E78" s="4"/>
      <c r="F78" s="4"/>
      <c r="G78" s="5"/>
      <c r="H78" s="5"/>
      <c r="I78" s="5"/>
      <c r="J78" s="5"/>
      <c r="K78" s="5"/>
      <c r="L78" s="4"/>
      <c r="M78" s="4"/>
      <c r="N78" s="4"/>
      <c r="O78" s="4"/>
      <c r="P78" s="2"/>
      <c r="Q78" s="6"/>
    </row>
    <row r="79" spans="1:18" ht="20" x14ac:dyDescent="0.4">
      <c r="A79" s="2"/>
      <c r="B79" s="7">
        <v>1</v>
      </c>
      <c r="C79" s="7">
        <v>3</v>
      </c>
      <c r="D79" s="7">
        <v>5</v>
      </c>
      <c r="E79" s="7">
        <v>7</v>
      </c>
      <c r="F79" s="55" t="s">
        <v>4</v>
      </c>
      <c r="G79" s="8">
        <v>29</v>
      </c>
      <c r="H79" s="8">
        <v>13</v>
      </c>
      <c r="I79" s="8">
        <v>15</v>
      </c>
      <c r="J79" s="8">
        <v>17</v>
      </c>
      <c r="K79" s="7">
        <v>19</v>
      </c>
      <c r="L79" s="7">
        <v>21</v>
      </c>
      <c r="M79" s="7">
        <v>23</v>
      </c>
      <c r="N79" s="7">
        <v>25</v>
      </c>
      <c r="O79" s="62">
        <v>27</v>
      </c>
      <c r="P79" s="63" t="s">
        <v>5</v>
      </c>
      <c r="Q79" s="64" t="s">
        <v>6</v>
      </c>
      <c r="R79" s="1"/>
    </row>
    <row r="80" spans="1:18" ht="29" x14ac:dyDescent="0.4">
      <c r="A80" s="9" t="s">
        <v>7</v>
      </c>
      <c r="B80" s="8" t="s">
        <v>8</v>
      </c>
      <c r="C80" s="8" t="s">
        <v>9</v>
      </c>
      <c r="D80" s="8" t="s">
        <v>10</v>
      </c>
      <c r="E80" s="8" t="s">
        <v>11</v>
      </c>
      <c r="F80" s="54" t="s">
        <v>12</v>
      </c>
      <c r="G80" s="7" t="s">
        <v>13</v>
      </c>
      <c r="H80" s="8" t="s">
        <v>14</v>
      </c>
      <c r="I80" s="8" t="s">
        <v>15</v>
      </c>
      <c r="J80" s="8" t="s">
        <v>16</v>
      </c>
      <c r="K80" s="8" t="s">
        <v>17</v>
      </c>
      <c r="L80" s="8" t="s">
        <v>18</v>
      </c>
      <c r="M80" s="8" t="s">
        <v>19</v>
      </c>
      <c r="N80" s="8" t="s">
        <v>20</v>
      </c>
      <c r="O80" s="10" t="s">
        <v>21</v>
      </c>
      <c r="P80" s="11" t="s">
        <v>22</v>
      </c>
      <c r="Q80" s="32" t="s">
        <v>23</v>
      </c>
      <c r="R80" s="1"/>
    </row>
    <row r="81" spans="1:18" ht="20" x14ac:dyDescent="0.4">
      <c r="A81" s="12" t="s">
        <v>24</v>
      </c>
      <c r="B81" s="41">
        <v>3033</v>
      </c>
      <c r="C81" s="41">
        <v>0</v>
      </c>
      <c r="D81" s="41">
        <v>9784</v>
      </c>
      <c r="E81" s="41">
        <v>0</v>
      </c>
      <c r="F81" s="41">
        <v>0</v>
      </c>
      <c r="G81" s="41">
        <v>0</v>
      </c>
      <c r="H81" s="41">
        <v>0</v>
      </c>
      <c r="I81" s="41">
        <v>22039</v>
      </c>
      <c r="J81" s="41">
        <v>8898</v>
      </c>
      <c r="K81" s="41">
        <v>0</v>
      </c>
      <c r="L81" s="41">
        <v>0</v>
      </c>
      <c r="M81" s="41">
        <v>0</v>
      </c>
      <c r="N81" s="41">
        <v>33318</v>
      </c>
      <c r="O81" s="42">
        <v>0</v>
      </c>
      <c r="P81" s="73">
        <v>77072</v>
      </c>
      <c r="Q81" s="74">
        <v>4.1846656372232831E-2</v>
      </c>
      <c r="R81" s="1"/>
    </row>
    <row r="82" spans="1:18" ht="20" x14ac:dyDescent="0.4">
      <c r="A82" s="12" t="s">
        <v>25</v>
      </c>
      <c r="B82" s="41">
        <v>4581</v>
      </c>
      <c r="C82" s="41">
        <v>0</v>
      </c>
      <c r="D82" s="41">
        <v>13215</v>
      </c>
      <c r="E82" s="41">
        <v>4535</v>
      </c>
      <c r="F82" s="41">
        <v>0</v>
      </c>
      <c r="G82" s="41">
        <v>0</v>
      </c>
      <c r="H82" s="41">
        <v>95021</v>
      </c>
      <c r="I82" s="41">
        <v>45246</v>
      </c>
      <c r="J82" s="41">
        <v>15096</v>
      </c>
      <c r="K82" s="41">
        <v>0</v>
      </c>
      <c r="L82" s="41">
        <v>22504</v>
      </c>
      <c r="M82" s="41">
        <v>0</v>
      </c>
      <c r="N82" s="41">
        <v>17511</v>
      </c>
      <c r="O82" s="42">
        <v>0</v>
      </c>
      <c r="P82" s="73">
        <v>217709</v>
      </c>
      <c r="Q82" s="74">
        <v>0.11820627091735568</v>
      </c>
      <c r="R82" s="1"/>
    </row>
    <row r="83" spans="1:18" ht="20" x14ac:dyDescent="0.4">
      <c r="A83" s="12" t="s">
        <v>26</v>
      </c>
      <c r="B83" s="41">
        <v>0</v>
      </c>
      <c r="C83" s="41">
        <v>19081</v>
      </c>
      <c r="D83" s="41">
        <v>0</v>
      </c>
      <c r="E83" s="41">
        <v>1223</v>
      </c>
      <c r="F83" s="41">
        <v>6063</v>
      </c>
      <c r="G83" s="41">
        <v>2601</v>
      </c>
      <c r="H83" s="41">
        <v>203751</v>
      </c>
      <c r="I83" s="41">
        <v>0</v>
      </c>
      <c r="J83" s="41">
        <v>0</v>
      </c>
      <c r="K83" s="41">
        <v>69610</v>
      </c>
      <c r="L83" s="41">
        <v>9933</v>
      </c>
      <c r="M83" s="41">
        <v>9743</v>
      </c>
      <c r="N83" s="41">
        <v>0</v>
      </c>
      <c r="O83" s="42">
        <v>45784</v>
      </c>
      <c r="P83" s="73">
        <v>367789</v>
      </c>
      <c r="Q83" s="74">
        <v>0.19969301303310072</v>
      </c>
      <c r="R83" s="1"/>
    </row>
    <row r="84" spans="1:18" ht="20" x14ac:dyDescent="0.4">
      <c r="A84" s="12" t="s">
        <v>27</v>
      </c>
      <c r="B84" s="41">
        <v>0</v>
      </c>
      <c r="C84" s="41">
        <v>0</v>
      </c>
      <c r="D84" s="41">
        <v>0</v>
      </c>
      <c r="E84" s="41">
        <v>793</v>
      </c>
      <c r="F84" s="41">
        <v>0</v>
      </c>
      <c r="G84" s="41">
        <v>0</v>
      </c>
      <c r="H84" s="41">
        <v>367800</v>
      </c>
      <c r="I84" s="41">
        <v>0</v>
      </c>
      <c r="J84" s="41">
        <v>0</v>
      </c>
      <c r="K84" s="41">
        <v>0</v>
      </c>
      <c r="L84" s="41">
        <v>7787</v>
      </c>
      <c r="M84" s="41">
        <v>0</v>
      </c>
      <c r="N84" s="41">
        <v>0</v>
      </c>
      <c r="O84" s="42">
        <v>0</v>
      </c>
      <c r="P84" s="73">
        <v>376380</v>
      </c>
      <c r="Q84" s="74">
        <v>0.2043575426274262</v>
      </c>
      <c r="R84" s="1"/>
    </row>
    <row r="85" spans="1:18" ht="20" x14ac:dyDescent="0.4">
      <c r="A85" s="12" t="s">
        <v>28</v>
      </c>
      <c r="B85" s="41">
        <v>0</v>
      </c>
      <c r="C85" s="41">
        <v>0</v>
      </c>
      <c r="D85" s="41">
        <v>0</v>
      </c>
      <c r="E85" s="41">
        <v>1040</v>
      </c>
      <c r="F85" s="41">
        <v>0</v>
      </c>
      <c r="G85" s="41">
        <v>0</v>
      </c>
      <c r="H85" s="41">
        <v>296512</v>
      </c>
      <c r="I85" s="41">
        <v>0</v>
      </c>
      <c r="J85" s="41">
        <v>0</v>
      </c>
      <c r="K85" s="41">
        <v>116917</v>
      </c>
      <c r="L85" s="41">
        <v>11136</v>
      </c>
      <c r="M85" s="41">
        <v>0</v>
      </c>
      <c r="N85" s="41">
        <v>0</v>
      </c>
      <c r="O85" s="42">
        <v>0</v>
      </c>
      <c r="P85" s="73">
        <v>425605</v>
      </c>
      <c r="Q85" s="74">
        <v>0.23108452077673022</v>
      </c>
      <c r="R85" s="1"/>
    </row>
    <row r="86" spans="1:18" ht="20" x14ac:dyDescent="0.4">
      <c r="A86" s="12" t="s">
        <v>29</v>
      </c>
      <c r="B86" s="41">
        <v>0</v>
      </c>
      <c r="C86" s="41">
        <v>20967</v>
      </c>
      <c r="D86" s="41">
        <v>0</v>
      </c>
      <c r="E86" s="41">
        <v>4097</v>
      </c>
      <c r="F86" s="41">
        <v>6162</v>
      </c>
      <c r="G86" s="41">
        <v>2076</v>
      </c>
      <c r="H86" s="41">
        <v>78399</v>
      </c>
      <c r="I86" s="41">
        <v>0</v>
      </c>
      <c r="J86" s="41">
        <v>0</v>
      </c>
      <c r="K86" s="41">
        <v>84397</v>
      </c>
      <c r="L86" s="41">
        <v>24443</v>
      </c>
      <c r="M86" s="41">
        <v>11896</v>
      </c>
      <c r="N86" s="41">
        <v>0</v>
      </c>
      <c r="O86" s="42">
        <v>44910</v>
      </c>
      <c r="P86" s="73">
        <v>277347</v>
      </c>
      <c r="Q86" s="74">
        <v>0.15058704334738501</v>
      </c>
      <c r="R86" s="1"/>
    </row>
    <row r="87" spans="1:18" ht="20" x14ac:dyDescent="0.4">
      <c r="A87" s="12" t="s">
        <v>30</v>
      </c>
      <c r="B87" s="41">
        <v>0</v>
      </c>
      <c r="C87" s="41">
        <v>0</v>
      </c>
      <c r="D87" s="41">
        <v>0</v>
      </c>
      <c r="E87" s="41">
        <v>445</v>
      </c>
      <c r="F87" s="41">
        <v>0</v>
      </c>
      <c r="G87" s="41">
        <v>0</v>
      </c>
      <c r="H87" s="41">
        <v>40285</v>
      </c>
      <c r="I87" s="41">
        <v>0</v>
      </c>
      <c r="J87" s="41">
        <v>0</v>
      </c>
      <c r="K87" s="41">
        <v>0</v>
      </c>
      <c r="L87" s="41">
        <v>2983</v>
      </c>
      <c r="M87" s="41">
        <v>0</v>
      </c>
      <c r="N87" s="41">
        <v>0</v>
      </c>
      <c r="O87" s="42">
        <v>0</v>
      </c>
      <c r="P87" s="73">
        <v>43713</v>
      </c>
      <c r="Q87" s="74">
        <v>2.3734208143027475E-2</v>
      </c>
      <c r="R87" s="1"/>
    </row>
    <row r="88" spans="1:18" ht="20" x14ac:dyDescent="0.4">
      <c r="A88" s="13" t="s">
        <v>31</v>
      </c>
      <c r="B88" s="41">
        <v>7</v>
      </c>
      <c r="C88" s="41">
        <v>252</v>
      </c>
      <c r="D88" s="41">
        <v>163</v>
      </c>
      <c r="E88" s="41">
        <v>125</v>
      </c>
      <c r="F88" s="41">
        <v>44</v>
      </c>
      <c r="G88" s="41">
        <v>3</v>
      </c>
      <c r="H88" s="41">
        <v>5919</v>
      </c>
      <c r="I88" s="41">
        <v>364</v>
      </c>
      <c r="J88" s="41">
        <v>134</v>
      </c>
      <c r="K88" s="41">
        <v>2217</v>
      </c>
      <c r="L88" s="41">
        <v>362</v>
      </c>
      <c r="M88" s="41">
        <v>64</v>
      </c>
      <c r="N88" s="41">
        <v>228</v>
      </c>
      <c r="O88" s="42">
        <v>159</v>
      </c>
      <c r="P88" s="73">
        <v>10041</v>
      </c>
      <c r="Q88" s="74">
        <v>5.4518148826239081E-3</v>
      </c>
      <c r="R88" s="1"/>
    </row>
    <row r="89" spans="1:18" ht="20" x14ac:dyDescent="0.4">
      <c r="A89" s="12" t="s">
        <v>32</v>
      </c>
      <c r="B89" s="41">
        <v>201</v>
      </c>
      <c r="C89" s="41">
        <v>0</v>
      </c>
      <c r="D89" s="41">
        <v>767</v>
      </c>
      <c r="E89" s="41">
        <v>0</v>
      </c>
      <c r="F89" s="41">
        <v>0</v>
      </c>
      <c r="G89" s="41">
        <v>0</v>
      </c>
      <c r="H89" s="41">
        <v>0</v>
      </c>
      <c r="I89" s="41">
        <v>2090</v>
      </c>
      <c r="J89" s="41">
        <v>642</v>
      </c>
      <c r="K89" s="41">
        <v>0</v>
      </c>
      <c r="L89" s="41">
        <v>0</v>
      </c>
      <c r="M89" s="41">
        <v>0</v>
      </c>
      <c r="N89" s="41">
        <v>1856</v>
      </c>
      <c r="O89" s="42">
        <v>0</v>
      </c>
      <c r="P89" s="73">
        <v>5556</v>
      </c>
      <c r="Q89" s="74">
        <v>3.0166600426111377E-3</v>
      </c>
      <c r="R89" s="1"/>
    </row>
    <row r="90" spans="1:18" ht="20" x14ac:dyDescent="0.4">
      <c r="A90" s="12" t="s">
        <v>33</v>
      </c>
      <c r="B90" s="41">
        <v>0</v>
      </c>
      <c r="C90" s="41">
        <v>827</v>
      </c>
      <c r="D90" s="41">
        <v>0</v>
      </c>
      <c r="E90" s="41">
        <v>0</v>
      </c>
      <c r="F90" s="41">
        <v>215</v>
      </c>
      <c r="G90" s="41">
        <v>67</v>
      </c>
      <c r="H90" s="41">
        <v>0</v>
      </c>
      <c r="I90" s="41">
        <v>0</v>
      </c>
      <c r="J90" s="41">
        <v>0</v>
      </c>
      <c r="K90" s="41">
        <v>9963</v>
      </c>
      <c r="L90" s="41">
        <v>0</v>
      </c>
      <c r="M90" s="41">
        <v>230</v>
      </c>
      <c r="N90" s="41">
        <v>0</v>
      </c>
      <c r="O90" s="42">
        <v>1004</v>
      </c>
      <c r="P90" s="73">
        <v>12306</v>
      </c>
      <c r="Q90" s="74">
        <v>6.6816087984832E-3</v>
      </c>
      <c r="R90" s="1"/>
    </row>
    <row r="91" spans="1:18" ht="20.5" thickBot="1" x14ac:dyDescent="0.45">
      <c r="A91" s="12" t="s">
        <v>34</v>
      </c>
      <c r="B91" s="41">
        <v>0</v>
      </c>
      <c r="C91" s="41">
        <v>0</v>
      </c>
      <c r="D91" s="41">
        <v>0</v>
      </c>
      <c r="E91" s="41">
        <v>423</v>
      </c>
      <c r="F91" s="41">
        <v>0</v>
      </c>
      <c r="G91" s="41">
        <v>0</v>
      </c>
      <c r="H91" s="41">
        <v>26461</v>
      </c>
      <c r="I91" s="41">
        <v>0</v>
      </c>
      <c r="J91" s="41">
        <v>0</v>
      </c>
      <c r="K91" s="41">
        <v>0</v>
      </c>
      <c r="L91" s="41">
        <v>1370</v>
      </c>
      <c r="M91" s="41">
        <v>0</v>
      </c>
      <c r="N91" s="41">
        <v>0</v>
      </c>
      <c r="O91" s="42">
        <v>0</v>
      </c>
      <c r="P91" s="75">
        <v>28254</v>
      </c>
      <c r="Q91" s="74">
        <v>1.5340661059023592E-2</v>
      </c>
      <c r="R91" s="1"/>
    </row>
    <row r="92" spans="1:18" ht="21" thickTop="1" thickBot="1" x14ac:dyDescent="0.45">
      <c r="A92" s="14" t="s">
        <v>35</v>
      </c>
      <c r="B92" s="113">
        <v>7822</v>
      </c>
      <c r="C92" s="113">
        <v>41127</v>
      </c>
      <c r="D92" s="113">
        <v>23929</v>
      </c>
      <c r="E92" s="113">
        <v>12681</v>
      </c>
      <c r="F92" s="113">
        <v>12484</v>
      </c>
      <c r="G92" s="113">
        <v>4747</v>
      </c>
      <c r="H92" s="113">
        <v>1114148</v>
      </c>
      <c r="I92" s="113">
        <v>69739</v>
      </c>
      <c r="J92" s="113">
        <v>24770</v>
      </c>
      <c r="K92" s="113">
        <v>283104</v>
      </c>
      <c r="L92" s="113">
        <v>80518</v>
      </c>
      <c r="M92" s="113">
        <v>21933</v>
      </c>
      <c r="N92" s="113">
        <v>52913</v>
      </c>
      <c r="O92" s="113">
        <v>91857</v>
      </c>
      <c r="P92" s="76">
        <v>1841772</v>
      </c>
      <c r="Q92" s="65">
        <v>1.0000000000000002</v>
      </c>
      <c r="R92" s="1"/>
    </row>
    <row r="93" spans="1:18" ht="13" x14ac:dyDescent="0.3">
      <c r="A93" s="15" t="s">
        <v>36</v>
      </c>
      <c r="B93" s="50" t="s">
        <v>37</v>
      </c>
      <c r="C93" s="48">
        <v>135350</v>
      </c>
      <c r="D93" s="49" t="s">
        <v>38</v>
      </c>
      <c r="E93" s="49">
        <v>54</v>
      </c>
      <c r="F93" s="50" t="s">
        <v>39</v>
      </c>
      <c r="G93" s="49">
        <v>7385</v>
      </c>
      <c r="H93" s="49" t="s">
        <v>40</v>
      </c>
      <c r="I93" s="49">
        <v>135943</v>
      </c>
      <c r="J93" s="50" t="s">
        <v>41</v>
      </c>
      <c r="K93" s="51">
        <v>0</v>
      </c>
      <c r="M93" s="50" t="s">
        <v>42</v>
      </c>
      <c r="N93" s="49">
        <v>66810</v>
      </c>
      <c r="P93" s="16">
        <v>353156</v>
      </c>
    </row>
    <row r="94" spans="1:18" ht="16" thickBot="1" x14ac:dyDescent="0.4">
      <c r="A94" s="15"/>
      <c r="B94" s="16"/>
      <c r="C94" s="16"/>
      <c r="D94" s="17"/>
      <c r="E94" s="18"/>
      <c r="F94" s="17"/>
      <c r="G94" s="17"/>
      <c r="H94" s="19"/>
      <c r="I94" s="17"/>
      <c r="J94" s="17"/>
      <c r="K94" s="17"/>
      <c r="L94" s="17"/>
      <c r="M94" s="17"/>
      <c r="N94" s="17"/>
      <c r="O94" s="17"/>
      <c r="P94" s="20">
        <v>2194928</v>
      </c>
    </row>
    <row r="95" spans="1:18" ht="13.5" thickTop="1" x14ac:dyDescent="0.25">
      <c r="A95" s="47" t="s">
        <v>43</v>
      </c>
      <c r="B95" s="56">
        <v>7614</v>
      </c>
      <c r="D95" t="s">
        <v>44</v>
      </c>
      <c r="E95" s="16"/>
      <c r="K95" s="16"/>
      <c r="O95" s="17"/>
      <c r="Q95" s="77"/>
    </row>
    <row r="96" spans="1:18" ht="15.5" x14ac:dyDescent="0.35">
      <c r="D96" s="17"/>
      <c r="E96" s="18"/>
      <c r="F96" s="17"/>
      <c r="G96" s="17"/>
      <c r="H96" s="19"/>
      <c r="I96" s="17"/>
      <c r="J96" s="17"/>
      <c r="K96" s="17"/>
      <c r="L96" s="17"/>
      <c r="M96" s="17" t="s">
        <v>44</v>
      </c>
      <c r="N96" s="17"/>
      <c r="O96" s="17"/>
      <c r="P96" s="17"/>
      <c r="Q96" s="16"/>
      <c r="R96" t="s">
        <v>44</v>
      </c>
    </row>
    <row r="97" spans="1:17" ht="15.5" x14ac:dyDescent="0.35">
      <c r="A97" s="53" t="s">
        <v>81</v>
      </c>
      <c r="B97" s="53"/>
      <c r="D97" s="17"/>
      <c r="E97" s="18"/>
      <c r="F97" s="17"/>
      <c r="G97" s="17"/>
      <c r="H97" s="19"/>
      <c r="I97" s="17"/>
      <c r="J97" s="17"/>
      <c r="K97" s="17"/>
      <c r="L97" s="17"/>
      <c r="M97" s="17"/>
      <c r="N97" s="17"/>
      <c r="O97" s="17" t="s">
        <v>44</v>
      </c>
      <c r="P97" s="17"/>
      <c r="Q97" s="16"/>
    </row>
    <row r="98" spans="1:17" ht="15.5" x14ac:dyDescent="0.35">
      <c r="A98" s="53" t="s">
        <v>45</v>
      </c>
      <c r="B98" s="53"/>
      <c r="C98" s="16"/>
      <c r="D98" s="17"/>
      <c r="E98" s="18"/>
      <c r="F98" s="17"/>
      <c r="G98" s="17"/>
      <c r="H98" s="19"/>
      <c r="I98" s="17"/>
      <c r="J98" s="17"/>
      <c r="K98" s="17"/>
      <c r="L98" s="17"/>
      <c r="M98" s="17"/>
      <c r="N98" s="17"/>
      <c r="O98" s="17" t="s">
        <v>44</v>
      </c>
      <c r="P98" s="17"/>
      <c r="Q98" s="16"/>
    </row>
  </sheetData>
  <mergeCells count="36">
    <mergeCell ref="A74:R74"/>
    <mergeCell ref="A75:R75"/>
    <mergeCell ref="A76:R76"/>
    <mergeCell ref="K42:K44"/>
    <mergeCell ref="C45:E45"/>
    <mergeCell ref="A49:R49"/>
    <mergeCell ref="A50:R50"/>
    <mergeCell ref="A51:R51"/>
    <mergeCell ref="A52:R52"/>
    <mergeCell ref="C42:E44"/>
    <mergeCell ref="F42:F44"/>
    <mergeCell ref="G42:G44"/>
    <mergeCell ref="H42:H44"/>
    <mergeCell ref="I42:I44"/>
    <mergeCell ref="J42:J44"/>
    <mergeCell ref="J38:J39"/>
    <mergeCell ref="K38:K39"/>
    <mergeCell ref="C40:E41"/>
    <mergeCell ref="F40:F41"/>
    <mergeCell ref="G40:G41"/>
    <mergeCell ref="H40:H41"/>
    <mergeCell ref="I40:I41"/>
    <mergeCell ref="J40:J41"/>
    <mergeCell ref="K40:K41"/>
    <mergeCell ref="I38:I39"/>
    <mergeCell ref="C37:F37"/>
    <mergeCell ref="C38:E39"/>
    <mergeCell ref="F38:F39"/>
    <mergeCell ref="G38:G39"/>
    <mergeCell ref="H38:H39"/>
    <mergeCell ref="C35:K35"/>
    <mergeCell ref="A1:R1"/>
    <mergeCell ref="A2:R2"/>
    <mergeCell ref="A3:R3"/>
    <mergeCell ref="B27:P27"/>
    <mergeCell ref="B29:C29"/>
  </mergeCells>
  <pageMargins left="0.7" right="0.7" top="0.75" bottom="0.75" header="0.3" footer="0.3"/>
  <pageSetup scale="47" orientation="landscape" horizontalDpi="1200" verticalDpi="1200" r:id="rId1"/>
  <rowBreaks count="1" manualBreakCount="1">
    <brk id="48" max="16383" man="1"/>
  </rowBreaks>
  <colBreaks count="1" manualBreakCount="1">
    <brk id="18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98c3d9e-a56e-434b-bb6a-7c6f06128eeb" xsi:nil="true"/>
    <lcf76f155ced4ddcb4097134ff3c332f xmlns="5539627f-a073-49ae-920d-28f8649be131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1CB2E9DD614A43A66932E7A29982D5" ma:contentTypeVersion="18" ma:contentTypeDescription="Create a new document." ma:contentTypeScope="" ma:versionID="09a95eae29d0335a961933f6b88a52a4">
  <xsd:schema xmlns:xsd="http://www.w3.org/2001/XMLSchema" xmlns:xs="http://www.w3.org/2001/XMLSchema" xmlns:p="http://schemas.microsoft.com/office/2006/metadata/properties" xmlns:ns2="5539627f-a073-49ae-920d-28f8649be131" xmlns:ns3="898c3d9e-a56e-434b-bb6a-7c6f06128eeb" targetNamespace="http://schemas.microsoft.com/office/2006/metadata/properties" ma:root="true" ma:fieldsID="ec9aca7d65be40cdcbc2a3e58a5c86a4" ns2:_="" ns3:_="">
    <xsd:import namespace="5539627f-a073-49ae-920d-28f8649be131"/>
    <xsd:import namespace="898c3d9e-a56e-434b-bb6a-7c6f06128e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39627f-a073-49ae-920d-28f8649be1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54530796-48c6-4af7-bac8-201d8d5cee2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Location" ma:index="24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8c3d9e-a56e-434b-bb6a-7c6f06128ee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74b7978-2b36-45d1-8df7-27a74b1520b4}" ma:internalName="TaxCatchAll" ma:showField="CatchAllData" ma:web="898c3d9e-a56e-434b-bb6a-7c6f0612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4730B57-EAF3-47DE-B001-2A824DB90D5C}">
  <ds:schemaRefs>
    <ds:schemaRef ds:uri="http://purl.org/dc/elements/1.1/"/>
    <ds:schemaRef ds:uri="http://schemas.microsoft.com/office/2006/documentManagement/types"/>
    <ds:schemaRef ds:uri="http://www.w3.org/XML/1998/namespace"/>
    <ds:schemaRef ds:uri="5539627f-a073-49ae-920d-28f8649be131"/>
    <ds:schemaRef ds:uri="http://schemas.openxmlformats.org/package/2006/metadata/core-properties"/>
    <ds:schemaRef ds:uri="898c3d9e-a56e-434b-bb6a-7c6f06128eeb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46EA4A0-8727-491E-A8A6-0BE303F669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39627f-a073-49ae-920d-28f8649be131"/>
    <ds:schemaRef ds:uri="898c3d9e-a56e-434b-bb6a-7c6f06128e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443E50D-6B73-480A-8CF9-409AD96783F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APR 24</vt:lpstr>
      <vt:lpstr>MAR 24</vt:lpstr>
      <vt:lpstr>FEB 24</vt:lpstr>
      <vt:lpstr>JAN 24</vt:lpstr>
      <vt:lpstr>DEC 23</vt:lpstr>
      <vt:lpstr>NOV 23</vt:lpstr>
      <vt:lpstr>OCT 23</vt:lpstr>
      <vt:lpstr>'APR 24'!Print_Area</vt:lpstr>
      <vt:lpstr>'DEC 23'!Print_Area</vt:lpstr>
      <vt:lpstr>'FEB 24'!Print_Area</vt:lpstr>
      <vt:lpstr>'JAN 24'!Print_Area</vt:lpstr>
      <vt:lpstr>'MAR 24'!Print_Area</vt:lpstr>
      <vt:lpstr>'NOV 23'!Print_Area</vt:lpstr>
      <vt:lpstr>'OCT 23'!Print_Area</vt:lpstr>
    </vt:vector>
  </TitlesOfParts>
  <Manager/>
  <Company>AHCCCS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Lantz, Jason</dc:creator>
  <cp:keywords/>
  <dc:description/>
  <cp:lastModifiedBy>Storbeck, Derek</cp:lastModifiedBy>
  <cp:revision/>
  <dcterms:created xsi:type="dcterms:W3CDTF">2017-10-13T16:39:53Z</dcterms:created>
  <dcterms:modified xsi:type="dcterms:W3CDTF">2024-04-05T19:09:20Z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0x010100F11CB2E9DD614A43A66932E7A29982D5</vt:lpwstr>
  </property>
  <property fmtid="{D5CDD505-2E9C-101B-9397-08002B2CF9AE}" pid="3" name="Order">
    <vt:r8>224400</vt:r8>
  </property>
  <property fmtid="{D5CDD505-2E9C-101B-9397-08002B2CF9AE}" pid="4" name="MediaServiceImageTags">
    <vt:lpwstr/>
  </property>
</Properties>
</file>