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12"/>
  <workbookPr showInkAnnotation="0" defaultThemeVersion="124226"/>
  <mc:AlternateContent xmlns:mc="http://schemas.openxmlformats.org/markup-compatibility/2006">
    <mc:Choice Requires="x15">
      <x15ac:absPath xmlns:x15ac="http://schemas.microsoft.com/office/spreadsheetml/2010/11/ac" url="https://ahcccs.sharepoint.com/sites/DHCMFINRI/Shared Documents/RI/Reinsurance - DHCM Finance/2024 CY42 10-01-2023 09-30-2024/Transplant Contracts Issues/"/>
    </mc:Choice>
  </mc:AlternateContent>
  <xr:revisionPtr revIDLastSave="501" documentId="8_{A28E53F5-359B-4B5A-A7ED-4F56275D2B68}" xr6:coauthVersionLast="47" xr6:coauthVersionMax="47" xr10:uidLastSave="{B387287B-A20F-40B3-815B-588ACBB9930F}"/>
  <bookViews>
    <workbookView xWindow="-120" yWindow="-120" windowWidth="19440" windowHeight="14880" tabRatio="951" xr2:uid="{00000000-000D-0000-FFFF-FFFF00000000}"/>
  </bookViews>
  <sheets>
    <sheet name="2023_BannerMD_BMT_AUT_ADULT" sheetId="68" r:id="rId1"/>
    <sheet name="2023_BannerMD_BMT_ALLO_RELATED" sheetId="94" r:id="rId2"/>
    <sheet name="2023_BannerMD_BMT_HAPLOID " sheetId="96" r:id="rId3"/>
    <sheet name="2023_BannerMD_BMT_ALLO_UNRELAT" sheetId="95" r:id="rId4"/>
    <sheet name="2023_BannerMD_TBI" sheetId="146" r:id="rId5"/>
    <sheet name="2023_BannerMD_YESCARTA" sheetId="111" r:id="rId6"/>
    <sheet name="2023_BannerMD_KYMRIAH" sheetId="139" r:id="rId7"/>
    <sheet name="2023_BannerMD_TECARTUS" sheetId="138" r:id="rId8"/>
    <sheet name="2023BannerMD_ABECMA " sheetId="169" r:id="rId9"/>
    <sheet name="2023_BannerMD_BREYANZI" sheetId="170" r:id="rId10"/>
    <sheet name="2023_BUMCP_HEART" sheetId="134" r:id="rId11"/>
    <sheet name="2023_BUMCP_KIDNEY CADAVERIC" sheetId="1" r:id="rId12"/>
    <sheet name="2023_BUMCP_KIDNEY_LIVING" sheetId="2" r:id="rId13"/>
    <sheet name="2023_BUMCP_PANCREAS_AFTER_KDY" sheetId="3" r:id="rId14"/>
    <sheet name="2023_BUMCP_SIM__KIDNEY-PANCREAS" sheetId="4" r:id="rId15"/>
    <sheet name="2023_BUMCP_CAD_LIVER" sheetId="5" r:id="rId16"/>
    <sheet name="2023_BUMCP_SIMUL_CADV LIV KD" sheetId="67" r:id="rId17"/>
    <sheet name="2023_BUMCT_AUT_PEDS" sheetId="106" r:id="rId18"/>
    <sheet name="2023_BUMCT_ALLO_RELA_PEDS" sheetId="107" r:id="rId19"/>
    <sheet name="2023_BUMCT_HAPLOID PEDS" sheetId="109" r:id="rId20"/>
    <sheet name="2023_BUMCT_ALLO_UNRE_PEDS" sheetId="108" r:id="rId21"/>
    <sheet name="2023_BUMCT_BMT_AUTO_ADULT" sheetId="37" r:id="rId22"/>
    <sheet name="2023_BUMCT_BMT_ALLO_REL_ADULT" sheetId="38" r:id="rId23"/>
    <sheet name="2023_BUMCT_BMT_HAPLOID_ADULT" sheetId="91" r:id="rId24"/>
    <sheet name="2023_BUMCT_BMT_ALLO_UNREL_ADULT" sheetId="39" r:id="rId25"/>
    <sheet name="2023_BUMCT_TBI" sheetId="150" r:id="rId26"/>
    <sheet name="2023_BUMCT_KYMRIAH" sheetId="112" r:id="rId27"/>
    <sheet name="2023_BUMCT_YESCARTA" sheetId="135" r:id="rId28"/>
    <sheet name="2023_BUMCT_TECARTUS" sheetId="137" r:id="rId29"/>
    <sheet name="2023 BUMCT_CARVYKTI" sheetId="156" r:id="rId30"/>
    <sheet name="2023_BUMCT_KIDNEY_LIVING" sheetId="66" r:id="rId31"/>
    <sheet name="2023_BUMCT_KIDNEY_CADAVERIC" sheetId="60" r:id="rId32"/>
    <sheet name="2023_BUMCT_PANCREAS_AFTER_KDY" sheetId="46" r:id="rId33"/>
    <sheet name="2023_BUMCT_SIMUL_PANCREAS_KDNY_" sheetId="47" r:id="rId34"/>
    <sheet name="2023_BUMCT_CAD_LIVER" sheetId="61" r:id="rId35"/>
    <sheet name="2023 BUMCT CADV SIM LIV KDY" sheetId="55" r:id="rId36"/>
    <sheet name="2023_BUMCT_SINGLE_LUNG" sheetId="56" r:id="rId37"/>
    <sheet name="2023_BUMCT_DOUBLE_LUNG" sheetId="92" r:id="rId38"/>
    <sheet name="2022_BUMCT_HEART" sheetId="58" state="hidden" r:id="rId39"/>
    <sheet name="2022_BUMCT_VAD_CAD" sheetId="101" state="hidden" r:id="rId40"/>
    <sheet name="2022_BUMCT_HEART-LUNG" sheetId="59" state="hidden" r:id="rId41"/>
    <sheet name="2023_BUMCT_HEART " sheetId="160" r:id="rId42"/>
    <sheet name="2023_BUMCT_HEART-LUNG" sheetId="161" r:id="rId43"/>
    <sheet name="2023_CITYOFHOPE_BMT_AUT_ADULT" sheetId="162" r:id="rId44"/>
    <sheet name="2023_CITYOFHOPE_KYMRIAH" sheetId="163" r:id="rId45"/>
    <sheet name="2023_CITYOFHOPE_YESCARTA" sheetId="164" r:id="rId46"/>
    <sheet name="2023_CITYOFHOPE_TECARTUS" sheetId="165" r:id="rId47"/>
    <sheet name="2023_CITYOFHOPE_CARVYKTI" sheetId="166" r:id="rId48"/>
    <sheet name="2023_CITYOFHOPE_ABECMA" sheetId="167" r:id="rId49"/>
    <sheet name="2023_CITYOFHOPE_BREYANZI" sheetId="168" r:id="rId50"/>
    <sheet name="2023 LPCH-BMT AUT PEDS" sheetId="126" r:id="rId51"/>
    <sheet name="2023 LPCH-ALLO RELA PEDS" sheetId="127" r:id="rId52"/>
    <sheet name="2023 LPCH ALLO UNREL PEDS" sheetId="128" r:id="rId53"/>
    <sheet name="2023_LPCH_TBI_PED" sheetId="83" r:id="rId54"/>
    <sheet name="2023 LPCH -Living_Liver" sheetId="78" r:id="rId55"/>
    <sheet name="2023 LPCH -CAD_Liver" sheetId="133" r:id="rId56"/>
    <sheet name="2023 LPCH-Single-Double Lung" sheetId="76" r:id="rId57"/>
    <sheet name="2023 LPCH_Heart" sheetId="144" r:id="rId58"/>
    <sheet name="2023 LPCH-Heart-Lung" sheetId="77" r:id="rId59"/>
    <sheet name="2023 LPCH - Multi-vis cad donor" sheetId="79" r:id="rId60"/>
    <sheet name="2023 LPCH - Intestine cad donor" sheetId="80" r:id="rId61"/>
    <sheet name="2023_MAYO_BMT_AUT_ADULT" sheetId="6" r:id="rId62"/>
    <sheet name="2023_MAYO_BMT_ALO_REL_ADULT_" sheetId="84" r:id="rId63"/>
    <sheet name="2023_MAYO_HAPLOID_BMT_ADULT" sheetId="87" r:id="rId64"/>
    <sheet name="2023_MAYO_BMT_ALLO_UNR_ADULT" sheetId="8" r:id="rId65"/>
    <sheet name="2023_MAYO_BMT_AUT_PED" sheetId="122" r:id="rId66"/>
    <sheet name="2023_MAYO_BMT_ALO_REL_PED" sheetId="123" r:id="rId67"/>
    <sheet name="2023_MAYO_HAPLOID_BMT_PED" sheetId="124" r:id="rId68"/>
    <sheet name="2023_MAYO_BMT_ALLO_UNR_PED" sheetId="125" r:id="rId69"/>
    <sheet name="2023_MAYO_TBI_ADULT &amp; PED" sheetId="149" r:id="rId70"/>
    <sheet name="2023_MAYO_PHX_HEART" sheetId="9" r:id="rId71"/>
    <sheet name="2023_MAYO_KIDNEY_LIVING" sheetId="14" r:id="rId72"/>
    <sheet name="2023_MAYO_KIDNEY_CADAVERIC" sheetId="15" r:id="rId73"/>
    <sheet name="2023_MAYO_PHX_CAD_LIVER_ADULT" sheetId="11" r:id="rId74"/>
    <sheet name="2023_MAYO_SIMUL_CADV LIV KDY" sheetId="10" r:id="rId75"/>
    <sheet name="2023_MAYO_SIMUL_KDY_PANCREAS" sheetId="12" r:id="rId76"/>
    <sheet name="2023_MAYO_PANCREAS_after_KDY" sheetId="13" r:id="rId77"/>
    <sheet name="2023_PCH_PED_BMT_AUTO" sheetId="18" r:id="rId78"/>
    <sheet name="2023_PCH_PED_BMT_ALLO_RELATED" sheetId="19" r:id="rId79"/>
    <sheet name="2023_PCH_PED_HAPLOID_" sheetId="88" r:id="rId80"/>
    <sheet name="2023_PCH_PED_BMT_ALLO_UNREL_" sheetId="20" r:id="rId81"/>
    <sheet name="2023_PCH_TBI" sheetId="148" r:id="rId82"/>
    <sheet name="2023_PCH_VOD" sheetId="89" r:id="rId83"/>
    <sheet name="2023_PCH_KYMRIAH" sheetId="93" r:id="rId84"/>
    <sheet name="2023_PCH_KIDNEY_LIVING" sheetId="16" r:id="rId85"/>
    <sheet name="2023_PCH_KIDNEY_CADAVERIC" sheetId="17" r:id="rId86"/>
    <sheet name="2023_PCH_PEDIATRIC_HEART" sheetId="21" r:id="rId87"/>
    <sheet name="2023_PCH_PED_LIVING_LIVER" sheetId="130" r:id="rId88"/>
    <sheet name="2023_PCH_PED_CADAVERIC_LIVER_" sheetId="22" r:id="rId89"/>
    <sheet name="2023_SCTHLTH_CARE-SHEA_BMT_AUTO" sheetId="23" r:id="rId90"/>
    <sheet name="2023SCTHLTHCARE-SHEA_BMT_ALOREL" sheetId="24" r:id="rId91"/>
    <sheet name="2023 SCTH_CARE-SHEA_HAPLOID_BMT" sheetId="90" r:id="rId92"/>
    <sheet name="2023SCTH_CARE-SHEA_BMT_ALOUNREL" sheetId="25" r:id="rId93"/>
    <sheet name="2023_SCTH-SHEA_TBI" sheetId="147" r:id="rId94"/>
    <sheet name="2023_SCTH-SHEA_KYMRIAH" sheetId="151" r:id="rId95"/>
    <sheet name="2023_SCTH-SHEA_YESCARTA" sheetId="152" r:id="rId96"/>
    <sheet name="2023_SCTH-SHEA_TECARTUS " sheetId="158" r:id="rId97"/>
    <sheet name="2023_SCTH-SHEA_ ABECMA" sheetId="159" r:id="rId98"/>
    <sheet name="2023_SCTH-SHEA_ BREYANZI" sheetId="153" r:id="rId99"/>
    <sheet name="2023_ST_JOSEPHS_SINGLE_LUNG" sheetId="26" r:id="rId100"/>
    <sheet name="2023_ST_JOSEPHS_DOUBLE_LUNG" sheetId="27" r:id="rId101"/>
    <sheet name="2023_ST_JOES_SIMUL_CADV LIV KID" sheetId="85" r:id="rId102"/>
    <sheet name="2023_ST_JOSEPHS_CAD_LIVER_ADULT" sheetId="86" r:id="rId103"/>
    <sheet name="2023_ST_Josephs Cad KIDNEY CKY" sheetId="81" r:id="rId104"/>
    <sheet name="2023_ST_JOSEPHS_LIVING KIDNEY" sheetId="82" r:id="rId105"/>
    <sheet name="2023 STANFORD SINGLE DOUBLELUNG" sheetId="131" r:id="rId106"/>
    <sheet name="2023 STANFORD HEART" sheetId="132" r:id="rId107"/>
    <sheet name="2023 STANFORD-Heart-Lung " sheetId="73" r:id="rId108"/>
    <sheet name="2023_UCSF_PED_ALLO_UNR_MUDSCID_" sheetId="35" r:id="rId109"/>
    <sheet name="2023_UCSF_PED_ALLO_REL_SCIDS_" sheetId="36" r:id="rId110"/>
    <sheet name="2023_UCSF_PED_AUT_MUDSCID" sheetId="140" r:id="rId111"/>
  </sheets>
  <externalReferences>
    <externalReference r:id="rId112"/>
  </externalReferences>
  <definedNames>
    <definedName name="_xlnm.Print_Area" localSheetId="38">'2022_BUMCT_HEART'!$A$1:$H$29</definedName>
    <definedName name="_xlnm.Print_Area" localSheetId="40">'2022_BUMCT_HEART-LUNG'!$A$1:$H$27</definedName>
    <definedName name="_xlnm.Print_Area" localSheetId="39">'2022_BUMCT_VAD_CAD'!$A$1:$D$17</definedName>
    <definedName name="_xlnm.Print_Area" localSheetId="35">'2023 BUMCT CADV SIM LIV KDY'!$A$1:$I$19</definedName>
    <definedName name="_xlnm.Print_Area" localSheetId="29">'2023 BUMCT_CARVYKTI'!$A$1:$E$13</definedName>
    <definedName name="_xlnm.Print_Area" localSheetId="60">'2023 LPCH - Intestine cad donor'!$A$1:$H$22</definedName>
    <definedName name="_xlnm.Print_Area" localSheetId="59">'2023 LPCH - Multi-vis cad donor'!$A$1:$H$27</definedName>
    <definedName name="_xlnm.Print_Area" localSheetId="52">'2023 LPCH ALLO UNREL PEDS'!$1:$31</definedName>
    <definedName name="_xlnm.Print_Area" localSheetId="55">'2023 LPCH -CAD_Liver'!$A$1:$H$27</definedName>
    <definedName name="_xlnm.Print_Area" localSheetId="54">'2023 LPCH -Living_Liver'!$A$1:$H$28</definedName>
    <definedName name="_xlnm.Print_Area" localSheetId="57">'2023 LPCH_Heart'!$A$1:$H$20</definedName>
    <definedName name="_xlnm.Print_Area" localSheetId="51">'2023 LPCH-ALLO RELA PEDS'!$A$1:$H$25</definedName>
    <definedName name="_xlnm.Print_Area" localSheetId="50">'2023 LPCH-BMT AUT PEDS'!$A$1:$G$22</definedName>
    <definedName name="_xlnm.Print_Area" localSheetId="58">'2023 LPCH-Heart-Lung'!$1:$24</definedName>
    <definedName name="_xlnm.Print_Area" localSheetId="56">'2023 LPCH-Single-Double Lung'!$A$1:$F$21</definedName>
    <definedName name="_xlnm.Print_Area" localSheetId="91">'2023 SCTH_CARE-SHEA_HAPLOID_BMT'!$A$1:$H$23</definedName>
    <definedName name="_xlnm.Print_Area" localSheetId="105">'2023 STANFORD SINGLE DOUBLELUNG'!$A$1:$H$28</definedName>
    <definedName name="_xlnm.Print_Area" localSheetId="107">'2023 STANFORD-Heart-Lung '!$A$1:$H$22</definedName>
    <definedName name="_xlnm.Print_Area" localSheetId="1">'2023_BannerMD_BMT_ALLO_RELATED'!$A$1:$H$23</definedName>
    <definedName name="_xlnm.Print_Area" localSheetId="3">'2023_BannerMD_BMT_ALLO_UNRELAT'!$1:$29</definedName>
    <definedName name="_xlnm.Print_Area" localSheetId="0">'2023_BannerMD_BMT_AUT_ADULT'!$1:$26</definedName>
    <definedName name="_xlnm.Print_Area" localSheetId="2">'2023_BannerMD_BMT_HAPLOID '!$A$1:$H$30</definedName>
    <definedName name="_xlnm.Print_Area" localSheetId="9">'2023_BannerMD_BREYANZI'!$A$1:$E$12</definedName>
    <definedName name="_xlnm.Print_Area" localSheetId="6">'2023_BannerMD_KYMRIAH'!$A$1:$E$12</definedName>
    <definedName name="_xlnm.Print_Area" localSheetId="4">'2023_BannerMD_TBI'!$A$1:$E$15</definedName>
    <definedName name="_xlnm.Print_Area" localSheetId="7">'2023_BannerMD_TECARTUS'!$A$1:$E$13</definedName>
    <definedName name="_xlnm.Print_Area" localSheetId="5">'2023_BannerMD_YESCARTA'!$A$1:$E$13</definedName>
    <definedName name="_xlnm.Print_Area" localSheetId="15">'2023_BUMCP_CAD_LIVER'!$A$1:$G$20</definedName>
    <definedName name="_xlnm.Print_Area" localSheetId="10">'2023_BUMCP_HEART'!$A$1:$H$27</definedName>
    <definedName name="_xlnm.Print_Area" localSheetId="11">'2023_BUMCP_KIDNEY CADAVERIC'!$A$1:$F$19</definedName>
    <definedName name="_xlnm.Print_Area" localSheetId="12">'2023_BUMCP_KIDNEY_LIVING'!$A$1:$G$20</definedName>
    <definedName name="_xlnm.Print_Area" localSheetId="13">'2023_BUMCP_PANCREAS_AFTER_KDY'!$A$1:$G$20</definedName>
    <definedName name="_xlnm.Print_Area" localSheetId="14">'2023_BUMCP_SIM__KIDNEY-PANCREAS'!$A$1:$G$20</definedName>
    <definedName name="_xlnm.Print_Area" localSheetId="16">'2023_BUMCP_SIMUL_CADV LIV KD'!$A$1:$G$20</definedName>
    <definedName name="_xlnm.Print_Area" localSheetId="18">'2023_BUMCT_ALLO_RELA_PEDS'!$1:$25</definedName>
    <definedName name="_xlnm.Print_Area" localSheetId="20">'2023_BUMCT_ALLO_UNRE_PEDS'!$1:$31</definedName>
    <definedName name="_xlnm.Print_Area" localSheetId="17">'2023_BUMCT_AUT_PEDS'!$1:$30</definedName>
    <definedName name="_xlnm.Print_Area" localSheetId="22">'2023_BUMCT_BMT_ALLO_REL_ADULT'!$1:$27</definedName>
    <definedName name="_xlnm.Print_Area" localSheetId="24">'2023_BUMCT_BMT_ALLO_UNREL_ADULT'!$1:$29</definedName>
    <definedName name="_xlnm.Print_Area" localSheetId="21">'2023_BUMCT_BMT_AUTO_ADULT'!$1:$22</definedName>
    <definedName name="_xlnm.Print_Area" localSheetId="23">'2023_BUMCT_BMT_HAPLOID_ADULT'!$1:$30</definedName>
    <definedName name="_xlnm.Print_Area" localSheetId="34">'2023_BUMCT_CAD_LIVER'!$A$1:$H$19</definedName>
    <definedName name="_xlnm.Print_Area" localSheetId="37">'2023_BUMCT_DOUBLE_LUNG'!$A$1:$H$19</definedName>
    <definedName name="_xlnm.Print_Area" localSheetId="19">'2023_BUMCT_HAPLOID PEDS'!$1:$32</definedName>
    <definedName name="_xlnm.Print_Area" localSheetId="41">'2023_BUMCT_HEART '!$A$1:$H$28</definedName>
    <definedName name="_xlnm.Print_Area" localSheetId="42">'2023_BUMCT_HEART-LUNG'!$A$1:$H$27</definedName>
    <definedName name="_xlnm.Print_Area" localSheetId="31">'2023_BUMCT_KIDNEY_CADAVERIC'!$A$1:$H$21</definedName>
    <definedName name="_xlnm.Print_Area" localSheetId="30">'2023_BUMCT_KIDNEY_LIVING'!$A$1:$H$19</definedName>
    <definedName name="_xlnm.Print_Area" localSheetId="26">'2023_BUMCT_KYMRIAH'!$A$1:$E$12</definedName>
    <definedName name="_xlnm.Print_Area" localSheetId="32">'2023_BUMCT_PANCREAS_AFTER_KDY'!$A$1:$H$20</definedName>
    <definedName name="_xlnm.Print_Area" localSheetId="33">'2023_BUMCT_SIMUL_PANCREAS_KDNY_'!$A$1:$H$19</definedName>
    <definedName name="_xlnm.Print_Area" localSheetId="36">'2023_BUMCT_SINGLE_LUNG'!$A$1:$H$21</definedName>
    <definedName name="_xlnm.Print_Area" localSheetId="25">'2023_BUMCT_TBI'!$A$1:$E$15</definedName>
    <definedName name="_xlnm.Print_Area" localSheetId="28">'2023_BUMCT_TECARTUS'!$A$1:$E$13</definedName>
    <definedName name="_xlnm.Print_Area" localSheetId="27">'2023_BUMCT_YESCARTA'!$A$1:$E$13</definedName>
    <definedName name="_xlnm.Print_Area" localSheetId="48">'2023_CITYOFHOPE_ABECMA'!$A$1:$E$12</definedName>
    <definedName name="_xlnm.Print_Area" localSheetId="43">'2023_CITYOFHOPE_BMT_AUT_ADULT'!$1:$26</definedName>
    <definedName name="_xlnm.Print_Area" localSheetId="49">'2023_CITYOFHOPE_BREYANZI'!$A$1:$E$12</definedName>
    <definedName name="_xlnm.Print_Area" localSheetId="47">'2023_CITYOFHOPE_CARVYKTI'!$A$1:$E$12</definedName>
    <definedName name="_xlnm.Print_Area" localSheetId="44">'2023_CITYOFHOPE_KYMRIAH'!$A$1:$E$12</definedName>
    <definedName name="_xlnm.Print_Area" localSheetId="46">'2023_CITYOFHOPE_TECARTUS'!$A$1:$E$12</definedName>
    <definedName name="_xlnm.Print_Area" localSheetId="45">'2023_CITYOFHOPE_YESCARTA'!$A$1:$E$12</definedName>
    <definedName name="_xlnm.Print_Area" localSheetId="53">'2023_LPCH_TBI_PED'!$A$1:$E$14</definedName>
    <definedName name="_xlnm.Print_Area" localSheetId="64">'2023_MAYO_BMT_ALLO_UNR_ADULT'!$1:$29</definedName>
    <definedName name="_xlnm.Print_Area" localSheetId="68">'2023_MAYO_BMT_ALLO_UNR_PED'!$1:$32</definedName>
    <definedName name="_xlnm.Print_Area" localSheetId="62">'2023_MAYO_BMT_ALO_REL_ADULT_'!$1:$35</definedName>
    <definedName name="_xlnm.Print_Area" localSheetId="66">'2023_MAYO_BMT_ALO_REL_PED'!$1:$27</definedName>
    <definedName name="_xlnm.Print_Area" localSheetId="61">'2023_MAYO_BMT_AUT_ADULT'!$1:$29</definedName>
    <definedName name="_xlnm.Print_Area" localSheetId="65">'2023_MAYO_BMT_AUT_PED'!$1:$29</definedName>
    <definedName name="_xlnm.Print_Area" localSheetId="63">'2023_MAYO_HAPLOID_BMT_ADULT'!$1:$28</definedName>
    <definedName name="_xlnm.Print_Area" localSheetId="67">'2023_MAYO_HAPLOID_BMT_PED'!$1:$27</definedName>
    <definedName name="_xlnm.Print_Area" localSheetId="72">'2023_MAYO_KIDNEY_CADAVERIC'!$A$1:$H$19</definedName>
    <definedName name="_xlnm.Print_Area" localSheetId="71">'2023_MAYO_KIDNEY_LIVING'!$A$1:$H$23</definedName>
    <definedName name="_xlnm.Print_Area" localSheetId="76">'2023_MAYO_PANCREAS_after_KDY'!$A$1:$H$21</definedName>
    <definedName name="_xlnm.Print_Area" localSheetId="73">'2023_MAYO_PHX_CAD_LIVER_ADULT'!$A$1:$H$27</definedName>
    <definedName name="_xlnm.Print_Area" localSheetId="70">'2023_MAYO_PHX_HEART'!$1:$26</definedName>
    <definedName name="_xlnm.Print_Area" localSheetId="74">'2023_MAYO_SIMUL_CADV LIV KDY'!$A$1:$H$23</definedName>
    <definedName name="_xlnm.Print_Area" localSheetId="75">'2023_MAYO_SIMUL_KDY_PANCREAS'!$A$1:$H$22</definedName>
    <definedName name="_xlnm.Print_Area" localSheetId="69">'2023_MAYO_TBI_ADULT &amp; PED'!$A$1:$E$15</definedName>
    <definedName name="_xlnm.Print_Area" localSheetId="85">'2023_PCH_KIDNEY_CADAVERIC'!$A$1:$H$21</definedName>
    <definedName name="_xlnm.Print_Area" localSheetId="84">'2023_PCH_KIDNEY_LIVING'!$A$1:$H$20</definedName>
    <definedName name="_xlnm.Print_Area" localSheetId="83">'2023_PCH_KYMRIAH'!$A$1:$D$13</definedName>
    <definedName name="_xlnm.Print_Area" localSheetId="78">'2023_PCH_PED_BMT_ALLO_RELATED'!$1:$28</definedName>
    <definedName name="_xlnm.Print_Area" localSheetId="80">'2023_PCH_PED_BMT_ALLO_UNREL_'!$1:$29</definedName>
    <definedName name="_xlnm.Print_Area" localSheetId="77">'2023_PCH_PED_BMT_AUTO'!$1:$29</definedName>
    <definedName name="_xlnm.Print_Area" localSheetId="88">'2023_PCH_PED_CADAVERIC_LIVER_'!$A$1:$G$24</definedName>
    <definedName name="_xlnm.Print_Area" localSheetId="79">'2023_PCH_PED_HAPLOID_'!$1:$30</definedName>
    <definedName name="_xlnm.Print_Area" localSheetId="87">'2023_PCH_PED_LIVING_LIVER'!$A$1:$G$25</definedName>
    <definedName name="_xlnm.Print_Area" localSheetId="86">'2023_PCH_PEDIATRIC_HEART'!$1:$30</definedName>
    <definedName name="_xlnm.Print_Area" localSheetId="81">'2023_PCH_TBI'!$A$1:$E$14</definedName>
    <definedName name="_xlnm.Print_Area" localSheetId="82">'2023_PCH_VOD'!$A$1:$E$14</definedName>
    <definedName name="_xlnm.Print_Area" localSheetId="89">'2023_SCTHLTH_CARE-SHEA_BMT_AUTO'!$A$1:$H$21</definedName>
    <definedName name="_xlnm.Print_Area" localSheetId="97">'2023_SCTH-SHEA_ ABECMA'!$A$1:$E$13</definedName>
    <definedName name="_xlnm.Print_Area" localSheetId="98">'2023_SCTH-SHEA_ BREYANZI'!$A$1:$E$13</definedName>
    <definedName name="_xlnm.Print_Area" localSheetId="94">'2023_SCTH-SHEA_KYMRIAH'!$A$1:$E$12</definedName>
    <definedName name="_xlnm.Print_Area" localSheetId="93">'2023_SCTH-SHEA_TBI'!$A$1:$E$14</definedName>
    <definedName name="_xlnm.Print_Area" localSheetId="96">'2023_SCTH-SHEA_TECARTUS '!$A$1:$E$13</definedName>
    <definedName name="_xlnm.Print_Area" localSheetId="95">'2023_SCTH-SHEA_YESCARTA'!$A$1:$E$13</definedName>
    <definedName name="_xlnm.Print_Area" localSheetId="101">'2023_ST_JOES_SIMUL_CADV LIV KID'!$A$1:$H$21</definedName>
    <definedName name="_xlnm.Print_Area" localSheetId="103">'2023_ST_Josephs Cad KIDNEY CKY'!$A$1:$H$19</definedName>
    <definedName name="_xlnm.Print_Area" localSheetId="102">'2023_ST_JOSEPHS_CAD_LIVER_ADULT'!$A$1:$H$19</definedName>
    <definedName name="_xlnm.Print_Area" localSheetId="100">'2023_ST_JOSEPHS_DOUBLE_LUNG'!$A$1:$H$21</definedName>
    <definedName name="_xlnm.Print_Area" localSheetId="104">'2023_ST_JOSEPHS_LIVING KIDNEY'!$A$1:$H$20</definedName>
    <definedName name="_xlnm.Print_Area" localSheetId="99">'2023_ST_JOSEPHS_SINGLE_LUNG'!$A$1:$H$19</definedName>
    <definedName name="_xlnm.Print_Area" localSheetId="109">'2023_UCSF_PED_ALLO_REL_SCIDS_'!$A$1:$H$29</definedName>
    <definedName name="_xlnm.Print_Area" localSheetId="108">'2023_UCSF_PED_ALLO_UNR_MUDSCID_'!$A$1:$H$29</definedName>
    <definedName name="_xlnm.Print_Area" localSheetId="110">'2023_UCSF_PED_AUT_MUDSCID'!$A$1:$H$28</definedName>
    <definedName name="_xlnm.Print_Area" localSheetId="8">'2023BannerMD_ABECMA '!$A$1:$E$12</definedName>
    <definedName name="_xlnm.Print_Area" localSheetId="92">'2023SCTH_CARE-SHEA_BMT_ALOUNREL'!$A$1:$H$24</definedName>
    <definedName name="_xlnm.Print_Area" localSheetId="90">'2023SCTHLTHCARE-SHEA_BMT_ALOREL'!$1:$24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162" l="1"/>
  <c r="B25" i="161"/>
  <c r="D19" i="161"/>
  <c r="D12" i="161"/>
  <c r="D11" i="161"/>
  <c r="D10" i="161"/>
  <c r="D9" i="161"/>
  <c r="D13" i="161" s="1"/>
  <c r="D19" i="160"/>
  <c r="D16" i="160"/>
  <c r="D12" i="160"/>
  <c r="D11" i="160"/>
  <c r="D10" i="160"/>
  <c r="D9" i="160"/>
  <c r="D13" i="160" s="1"/>
  <c r="A4" i="150"/>
  <c r="D19" i="73"/>
  <c r="C15" i="90"/>
  <c r="D14" i="19"/>
  <c r="D19" i="19"/>
  <c r="C15" i="19"/>
  <c r="C14" i="10"/>
  <c r="D21" i="125"/>
  <c r="D20" i="80"/>
  <c r="D18" i="128"/>
  <c r="D20" i="127"/>
  <c r="D14" i="128"/>
  <c r="D15" i="128"/>
  <c r="D13" i="128"/>
  <c r="D14" i="127"/>
  <c r="D13" i="127"/>
  <c r="D12" i="127"/>
  <c r="C15" i="127"/>
  <c r="C13" i="56"/>
  <c r="C13" i="55"/>
  <c r="C13" i="61"/>
  <c r="C13" i="47"/>
  <c r="A4" i="46"/>
  <c r="C13" i="46"/>
  <c r="C11" i="60"/>
  <c r="C13" i="66"/>
  <c r="C15" i="91"/>
  <c r="C15" i="38"/>
  <c r="D12" i="37"/>
  <c r="A4" i="107"/>
  <c r="A4" i="106"/>
  <c r="D21" i="140" l="1"/>
  <c r="D10" i="140"/>
  <c r="D11" i="140"/>
  <c r="D12" i="140"/>
  <c r="D13" i="140"/>
  <c r="D9" i="140"/>
  <c r="D22" i="131"/>
  <c r="D11" i="14" l="1"/>
  <c r="D9" i="14"/>
  <c r="D10" i="14"/>
  <c r="B4" i="128" l="1"/>
  <c r="B4" i="127"/>
  <c r="D11" i="126"/>
  <c r="D10" i="126"/>
  <c r="D9" i="126"/>
  <c r="D12" i="126" s="1"/>
  <c r="B3" i="126" l="1"/>
  <c r="D12" i="92"/>
  <c r="D12" i="56"/>
  <c r="D12" i="66"/>
  <c r="A4" i="137"/>
  <c r="A4" i="39"/>
  <c r="D9" i="150"/>
  <c r="D20" i="39"/>
  <c r="D21" i="91"/>
  <c r="D14" i="38"/>
  <c r="D13" i="37"/>
  <c r="D14" i="108"/>
  <c r="D21" i="109"/>
  <c r="D14" i="107"/>
  <c r="D13" i="106"/>
  <c r="D9" i="146" l="1"/>
  <c r="D10" i="146" s="1"/>
  <c r="D20" i="95"/>
  <c r="D22" i="96"/>
  <c r="D9" i="94" l="1"/>
  <c r="D16" i="68"/>
  <c r="D16" i="106" l="1"/>
  <c r="D15" i="92"/>
  <c r="D18" i="94"/>
  <c r="A4" i="152"/>
  <c r="A4" i="151"/>
  <c r="E13" i="60"/>
  <c r="E13" i="1"/>
  <c r="A4" i="147"/>
  <c r="A4" i="148"/>
  <c r="A4" i="149"/>
  <c r="A4" i="146"/>
  <c r="D10" i="150"/>
  <c r="D9" i="149"/>
  <c r="D10" i="149" s="1"/>
  <c r="E18" i="140" l="1"/>
  <c r="E19" i="36"/>
  <c r="E19" i="35"/>
  <c r="E14" i="82"/>
  <c r="E15" i="86"/>
  <c r="E15" i="85"/>
  <c r="E15" i="27"/>
  <c r="E15" i="26"/>
  <c r="E17" i="25"/>
  <c r="E17" i="90"/>
  <c r="E17" i="24"/>
  <c r="E16" i="23"/>
  <c r="E14" i="22"/>
  <c r="E15" i="130"/>
  <c r="E17" i="21"/>
  <c r="E15" i="17"/>
  <c r="E17" i="20"/>
  <c r="E17" i="88"/>
  <c r="E17" i="19"/>
  <c r="E16" i="18"/>
  <c r="E15" i="13"/>
  <c r="E15" i="12"/>
  <c r="E16" i="10"/>
  <c r="E15" i="11"/>
  <c r="E14" i="14"/>
  <c r="E15" i="9"/>
  <c r="E18" i="125"/>
  <c r="E18" i="124"/>
  <c r="E18" i="123"/>
  <c r="E17" i="122"/>
  <c r="E18" i="8"/>
  <c r="E18" i="87"/>
  <c r="E18" i="84"/>
  <c r="E17" i="6"/>
  <c r="D17" i="144"/>
  <c r="D21" i="77"/>
  <c r="E15" i="92" l="1"/>
  <c r="E15" i="56"/>
  <c r="E15" i="55"/>
  <c r="E15" i="61"/>
  <c r="E15" i="47"/>
  <c r="E15" i="46"/>
  <c r="E15" i="66"/>
  <c r="E17" i="39"/>
  <c r="E17" i="91"/>
  <c r="E17" i="38"/>
  <c r="E16" i="37"/>
  <c r="E17" i="108"/>
  <c r="E17" i="109"/>
  <c r="E17" i="107"/>
  <c r="E16" i="106"/>
  <c r="E16" i="67"/>
  <c r="E15" i="5"/>
  <c r="E15" i="4"/>
  <c r="E15" i="3"/>
  <c r="E14" i="2"/>
  <c r="E15" i="134"/>
  <c r="E17" i="95"/>
  <c r="E18" i="96"/>
  <c r="E18" i="94"/>
  <c r="D9" i="55" l="1"/>
  <c r="D11" i="144" l="1"/>
  <c r="D10" i="144"/>
  <c r="D9" i="144"/>
  <c r="D9" i="68"/>
  <c r="B23" i="140"/>
  <c r="A4" i="140"/>
  <c r="D22" i="36"/>
  <c r="D22" i="35"/>
  <c r="D22" i="132"/>
  <c r="D14" i="140" l="1"/>
  <c r="D12" i="144"/>
  <c r="D12" i="132"/>
  <c r="D13" i="132"/>
  <c r="D11" i="132"/>
  <c r="D11" i="131"/>
  <c r="D12" i="131"/>
  <c r="D10" i="131"/>
  <c r="D17" i="22"/>
  <c r="D18" i="130"/>
  <c r="D20" i="21"/>
  <c r="G20" i="20"/>
  <c r="D13" i="131" l="1"/>
  <c r="D14" i="132"/>
  <c r="G20" i="88"/>
  <c r="D19" i="9" l="1"/>
  <c r="D12" i="123"/>
  <c r="D13" i="123"/>
  <c r="D14" i="123"/>
  <c r="D10" i="122"/>
  <c r="D11" i="122"/>
  <c r="D12" i="122"/>
  <c r="D13" i="122"/>
  <c r="D9" i="122"/>
  <c r="D19" i="79"/>
  <c r="D18" i="76"/>
  <c r="D19" i="133"/>
  <c r="D20" i="78"/>
  <c r="D14" i="78"/>
  <c r="D19" i="126"/>
  <c r="D20" i="59"/>
  <c r="D20" i="58"/>
  <c r="D11" i="66"/>
  <c r="D10" i="66"/>
  <c r="D20" i="108"/>
  <c r="D15" i="122" l="1"/>
  <c r="D16" i="128"/>
  <c r="D11" i="2"/>
  <c r="D10" i="2"/>
  <c r="D9" i="2"/>
  <c r="D12" i="2" s="1"/>
  <c r="D18" i="134"/>
  <c r="D10" i="35" l="1"/>
  <c r="D10" i="125"/>
  <c r="D12" i="125"/>
  <c r="D13" i="125"/>
  <c r="D14" i="125"/>
  <c r="D9" i="125"/>
  <c r="D10" i="124"/>
  <c r="D11" i="124"/>
  <c r="D12" i="124"/>
  <c r="D13" i="124"/>
  <c r="D14" i="124"/>
  <c r="D9" i="124"/>
  <c r="D9" i="3"/>
  <c r="D9" i="134"/>
  <c r="D16" i="125" l="1"/>
  <c r="A4" i="138"/>
  <c r="D18" i="140" l="1"/>
  <c r="A4" i="135"/>
  <c r="B25" i="134" l="1"/>
  <c r="D11" i="134"/>
  <c r="A4" i="134"/>
  <c r="D10" i="134" l="1"/>
  <c r="D12" i="134"/>
  <c r="D13" i="133"/>
  <c r="A5" i="133"/>
  <c r="A4" i="132"/>
  <c r="A4" i="131"/>
  <c r="D13" i="134" l="1"/>
  <c r="D11" i="133"/>
  <c r="D12" i="133"/>
  <c r="D14" i="133" s="1"/>
  <c r="D10" i="130" l="1"/>
  <c r="B20" i="130"/>
  <c r="D12" i="130"/>
  <c r="D11" i="130"/>
  <c r="D8" i="130"/>
  <c r="D9" i="130" l="1"/>
  <c r="D13" i="130" s="1"/>
  <c r="D15" i="127" l="1"/>
  <c r="D10" i="90" l="1"/>
  <c r="D11" i="90"/>
  <c r="D12" i="90"/>
  <c r="D13" i="90"/>
  <c r="D14" i="90"/>
  <c r="D9" i="90"/>
  <c r="B25" i="125" l="1"/>
  <c r="A4" i="125"/>
  <c r="D16" i="124"/>
  <c r="A4" i="124"/>
  <c r="A4" i="123"/>
  <c r="B22" i="122"/>
  <c r="A4" i="122"/>
  <c r="A4" i="6"/>
  <c r="D10" i="123" l="1"/>
  <c r="D11" i="123"/>
  <c r="D9" i="123"/>
  <c r="D16" i="123" l="1"/>
  <c r="D13" i="68"/>
  <c r="D15" i="134" l="1"/>
  <c r="D15" i="130"/>
  <c r="D18" i="123"/>
  <c r="D18" i="125"/>
  <c r="D18" i="124"/>
  <c r="D17" i="122"/>
  <c r="D10" i="68"/>
  <c r="D11" i="68"/>
  <c r="D12" i="68"/>
  <c r="D14" i="68" l="1"/>
  <c r="A4" i="67"/>
  <c r="D19" i="36" l="1"/>
  <c r="D19" i="35"/>
  <c r="D14" i="82"/>
  <c r="D13" i="81"/>
  <c r="D15" i="86"/>
  <c r="D15" i="85"/>
  <c r="D15" i="27"/>
  <c r="D15" i="26"/>
  <c r="D17" i="90"/>
  <c r="D17" i="25"/>
  <c r="D17" i="24"/>
  <c r="D16" i="23"/>
  <c r="D14" i="22"/>
  <c r="D17" i="21"/>
  <c r="D15" i="17"/>
  <c r="D14" i="16"/>
  <c r="D17" i="88"/>
  <c r="D17" i="20"/>
  <c r="D17" i="19"/>
  <c r="D16" i="18"/>
  <c r="D13" i="15"/>
  <c r="D14" i="14"/>
  <c r="D15" i="13"/>
  <c r="D15" i="12"/>
  <c r="D15" i="11"/>
  <c r="D16" i="10"/>
  <c r="D15" i="9"/>
  <c r="D18" i="87"/>
  <c r="D18" i="8"/>
  <c r="D18" i="84"/>
  <c r="D17" i="6"/>
  <c r="D17" i="59"/>
  <c r="D17" i="58"/>
  <c r="D15" i="56"/>
  <c r="D15" i="55"/>
  <c r="D15" i="61"/>
  <c r="D15" i="47"/>
  <c r="D15" i="46"/>
  <c r="D13" i="60"/>
  <c r="D15" i="66"/>
  <c r="D17" i="91"/>
  <c r="D17" i="39"/>
  <c r="D17" i="38"/>
  <c r="D16" i="37"/>
  <c r="D17" i="109"/>
  <c r="D17" i="108"/>
  <c r="D17" i="107"/>
  <c r="D16" i="67"/>
  <c r="D15" i="5"/>
  <c r="D15" i="4"/>
  <c r="D15" i="3"/>
  <c r="D14" i="2"/>
  <c r="D13" i="1"/>
  <c r="D18" i="96"/>
  <c r="D17" i="95"/>
  <c r="A4" i="112" l="1"/>
  <c r="D11" i="73" l="1"/>
  <c r="D13" i="73"/>
  <c r="D12" i="73"/>
  <c r="C15" i="101"/>
  <c r="D9" i="83"/>
  <c r="D9" i="1" l="1"/>
  <c r="D9" i="81"/>
  <c r="D10" i="81"/>
  <c r="D12" i="46"/>
  <c r="D9" i="46"/>
  <c r="D10" i="46"/>
  <c r="D11" i="46"/>
  <c r="D10" i="18"/>
  <c r="D13" i="18"/>
  <c r="D9" i="18"/>
  <c r="D11" i="18"/>
  <c r="D12" i="18"/>
  <c r="D12" i="21"/>
  <c r="D13" i="21"/>
  <c r="D14" i="21"/>
  <c r="D11" i="21"/>
  <c r="D12" i="24"/>
  <c r="D13" i="24"/>
  <c r="D14" i="24"/>
  <c r="D9" i="24"/>
  <c r="D10" i="24"/>
  <c r="D11" i="24"/>
  <c r="D10" i="82"/>
  <c r="D11" i="82"/>
  <c r="D9" i="82"/>
  <c r="D10" i="60"/>
  <c r="D9" i="60"/>
  <c r="D13" i="66" s="1"/>
  <c r="D9" i="22"/>
  <c r="D10" i="22"/>
  <c r="D11" i="22"/>
  <c r="D8" i="22"/>
  <c r="D13" i="25"/>
  <c r="D14" i="25"/>
  <c r="D10" i="25"/>
  <c r="D12" i="25"/>
  <c r="D9" i="25"/>
  <c r="D12" i="35"/>
  <c r="D9" i="35"/>
  <c r="D13" i="35"/>
  <c r="D14" i="35"/>
  <c r="D12" i="47"/>
  <c r="D9" i="47"/>
  <c r="D10" i="47"/>
  <c r="D11" i="47"/>
  <c r="D9" i="61"/>
  <c r="D10" i="61"/>
  <c r="D12" i="61"/>
  <c r="D11" i="61"/>
  <c r="D13" i="10"/>
  <c r="D10" i="10"/>
  <c r="D11" i="10"/>
  <c r="D12" i="10"/>
  <c r="D10" i="36"/>
  <c r="D11" i="36"/>
  <c r="D9" i="36"/>
  <c r="D12" i="36"/>
  <c r="D14" i="36"/>
  <c r="D13" i="36"/>
  <c r="D10" i="15"/>
  <c r="D9" i="15"/>
  <c r="D10" i="37"/>
  <c r="D11" i="37"/>
  <c r="D9" i="37"/>
  <c r="D11" i="9"/>
  <c r="D10" i="9"/>
  <c r="D12" i="9"/>
  <c r="D9" i="9"/>
  <c r="D11" i="38"/>
  <c r="D10" i="38"/>
  <c r="D12" i="38"/>
  <c r="D13" i="38"/>
  <c r="D9" i="38"/>
  <c r="D12" i="67"/>
  <c r="D9" i="67"/>
  <c r="D10" i="67"/>
  <c r="D11" i="67"/>
  <c r="D10" i="39"/>
  <c r="D9" i="39"/>
  <c r="D13" i="39"/>
  <c r="D14" i="39"/>
  <c r="D12" i="39"/>
  <c r="D9" i="56"/>
  <c r="D10" i="56"/>
  <c r="D11" i="56"/>
  <c r="D12" i="11"/>
  <c r="D11" i="11"/>
  <c r="D10" i="11"/>
  <c r="D9" i="11"/>
  <c r="D9" i="26"/>
  <c r="D10" i="26"/>
  <c r="D11" i="26"/>
  <c r="D12" i="26"/>
  <c r="D10" i="55"/>
  <c r="D12" i="55"/>
  <c r="D11" i="55"/>
  <c r="D9" i="23"/>
  <c r="D10" i="23"/>
  <c r="D11" i="23"/>
  <c r="D12" i="23"/>
  <c r="D13" i="23"/>
  <c r="D10" i="5"/>
  <c r="D12" i="5"/>
  <c r="D9" i="5"/>
  <c r="D11" i="5"/>
  <c r="D10" i="92"/>
  <c r="D11" i="92"/>
  <c r="D9" i="92"/>
  <c r="D10" i="6"/>
  <c r="D11" i="6"/>
  <c r="D13" i="6"/>
  <c r="D12" i="6"/>
  <c r="D9" i="6"/>
  <c r="D12" i="12"/>
  <c r="D9" i="12"/>
  <c r="D11" i="12"/>
  <c r="D10" i="12"/>
  <c r="D10" i="27"/>
  <c r="D9" i="27"/>
  <c r="D11" i="27"/>
  <c r="D12" i="27"/>
  <c r="D10" i="17"/>
  <c r="D9" i="17"/>
  <c r="D9" i="4"/>
  <c r="D12" i="4"/>
  <c r="D11" i="4"/>
  <c r="D10" i="4"/>
  <c r="D12" i="58"/>
  <c r="D9" i="58"/>
  <c r="D10" i="58"/>
  <c r="D11" i="58"/>
  <c r="D9" i="84"/>
  <c r="D10" i="84"/>
  <c r="D11" i="84"/>
  <c r="D12" i="84"/>
  <c r="D13" i="84"/>
  <c r="D14" i="84"/>
  <c r="D11" i="13"/>
  <c r="D10" i="13"/>
  <c r="D12" i="13"/>
  <c r="D9" i="13"/>
  <c r="D9" i="85"/>
  <c r="D10" i="85"/>
  <c r="D11" i="85"/>
  <c r="D12" i="85"/>
  <c r="D10" i="76"/>
  <c r="D12" i="76"/>
  <c r="D11" i="76"/>
  <c r="D12" i="3"/>
  <c r="D10" i="3"/>
  <c r="D11" i="3"/>
  <c r="D10" i="1"/>
  <c r="D9" i="59"/>
  <c r="D10" i="59"/>
  <c r="D12" i="59"/>
  <c r="D11" i="59"/>
  <c r="D14" i="8"/>
  <c r="D12" i="8"/>
  <c r="D10" i="8"/>
  <c r="D9" i="8"/>
  <c r="D13" i="8"/>
  <c r="D12" i="14"/>
  <c r="D10" i="16"/>
  <c r="D11" i="16"/>
  <c r="D9" i="16"/>
  <c r="D10" i="86"/>
  <c r="D11" i="86"/>
  <c r="D9" i="86"/>
  <c r="D12" i="86"/>
  <c r="D13" i="19"/>
  <c r="D11" i="19"/>
  <c r="D10" i="19"/>
  <c r="D12" i="19"/>
  <c r="D9" i="19"/>
  <c r="D9" i="20"/>
  <c r="D14" i="20"/>
  <c r="D13" i="20"/>
  <c r="D12" i="20"/>
  <c r="D10" i="20"/>
  <c r="D11" i="107"/>
  <c r="D9" i="107"/>
  <c r="D12" i="107"/>
  <c r="D13" i="107"/>
  <c r="D10" i="107"/>
  <c r="D12" i="108"/>
  <c r="D13" i="108"/>
  <c r="D10" i="108"/>
  <c r="D9" i="108"/>
  <c r="D10" i="106"/>
  <c r="D12" i="106"/>
  <c r="D9" i="106"/>
  <c r="D11" i="106"/>
  <c r="D9" i="109"/>
  <c r="D13" i="109"/>
  <c r="D12" i="109"/>
  <c r="D10" i="109"/>
  <c r="D14" i="109"/>
  <c r="D11" i="109"/>
  <c r="D15" i="19" l="1"/>
  <c r="D16" i="8"/>
  <c r="D14" i="94"/>
  <c r="D12" i="16"/>
  <c r="D15" i="59"/>
  <c r="D15" i="58"/>
  <c r="D12" i="22"/>
  <c r="D15" i="20"/>
  <c r="A4" i="87"/>
  <c r="A4" i="101"/>
  <c r="A4" i="111"/>
  <c r="D9" i="95" l="1"/>
  <c r="D15" i="109" l="1"/>
  <c r="A4" i="109"/>
  <c r="D15" i="108"/>
  <c r="B4" i="108"/>
  <c r="D15" i="107"/>
  <c r="D14" i="106"/>
  <c r="B24" i="36" l="1"/>
  <c r="B24" i="35"/>
  <c r="B16" i="82"/>
  <c r="B15" i="81"/>
  <c r="B17" i="86"/>
  <c r="B17" i="85"/>
  <c r="B17" i="27"/>
  <c r="B17" i="26"/>
  <c r="B19" i="25"/>
  <c r="B18" i="23"/>
  <c r="B19" i="22"/>
  <c r="B22" i="21"/>
  <c r="B25" i="20"/>
  <c r="B20" i="18"/>
  <c r="B17" i="17"/>
  <c r="B16" i="16"/>
  <c r="B17" i="15"/>
  <c r="B18" i="14"/>
  <c r="B19" i="13"/>
  <c r="B19" i="12"/>
  <c r="B19" i="11"/>
  <c r="B20" i="10"/>
  <c r="B26" i="9"/>
  <c r="B22" i="8"/>
  <c r="B22" i="6"/>
  <c r="B17" i="66"/>
  <c r="B25" i="59"/>
  <c r="B27" i="58"/>
  <c r="B17" i="92"/>
  <c r="B17" i="56"/>
  <c r="B17" i="55"/>
  <c r="B17" i="61"/>
  <c r="D11" i="87" l="1"/>
  <c r="D10" i="87"/>
  <c r="D9" i="87"/>
  <c r="A4" i="93" l="1"/>
  <c r="A4" i="89"/>
  <c r="D12" i="87"/>
  <c r="D13" i="87"/>
  <c r="D14" i="87"/>
  <c r="D10" i="88" l="1"/>
  <c r="D11" i="88"/>
  <c r="D12" i="88"/>
  <c r="D13" i="88"/>
  <c r="D14" i="88"/>
  <c r="D9" i="88"/>
  <c r="D10" i="91"/>
  <c r="D11" i="91"/>
  <c r="D12" i="91"/>
  <c r="D13" i="91"/>
  <c r="D14" i="91"/>
  <c r="D9" i="91"/>
  <c r="D10" i="96"/>
  <c r="D11" i="96"/>
  <c r="D12" i="96"/>
  <c r="D13" i="96"/>
  <c r="D14" i="96"/>
  <c r="D9" i="96"/>
  <c r="D14" i="95"/>
  <c r="D13" i="95"/>
  <c r="D12" i="95"/>
  <c r="D10" i="95"/>
  <c r="D13" i="94"/>
  <c r="D12" i="94"/>
  <c r="D11" i="94"/>
  <c r="D10" i="94"/>
  <c r="A4" i="90" l="1"/>
  <c r="D15" i="88"/>
  <c r="A4" i="88"/>
  <c r="D9" i="77" l="1"/>
  <c r="A4" i="92"/>
  <c r="D15" i="91" l="1"/>
  <c r="A4" i="91"/>
  <c r="B4" i="1"/>
  <c r="D15" i="96"/>
  <c r="A4" i="96"/>
  <c r="D15" i="95"/>
  <c r="B4" i="95"/>
  <c r="D15" i="94"/>
  <c r="B4" i="94"/>
  <c r="A4" i="60" l="1"/>
  <c r="A4" i="66"/>
  <c r="D13" i="92" l="1"/>
  <c r="D12" i="82" l="1"/>
  <c r="D15" i="90" l="1"/>
  <c r="D11" i="15" l="1"/>
  <c r="D13" i="11" l="1"/>
  <c r="D16" i="87" l="1"/>
  <c r="D10" i="79"/>
  <c r="D11" i="78"/>
  <c r="A4" i="56" l="1"/>
  <c r="A4" i="86"/>
  <c r="A4" i="85"/>
  <c r="A4" i="84"/>
  <c r="D13" i="85" l="1"/>
  <c r="D16" i="84"/>
  <c r="D13" i="86"/>
  <c r="A4" i="83" l="1"/>
  <c r="D10" i="83"/>
  <c r="A4" i="55" l="1"/>
  <c r="A4" i="61"/>
  <c r="A4" i="38"/>
  <c r="A4" i="37"/>
  <c r="A4" i="36"/>
  <c r="A4" i="35"/>
  <c r="A4" i="73"/>
  <c r="A4" i="82"/>
  <c r="A4" i="81"/>
  <c r="A4" i="27"/>
  <c r="B4" i="26"/>
  <c r="A4" i="25"/>
  <c r="A4" i="24"/>
  <c r="A4" i="23"/>
  <c r="A4" i="22"/>
  <c r="A4" i="21"/>
  <c r="A4" i="20"/>
  <c r="A4" i="19"/>
  <c r="A4" i="18"/>
  <c r="A4" i="17"/>
  <c r="A4" i="16"/>
  <c r="A4" i="15"/>
  <c r="A4" i="14"/>
  <c r="A4" i="13"/>
  <c r="A4" i="12"/>
  <c r="A4" i="11"/>
  <c r="A5" i="10"/>
  <c r="A4" i="9"/>
  <c r="A4" i="8" l="1"/>
  <c r="A5" i="80"/>
  <c r="A5" i="79"/>
  <c r="A5" i="78"/>
  <c r="A4" i="77" l="1"/>
  <c r="A4" i="76"/>
  <c r="A4" i="5"/>
  <c r="B4" i="4"/>
  <c r="B4" i="3"/>
  <c r="B4" i="2"/>
  <c r="D14" i="73" l="1"/>
  <c r="D13" i="80"/>
  <c r="D12" i="80"/>
  <c r="D11" i="80"/>
  <c r="D12" i="79"/>
  <c r="D11" i="79"/>
  <c r="D13" i="78"/>
  <c r="D12" i="78"/>
  <c r="D15" i="78" s="1"/>
  <c r="D11" i="77"/>
  <c r="D10" i="77"/>
  <c r="D14" i="80" l="1"/>
  <c r="D13" i="79"/>
  <c r="D12" i="77"/>
  <c r="D13" i="76" l="1"/>
  <c r="D11" i="81"/>
  <c r="D15" i="25" l="1"/>
  <c r="D14" i="23"/>
  <c r="D15" i="6"/>
  <c r="D11" i="60"/>
  <c r="D11" i="17"/>
  <c r="D13" i="12"/>
  <c r="D13" i="3"/>
  <c r="D11" i="1"/>
  <c r="D15" i="21" l="1"/>
  <c r="D15" i="39"/>
  <c r="D15" i="36"/>
  <c r="D14" i="18"/>
  <c r="D14" i="10"/>
  <c r="D13" i="47"/>
  <c r="D13" i="46"/>
  <c r="D15" i="24"/>
  <c r="D13" i="59"/>
  <c r="D13" i="56"/>
  <c r="D13" i="55"/>
  <c r="D15" i="38"/>
  <c r="D14" i="37"/>
  <c r="D15" i="35"/>
  <c r="D13" i="26"/>
  <c r="D13" i="27"/>
  <c r="D13" i="9"/>
  <c r="D13" i="61"/>
  <c r="D13" i="13"/>
  <c r="D13" i="58"/>
  <c r="D13" i="67"/>
  <c r="D13" i="5"/>
  <c r="D13" i="4"/>
  <c r="D8" i="148"/>
  <c r="D9" i="148" s="1"/>
  <c r="D8" i="147"/>
  <c r="D9" i="14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tc={F2D0E107-C2AE-44E7-95BF-3CA6863A1C8B}</author>
  </authors>
  <commentList>
    <comment ref="C18" authorId="0" shapeId="0" xr:uid="{F2D0E107-C2AE-44E7-95BF-3CA6863A1C8B}">
      <text>
        <t>[Threaded comment]
Your version of Excel allows you to read this threaded comment; however, any edits to it will get removed if the file is opened in a newer version of Excel. Learn more: https://go.microsoft.com/fwlink/?linkid=870924
Comment:
    should be 2138</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tc={7A3E87FF-29F2-485C-B786-F4DA44EFD530}</author>
    <author>tc={F917AA42-9D3E-4BE8-85DF-44C085948371}</author>
  </authors>
  <commentList>
    <comment ref="C17" authorId="0" shapeId="0" xr:uid="{7A3E87FF-29F2-485C-B786-F4DA44EFD530}">
      <text>
        <t>[Threaded comment]
Your version of Excel allows you to read this threaded comment; however, any edits to it will get removed if the file is opened in a newer version of Excel. Learn more: https://go.microsoft.com/fwlink/?linkid=870924
Comment:
    should be 2138</t>
      </text>
    </comment>
    <comment ref="C20" authorId="1" shapeId="0" xr:uid="{F917AA42-9D3E-4BE8-85DF-44C085948371}">
      <text>
        <t>[Threaded comment]
Your version of Excel allows you to read this threaded comment; however, any edits to it will get removed if the file is opened in a newer version of Excel. Learn more: https://go.microsoft.com/fwlink/?linkid=870924
Comment:
    should be 236072</t>
      </text>
    </comment>
  </commentList>
</comments>
</file>

<file path=xl/sharedStrings.xml><?xml version="1.0" encoding="utf-8"?>
<sst xmlns="http://schemas.openxmlformats.org/spreadsheetml/2006/main" count="1947" uniqueCount="309">
  <si>
    <t>BANNER HEALTH  dba BANNER GATEWAY MEDICAL CENTER</t>
  </si>
  <si>
    <t>ADULT AUTOLOGOUS BONE MARROW TRANSPLANT CONTRACT (AUT)</t>
  </si>
  <si>
    <t>EFFECTIVE 10/01/2023 THROUGH 9/30/2024</t>
  </si>
  <si>
    <t>TRANSPLANT FACILITY ID# 262489</t>
  </si>
  <si>
    <t>ADULTS</t>
  </si>
  <si>
    <t xml:space="preserve">  COMPONENTS</t>
  </si>
  <si>
    <t>Calculation Column (S/B Hidden)</t>
  </si>
  <si>
    <t>INCLUSIVE RATE</t>
  </si>
  <si>
    <t>OUTPATIENT EVALUATION* - Initial evaluation performed in an outpatient setting only* (not eligible for outlier consideration). Inpatient evaluations are billed outside the transplant contract.</t>
  </si>
  <si>
    <t>AUTOLOGOUS HARVEST</t>
  </si>
  <si>
    <t>PREP AND TRANSPLANT</t>
  </si>
  <si>
    <t>FOLLOW UP CARE - From day 1 post transplant through day 30 or a portion thereof</t>
  </si>
  <si>
    <t>FOLLOW UP CARE - From day 31  through day 60 or a portion thereof</t>
  </si>
  <si>
    <t>TOTAL AUTOLOGOUS BONE MARROW</t>
  </si>
  <si>
    <t>PER DIEM RATES for day 61+ of inpatient acute hospital care</t>
  </si>
  <si>
    <t>Days 11+/61+ paid at the per diem rate are not subject to the transplant outlier (prep and transplant through day 60) but are subject to outlier pursuant to the transplant specialty contract at an established threshold of $7,263.18</t>
  </si>
  <si>
    <t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</si>
  <si>
    <t>TO IMPLEMENT ANOTHER RATE INCREASE: FIRST COPY AND PASTE VALUES ONLY FROM COLUMN D TO COLUMN C THEN ENTER THE NEW INCREASE IN CELL C26</t>
  </si>
  <si>
    <t xml:space="preserve">Rate adjustment </t>
  </si>
  <si>
    <t>Link to all other tabs</t>
  </si>
  <si>
    <t>Last Updated on 6/27/2023</t>
  </si>
  <si>
    <t>Days 11+/61+ (10/01/2022 is 7263.18) needs to be updated with the new inflation factor every year. Changing it on this sheet should update it on all sheets</t>
  </si>
  <si>
    <t>***AHCCCS will pay for TOTAL BODY IRRADIATION (TBI)  separately and in addition to the existing rates provided the use conforms to the AHCCCS AM/PM policy regarding TBI. Rates for TBI are posted on the corresponding TBI rate sheet.</t>
  </si>
  <si>
    <t xml:space="preserve">   </t>
  </si>
  <si>
    <t>ADULT ALLOGENEIC RELATED BONE MARROW TRANSPLANT CONTRACT (ALO)</t>
  </si>
  <si>
    <t>RELATED DONOR SEARCH*(only 1 donor search will be reimbursed for Allogeneic Related and Haploid donors)</t>
  </si>
  <si>
    <t>RELATED DONOR HARVEST</t>
  </si>
  <si>
    <t>TOTAL ALLOGENEIC RELATED</t>
  </si>
  <si>
    <t xml:space="preserve"> </t>
  </si>
  <si>
    <r>
      <rPr>
        <b/>
        <sz val="10"/>
        <color rgb="FF000000"/>
        <rFont val="Arial"/>
        <family val="2"/>
      </rPr>
      <t>*Multiple Donor Searches will not be reimbursed for Allogeneic Related and Haploid Bone Marrow Transplant.</t>
    </r>
    <r>
      <rPr>
        <sz val="10"/>
        <color rgb="FF000000"/>
        <rFont val="Arial"/>
        <family val="2"/>
      </rPr>
      <t xml:space="preserve"> *The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r>
  </si>
  <si>
    <t xml:space="preserve"> ADULT HAPLOID HEMATOPOIETIC STEM CELL TRANSPLANT CONTRACT (HAP)</t>
  </si>
  <si>
    <t>DONOR SEARCH* (only 1 donor search will be reimbursed for Allogeneic Related and Haploid donors)</t>
  </si>
  <si>
    <t>DONOR HARVEST (includes stem cell harvest) - National Bone Marrow Donor Program</t>
  </si>
  <si>
    <t>TOTAL HAPLOID RELATED</t>
  </si>
  <si>
    <t>Outlier Threshold</t>
  </si>
  <si>
    <r>
      <t xml:space="preserve">Outliers: Haploid Related cases and Severe Immune Syndrome (SCIDS) cases will be reimbursed at case rates unless billed charges for PREP AND TRANSPLANT AND FOLLOW UP CARE through day 60 exceed the Outlier Threshold. If total billed charges exceed the Outlier Threshold then the outlier reimbursement will be </t>
    </r>
    <r>
      <rPr>
        <b/>
        <sz val="10"/>
        <color theme="1"/>
        <rFont val="Arial"/>
        <family val="2"/>
      </rPr>
      <t>reimbursed at 50% of billed charges.</t>
    </r>
  </si>
  <si>
    <r>
      <t xml:space="preserve">TO IMPLEMENT ANOTHER RATE INCREASE: FIRST COPY AND PASTE VALUES ONLY FROM COLUMN D TO COLUMN C. </t>
    </r>
    <r>
      <rPr>
        <b/>
        <sz val="10"/>
        <color rgb="FF3366FF"/>
        <rFont val="Arial"/>
        <family val="2"/>
      </rPr>
      <t>Then, confirm Rate Adjustment - a link from the 1st Tab, C26.</t>
    </r>
  </si>
  <si>
    <t>Increase for outlier 10/1/18</t>
  </si>
  <si>
    <t>ADULT ALLOGENEIC UNRELATED BONE MARROW TRANSPLANT CONTRACT (ALU)</t>
  </si>
  <si>
    <t xml:space="preserve">ADULTS </t>
  </si>
  <si>
    <t>UNRELATED DONOR SEARCH</t>
  </si>
  <si>
    <t>PASS THROUGH</t>
  </si>
  <si>
    <t>TOTAL ALLOGENEIC UNRELATED BONE MARROW</t>
  </si>
  <si>
    <t>Outliers: Matched unrelated allogeneic and Severe Immune Syndrome (SCIDS) cases will be reimbursed at case rates unless billed charges exceed the Outlier Threshold. The case rate will cover the Outlier Threshold then charges greater than the Outlier Threshold will be reimbursed at 50% of billed charges.</t>
  </si>
  <si>
    <t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</si>
  <si>
    <t>TOTAL BODY IRRADIATION (TBI)</t>
  </si>
  <si>
    <t>ADULTS &amp; PEDIATRICS</t>
  </si>
  <si>
    <t>TOTAL BODY IRRADIATION (TBI)  entered as a separate case type</t>
  </si>
  <si>
    <t>TOTAL BODY IRRADIATION</t>
  </si>
  <si>
    <t xml:space="preserve">  </t>
  </si>
  <si>
    <t>YESCARTA DRUG WHEN USED IN CONJUNCTION WITH GENETICALLY MODIFIED AUTOLOGOUS CAR-T CELL IMMUNOTHERAPY (YES)</t>
  </si>
  <si>
    <t>ADULTS AND PEDIATRICS</t>
  </si>
  <si>
    <r>
      <rPr>
        <sz val="9"/>
        <color rgb="FF000000"/>
        <rFont val="Arial"/>
      </rPr>
      <t xml:space="preserve">YESCARTA DRUG (YES Case Type) will be reimbursed through the contract when administered in an </t>
    </r>
    <r>
      <rPr>
        <b/>
        <sz val="9"/>
        <color rgb="FF000000"/>
        <rFont val="Arial"/>
      </rPr>
      <t>inpatient setting only</t>
    </r>
    <r>
      <rPr>
        <sz val="9"/>
        <color rgb="FF000000"/>
        <rFont val="Arial"/>
      </rPr>
      <t xml:space="preserve"> for the treatment of both pediatric and adult patients with a diagnosis that is FDA approved for Yescarta. Yescarta shall be billed using the HCPCS code Q2041 and the facility shall submit the actual acquisition cost for Yescarta net of all discounts.  </t>
    </r>
    <r>
      <rPr>
        <b/>
        <sz val="9"/>
        <color rgb="FF000000"/>
        <rFont val="Arial"/>
      </rPr>
      <t>Yescarta administered in an outpatient setting will be reimbursed outside of the Transplant Contract and the claim shall be processed through the pharmacy point-of-sale system at the actual acquisition cost net of all discounts.</t>
    </r>
  </si>
  <si>
    <t>PASS THRU of drug cost only</t>
  </si>
  <si>
    <t xml:space="preserve">Yescarta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t>
  </si>
  <si>
    <t xml:space="preserve"> KYMRIAH DRUG WHEN USED IN CONJUNCTION WITH GENETICALLY MODIFIED AUTOLOGOUS CAR-T CELL IMMUNOTHERAPY (KYM)</t>
  </si>
  <si>
    <r>
      <rPr>
        <b/>
        <sz val="10"/>
        <color rgb="FF000000"/>
        <rFont val="Arial"/>
        <family val="2"/>
      </rPr>
      <t>KYMRIAH DRUG</t>
    </r>
    <r>
      <rPr>
        <sz val="10"/>
        <color rgb="FF000000"/>
        <rFont val="Arial"/>
        <family val="2"/>
      </rPr>
      <t xml:space="preserve"> (KYM Case Type) will be reimbursed through the contract when administered in an  </t>
    </r>
    <r>
      <rPr>
        <b/>
        <sz val="10"/>
        <color rgb="FF000000"/>
        <rFont val="Arial"/>
        <family val="2"/>
      </rPr>
      <t>inpatient setting only</t>
    </r>
    <r>
      <rPr>
        <sz val="10"/>
        <color rgb="FF000000"/>
        <rFont val="Arial"/>
        <family val="2"/>
      </rPr>
      <t xml:space="preserve"> and is available for purchase through the 340B Drug Pricing Program for the treatment of both pediatric and adult patients with B-cell precursor acute lymphoblastic leukemia (ALL) that is refractory or in second or later relapse. Kymriah will be billed with Q code Q2042. </t>
    </r>
    <r>
      <rPr>
        <b/>
        <sz val="10"/>
        <color rgb="FF000000"/>
        <rFont val="Arial"/>
        <family val="2"/>
      </rPr>
      <t>Kymriah administered in an outpatient setting will be reimbursed outside of the Transplant Contract</t>
    </r>
  </si>
  <si>
    <t>Kymriah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Banner Health dba Banner Gateway will not bill AHCCCS for any services that are covered under any other agreements.</t>
  </si>
  <si>
    <t>TECARTUS DRUG WHEN USED IN CONJUNCTION WITH GENETICALLY MODIFIED AUTOLOGOUS CAR-T CELL IMMUNOTHERAPY (TEC)</t>
  </si>
  <si>
    <r>
      <t xml:space="preserve">TECARTUS DRUG (TEC Case Type) will be reimbursed through the contract when administered in an </t>
    </r>
    <r>
      <rPr>
        <b/>
        <sz val="10"/>
        <color rgb="FF000000"/>
        <rFont val="Arial"/>
        <family val="2"/>
      </rPr>
      <t>inpatient setting only</t>
    </r>
    <r>
      <rPr>
        <sz val="10"/>
        <color rgb="FF000000"/>
        <rFont val="Arial"/>
        <family val="2"/>
      </rPr>
      <t xml:space="preserve"> for the treatment of both pediatric and adult patients with a diagnosis that is FDA approved for Tecartus. Tecartus shall be billed using the HCPCS code Q2053 and the facility shall submit the actual acquisition cost for Tecartus net of all discounts. </t>
    </r>
    <r>
      <rPr>
        <b/>
        <sz val="10"/>
        <color rgb="FF000000"/>
        <rFont val="Arial"/>
        <family val="2"/>
      </rPr>
      <t xml:space="preserve">Tecartus administered in an outpatient setting will be reimbursed outside of the Transplant Contract and the claim shall be processed through the pharmacy point-of-sale system at the actual acquisition cost net of all discounts. </t>
    </r>
  </si>
  <si>
    <t xml:space="preserve">Tecartus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t>
  </si>
  <si>
    <t>ABECMA DRUG WHEN USED IN CONJUNCTION WITH GENETICALLY MODIFIED AUTOLOGOUS CAR-T CELL IMMUNOTHERAPY (ABE)</t>
  </si>
  <si>
    <t>EFFECTIVE 04/01/2024 THROUGH 9/30/2024</t>
  </si>
  <si>
    <r>
      <rPr>
        <sz val="10"/>
        <color rgb="FF000000"/>
        <rFont val="Arial"/>
      </rPr>
      <t xml:space="preserve">ABECMA DRUG (ABE Case Type) will be reimbursed through the contract when administered in an </t>
    </r>
    <r>
      <rPr>
        <b/>
        <sz val="10"/>
        <color rgb="FF000000"/>
        <rFont val="Arial"/>
      </rPr>
      <t>inpatient setting</t>
    </r>
    <r>
      <rPr>
        <sz val="10"/>
        <color rgb="FF000000"/>
        <rFont val="Arial"/>
      </rPr>
      <t xml:space="preserve"> for patients diagnosed with a FDA approved indication for Abecma. Abecma shall be billed using the HCPCS code Q2055 and the facility shall submit the actual acquisition cost for Abecma net of all discounts. </t>
    </r>
    <r>
      <rPr>
        <b/>
        <sz val="10"/>
        <color rgb="FF000000"/>
        <rFont val="Arial"/>
      </rPr>
      <t>Abecma administered in an outpatient setting will be reimbursed outside of the Transplant Contract and the claim shall be processed through the pharmacy point-of-sale system at the actual acquisition cost net of all discounts.</t>
    </r>
  </si>
  <si>
    <t>ABECMA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Banner MD Anderson will not bill AHCCCS for any services that are covered under any other agreements.</t>
  </si>
  <si>
    <t>BREYANZI DRUG WHEN USED IN CONJUNCTION WITH GENETICALLY MODIFIED AUTOLOGOUS CAR-T CELL IMMUNOTHERAPY (BRE)</t>
  </si>
  <si>
    <r>
      <rPr>
        <sz val="10"/>
        <color rgb="FF000000"/>
        <rFont val="Arial"/>
      </rPr>
      <t xml:space="preserve">BREYANZI DRUG (BRE Case Type) will be reimbursed through the contract when administered in an </t>
    </r>
    <r>
      <rPr>
        <b/>
        <sz val="10"/>
        <color rgb="FF000000"/>
        <rFont val="Arial"/>
      </rPr>
      <t>inpatient setting</t>
    </r>
    <r>
      <rPr>
        <sz val="10"/>
        <color rgb="FF000000"/>
        <rFont val="Arial"/>
      </rPr>
      <t xml:space="preserve"> for patients diagnosed with a FDA approved indication for Breyanzi. Breyanzi shall be billed using the HCPCS code Q2054 and the facility shall submit the actual acquisition cost for Breyanzi net of all discounts. </t>
    </r>
    <r>
      <rPr>
        <b/>
        <sz val="10"/>
        <color rgb="FF000000"/>
        <rFont val="Arial"/>
      </rPr>
      <t>Breyanzi administered in an outpatient setting will be reimbursed outside of the Transplant Contract and the claim shall be processed through the pharmacy point-of-sale system at the actual acquisition cost net of all discounts.</t>
    </r>
  </si>
  <si>
    <t>BREYANZI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Banner MD Anderson  will not bill AHCCCS for any services that are covered under any other agreements.</t>
  </si>
  <si>
    <t>BANNER UNIVERSITY MEDICAL CENTER PHOENIX</t>
  </si>
  <si>
    <t>HEART TRANSPLANT CONTRACT (HRT)</t>
  </si>
  <si>
    <t>TRANSPLANT FACILITY ID# 529985</t>
  </si>
  <si>
    <t>TOTAL HEART</t>
  </si>
  <si>
    <t>**Heart cases will be reimbursed at case rate unless total billed charges for components PREP AND TRANSPLANT and FOLLOW UP CARE Day 1-60 exceed the Outlier Threshold.  Then all charges over the Outlier Threshold will be reimbursed at 50% of billed charges.</t>
  </si>
  <si>
    <t>Post care while patient is on the VAD will be paid at the AHCCCS plan negotiated or default contracted rates.</t>
  </si>
  <si>
    <r>
      <t xml:space="preserve">***AHCCCS will pay for Ventricular Assistance Devices (VADs), Cardiac Assistance Devices (CAD's), and Total Artificial Heart (TAH) separately provided the device is inserted as a bridge to transplant and the use conforms to the AHCCCS AM/PM policy regarding VADs, CADs and TAH's. As long as this provision is met, AHCCCS will pay up to the actual amount the facility is billed by the manufacturer for the device plus ten percent (10%). AHCCCS will require the facility's invoice for the devIce prior to payment. </t>
    </r>
    <r>
      <rPr>
        <b/>
        <sz val="9"/>
        <color rgb="FF000000"/>
        <rFont val="Arial"/>
        <family val="2"/>
      </rPr>
      <t>CAD/VAD/TAH's inserted as destination therapy are covered outside the Transplant Contract.</t>
    </r>
  </si>
  <si>
    <t>CADAVERIC DONOR KIDNEY TRANSPLANT CONTRACT (CKY)</t>
  </si>
  <si>
    <t>PREP &amp; TRANSPLANT UP TO AND INCLUDING DAY 10 OF INPATIENT CONVALESCENT CARE.</t>
  </si>
  <si>
    <t>TOTAL KIDNEY (CADAVERIC DONOR)</t>
  </si>
  <si>
    <t>PER DIEM RATES for day 11+ of inpatient acute hospital care</t>
  </si>
  <si>
    <t>LIVING DONOR KIDNEY TRANSPLANT CONTRACT (KDY)</t>
  </si>
  <si>
    <t>PREP &amp; TRANSPLANT UP TO AND INCLUDING DAY 10 OF INPATIENT CONVALESCENT CARE</t>
  </si>
  <si>
    <t>LIVING DONOR SURGERY AND INPATIENT RECOVERY UP TO AND INCLUDING DAY 3 OF INPATIENT CONVALESCENT CARE</t>
  </si>
  <si>
    <t>TOTAL KIDNEY (LIVING DONOR)</t>
  </si>
  <si>
    <t>UPDATED RATES TO REFLECT SAME RATES AS KIDNEY CADAVERIC 10/1/2020</t>
  </si>
  <si>
    <t>PANCREAS AFTER KIDNEY (PAK) TRANSPLANT  CONTRACT</t>
  </si>
  <si>
    <t>FOLLOW UP CARE - From day 31 through day 60 or a portion thereof</t>
  </si>
  <si>
    <t>TOTAL PANCREAS AFTER KIDNEY</t>
  </si>
  <si>
    <t>SIMULATANEOUS KIDNEY/PANCREAS (SPK) TRANSPLANT  CONTRACT</t>
  </si>
  <si>
    <t>TOTAL KIDNEY/PANCREAS</t>
  </si>
  <si>
    <t>ADULT CADAVERIC LIVER TRANSPLANT CONTRACT (LIV)</t>
  </si>
  <si>
    <t>TOTAL LIVER</t>
  </si>
  <si>
    <t>SIMULTANEOUS CADAVERIC LIVER/KIDNEY TRANSPLANT CONTRACT (SLK)</t>
  </si>
  <si>
    <t>TOTAL LIVER/KIDNEY</t>
  </si>
  <si>
    <t>BANNER UNIVERSITY MEDICAL CENTER TUCSON CAMPUS, LLC</t>
  </si>
  <si>
    <t>PEDIATRIC AUTOLOGOUS BONE MARROW TRANSPLANT CONTRACT (PAU)</t>
  </si>
  <si>
    <t>TRANSPLANT FACILITY ID# 988439</t>
  </si>
  <si>
    <t>PEDIATRIC**</t>
  </si>
  <si>
    <t>**Pediatric services are those defined under EPSDT-Early and Periodic Screening, Diagnosis and Treatment as services for persons under 21 years of age, as described in AHCCCS rules R9-22, Article 2 (R9-22-213)</t>
  </si>
  <si>
    <t>PEDIATRIC ALLOGENEIC RELATED BONE MARROW TRANSPLANT CONTRACT (PAL)</t>
  </si>
  <si>
    <t>RELATED DONOR SEARCH*</t>
  </si>
  <si>
    <t xml:space="preserve"> PEDIATRIC HAPLOID HEMATOPOIETIC STEM CELL TRANSPLANT CONTRACT (PHA)</t>
  </si>
  <si>
    <t>DONOR SEARCH *</t>
  </si>
  <si>
    <r>
      <rPr>
        <b/>
        <sz val="10"/>
        <color rgb="FF000000"/>
        <rFont val="Arial"/>
        <family val="2"/>
      </rPr>
      <t xml:space="preserve">*Multiple Donor Searches will not be reimbursed for Allogeneic Related and Haploid Bone Marrow Transplant. </t>
    </r>
    <r>
      <rPr>
        <sz val="10"/>
        <color rgb="FF000000"/>
        <rFont val="Arial"/>
        <family val="2"/>
      </rPr>
      <t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r>
  </si>
  <si>
    <t>PEDIATRIC ALLOGENEIC UNRELATED BONE MARROW TRANSPLANT CONTRACT (PLU)</t>
  </si>
  <si>
    <t>Pass Through</t>
  </si>
  <si>
    <t>TOTAL AUTOLOGOUS BMT</t>
  </si>
  <si>
    <t xml:space="preserve">DONOR SEARCH* </t>
  </si>
  <si>
    <t>Kymriah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Banner University Medical Center Tucson will not bill AHCCCS for any services that are covered under any other agreements.</t>
  </si>
  <si>
    <r>
      <t xml:space="preserve">YESCARTA DRUG (YES Case Type) will be reimbursed through the contract when administered in an </t>
    </r>
    <r>
      <rPr>
        <b/>
        <sz val="10"/>
        <color rgb="FF000000"/>
        <rFont val="Arial"/>
        <family val="2"/>
      </rPr>
      <t>inpatient setting only</t>
    </r>
    <r>
      <rPr>
        <sz val="10"/>
        <color rgb="FF000000"/>
        <rFont val="Arial"/>
        <family val="2"/>
      </rPr>
      <t xml:space="preserve"> for the treatment of both pediatric and adult patients with a diagnosis that is FDA approved for Yescarta. Yescarta shall be billed using the HCPCS code Q2041 and the facility shall submit the actual acquisition cost for Yescarta net of all discounts. </t>
    </r>
    <r>
      <rPr>
        <b/>
        <sz val="10"/>
        <color rgb="FF000000"/>
        <rFont val="Arial"/>
        <family val="2"/>
      </rPr>
      <t xml:space="preserve">Yescarta administered in an outpatient setting will be reimbursed outside of the Transplant Contract and the claim shall be processed through the pharmacy point-of-sale system at the actual acquisition cost net of all discounts. </t>
    </r>
  </si>
  <si>
    <r>
      <t>TECARTUS DRUG (TEC Case Type) will be reimbursed through the contract when administered in an</t>
    </r>
    <r>
      <rPr>
        <b/>
        <sz val="10"/>
        <color rgb="FF000000"/>
        <rFont val="Arial"/>
        <family val="2"/>
      </rPr>
      <t xml:space="preserve"> inpatient setting only</t>
    </r>
    <r>
      <rPr>
        <sz val="10"/>
        <color rgb="FF000000"/>
        <rFont val="Arial"/>
        <family val="2"/>
      </rPr>
      <t xml:space="preserve"> for the treatment of both pediatric and adult patients with a diagnosis that is FDA approved for Tecartus. Tecartus shall be billed using the HCPCS code Q2053 and the facility shall submit the actual acquisition cost for Tecartus net of all discounts. </t>
    </r>
    <r>
      <rPr>
        <b/>
        <sz val="10"/>
        <color rgb="FF000000"/>
        <rFont val="Arial"/>
        <family val="2"/>
      </rPr>
      <t xml:space="preserve">Tecartus administered in an outpatient setting will be reimbursed outside of the Transplant Contract and the claim shall be processed through the pharmacy point-of-sale system at the actual acquisition cost net of all discounts. </t>
    </r>
  </si>
  <si>
    <t>CARVYKTI DRUG WHEN USED IN CONJUNCTION WITH GENETICALLY MODIFIED AUTOLOGOUS CAR-T CELL IMMUNOTHERAPY (CAR)</t>
  </si>
  <si>
    <r>
      <rPr>
        <sz val="10"/>
        <color rgb="FF222222"/>
        <rFont val="Arial"/>
      </rPr>
      <t xml:space="preserve">CARVYKTI DRUG (CAR Case Type) will be reimbursed through the contract when administered in an </t>
    </r>
    <r>
      <rPr>
        <b/>
        <sz val="10"/>
        <color rgb="FF222222"/>
        <rFont val="Arial"/>
      </rPr>
      <t>inpatient setting only</t>
    </r>
    <r>
      <rPr>
        <sz val="10"/>
        <color rgb="FF222222"/>
        <rFont val="Arial"/>
      </rPr>
      <t xml:space="preserve"> for the treatment of adult patients with a diagnosis that is FDA approved for Carvykti. Carvykti shall be billed using the HCPCS code Q2056 and the facility shall submit the actual acquisition cost for Carvykti net of all discounts. </t>
    </r>
    <r>
      <rPr>
        <b/>
        <sz val="10"/>
        <color rgb="FF222222"/>
        <rFont val="Arial"/>
      </rPr>
      <t>Carvykti administered in an outpatient setting will be reimbursed outside of the Transplant Contract and the claim shall be processed through the pharmacy point-of-sale system at the actual acquisition cost net of all discounts.</t>
    </r>
  </si>
  <si>
    <t xml:space="preserve">Carvykti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t>
  </si>
  <si>
    <t xml:space="preserve">PREP AND TRANSPLANT UP TO AND INCLUDING DAY 10 OF INPATIENT CONVALESCENT SERVICES.  </t>
  </si>
  <si>
    <t>TOTAL KIDNEY LIVING DONOR</t>
  </si>
  <si>
    <t>PREP &amp; TRANSPLANT UP TO AND INCLUDING DAY 10 OF INPATIENT CONVALESCENT SERVICE</t>
  </si>
  <si>
    <t>TOTAL KIDNEY - DECEASED DONOR</t>
  </si>
  <si>
    <t>Percent change Rows (s/b hidden) for outlier calculation as required</t>
  </si>
  <si>
    <t>PANCREAS AFTER KIDNEY TRANSPLANT CONTRACT (PAK)</t>
  </si>
  <si>
    <t>PER DIEM RATES for day 61+ of inpatient inpatient acute hospital care</t>
  </si>
  <si>
    <t>SIMULTANEOUS KIDNEY-PANCREAS TRANSPLANT CONTRACT (SPK)</t>
  </si>
  <si>
    <t>TOTAL KIDNEY-PANCREAS</t>
  </si>
  <si>
    <t>SINGLE LUNG TRANSPLANT CONTRACT (SLT)</t>
  </si>
  <si>
    <t>TOTAL SINGLE LUNG</t>
  </si>
  <si>
    <t>DOUBLE LUNG TRANSPLANT CONTRACT (DLL)</t>
  </si>
  <si>
    <t>TOTAL DOUBLE LUNG</t>
  </si>
  <si>
    <t>EFFECTIVE 10/01/2022 THROUGH 9/30/2023</t>
  </si>
  <si>
    <t>OUTPATIENT EVALUATION* - Initial evaluation performed in an outpatient setting (not eligible for outlier consideration)</t>
  </si>
  <si>
    <t>ROOM &amp; BOARD-PER DIEM</t>
  </si>
  <si>
    <t>Days 11+/61+ paid at the per diem rate are not subject to the transplant outlier (prep and transplant through day 60) but are subject to outlier pursuant to the transplant specialty contract at an established threshold of $6,951.74</t>
  </si>
  <si>
    <t>***AHCCCS will pay for Ventricular Assistance Devices (VADs) separately and in addition to the existing heart transplant rates provided the use conforms to the AHCCCS AM/PM policy regarding VADs. As long as this provision is met, AHCCCS will pay up to the actual amount the facility is billed by the manufacturer for the VAD plus ten percent (10%). AHCCCS will require the facility's invoice for the VAD prior to payment.</t>
  </si>
  <si>
    <t>VAD/CAD/TAH ONLY TRANSPLANT CONTRACT (VAD)</t>
  </si>
  <si>
    <t xml:space="preserve">  COMPONENT</t>
  </si>
  <si>
    <t>ASSISTIVE DEVICE: (CAD/VAD/TAH) ***</t>
  </si>
  <si>
    <t>Invoice + 10%</t>
  </si>
  <si>
    <r>
      <t xml:space="preserve">***AHCCCS will pay for Ventricular Assistance Devices (VADs), Cardiac Assistance Devices (CAD's), and Total Artificial Heart (TAH) separately </t>
    </r>
    <r>
      <rPr>
        <b/>
        <sz val="10"/>
        <color rgb="FF000000"/>
        <rFont val="Arial"/>
        <family val="2"/>
      </rPr>
      <t xml:space="preserve">provided the device is inserted as a bridge to transplant </t>
    </r>
    <r>
      <rPr>
        <sz val="10"/>
        <color rgb="FF000000"/>
        <rFont val="Arial"/>
        <family val="2"/>
      </rPr>
      <t>and the use conforms to the AHCCCS AM/PM policy regarding VADs, CADs and TAH's. As long as this provision is met, AHCCCS will pay up to the actual amount the facility is billed by the manufacturer for the device plus ten percent (10%). AHCCCS will require the facility's invoice for the devIce prior to payment.</t>
    </r>
    <r>
      <rPr>
        <b/>
        <sz val="10"/>
        <color rgb="FF000000"/>
        <rFont val="Arial"/>
        <family val="2"/>
      </rPr>
      <t xml:space="preserve"> CAD/VAD/TAH's inserted as destination therapy are covered outside the Transplant Contract</t>
    </r>
  </si>
  <si>
    <t>HEART-LUNG TRANSPLANT CONTRACT (HLT)</t>
  </si>
  <si>
    <t>OUTPATIENT EVALUATION - Initial evaluation performed in an outpatient setting (not eligible for outlier consideration)</t>
  </si>
  <si>
    <t>TOTAL HEART-LUNG</t>
  </si>
  <si>
    <t>**Heart cases will be reimbursed at case rate unless total billed charges for components PREP AND TRANSPLANT and FOLLOW UP CARE through day 60 exceed the Outlier Threshold.  Then all charges over the Outlier Threshold  will be reimbursed at 50% of billed charges.</t>
  </si>
  <si>
    <t>EFFECTIVE 01/01/2024 THROUGH 9/30/2024</t>
  </si>
  <si>
    <t>Days 11+/61+ paid at the per diem rate are not subject to the transplant outlier (prep and transplant through day 60) but are subject to outlier pursuant to the transplant specialty contract at an established threshold of $7263.18</t>
  </si>
  <si>
    <t>WESTERN REGIONAL MEDICAL CENTER, INC. dba CITY OF HOPE PHOENIX</t>
  </si>
  <si>
    <t>EFFECTIVE 03/27/2024 THROUGH 9/30/2024</t>
  </si>
  <si>
    <t>TRANSPLANT FACILITY ID#091458</t>
  </si>
  <si>
    <t>Kymriah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City of Hope Cancer Centers of America will not bill AHCCCS for any services that are covered under any other agreements.</t>
  </si>
  <si>
    <r>
      <rPr>
        <sz val="10"/>
        <color rgb="FF000000"/>
        <rFont val="Arial"/>
      </rPr>
      <t xml:space="preserve">YESCARTA DRUG (YES Case Type) will be reimbursed through the contract when administered in an </t>
    </r>
    <r>
      <rPr>
        <b/>
        <sz val="10"/>
        <color rgb="FF000000"/>
        <rFont val="Arial"/>
      </rPr>
      <t>inpatient setting only</t>
    </r>
    <r>
      <rPr>
        <sz val="10"/>
        <color rgb="FF000000"/>
        <rFont val="Arial"/>
      </rPr>
      <t xml:space="preserve"> for the treatment of both pediatric and adult patients with a diagnosis that is FDA approved for Yescarta. Yescarta shall be billed using the HCPCS code Q2041 and the facility shall submit the actual acquisition cost for Yescarta net of all discounts. </t>
    </r>
    <r>
      <rPr>
        <b/>
        <sz val="10"/>
        <color rgb="FF000000"/>
        <rFont val="Arial"/>
      </rPr>
      <t xml:space="preserve">Yescarta administered in an outpatient setting will be reimbursed outside of the Transplant Contract and the claim shall be processed through the pharmacy point-of-sale system at the actual acquisition cost net of all discounts. </t>
    </r>
  </si>
  <si>
    <t>Yescarta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City of Hope-Cancer Centers of America will not bill AHCCCS for any services that are covered under any other agreements.</t>
  </si>
  <si>
    <r>
      <rPr>
        <sz val="10"/>
        <color rgb="FF000000"/>
        <rFont val="Arial"/>
      </rPr>
      <t xml:space="preserve">TECARTUS DRUG (TEC Case Type) will be reimbursed through the contract when administered in an </t>
    </r>
    <r>
      <rPr>
        <b/>
        <sz val="10"/>
        <color rgb="FF000000"/>
        <rFont val="Arial"/>
      </rPr>
      <t>inpatient setting only</t>
    </r>
    <r>
      <rPr>
        <sz val="10"/>
        <color rgb="FF000000"/>
        <rFont val="Arial"/>
      </rPr>
      <t xml:space="preserve"> for the treatment of both pediatric and adult patients with a diagnosis that is FDA approved for Tecartus. Tecartus shall be billed using the HCPCS code Q2053 and the facility shall submit the actual acquisition cost for Tecartus net of all discounts. </t>
    </r>
    <r>
      <rPr>
        <b/>
        <sz val="10"/>
        <color rgb="FF000000"/>
        <rFont val="Arial"/>
      </rPr>
      <t xml:space="preserve">Tecartus administered in an outpatient setting will be reimbursed outside of the Transplant Contract and the claim shall be processed through the pharmacy point-of-sale system at the actual acquisition cost net of all discounts. </t>
    </r>
  </si>
  <si>
    <t>TECARTUS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City of Hope-Cancer Centers of America will not bill AHCCCS for any services that are covered under any other agreements.</t>
  </si>
  <si>
    <r>
      <rPr>
        <sz val="10"/>
        <color rgb="FF000000"/>
        <rFont val="Arial"/>
      </rPr>
      <t xml:space="preserve">CARVYKTI DRUG (CAR Case Type) will be reimbursed through the contract when administered in an </t>
    </r>
    <r>
      <rPr>
        <b/>
        <sz val="10"/>
        <color rgb="FF000000"/>
        <rFont val="Arial"/>
      </rPr>
      <t>inpatient setting</t>
    </r>
    <r>
      <rPr>
        <sz val="10"/>
        <color rgb="FF000000"/>
        <rFont val="Arial"/>
      </rPr>
      <t xml:space="preserve"> only for the treatment of adult patients with a diagnosis that is FDA approved for Carvykti. Carvykti shall be billed using the HCPCS code Q2056 and the facility shall submit the actual acquisition cost for Carvykti net of all discounts. </t>
    </r>
    <r>
      <rPr>
        <b/>
        <sz val="10"/>
        <color rgb="FF000000"/>
        <rFont val="Arial"/>
      </rPr>
      <t>Carvykti administered in an outpatient setting will be reimbursed outside of the Transplant Contract and the claim shall be processed through the pharmacy point-of-sale system at the actual acquisition cost net of all discounts.</t>
    </r>
  </si>
  <si>
    <t>CARVYKTI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City of Hope-Cancer Centers of America will not bill AHCCCS for any services that are covered under any other agreements.</t>
  </si>
  <si>
    <t>ABECMA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City of Hope-Cancer Centers of America will not bill AHCCCS for any services that are covered under any other agreements.</t>
  </si>
  <si>
    <t>BREYANZI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City of Hope-Cancer Centers of America will not bill AHCCCS for any services that are covered under any other agreements.</t>
  </si>
  <si>
    <t>LUCILE SALTER PACKARD CHILDREN'S HOSPITAL</t>
  </si>
  <si>
    <t>TRANSPLANT FACILITY ID# 355075</t>
  </si>
  <si>
    <t>EVALUATION (Inpatient or outpatient)  - If completed as an inpatient it requires the facility to split bill the evaluation days if member remains in  the facility after testing is completed.</t>
  </si>
  <si>
    <t>included in rate</t>
  </si>
  <si>
    <t>TBI</t>
  </si>
  <si>
    <t>35% of billed charges</t>
  </si>
  <si>
    <r>
      <t xml:space="preserve">**Autologous Bone Marrow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</si>
  <si>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Days 61+ through date of discharge will be reimbursed at 35% of billed charges.</t>
  </si>
  <si>
    <t>RELATED DONOR SEARCH</t>
  </si>
  <si>
    <t>N/A</t>
  </si>
  <si>
    <t>Lucille Packard Proposal</t>
  </si>
  <si>
    <t>100% invoice</t>
  </si>
  <si>
    <t>Only applicable to Allogeneic Unrelated Case Types</t>
  </si>
  <si>
    <t>PEDIATRIC LIVER TRANSPLANT (PLL)</t>
  </si>
  <si>
    <t>PEDIATRIC LIVER ONLY WITH LIVING DONOR</t>
  </si>
  <si>
    <t>PEDIATRIC** ALL INCLUSIVE RATE</t>
  </si>
  <si>
    <t>FOLLOW UP CARE - From day 31 post transplant through day 60 or a portion thereof</t>
  </si>
  <si>
    <t xml:space="preserve">TOTAL PEDIATRIC LIVER </t>
  </si>
  <si>
    <t>Immunosuppressant medications required when the member has been discharged from the acute care facility and required to remain within close proximity to the transplant facility will be arranged for by AHCCCS or the MCO and are not included in the component rate.</t>
  </si>
  <si>
    <r>
      <t xml:space="preserve">Liver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b/>
        <sz val="10"/>
        <color rgb="FF000000"/>
        <rFont val="Arial"/>
        <family val="2"/>
      </rPr>
      <t>%</t>
    </r>
    <r>
      <rPr>
        <sz val="10"/>
        <color rgb="FF000000"/>
        <rFont val="Arial"/>
        <family val="2"/>
      </rPr>
      <t xml:space="preserve"> of billed charges.</t>
    </r>
  </si>
  <si>
    <t>PEDIATRIC LIVER TRANSPLANT (PLV)</t>
  </si>
  <si>
    <t>PEDIATRIC LIVER ONLY WITH CADAVERIC DONOR</t>
  </si>
  <si>
    <t>PEDIATRIC DOUBLE LUNG (PDL) TRANSPLANT CONTRACT (includes single lung) (PLS)</t>
  </si>
  <si>
    <r>
      <t xml:space="preserve">Lung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</si>
  <si>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PEDIATRIC HEART TRANSPLANT (PHT)</t>
  </si>
  <si>
    <t xml:space="preserve">            </t>
  </si>
  <si>
    <t>TOTAL HEART AND LUNG</t>
  </si>
  <si>
    <r>
      <t xml:space="preserve">Heart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</si>
  <si>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r>
      <t xml:space="preserve">***AHCCCS will pay for Ventricular Assistance Devices (VADs), Cardiac Assistance Devices (CAD's), and Total Artificial Heart (TAH) separately provided the device is inserted as a bridge to transplant and the use conforms to the AHCCCS AM/PM policy regarding VADs, CADs and TAH's. As long as this provision is met, AHCCCS will pay up to the actual amount the facility is billed by the manufacturer for the device plus ten percent (10%). AHCCCS will require the facility's invoice for the devIce prior to payment. </t>
    </r>
    <r>
      <rPr>
        <b/>
        <sz val="10"/>
        <color rgb="FF000000"/>
        <rFont val="Arial"/>
        <family val="2"/>
      </rPr>
      <t>CAD/VAD/TAH's inserted as destination therapy are covered outside the Transplant Contract.</t>
    </r>
  </si>
  <si>
    <t>PEDIATRIC HEART and LUNG TRANSPLANT CONTRACT (PHL)</t>
  </si>
  <si>
    <r>
      <t xml:space="preserve">Outlier:  Heart cases will be reimbursed at case rate unless total billed charges for components PREP AND TRANSPLANT and FOLLOW UP CARE through day 60 exceed the Outlier Threshold.  Then all charges over the Outlier Threshold will be reimbursed at </t>
    </r>
    <r>
      <rPr>
        <b/>
        <sz val="10"/>
        <color rgb="FF000000"/>
        <rFont val="Arial"/>
        <family val="2"/>
      </rPr>
      <t>35%</t>
    </r>
    <r>
      <rPr>
        <sz val="10"/>
        <color rgb="FF000000"/>
        <rFont val="Arial"/>
        <family val="2"/>
      </rPr>
      <t xml:space="preserve"> of billed charges.</t>
    </r>
  </si>
  <si>
    <t xml:space="preserve">AHCCCS will pay for Circulatory Assistive Devices (CAD) including Ventricular Assistance Devices (VAD) Bi-VADS and Total Artificial Hearts (if FDA approved) separately and in addition to the existing heart transplant rates provided the use conforms to AHCCCS AMPM policy. If all provisions in the AMPM are met then AHCCCS will reimburse the actual amount the facility is billed by the manufacturer plus for the device only plus ten percent (10%).  AHCCCS will require a copy of the facility's invoice prior to payment.  Post implant care while patient is on these devices will be paid at the Health Plan negotiated or default contracted rates.  Components included as the invoice cost are blood pumps, cannulas, pu valves, connecting sets and drive lines.  Items covered under the "Plus 10%" include freight, stationery driver unit rentals and other technical/training support services. </t>
  </si>
  <si>
    <r>
      <t xml:space="preserve">***AHCCCS will pay for Ventricular Assistance Devices (VADs), Cardiac Assistance Devices (CAD's), and Total Artificial Heart (TAH) separately provided the device is inserted as a bridge to transplant and the use conforms to the AHCCCS AM/PM policy regarding VADs, CADs and TAH's. As long as this provision is met, AHCCCS will pay up to the actual amount the facility is billed by the manufacturer for the device plus ten percent (10%). AHCCCS will require the facility's invoice for the devIce prior to payment. </t>
    </r>
    <r>
      <rPr>
        <b/>
        <sz val="10"/>
        <color rgb="FF000000"/>
        <rFont val="Arial"/>
        <family val="2"/>
      </rPr>
      <t>CAD/VAD/TAH's inserted as destination therapy are covered outside the Transplant Contract</t>
    </r>
  </si>
  <si>
    <t>PEDIATRIC INTESTINAL TRANSPLANT CONTRACT (PVC)</t>
  </si>
  <si>
    <t>MULTI-VISCERAL CADAVERIC DONOR (INTESTINE, LIVER, PANCREAS EN BLOC)</t>
  </si>
  <si>
    <t>EVALUATION (Inpatient or outpatient)  - If completed as an inpatient it requires the facility to split bill for the one or two days to complete the testing if member remains in  the facility after testing is completed.</t>
  </si>
  <si>
    <t>TOTAL INTESTINAL MULTI-VISCERAL</t>
  </si>
  <si>
    <r>
      <t xml:space="preserve">**Multi visceral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</si>
  <si>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PEDIATRIC INTESTINAL TRANSPLANT CONTRACT (PCB)</t>
  </si>
  <si>
    <t>SINGLE ORGAN, and/or INTESTINE CADAVERIC DONOR</t>
  </si>
  <si>
    <t>TOTAL SIMPLE ORGAN INTESTINAL</t>
  </si>
  <si>
    <r>
      <t xml:space="preserve">Intestinal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</si>
  <si>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MAYO CLINIC HOSPITAL SCOTTSDALE</t>
  </si>
  <si>
    <t>TRANSPLANT FACILITY ID# 449357</t>
  </si>
  <si>
    <t>OUTPATIENT FOLLOW UP CARE - From day 61 through day 100 or a portion thereof; to be submitted as a component when services are performed in an outpatient setting (not eligible for outlier consideration)</t>
  </si>
  <si>
    <t>Fee For Service rates</t>
  </si>
  <si>
    <t>The Tandem BMTis a second procedure that can either occur during the initial BMT follow up period or after the initial BMT follow up period is complete.  Contractor shall receive case rate reimbursement (at the current contracted rate) for each component of the Tandem BMT.</t>
  </si>
  <si>
    <t xml:space="preserve">RELATED DONOR SEARCH* </t>
  </si>
  <si>
    <t>DONOR RELATED HARVEST (NATIONAL MARROW DONOR PROGRAM/CORD BLOOD ACQUISITION)</t>
  </si>
  <si>
    <t>TOTAL ALLOGENIC RELATED</t>
  </si>
  <si>
    <t>DONOR SEARCH*</t>
  </si>
  <si>
    <t>DONOR HARVEST (INCLUDES STEM CELL HARVEST) - NATIONAL MARROW DONOR PROGRAM CORD BLOOD ACQUISITION</t>
  </si>
  <si>
    <t>ADULT  ALLOGENIC UNRELATED BONE MARROW TRANSPLANT CONTRACT (ALU)</t>
  </si>
  <si>
    <t>TOTAL ALLOGENIC UNRELATED BONE MARROW</t>
  </si>
  <si>
    <t>_</t>
  </si>
  <si>
    <t xml:space="preserve"> PEDIATRIC AUTOLOGOUS BONE MARROW TRANSPLANT CONTRACT (PAU)</t>
  </si>
  <si>
    <t>PEDIATRICS</t>
  </si>
  <si>
    <t xml:space="preserve"> PEDIATRIC ALLOGENEIC RELATED BONE MARROW TRANSPLANT CONTRACT (PAL)</t>
  </si>
  <si>
    <t>PEDIATRIC</t>
  </si>
  <si>
    <t>PEDIATRIC  HAPLOID RELATED HEMATOPOIETIC STEM CELL TRANSPLANT CONTRACT (PHA)</t>
  </si>
  <si>
    <t>PEDIATRIC  ALLOGENEIC UNRELATED BONE MARROW TRANSPLANT CONTRACT (PLU)</t>
  </si>
  <si>
    <t>Outliers:  Matched Unrelated allogeneic (MUDS) and Severe Immune Syndrome (SCIDS) cases will be reimbursed at case rates unless billed charges exceed the Outlier Threshold.  The case rate will cover theOutlier Threshold then charges greater than the Outlier Threshold will be reimbursed at 50% of billed charges.</t>
  </si>
  <si>
    <t>**Heart cases will be reimbursed at case rate unless total billed charges for components PREP AND TRANSPLANT and FOLLOW UP CARE through day 60 exceeds the Outlier Threshold. Then all charges over the Outlier Threshold will be reimbursed at 50% of billed charges.</t>
  </si>
  <si>
    <t>PREP AND TRANSPLANT UP TO AND INCLUDING DAY 10 OF INPATIENT CONVALESCENT SERVICES</t>
  </si>
  <si>
    <t>LIVING DONOR SURGERY AND INPATIENT RECOVERY UP TO AND INCLUDING DAY 3 OF INPATIENT CONVALESCENT SERVICES</t>
  </si>
  <si>
    <t>TOTAL KIDNEY DECEASED DONOR</t>
  </si>
  <si>
    <t>ADULT CADAVERIC</t>
  </si>
  <si>
    <t xml:space="preserve">MAYO CLINIC HOSPITAL SCOTTSDALE </t>
  </si>
  <si>
    <t>SIMULTANEOUS KIDNEY/PANCREAS TRANSPLANT CONTRACT (SPK)</t>
  </si>
  <si>
    <t>TOTAL SIMULTANEOUS KIDNEY/PANCREAS (through 60 days)</t>
  </si>
  <si>
    <t xml:space="preserve">TOTAL PANCREAS AFTER KIDNEY </t>
  </si>
  <si>
    <t xml:space="preserve">PHOENIX CHILDREN'S HOSPITAL </t>
  </si>
  <si>
    <t>TRANSPLANT FACILITY ID# 706707</t>
  </si>
  <si>
    <t xml:space="preserve">RELATED DONOR SEARCH*  </t>
  </si>
  <si>
    <t>DONOR HARVEST - NATIONAL BONE MARROW DONOR PROGRAM</t>
  </si>
  <si>
    <t>TOTAL ALLOGENIC RELATED BMT</t>
  </si>
  <si>
    <t>Outliers:   Related Allogeneic cases will be reimbursed at case rates unless billed charges exceed the Outlier Threshold.  The case rate will cover the Outlier Threshold then charges greater than the Outlier Threshold will be reimbursed at 50% of billed charges.</t>
  </si>
  <si>
    <t>DONOR HARVEST (includes stem cell harvest) - NATIONAL MARROW DONOR PROGRAM OR OTHER FACILITY HARVESTING STEM CELLS OR BONE MARROW</t>
  </si>
  <si>
    <t>TOTAL ALLOGENIC RELATED HAPLOID</t>
  </si>
  <si>
    <t>Outliers:  Haploid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</si>
  <si>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t>DONOR SEARCH</t>
  </si>
  <si>
    <t>DONOR HARVEST (includes stem cell harvest) - NATIONAL BONE MARROW DONOR PROGRAM</t>
  </si>
  <si>
    <t>TOTAL ALLOGENIC UNRELATED BONE MARROW TRANSPLANT</t>
  </si>
  <si>
    <t xml:space="preserve"> DEFIBROTIDE DRUG THERAPY FOR THE TREATMENT OF VENOUS OCCLUSIVE DISEASE CONTRACT (VOD)</t>
  </si>
  <si>
    <t xml:space="preserve">DEFIBROTIDE DRUG THERAPY (must be administered in an inpatient setting* and billed at the 340B actual acquisition cost for the treatment of Venous Occlusive Disease (VOD) </t>
  </si>
  <si>
    <t>TOTAL VOD CASE TYPE</t>
  </si>
  <si>
    <t>*Defibrotide may not be purchased under the 340B program, whether it is given inpatient or outpatient. AHCCCS will be submitting the drug utilization for the federal rebate.</t>
  </si>
  <si>
    <t>Percent change Rows (s/b hidden) for outlier calcualtion as required</t>
  </si>
  <si>
    <r>
      <rPr>
        <b/>
        <sz val="10"/>
        <color rgb="FF000000"/>
        <rFont val="Arial"/>
        <family val="2"/>
      </rPr>
      <t>KYMRIAH DRUG</t>
    </r>
    <r>
      <rPr>
        <sz val="10"/>
        <color rgb="FF000000"/>
        <rFont val="Arial"/>
        <family val="2"/>
      </rPr>
      <t xml:space="preserve"> (KYM Case Type) will be reimbursed through the contract when administered in an  </t>
    </r>
    <r>
      <rPr>
        <b/>
        <sz val="10"/>
        <color rgb="FF000000"/>
        <rFont val="Arial"/>
        <family val="2"/>
      </rPr>
      <t>inpatient setting only</t>
    </r>
    <r>
      <rPr>
        <sz val="10"/>
        <color rgb="FF000000"/>
        <rFont val="Arial"/>
        <family val="2"/>
      </rPr>
      <t xml:space="preserve"> and is available for purchase through the 340B Drug Pricing Program for the treatment of both pediatric and adult patients with B-cell precursor acute lymphoblastic leukemia (ALL) that is refractory or in second or later relapse. Kymriah will be billed with Q code Q2042. </t>
    </r>
    <r>
      <rPr>
        <b/>
        <sz val="10"/>
        <color rgb="FF000000"/>
        <rFont val="Arial"/>
        <family val="2"/>
      </rPr>
      <t>Kymriah administered in an outpatient setting will be reimbursed outside of the Transplant Contract</t>
    </r>
    <r>
      <rPr>
        <sz val="10"/>
        <color rgb="FF000000"/>
        <rFont val="Arial"/>
        <family val="2"/>
      </rPr>
      <t xml:space="preserve"> </t>
    </r>
    <r>
      <rPr>
        <b/>
        <sz val="10"/>
        <color rgb="FF000000"/>
        <rFont val="Arial"/>
        <family val="2"/>
      </rPr>
      <t>and pursuant to the existing hospital AHCCCS reimbursement arrangement.</t>
    </r>
  </si>
  <si>
    <t xml:space="preserve">Kymriah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t>
  </si>
  <si>
    <t>PHOENIX CHILDREN'S HOSPITAL</t>
  </si>
  <si>
    <t>PEDIATRIC KIDNEY LIVING DONOR TRANSPLANT CONTRACT (PKY)</t>
  </si>
  <si>
    <t>PEDIATRIC KIDNEY CADAVERIC DONOR TRANSPLANT CONTRACT (PCK)</t>
  </si>
  <si>
    <t>TRANSPLANT FACILITY ID # 706707</t>
  </si>
  <si>
    <t>This case rate covers all pediatric cases including newborns</t>
  </si>
  <si>
    <t>Pediatric** Heart</t>
  </si>
  <si>
    <t>(includes newborns)</t>
  </si>
  <si>
    <t>ALL INCLUSIVE RATE</t>
  </si>
  <si>
    <t>TOTAL PEDIATRIC HEART</t>
  </si>
  <si>
    <t>Outlier:  Heart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</si>
  <si>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r>
      <t xml:space="preserve">AHCCCS will pay for Ventricular Assistance Devices (VADs), Cardiac Assistance Devices (CAD's), and Total Artificial Heart (TAH) separately provided the device is inserted as a bridge to transplant and the use conforms to the AHCCCS AM/PM policy regarding VADs, CADs and TAH's. As long as this provision is met, AHCCCS will pay up to the actual amount the facility is billed by the manufacturer for the device plus ten percent (10%). AHCCCS will require the facility's invoice for the devIce prior to payment. </t>
    </r>
    <r>
      <rPr>
        <b/>
        <sz val="10"/>
        <color rgb="FF000000"/>
        <rFont val="Arial"/>
        <family val="2"/>
      </rPr>
      <t>CAD/VAD/TAH's inserted as destination therapy are covered outside the Transplant Contract.</t>
    </r>
    <r>
      <rPr>
        <sz val="10"/>
        <color rgb="FF000000"/>
        <rFont val="Arial"/>
        <family val="2"/>
      </rPr>
      <t xml:space="preserve"> Post implant care while patient is on these devices will be paid at the Health Plan negotiated or default contracted rates. Components included as the invoice cost are blood pumps, cannulas, pu valves, connecting sets and drive lines.  Items covered under the "Plus 10%" include freight, stationery driver unit rentals and other technical/training support services. </t>
    </r>
  </si>
  <si>
    <t xml:space="preserve">PHOENIX CHILDRENS HOSPITAL </t>
  </si>
  <si>
    <t>PEDIATRIC LIVING LIVER TRANSPLANT (PLL)</t>
  </si>
  <si>
    <t>Program currently inactive due to non-availability of donor services</t>
  </si>
  <si>
    <t>PEDIATRIC** INCLUSIVE RATE</t>
  </si>
  <si>
    <t>TOTAL PEDIATRIC LIVER</t>
  </si>
  <si>
    <t>Outlier:  Liver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</si>
  <si>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t>PEDIATRIC CADAVERIC LIVER TRANSPLANT (PLV)</t>
  </si>
  <si>
    <t>SCOTTSDALE HEALTHCARE SHEA dba HONOR HEALTH</t>
  </si>
  <si>
    <t>TRANSPLANT FACILITY ID# 021501</t>
  </si>
  <si>
    <t>TOTAL AUTOLOGOUS BONE MARROW TRANSPLANT</t>
  </si>
  <si>
    <t>DONOR RELATED HARVEST</t>
  </si>
  <si>
    <t>TOTAL  ALLOGENEIC RELATED</t>
  </si>
  <si>
    <r>
      <rPr>
        <b/>
        <sz val="10"/>
        <color rgb="FF000000"/>
        <rFont val="Arial"/>
        <family val="2"/>
      </rPr>
      <t xml:space="preserve">*Multiple Donor Searches will not be reimbursed for Allogeneic Related and Haploid Bone Marrow Transplant. </t>
    </r>
    <r>
      <rPr>
        <sz val="10"/>
        <color rgb="FF000000"/>
        <rFont val="Arial"/>
        <family val="2"/>
      </rPr>
      <t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r>
  </si>
  <si>
    <t>TOTAL  HAPLOID RELATED</t>
  </si>
  <si>
    <t>TO IMPLEMENT ANOTHER RATE INCREASE: FIRST COPY AND PASTE VALUES ONLY FROM COLUMN D TO COLUMN C. Then, confirm Rate Adjustment - a link from the 1st Tab, C26.</t>
  </si>
  <si>
    <t>DONOR HARVEST</t>
  </si>
  <si>
    <t>Pass-through</t>
  </si>
  <si>
    <t>TOTAL  ALLOGENEIC UNRELATED</t>
  </si>
  <si>
    <t>Kymriah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Scottsdale Healthcare Shea will not bill AHCCCS for any services that are covered under any other agreements.</t>
  </si>
  <si>
    <r>
      <t>YESCARTA DRUG (YES Case Type) will be reimbursed through the contract when administered in an</t>
    </r>
    <r>
      <rPr>
        <b/>
        <sz val="10"/>
        <color rgb="FF000000"/>
        <rFont val="Arial"/>
        <family val="2"/>
      </rPr>
      <t xml:space="preserve"> inpatient setting only</t>
    </r>
    <r>
      <rPr>
        <sz val="10"/>
        <color rgb="FF000000"/>
        <rFont val="Arial"/>
        <family val="2"/>
      </rPr>
      <t xml:space="preserve"> for the treatment of both pediatric and adult patients with a diagnosis that is FDA approved for Yescarta. Yescarta shall be billed using the HCPCS code Q2041 and the facility shall submit the actual acquisition cost for Yescarta net of all discounts. </t>
    </r>
    <r>
      <rPr>
        <b/>
        <sz val="10"/>
        <color rgb="FF000000"/>
        <rFont val="Arial"/>
        <family val="2"/>
      </rPr>
      <t xml:space="preserve">Yescarta administered in an outpatient setting will be reimbursed outside of the Transplant Contract and the claim shall be processed through the pharmacy point-of-sale system at the actual acquisition cost net of all discounts. </t>
    </r>
  </si>
  <si>
    <r>
      <t xml:space="preserve">ABECMA DRUG (ABE Case Type) will be reimbursed through the contract when administered in an </t>
    </r>
    <r>
      <rPr>
        <b/>
        <sz val="10"/>
        <color rgb="FF000000"/>
        <rFont val="Arial"/>
        <family val="2"/>
      </rPr>
      <t>inpatient setting</t>
    </r>
    <r>
      <rPr>
        <sz val="10"/>
        <color rgb="FF000000"/>
        <rFont val="Arial"/>
      </rPr>
      <t xml:space="preserve"> for patients diagnosed with a FDA approved indication for Abecma. </t>
    </r>
    <r>
      <rPr>
        <b/>
        <sz val="10"/>
        <color rgb="FF000000"/>
        <rFont val="Arial"/>
        <family val="2"/>
      </rPr>
      <t>Abecma shall be billed using the HCPCS code Q2055 and the facility shall submit the actual acquisition cost for Abecma net of all discounts. Abecma administered in an outpatient setting will be reimbursed outside of the Transplant Contract and the claim shall be processed through the pharmacy point-of-sale system at the actual acquisition cost net of all discounts.</t>
    </r>
  </si>
  <si>
    <t xml:space="preserve">Abecma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t>
  </si>
  <si>
    <r>
      <t xml:space="preserve">BREYANZI DRUG (BRE Case Type) will be reimbursed through the contract when administered in an </t>
    </r>
    <r>
      <rPr>
        <b/>
        <sz val="10"/>
        <color rgb="FF000000"/>
        <rFont val="Arial"/>
        <family val="2"/>
      </rPr>
      <t>inpatient setting</t>
    </r>
    <r>
      <rPr>
        <sz val="10"/>
        <color rgb="FF000000"/>
        <rFont val="Arial"/>
        <family val="2"/>
      </rPr>
      <t xml:space="preserve"> for patients diagnosed with a FDA approved indication for Breyanzi. Breyanzi shall be billed using the HCPCS code Q2054 and the facility shall submit the actual acquisition cost for Breyanzi net of all discounts. </t>
    </r>
    <r>
      <rPr>
        <b/>
        <sz val="10"/>
        <color rgb="FF000000"/>
        <rFont val="Arial"/>
        <family val="2"/>
      </rPr>
      <t>Breyanzi administered in an outpatient setting will be reimbursed outside of the Transplant Contract and the claim shall be processed through the pharmacy point-of-sale system at the actual acquisition cost net of all discounts.</t>
    </r>
  </si>
  <si>
    <t xml:space="preserve">Breyanzi may not be purchased under the 340B program under this contract for AHCCCS members, whether it is given inpatient or outpatient. AHCCCS will be submitting the drug utilization for the federal rebate. The drug shall be purchased and billed at the non-340B actual acquisition cost as a PASS THRU drug cost to AHCCCS or AHCCCS' Contractors. </t>
  </si>
  <si>
    <t>ST. JOSEPH'S HOSPITAL AND MEDICAL CENTER</t>
  </si>
  <si>
    <t>TRANSPLANT FACILITY ID# 691974</t>
  </si>
  <si>
    <t>DOUBLE LUNG TRANSPLANT (DLL)</t>
  </si>
  <si>
    <t>TRANSPLANT FACILITY ID # 691974</t>
  </si>
  <si>
    <t>SIMULTANEOUS CADAVERIC LIVER AND KIDNEY TRANSPLANT CONTRACT (SLK)</t>
  </si>
  <si>
    <t>CADAVERIC DONOR KIDNEY TRANSPLANT  (CKY)</t>
  </si>
  <si>
    <t>TOTAL CADAVERIC KIDNEY</t>
  </si>
  <si>
    <t>LIVING DONOR KIDNEY TRANSPLANT  (KDY)</t>
  </si>
  <si>
    <t>OUTPATIENT EVALUATION* - Initial evaluation performed in an outpatient setting (not eligible for outlier consideration); to include any living donor services needed to determine living donor candidacy for donation</t>
  </si>
  <si>
    <t>TOTAL LIVING DONOR KIDNEY</t>
  </si>
  <si>
    <t>STANFORD HOSPITAL AND HEALTHCARE</t>
  </si>
  <si>
    <t>SINGLE LUNG TRANSPLANT CONTRACT (SLT) or DOUBLE LUNG TRANSPLANT (DLL)</t>
  </si>
  <si>
    <t>TRANSPLANT FACILITY ID# 635477</t>
  </si>
  <si>
    <t>NPI 1871543215</t>
  </si>
  <si>
    <t>TOTAL</t>
  </si>
  <si>
    <t>**Lung cases will be reimbursed at case rate unless total billed charges for components PREP AND TRANSPLANT and FOLLOW UP CARE through day 60 exceed the Outlier Threshold.  Then all charges over the Outlier Threshold  will be reimbursed at 40% of billed charges.</t>
  </si>
  <si>
    <t>Days 61+ through date of discharge will be paid at 40% of billed charges.</t>
  </si>
  <si>
    <t>Adults</t>
  </si>
  <si>
    <r>
      <t xml:space="preserve">**Heart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40</t>
    </r>
    <r>
      <rPr>
        <sz val="10"/>
        <color rgb="FF000000"/>
        <rFont val="Arial"/>
        <family val="2"/>
      </rPr>
      <t>% of billed charges.</t>
    </r>
  </si>
  <si>
    <t>ADULT HEART and LUNG TRANSPLANT (HLT)</t>
  </si>
  <si>
    <t>UNIVERSITY OF CALIFORNIA SAN FRANCISCO MEDICAL CENTER</t>
  </si>
  <si>
    <t>ALLOGENEIC UNRELATED PEDIATRIC BONE MARROW TRANSPLANT CONTRACT MUD including SCIDS (PLU)</t>
  </si>
  <si>
    <t>TRANSPLANT FACILITY ID# 539512</t>
  </si>
  <si>
    <t>DONOR HARVEST (includes stem cell harvest) National Bone Marrow Donor Program</t>
  </si>
  <si>
    <t>NBMD or cord blood invoice costs</t>
  </si>
  <si>
    <t>TOTAL ALLOGENIC UNRELATED BMT</t>
  </si>
  <si>
    <t>Outlier:  If charges exceed the Outlier Threshold charges above the Outlier Threshold will be paid at 50% of billed charges.</t>
  </si>
  <si>
    <t>Does not include post transplant medication</t>
  </si>
  <si>
    <t>PEDIATRIC ALLOGENEIC RELATED  BONE MARROW TRANSPLANT CONTRACT  SCID ONLY (PAL)</t>
  </si>
  <si>
    <t>PEDIATRIC AUTOLOGOUS BONE MARROW TRANSPLANT CONTRACT SCID ONLY (PAU)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</si>
</sst>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6" formatCode="&quot;$&quot;#,##0_);[Red]\(&quot;$&quot;#,##0\)"/>
    <numFmt numFmtId="44" formatCode="_(&quot;$&quot;* #,##0.00_);_(&quot;$&quot;* \(#,##0.00\);_(&quot;$&quot;* &quot;-&quot;??_);_(@_)"/>
    <numFmt numFmtId="43" formatCode="_(* #,##0.00_);_(* \(#,##0.00\);_(* &quot;-&quot;??_);_(@_)"/>
    <numFmt numFmtId="164" formatCode="&quot;$&quot;#,##0.00"/>
    <numFmt numFmtId="165" formatCode="&quot;$&quot;#,##0.00&quot; &quot;;[Red]&quot;(&quot;&quot;$&quot;#,##0.00&quot;)&quot;"/>
    <numFmt numFmtId="166" formatCode="&quot; &quot;&quot;$&quot;#,##0.00&quot; &quot;;&quot; &quot;&quot;$&quot;&quot;(&quot;#,##0.00&quot;)&quot;;&quot; &quot;&quot;$&quot;&quot;-&quot;00&quot; &quot;;&quot; &quot;@&quot; &quot;"/>
    <numFmt numFmtId="167" formatCode="_(* #,##0.0000_);_(* \(#,##0.0000\);_(* &quot;-&quot;??_);_(@_)"/>
    <numFmt numFmtId="168" formatCode="_(&quot;$&quot;* #,##0_);_(&quot;$&quot;* \(#,##0\);_(&quot;$&quot;* &quot;-&quot;??_);_(@_)"/>
    <numFmt numFmtId="169" formatCode="&quot; &quot;&quot;$&quot;#,##0&quot; &quot;;&quot; &quot;&quot;$&quot;&quot;(&quot;#,##0&quot;)&quot;;&quot; &quot;&quot;$&quot;&quot;-&quot;00&quot; &quot;;&quot; &quot;@&quot; &quot;"/>
    <numFmt numFmtId="170" formatCode="&quot;$&quot;#,##0"/>
    <numFmt numFmtId="171" formatCode="&quot;$&quot;#,##0&quot; &quot;;[Red]&quot;(&quot;&quot;$&quot;#,##0&quot;)&quot;"/>
  </numFmts>
  <fonts count="55">
    <font>
      <sz val="10"/>
      <color rgb="FF000000"/>
      <name val="Courier"/>
      <family val="3"/>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Courier"/>
      <family val="3"/>
    </font>
    <font>
      <sz val="10"/>
      <color rgb="FF000000"/>
      <name val="Arial"/>
      <family val="2"/>
    </font>
    <font>
      <b/>
      <sz val="12"/>
      <color rgb="FF000000"/>
      <name val="Arial"/>
      <family val="2"/>
    </font>
    <font>
      <sz val="12"/>
      <color rgb="FF000000"/>
      <name val="Arial"/>
      <family val="2"/>
    </font>
    <font>
      <sz val="11"/>
      <color rgb="FF000000"/>
      <name val="Arial"/>
      <family val="2"/>
    </font>
    <font>
      <b/>
      <u/>
      <sz val="11"/>
      <color rgb="FF000000"/>
      <name val="Arial"/>
      <family val="2"/>
    </font>
    <font>
      <b/>
      <u/>
      <sz val="10"/>
      <color rgb="FF000000"/>
      <name val="Arial"/>
      <family val="2"/>
    </font>
    <font>
      <b/>
      <sz val="10"/>
      <color rgb="FF000000"/>
      <name val="Arial"/>
      <family val="2"/>
    </font>
    <font>
      <sz val="10"/>
      <color rgb="FFFF0000"/>
      <name val="Arial"/>
      <family val="2"/>
    </font>
    <font>
      <sz val="8"/>
      <color rgb="FF000000"/>
      <name val="Arial"/>
      <family val="2"/>
    </font>
    <font>
      <b/>
      <sz val="14"/>
      <color rgb="FFFF0000"/>
      <name val="Arial"/>
      <family val="2"/>
    </font>
    <font>
      <sz val="10"/>
      <color rgb="FFFF0000"/>
      <name val="Courier"/>
      <family val="3"/>
    </font>
    <font>
      <sz val="9"/>
      <color rgb="FF000000"/>
      <name val="Arial"/>
      <family val="2"/>
    </font>
    <font>
      <b/>
      <sz val="9"/>
      <color rgb="FF000000"/>
      <name val="Arial"/>
      <family val="2"/>
    </font>
    <font>
      <b/>
      <sz val="10"/>
      <color rgb="FFFF0000"/>
      <name val="Arial"/>
      <family val="2"/>
    </font>
    <font>
      <sz val="12"/>
      <color rgb="FF000000"/>
      <name val="Courier"/>
      <family val="3"/>
    </font>
    <font>
      <b/>
      <sz val="12"/>
      <color rgb="FFFF0000"/>
      <name val="Arial"/>
      <family val="2"/>
    </font>
    <font>
      <sz val="9"/>
      <color rgb="FF000000"/>
      <name val="Calibri"/>
      <family val="2"/>
    </font>
    <font>
      <sz val="9"/>
      <color rgb="FF000000"/>
      <name val="Courier"/>
      <family val="3"/>
    </font>
    <font>
      <b/>
      <sz val="11"/>
      <color rgb="FFFF0000"/>
      <name val="Arial"/>
      <family val="2"/>
    </font>
    <font>
      <sz val="10"/>
      <color theme="1"/>
      <name val="Arial"/>
      <family val="2"/>
    </font>
    <font>
      <b/>
      <sz val="10"/>
      <color theme="1"/>
      <name val="Arial"/>
      <family val="2"/>
    </font>
    <font>
      <sz val="10"/>
      <name val="Arial"/>
      <family val="2"/>
    </font>
    <font>
      <sz val="12"/>
      <color rgb="FFFF0000"/>
      <name val="Courier"/>
      <family val="3"/>
    </font>
    <font>
      <sz val="12"/>
      <color rgb="FFFF0000"/>
      <name val="Arial"/>
      <family val="2"/>
    </font>
    <font>
      <b/>
      <sz val="10"/>
      <name val="Arial"/>
      <family val="2"/>
    </font>
    <font>
      <b/>
      <sz val="11"/>
      <color rgb="FFFF0000"/>
      <name val="Calibri"/>
      <family val="2"/>
      <scheme val="minor"/>
    </font>
    <font>
      <b/>
      <sz val="9"/>
      <color rgb="FFFF0000"/>
      <name val="Arial"/>
      <family val="2"/>
    </font>
    <font>
      <b/>
      <sz val="12"/>
      <color theme="1"/>
      <name val="Arial"/>
      <family val="2"/>
    </font>
    <font>
      <sz val="10"/>
      <color rgb="FF000000"/>
      <name val="Calibri"/>
      <family val="2"/>
    </font>
    <font>
      <sz val="11"/>
      <color theme="1"/>
      <name val="Arial"/>
      <family val="2"/>
    </font>
    <font>
      <sz val="11"/>
      <name val="Calibri"/>
      <family val="2"/>
    </font>
    <font>
      <sz val="10"/>
      <color rgb="FF3366FF"/>
      <name val="Arial"/>
      <family val="2"/>
    </font>
    <font>
      <b/>
      <sz val="10"/>
      <color rgb="FF3366FF"/>
      <name val="Arial"/>
      <family val="2"/>
    </font>
    <font>
      <b/>
      <sz val="11"/>
      <color theme="1"/>
      <name val="Calibri"/>
      <family val="2"/>
      <scheme val="minor"/>
    </font>
    <font>
      <b/>
      <sz val="11"/>
      <color rgb="FF000000"/>
      <name val="Arial"/>
      <family val="2"/>
    </font>
    <font>
      <b/>
      <sz val="14"/>
      <color theme="1"/>
      <name val="Calibri"/>
      <family val="2"/>
      <scheme val="minor"/>
    </font>
    <font>
      <b/>
      <sz val="10"/>
      <color rgb="FF000000"/>
      <name val="Arial"/>
      <charset val="1"/>
    </font>
    <font>
      <sz val="10"/>
      <color rgb="FF222222"/>
      <name val="Arial"/>
    </font>
    <font>
      <b/>
      <sz val="10"/>
      <color rgb="FF222222"/>
      <name val="Arial"/>
    </font>
    <font>
      <sz val="9"/>
      <color rgb="FF000000"/>
      <name val="Arial"/>
    </font>
    <font>
      <b/>
      <sz val="9"/>
      <color rgb="FF000000"/>
      <name val="Arial"/>
    </font>
    <font>
      <sz val="10"/>
      <color rgb="FF000000"/>
      <name val="Arial"/>
    </font>
    <font>
      <b/>
      <sz val="10"/>
      <color rgb="FF000000"/>
      <name val="Arial"/>
    </font>
  </fonts>
  <fills count="7">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6" tint="0.59999389629810485"/>
        <bgColor indexed="64"/>
      </patternFill>
    </fill>
    <fill>
      <patternFill patternType="solid">
        <fgColor rgb="FFFFFFFF"/>
        <bgColor indexed="64"/>
      </patternFill>
    </fill>
    <fill>
      <patternFill patternType="solid">
        <fgColor theme="0"/>
        <bgColor indexed="64"/>
      </patternFill>
    </fill>
  </fills>
  <borders count="4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bottom/>
      <diagonal/>
    </border>
    <border>
      <left style="thin">
        <color indexed="64"/>
      </left>
      <right/>
      <top style="thin">
        <color rgb="FF000000"/>
      </top>
      <bottom style="thin">
        <color rgb="FF000000"/>
      </bottom>
      <diagonal/>
    </border>
    <border>
      <left/>
      <right/>
      <top/>
      <bottom style="thin">
        <color indexed="64"/>
      </bottom>
      <diagonal/>
    </border>
    <border>
      <left style="thin">
        <color indexed="64"/>
      </left>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thin">
        <color indexed="64"/>
      </left>
      <right/>
      <top/>
      <bottom style="thin">
        <color indexed="64"/>
      </bottom>
      <diagonal/>
    </border>
    <border>
      <left style="thin">
        <color indexed="64"/>
      </left>
      <right style="thin">
        <color indexed="64"/>
      </right>
      <top style="thin">
        <color indexed="64"/>
      </top>
      <bottom style="thin">
        <color rgb="FF000000"/>
      </bottom>
      <diagonal/>
    </border>
    <border>
      <left style="thin">
        <color auto="1"/>
      </left>
      <right/>
      <top style="thin">
        <color auto="1"/>
      </top>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bottom style="thin">
        <color rgb="FF000000"/>
      </bottom>
      <diagonal/>
    </border>
    <border>
      <left style="medium">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thin">
        <color rgb="FF000000"/>
      </top>
      <bottom style="thin">
        <color rgb="FF000000"/>
      </bottom>
      <diagonal/>
    </border>
    <border>
      <left/>
      <right style="thin">
        <color indexed="64"/>
      </right>
      <top/>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diagonal/>
    </border>
    <border>
      <left style="thin">
        <color rgb="FF000000"/>
      </left>
      <right/>
      <top style="thin">
        <color rgb="FF000000"/>
      </top>
      <bottom style="thin">
        <color indexed="64"/>
      </bottom>
      <diagonal/>
    </border>
  </borders>
  <cellStyleXfs count="78">
    <xf numFmtId="0" fontId="0" fillId="0" borderId="0"/>
    <xf numFmtId="166" fontId="11" fillId="0" borderId="0" applyFont="0" applyFill="0" applyBorder="0" applyAlignment="0" applyProtection="0"/>
    <xf numFmtId="0" fontId="11" fillId="0" borderId="0" applyNumberFormat="0" applyFont="0" applyBorder="0" applyProtection="0"/>
    <xf numFmtId="0" fontId="11" fillId="0" borderId="0" applyNumberFormat="0" applyFont="0" applyBorder="0" applyProtection="0"/>
    <xf numFmtId="166" fontId="11" fillId="0" borderId="0" applyFont="0" applyFill="0" applyBorder="0" applyAlignment="0" applyProtection="0"/>
    <xf numFmtId="43" fontId="11" fillId="0" borderId="0" applyFont="0" applyFill="0" applyBorder="0" applyAlignment="0" applyProtection="0"/>
    <xf numFmtId="0" fontId="11" fillId="0" borderId="0"/>
    <xf numFmtId="0" fontId="10" fillId="0" borderId="0"/>
    <xf numFmtId="44" fontId="10" fillId="0" borderId="0" applyFont="0" applyFill="0" applyBorder="0" applyAlignment="0" applyProtection="0"/>
    <xf numFmtId="43" fontId="11" fillId="0" borderId="0" applyFont="0" applyFill="0" applyBorder="0" applyAlignment="0" applyProtection="0"/>
    <xf numFmtId="0" fontId="9" fillId="0" borderId="0"/>
    <xf numFmtId="44" fontId="9" fillId="0" borderId="0" applyFont="0" applyFill="0" applyBorder="0" applyAlignment="0" applyProtection="0"/>
    <xf numFmtId="0" fontId="8" fillId="0" borderId="0"/>
    <xf numFmtId="44" fontId="8" fillId="0" borderId="0" applyFont="0" applyFill="0" applyBorder="0" applyAlignment="0" applyProtection="0"/>
    <xf numFmtId="44" fontId="8" fillId="0" borderId="0" applyFont="0" applyFill="0" applyBorder="0" applyAlignment="0" applyProtection="0"/>
    <xf numFmtId="0" fontId="7" fillId="0" borderId="0"/>
    <xf numFmtId="44" fontId="7" fillId="0" borderId="0" applyFont="0" applyFill="0" applyBorder="0" applyAlignment="0" applyProtection="0"/>
    <xf numFmtId="0" fontId="7" fillId="0" borderId="0"/>
    <xf numFmtId="44" fontId="7" fillId="0" borderId="0" applyFont="0" applyFill="0" applyBorder="0" applyAlignment="0" applyProtection="0"/>
    <xf numFmtId="0" fontId="7" fillId="0" borderId="0"/>
    <xf numFmtId="44" fontId="7" fillId="0" borderId="0" applyFont="0" applyFill="0" applyBorder="0" applyAlignment="0" applyProtection="0"/>
    <xf numFmtId="44" fontId="7"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9" fontId="11"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11" fillId="0" borderId="0"/>
    <xf numFmtId="43" fontId="11" fillId="0" borderId="0" applyFont="0" applyFill="0" applyBorder="0" applyAlignment="0" applyProtection="0"/>
    <xf numFmtId="166" fontId="11" fillId="0" borderId="0" applyFont="0" applyFill="0" applyBorder="0" applyAlignment="0" applyProtection="0"/>
    <xf numFmtId="9" fontId="11"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2" fillId="0" borderId="0"/>
    <xf numFmtId="44" fontId="2" fillId="0" borderId="0" applyFont="0" applyFill="0" applyBorder="0" applyAlignment="0" applyProtection="0"/>
  </cellStyleXfs>
  <cellXfs count="589">
    <xf numFmtId="0" fontId="0" fillId="0" borderId="0" xfId="0"/>
    <xf numFmtId="0" fontId="12" fillId="0" borderId="0" xfId="0" applyFont="1" applyAlignment="1">
      <alignment vertical="center" wrapText="1"/>
    </xf>
    <xf numFmtId="0" fontId="18" fillId="0" borderId="0" xfId="0" applyFont="1" applyAlignment="1">
      <alignment horizontal="center" vertical="center"/>
    </xf>
    <xf numFmtId="0" fontId="22" fillId="0" borderId="0" xfId="0" applyFont="1" applyAlignment="1">
      <alignment vertical="center"/>
    </xf>
    <xf numFmtId="0" fontId="12" fillId="0" borderId="1" xfId="0" applyFont="1" applyBorder="1" applyAlignment="1">
      <alignment vertical="center" wrapText="1"/>
    </xf>
    <xf numFmtId="0" fontId="31" fillId="0" borderId="11" xfId="0" applyFont="1" applyBorder="1" applyAlignment="1">
      <alignment vertical="center"/>
    </xf>
    <xf numFmtId="0" fontId="31" fillId="0" borderId="11" xfId="0" applyFont="1" applyBorder="1" applyAlignment="1">
      <alignment vertical="center" wrapText="1"/>
    </xf>
    <xf numFmtId="0" fontId="12" fillId="0" borderId="12" xfId="0" applyFont="1" applyBorder="1" applyAlignment="1">
      <alignment vertical="center" wrapText="1"/>
    </xf>
    <xf numFmtId="166" fontId="31" fillId="0" borderId="0" xfId="1" applyFont="1" applyBorder="1" applyAlignment="1">
      <alignment horizontal="center" vertical="center"/>
    </xf>
    <xf numFmtId="0" fontId="31" fillId="0" borderId="0" xfId="0" applyFont="1" applyAlignment="1">
      <alignment vertical="center"/>
    </xf>
    <xf numFmtId="0" fontId="0" fillId="0" borderId="0" xfId="0"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6" fillId="0" borderId="0" xfId="0" applyFont="1" applyAlignment="1">
      <alignment horizontal="center" vertical="center"/>
    </xf>
    <xf numFmtId="0" fontId="12" fillId="0" borderId="0" xfId="0" applyFont="1" applyAlignment="1">
      <alignment vertical="center"/>
    </xf>
    <xf numFmtId="0" fontId="18" fillId="0" borderId="0" xfId="0" applyFont="1" applyAlignment="1">
      <alignment horizontal="center" vertical="center" wrapText="1"/>
    </xf>
    <xf numFmtId="0" fontId="18" fillId="0" borderId="0" xfId="0" applyFont="1" applyAlignment="1">
      <alignment vertical="center"/>
    </xf>
    <xf numFmtId="0" fontId="18" fillId="0" borderId="1" xfId="0" applyFont="1" applyBorder="1" applyAlignment="1">
      <alignment horizontal="center" vertical="center"/>
    </xf>
    <xf numFmtId="0" fontId="18" fillId="0" borderId="2" xfId="0" applyFont="1" applyBorder="1" applyAlignment="1">
      <alignment horizontal="center" vertical="center" wrapText="1"/>
    </xf>
    <xf numFmtId="164" fontId="12" fillId="0" borderId="0" xfId="0" applyNumberFormat="1" applyFont="1" applyAlignment="1">
      <alignment vertical="center"/>
    </xf>
    <xf numFmtId="0" fontId="18" fillId="0" borderId="0" xfId="0" applyFont="1" applyAlignment="1">
      <alignment horizontal="left" vertical="center"/>
    </xf>
    <xf numFmtId="164" fontId="17" fillId="0" borderId="0" xfId="0" applyNumberFormat="1" applyFont="1" applyAlignment="1">
      <alignment horizontal="center" vertical="center"/>
    </xf>
    <xf numFmtId="0" fontId="12" fillId="0" borderId="1" xfId="0" applyFont="1" applyBorder="1" applyAlignment="1">
      <alignment vertical="center"/>
    </xf>
    <xf numFmtId="0" fontId="12" fillId="0" borderId="3" xfId="0" applyFont="1" applyBorder="1" applyAlignment="1">
      <alignment vertical="center"/>
    </xf>
    <xf numFmtId="0" fontId="19" fillId="0" borderId="0" xfId="0" applyFont="1" applyAlignment="1">
      <alignment vertical="center" wrapText="1"/>
    </xf>
    <xf numFmtId="9" fontId="12" fillId="0" borderId="0" xfId="0" applyNumberFormat="1" applyFont="1" applyAlignment="1">
      <alignment vertical="center"/>
    </xf>
    <xf numFmtId="167" fontId="12" fillId="0" borderId="0" xfId="5" applyNumberFormat="1" applyFont="1" applyAlignment="1">
      <alignment vertical="center"/>
    </xf>
    <xf numFmtId="0" fontId="18" fillId="0" borderId="5" xfId="0" applyFont="1" applyBorder="1" applyAlignment="1">
      <alignment horizontal="center" vertical="center" wrapText="1"/>
    </xf>
    <xf numFmtId="0" fontId="12" fillId="0" borderId="7" xfId="0" applyFont="1" applyBorder="1" applyAlignment="1">
      <alignment vertical="center" wrapText="1"/>
    </xf>
    <xf numFmtId="14" fontId="12" fillId="0" borderId="0" xfId="0" applyNumberFormat="1" applyFont="1" applyAlignment="1">
      <alignment vertical="center"/>
    </xf>
    <xf numFmtId="164" fontId="12" fillId="0" borderId="0" xfId="0" applyNumberFormat="1" applyFont="1" applyAlignment="1">
      <alignment horizontal="center" vertical="center"/>
    </xf>
    <xf numFmtId="0" fontId="23" fillId="0" borderId="0" xfId="0" applyFont="1" applyAlignment="1">
      <alignment vertical="center"/>
    </xf>
    <xf numFmtId="0" fontId="24" fillId="0" borderId="1" xfId="0" applyFont="1" applyBorder="1" applyAlignment="1">
      <alignment horizontal="center" vertical="center"/>
    </xf>
    <xf numFmtId="0" fontId="24" fillId="0" borderId="0" xfId="0" applyFont="1" applyAlignment="1">
      <alignment horizontal="center" vertical="center"/>
    </xf>
    <xf numFmtId="0" fontId="29" fillId="0" borderId="0" xfId="0" applyFont="1" applyAlignment="1">
      <alignment vertical="center"/>
    </xf>
    <xf numFmtId="0" fontId="18" fillId="0" borderId="1" xfId="0" applyFont="1" applyBorder="1" applyAlignment="1">
      <alignment horizontal="left" vertical="center"/>
    </xf>
    <xf numFmtId="164" fontId="18" fillId="0" borderId="0" xfId="0" applyNumberFormat="1" applyFont="1" applyAlignment="1">
      <alignment horizontal="center" vertical="center"/>
    </xf>
    <xf numFmtId="0" fontId="23" fillId="0" borderId="2" xfId="0" applyFont="1" applyBorder="1" applyAlignment="1">
      <alignment vertical="center" wrapText="1"/>
    </xf>
    <xf numFmtId="9" fontId="0" fillId="0" borderId="0" xfId="0" applyNumberFormat="1" applyAlignment="1">
      <alignment vertical="center"/>
    </xf>
    <xf numFmtId="0" fontId="18" fillId="0" borderId="2" xfId="0" applyFont="1" applyBorder="1" applyAlignment="1">
      <alignment horizontal="left" vertical="center"/>
    </xf>
    <xf numFmtId="0" fontId="12" fillId="0" borderId="11" xfId="0" applyFont="1" applyBorder="1" applyAlignment="1">
      <alignment vertical="center" wrapText="1"/>
    </xf>
    <xf numFmtId="0" fontId="0" fillId="0" borderId="0" xfId="0" applyAlignment="1">
      <alignment vertical="center" wrapText="1"/>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0" fontId="28" fillId="0" borderId="0" xfId="0" applyFont="1" applyAlignment="1">
      <alignment vertical="center"/>
    </xf>
    <xf numFmtId="164" fontId="23" fillId="0" borderId="0" xfId="0" applyNumberFormat="1" applyFont="1" applyAlignment="1">
      <alignment vertical="center"/>
    </xf>
    <xf numFmtId="0" fontId="26" fillId="0" borderId="0" xfId="0" applyFont="1" applyAlignment="1">
      <alignment vertical="center"/>
    </xf>
    <xf numFmtId="0" fontId="25" fillId="0" borderId="0" xfId="0" applyFont="1" applyAlignment="1">
      <alignment vertical="center"/>
    </xf>
    <xf numFmtId="0" fontId="20" fillId="0" borderId="0" xfId="0" applyFont="1" applyAlignment="1">
      <alignment vertical="center"/>
    </xf>
    <xf numFmtId="0" fontId="12" fillId="0" borderId="17" xfId="0" applyFont="1" applyBorder="1" applyAlignment="1">
      <alignment vertical="center"/>
    </xf>
    <xf numFmtId="0" fontId="12" fillId="0" borderId="0" xfId="0" applyFont="1" applyAlignment="1">
      <alignment horizontal="center" vertical="center" wrapText="1"/>
    </xf>
    <xf numFmtId="0" fontId="12" fillId="0" borderId="8" xfId="0" applyFont="1" applyBorder="1" applyAlignment="1">
      <alignment vertical="center" wrapText="1"/>
    </xf>
    <xf numFmtId="165" fontId="12" fillId="0" borderId="0" xfId="0" applyNumberFormat="1" applyFont="1" applyAlignment="1">
      <alignment horizontal="center" vertical="center"/>
    </xf>
    <xf numFmtId="0" fontId="18" fillId="0" borderId="4" xfId="0" applyFont="1" applyBorder="1" applyAlignment="1">
      <alignment horizontal="center" vertical="center" wrapText="1"/>
    </xf>
    <xf numFmtId="0" fontId="12" fillId="0" borderId="0" xfId="0" applyFont="1" applyAlignment="1">
      <alignment horizontal="left" vertical="center"/>
    </xf>
    <xf numFmtId="0" fontId="18" fillId="0" borderId="2" xfId="0" applyFont="1" applyBorder="1" applyAlignment="1">
      <alignment horizontal="center" vertical="center"/>
    </xf>
    <xf numFmtId="0" fontId="18" fillId="0" borderId="0" xfId="0" applyFont="1" applyAlignment="1">
      <alignment vertical="center" wrapText="1"/>
    </xf>
    <xf numFmtId="0" fontId="18" fillId="0" borderId="10" xfId="0" applyFont="1" applyBorder="1" applyAlignment="1">
      <alignment horizontal="left" vertical="center"/>
    </xf>
    <xf numFmtId="0" fontId="18" fillId="0" borderId="0" xfId="3" applyFont="1" applyAlignment="1">
      <alignment horizontal="center" vertical="center"/>
    </xf>
    <xf numFmtId="0" fontId="12" fillId="0" borderId="0" xfId="3" applyFont="1" applyAlignment="1">
      <alignment vertical="center"/>
    </xf>
    <xf numFmtId="0" fontId="18" fillId="0" borderId="0" xfId="3" applyFont="1" applyAlignment="1">
      <alignment vertical="center"/>
    </xf>
    <xf numFmtId="0" fontId="18" fillId="0" borderId="1" xfId="3" applyFont="1" applyBorder="1" applyAlignment="1">
      <alignment horizontal="center" vertical="center"/>
    </xf>
    <xf numFmtId="0" fontId="12" fillId="0" borderId="1" xfId="3" applyFont="1" applyBorder="1" applyAlignment="1">
      <alignment vertical="center"/>
    </xf>
    <xf numFmtId="164" fontId="12" fillId="0" borderId="0" xfId="3" applyNumberFormat="1" applyFont="1" applyAlignment="1">
      <alignment vertical="center"/>
    </xf>
    <xf numFmtId="0" fontId="12" fillId="0" borderId="1" xfId="3" applyFont="1" applyBorder="1" applyAlignment="1">
      <alignment vertical="center" wrapText="1"/>
    </xf>
    <xf numFmtId="0" fontId="12" fillId="0" borderId="7" xfId="3" applyFont="1" applyBorder="1" applyAlignment="1">
      <alignment vertical="center" wrapText="1"/>
    </xf>
    <xf numFmtId="0" fontId="18" fillId="0" borderId="0" xfId="3" applyFont="1" applyAlignment="1">
      <alignment horizontal="left" vertical="center"/>
    </xf>
    <xf numFmtId="0" fontId="13" fillId="0" borderId="0" xfId="3" applyFont="1" applyAlignment="1">
      <alignment horizontal="center" vertical="center"/>
    </xf>
    <xf numFmtId="0" fontId="20" fillId="0" borderId="0" xfId="3" applyFont="1" applyAlignment="1">
      <alignment vertical="center"/>
    </xf>
    <xf numFmtId="0" fontId="18" fillId="0" borderId="0" xfId="2" applyFont="1" applyAlignment="1">
      <alignment horizontal="center" vertical="center"/>
    </xf>
    <xf numFmtId="0" fontId="12" fillId="0" borderId="0" xfId="2" applyFont="1" applyAlignment="1">
      <alignment vertical="center"/>
    </xf>
    <xf numFmtId="0" fontId="18" fillId="0" borderId="0" xfId="2" applyFont="1" applyAlignment="1">
      <alignment vertical="center"/>
    </xf>
    <xf numFmtId="0" fontId="18" fillId="0" borderId="1" xfId="2" applyFont="1" applyBorder="1" applyAlignment="1">
      <alignment horizontal="center" vertical="center"/>
    </xf>
    <xf numFmtId="0" fontId="12" fillId="0" borderId="1" xfId="2" applyFont="1" applyBorder="1" applyAlignment="1">
      <alignment vertical="center"/>
    </xf>
    <xf numFmtId="164" fontId="12" fillId="0" borderId="0" xfId="2" applyNumberFormat="1" applyFont="1" applyAlignment="1">
      <alignment vertical="center"/>
    </xf>
    <xf numFmtId="0" fontId="12" fillId="0" borderId="7" xfId="2" applyFont="1" applyBorder="1" applyAlignment="1">
      <alignment vertical="center" wrapText="1"/>
    </xf>
    <xf numFmtId="0" fontId="18" fillId="0" borderId="0" xfId="2" applyFont="1" applyAlignment="1">
      <alignment horizontal="left" vertical="center"/>
    </xf>
    <xf numFmtId="0" fontId="12" fillId="0" borderId="2" xfId="0" applyFont="1" applyBorder="1" applyAlignment="1">
      <alignment vertical="center"/>
    </xf>
    <xf numFmtId="0" fontId="12" fillId="0" borderId="6" xfId="0" applyFont="1" applyBorder="1" applyAlignment="1">
      <alignment vertical="center"/>
    </xf>
    <xf numFmtId="0" fontId="18" fillId="0" borderId="11" xfId="0" applyFont="1" applyBorder="1" applyAlignment="1">
      <alignment horizontal="center" vertical="center"/>
    </xf>
    <xf numFmtId="0" fontId="18" fillId="0" borderId="4" xfId="0" applyFont="1" applyBorder="1" applyAlignment="1">
      <alignment horizontal="center" vertical="center"/>
    </xf>
    <xf numFmtId="164" fontId="12" fillId="0" borderId="11" xfId="1" applyNumberFormat="1" applyFont="1" applyFill="1" applyBorder="1" applyAlignment="1">
      <alignment vertical="center" wrapText="1"/>
    </xf>
    <xf numFmtId="0" fontId="12" fillId="0" borderId="18" xfId="0" applyFont="1" applyBorder="1" applyAlignment="1">
      <alignment vertical="center" wrapText="1"/>
    </xf>
    <xf numFmtId="166" fontId="24" fillId="0" borderId="0" xfId="4" applyFont="1" applyBorder="1" applyAlignment="1">
      <alignment horizontal="center" vertical="center"/>
    </xf>
    <xf numFmtId="0" fontId="13" fillId="0" borderId="0" xfId="0" applyFont="1" applyAlignment="1">
      <alignment vertical="center"/>
    </xf>
    <xf numFmtId="0" fontId="18" fillId="0" borderId="17" xfId="0" applyFont="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10" fillId="0" borderId="0" xfId="7"/>
    <xf numFmtId="0" fontId="18" fillId="0" borderId="5" xfId="7" applyFont="1" applyBorder="1" applyAlignment="1">
      <alignment horizontal="center" vertical="center" wrapText="1"/>
    </xf>
    <xf numFmtId="0" fontId="18" fillId="0" borderId="0" xfId="7" applyFont="1" applyAlignment="1">
      <alignment horizontal="left" vertical="center"/>
    </xf>
    <xf numFmtId="0" fontId="12" fillId="0" borderId="0" xfId="7" applyFont="1" applyAlignment="1">
      <alignment vertical="center" wrapText="1"/>
    </xf>
    <xf numFmtId="0" fontId="18" fillId="0" borderId="0" xfId="7" applyFont="1" applyAlignment="1">
      <alignment horizontal="center" vertical="center"/>
    </xf>
    <xf numFmtId="0" fontId="12" fillId="0" borderId="2" xfId="7" applyFont="1" applyBorder="1" applyAlignment="1">
      <alignment vertical="center" wrapText="1"/>
    </xf>
    <xf numFmtId="0" fontId="12" fillId="0" borderId="0" xfId="7" applyFont="1" applyAlignment="1">
      <alignment vertical="center"/>
    </xf>
    <xf numFmtId="0" fontId="23" fillId="0" borderId="0" xfId="7" applyFont="1" applyAlignment="1">
      <alignment vertical="center"/>
    </xf>
    <xf numFmtId="0" fontId="10" fillId="0" borderId="0" xfId="7" applyAlignment="1">
      <alignment vertical="center"/>
    </xf>
    <xf numFmtId="0" fontId="24" fillId="0" borderId="1" xfId="7" applyFont="1" applyBorder="1" applyAlignment="1">
      <alignment horizontal="center" vertical="center"/>
    </xf>
    <xf numFmtId="0" fontId="24" fillId="0" borderId="1" xfId="7" applyFont="1" applyBorder="1" applyAlignment="1">
      <alignment horizontal="center" vertical="center" wrapText="1"/>
    </xf>
    <xf numFmtId="0" fontId="24" fillId="0" borderId="0" xfId="7" applyFont="1" applyAlignment="1">
      <alignment horizontal="center" vertical="center"/>
    </xf>
    <xf numFmtId="0" fontId="12" fillId="0" borderId="1" xfId="7" applyFont="1" applyBorder="1" applyAlignment="1">
      <alignment vertical="center"/>
    </xf>
    <xf numFmtId="164" fontId="12" fillId="0" borderId="0" xfId="7" applyNumberFormat="1" applyFont="1" applyAlignment="1">
      <alignment vertical="center"/>
    </xf>
    <xf numFmtId="0" fontId="12" fillId="0" borderId="7" xfId="7" applyFont="1" applyBorder="1" applyAlignment="1">
      <alignment vertical="center" wrapText="1"/>
    </xf>
    <xf numFmtId="168" fontId="25" fillId="0" borderId="0" xfId="8" applyNumberFormat="1" applyFont="1" applyAlignment="1">
      <alignment vertical="center"/>
    </xf>
    <xf numFmtId="6" fontId="37" fillId="0" borderId="0" xfId="7" applyNumberFormat="1" applyFont="1" applyAlignment="1">
      <alignment vertical="center"/>
    </xf>
    <xf numFmtId="166" fontId="12" fillId="0" borderId="0" xfId="4" applyFont="1" applyFill="1" applyAlignment="1">
      <alignment vertical="center"/>
    </xf>
    <xf numFmtId="0" fontId="8" fillId="0" borderId="0" xfId="12"/>
    <xf numFmtId="0" fontId="12" fillId="0" borderId="1" xfId="12" applyFont="1" applyBorder="1" applyAlignment="1">
      <alignment vertical="center"/>
    </xf>
    <xf numFmtId="0" fontId="18" fillId="0" borderId="5" xfId="12" applyFont="1" applyBorder="1" applyAlignment="1">
      <alignment horizontal="center" vertical="center" wrapText="1"/>
    </xf>
    <xf numFmtId="0" fontId="18" fillId="0" borderId="4" xfId="12" applyFont="1" applyBorder="1" applyAlignment="1">
      <alignment horizontal="center" vertical="center" wrapText="1"/>
    </xf>
    <xf numFmtId="0" fontId="18" fillId="0" borderId="0" xfId="12" applyFont="1" applyAlignment="1">
      <alignment horizontal="center" vertical="center" wrapText="1"/>
    </xf>
    <xf numFmtId="0" fontId="18" fillId="0" borderId="0" xfId="12" applyFont="1" applyAlignment="1">
      <alignment horizontal="center" vertical="center"/>
    </xf>
    <xf numFmtId="0" fontId="12" fillId="0" borderId="1" xfId="12" applyFont="1" applyBorder="1" applyAlignment="1">
      <alignment vertical="center" wrapText="1"/>
    </xf>
    <xf numFmtId="40" fontId="18" fillId="0" borderId="4" xfId="13" applyNumberFormat="1" applyFont="1" applyFill="1" applyBorder="1" applyAlignment="1">
      <alignment horizontal="center" vertical="center"/>
    </xf>
    <xf numFmtId="0" fontId="12" fillId="0" borderId="1" xfId="12" applyFont="1" applyBorder="1" applyAlignment="1">
      <alignment horizontal="left" vertical="center"/>
    </xf>
    <xf numFmtId="164" fontId="18" fillId="0" borderId="0" xfId="12" applyNumberFormat="1" applyFont="1" applyAlignment="1">
      <alignment horizontal="center" vertical="center"/>
    </xf>
    <xf numFmtId="0" fontId="12" fillId="0" borderId="0" xfId="12" applyFont="1" applyAlignment="1">
      <alignment vertical="center"/>
    </xf>
    <xf numFmtId="0" fontId="12" fillId="0" borderId="1" xfId="12" applyFont="1" applyBorder="1" applyAlignment="1">
      <alignment horizontal="left" vertical="center" wrapText="1"/>
    </xf>
    <xf numFmtId="0" fontId="18" fillId="0" borderId="0" xfId="12" applyFont="1" applyAlignment="1">
      <alignment horizontal="left" vertical="center"/>
    </xf>
    <xf numFmtId="6" fontId="25" fillId="0" borderId="0" xfId="12" applyNumberFormat="1" applyFont="1" applyAlignment="1">
      <alignment vertical="center"/>
    </xf>
    <xf numFmtId="164" fontId="12" fillId="0" borderId="0" xfId="12" applyNumberFormat="1" applyFont="1" applyAlignment="1">
      <alignment horizontal="center" vertical="center"/>
    </xf>
    <xf numFmtId="0" fontId="12" fillId="0" borderId="0" xfId="12" applyFont="1" applyAlignment="1">
      <alignment vertical="center" wrapText="1"/>
    </xf>
    <xf numFmtId="0" fontId="12" fillId="0" borderId="2" xfId="12" applyFont="1" applyBorder="1" applyAlignment="1">
      <alignment vertical="center" wrapText="1"/>
    </xf>
    <xf numFmtId="0" fontId="31" fillId="0" borderId="11" xfId="12" applyFont="1" applyBorder="1" applyAlignment="1">
      <alignment horizontal="center" vertical="center" wrapText="1"/>
    </xf>
    <xf numFmtId="6" fontId="37" fillId="0" borderId="0" xfId="12" applyNumberFormat="1" applyFont="1"/>
    <xf numFmtId="0" fontId="23" fillId="0" borderId="0" xfId="12" applyFont="1" applyAlignment="1">
      <alignment vertical="center"/>
    </xf>
    <xf numFmtId="44" fontId="12" fillId="0" borderId="0" xfId="14" applyFont="1" applyFill="1" applyAlignment="1">
      <alignment horizontal="center" vertical="center"/>
    </xf>
    <xf numFmtId="166" fontId="12" fillId="0" borderId="0" xfId="12" applyNumberFormat="1" applyFont="1" applyAlignment="1">
      <alignment vertical="center"/>
    </xf>
    <xf numFmtId="0" fontId="18" fillId="0" borderId="10" xfId="0" applyFont="1" applyBorder="1" applyAlignment="1">
      <alignment horizontal="center" vertical="center" wrapText="1"/>
    </xf>
    <xf numFmtId="0" fontId="27" fillId="0" borderId="0" xfId="0" applyFont="1" applyAlignment="1">
      <alignment vertical="center"/>
    </xf>
    <xf numFmtId="0" fontId="41" fillId="0" borderId="0" xfId="12" applyFont="1"/>
    <xf numFmtId="0" fontId="33" fillId="0" borderId="11" xfId="0" applyFont="1" applyBorder="1" applyAlignment="1">
      <alignment horizontal="left" vertical="center" wrapText="1"/>
    </xf>
    <xf numFmtId="0" fontId="13" fillId="0" borderId="0" xfId="6" applyFont="1" applyAlignment="1">
      <alignment vertical="center"/>
    </xf>
    <xf numFmtId="0" fontId="27" fillId="0" borderId="0" xfId="6" applyFont="1" applyAlignment="1">
      <alignment vertical="center"/>
    </xf>
    <xf numFmtId="164" fontId="17" fillId="0" borderId="10" xfId="0" applyNumberFormat="1" applyFont="1" applyBorder="1" applyAlignment="1">
      <alignment horizontal="center" vertical="center"/>
    </xf>
    <xf numFmtId="0" fontId="12" fillId="0" borderId="13" xfId="0" applyFont="1" applyBorder="1" applyAlignment="1">
      <alignment vertical="center"/>
    </xf>
    <xf numFmtId="164" fontId="18" fillId="0" borderId="1" xfId="0" applyNumberFormat="1" applyFont="1" applyBorder="1" applyAlignment="1">
      <alignment horizontal="center" vertical="center"/>
    </xf>
    <xf numFmtId="0" fontId="25" fillId="2" borderId="0" xfId="0" applyFont="1" applyFill="1" applyAlignment="1">
      <alignment vertical="center"/>
    </xf>
    <xf numFmtId="0" fontId="18" fillId="0" borderId="10" xfId="0" applyFont="1" applyBorder="1" applyAlignment="1">
      <alignment horizontal="center" vertical="center"/>
    </xf>
    <xf numFmtId="0" fontId="12" fillId="0" borderId="22" xfId="0" applyFont="1" applyBorder="1" applyAlignment="1">
      <alignment wrapText="1"/>
    </xf>
    <xf numFmtId="165" fontId="18" fillId="0" borderId="17" xfId="0" applyNumberFormat="1" applyFont="1" applyBorder="1" applyAlignment="1">
      <alignment horizontal="center" vertical="center"/>
    </xf>
    <xf numFmtId="0" fontId="12" fillId="0" borderId="24" xfId="0" applyFont="1" applyBorder="1" applyAlignment="1">
      <alignment vertical="center" wrapText="1"/>
    </xf>
    <xf numFmtId="166" fontId="18" fillId="0" borderId="25" xfId="1" applyFont="1" applyBorder="1" applyAlignment="1">
      <alignment horizontal="center" vertical="center"/>
    </xf>
    <xf numFmtId="169" fontId="18" fillId="0" borderId="1" xfId="1" applyNumberFormat="1" applyFont="1" applyBorder="1" applyAlignment="1">
      <alignment horizontal="center" vertical="center"/>
    </xf>
    <xf numFmtId="169" fontId="17" fillId="0" borderId="10" xfId="0" applyNumberFormat="1" applyFont="1" applyBorder="1" applyAlignment="1">
      <alignment horizontal="center" vertical="center"/>
    </xf>
    <xf numFmtId="169" fontId="31" fillId="0" borderId="11" xfId="1" applyNumberFormat="1" applyFont="1" applyBorder="1" applyAlignment="1">
      <alignment horizontal="center" vertical="center"/>
    </xf>
    <xf numFmtId="170" fontId="18" fillId="0" borderId="1" xfId="0" applyNumberFormat="1" applyFont="1" applyBorder="1" applyAlignment="1">
      <alignment horizontal="center" vertical="center"/>
    </xf>
    <xf numFmtId="170" fontId="17" fillId="0" borderId="0" xfId="0" applyNumberFormat="1" applyFont="1" applyAlignment="1">
      <alignment horizontal="center" vertical="center"/>
    </xf>
    <xf numFmtId="170" fontId="12" fillId="0" borderId="3" xfId="0" applyNumberFormat="1" applyFont="1" applyBorder="1" applyAlignment="1">
      <alignment horizontal="center" vertical="center"/>
    </xf>
    <xf numFmtId="170" fontId="12" fillId="0" borderId="0" xfId="0" applyNumberFormat="1" applyFont="1" applyAlignment="1">
      <alignment vertical="center"/>
    </xf>
    <xf numFmtId="170" fontId="31" fillId="0" borderId="11" xfId="1" applyNumberFormat="1" applyFont="1" applyBorder="1" applyAlignment="1">
      <alignment horizontal="center" vertical="center"/>
    </xf>
    <xf numFmtId="170" fontId="12" fillId="0" borderId="0" xfId="0" applyNumberFormat="1" applyFont="1" applyAlignment="1">
      <alignment horizontal="center" vertical="center"/>
    </xf>
    <xf numFmtId="169" fontId="18" fillId="0" borderId="3" xfId="1" applyNumberFormat="1" applyFont="1" applyBorder="1" applyAlignment="1">
      <alignment horizontal="center" vertical="center"/>
    </xf>
    <xf numFmtId="169" fontId="17" fillId="0" borderId="0" xfId="0" applyNumberFormat="1" applyFont="1" applyAlignment="1">
      <alignment horizontal="center" vertical="center"/>
    </xf>
    <xf numFmtId="169" fontId="12" fillId="0" borderId="0" xfId="0" applyNumberFormat="1" applyFont="1" applyAlignment="1">
      <alignment vertical="center"/>
    </xf>
    <xf numFmtId="169" fontId="12" fillId="0" borderId="3" xfId="0" applyNumberFormat="1" applyFont="1" applyBorder="1" applyAlignment="1">
      <alignment horizontal="center" vertical="center"/>
    </xf>
    <xf numFmtId="169" fontId="12" fillId="0" borderId="0" xfId="0" applyNumberFormat="1" applyFont="1" applyAlignment="1">
      <alignment horizontal="center" vertical="center"/>
    </xf>
    <xf numFmtId="170" fontId="18" fillId="0" borderId="0" xfId="0" applyNumberFormat="1" applyFont="1" applyAlignment="1">
      <alignment horizontal="center" vertical="center"/>
    </xf>
    <xf numFmtId="169" fontId="31" fillId="0" borderId="0" xfId="1" applyNumberFormat="1" applyFont="1" applyBorder="1" applyAlignment="1">
      <alignment horizontal="center" vertical="center"/>
    </xf>
    <xf numFmtId="169" fontId="18" fillId="0" borderId="0" xfId="0" applyNumberFormat="1" applyFont="1" applyAlignment="1">
      <alignment horizontal="center" vertical="center"/>
    </xf>
    <xf numFmtId="169" fontId="18" fillId="0" borderId="1" xfId="0" applyNumberFormat="1" applyFont="1" applyBorder="1" applyAlignment="1">
      <alignment horizontal="center" vertical="center"/>
    </xf>
    <xf numFmtId="170" fontId="0" fillId="0" borderId="0" xfId="0" applyNumberFormat="1" applyAlignment="1">
      <alignment vertical="center"/>
    </xf>
    <xf numFmtId="170" fontId="18" fillId="0" borderId="3" xfId="0" applyNumberFormat="1" applyFont="1" applyBorder="1" applyAlignment="1">
      <alignment horizontal="center" vertical="center"/>
    </xf>
    <xf numFmtId="169" fontId="18" fillId="0" borderId="1" xfId="4" applyNumberFormat="1" applyFont="1" applyBorder="1" applyAlignment="1">
      <alignment horizontal="center" vertical="center"/>
    </xf>
    <xf numFmtId="169" fontId="28" fillId="0" borderId="0" xfId="0" applyNumberFormat="1" applyFont="1" applyAlignment="1">
      <alignment vertical="center"/>
    </xf>
    <xf numFmtId="169" fontId="24" fillId="0" borderId="1" xfId="4" applyNumberFormat="1" applyFont="1" applyBorder="1" applyAlignment="1">
      <alignment horizontal="center" vertical="center"/>
    </xf>
    <xf numFmtId="169" fontId="24" fillId="0" borderId="2" xfId="4" applyNumberFormat="1" applyFont="1" applyBorder="1" applyAlignment="1">
      <alignment horizontal="center" vertical="center"/>
    </xf>
    <xf numFmtId="170" fontId="17" fillId="0" borderId="1" xfId="0" applyNumberFormat="1" applyFont="1" applyBorder="1" applyAlignment="1">
      <alignment horizontal="center" vertical="center"/>
    </xf>
    <xf numFmtId="170" fontId="31" fillId="0" borderId="0" xfId="1" applyNumberFormat="1" applyFont="1" applyBorder="1" applyAlignment="1">
      <alignment horizontal="center" vertical="center"/>
    </xf>
    <xf numFmtId="170" fontId="18" fillId="0" borderId="2" xfId="0" applyNumberFormat="1" applyFont="1" applyBorder="1" applyAlignment="1">
      <alignment horizontal="center" vertical="center"/>
    </xf>
    <xf numFmtId="170" fontId="17" fillId="0" borderId="0" xfId="12" applyNumberFormat="1" applyFont="1" applyAlignment="1">
      <alignment horizontal="center" vertical="center"/>
    </xf>
    <xf numFmtId="170" fontId="12" fillId="0" borderId="0" xfId="12" applyNumberFormat="1" applyFont="1" applyAlignment="1">
      <alignment vertical="center"/>
    </xf>
    <xf numFmtId="170" fontId="8" fillId="0" borderId="0" xfId="12" applyNumberFormat="1"/>
    <xf numFmtId="170" fontId="18" fillId="0" borderId="0" xfId="12" applyNumberFormat="1" applyFont="1" applyAlignment="1">
      <alignment horizontal="center" vertical="center"/>
    </xf>
    <xf numFmtId="170" fontId="18" fillId="0" borderId="1" xfId="1" applyNumberFormat="1" applyFont="1" applyBorder="1" applyAlignment="1">
      <alignment horizontal="center" vertical="center"/>
    </xf>
    <xf numFmtId="170" fontId="17" fillId="0" borderId="10" xfId="0" applyNumberFormat="1" applyFont="1" applyBorder="1" applyAlignment="1">
      <alignment horizontal="center" vertical="center"/>
    </xf>
    <xf numFmtId="169" fontId="18" fillId="0" borderId="0" xfId="0" applyNumberFormat="1" applyFont="1" applyAlignment="1">
      <alignment horizontal="center" vertical="center" wrapText="1"/>
    </xf>
    <xf numFmtId="169" fontId="18" fillId="0" borderId="1" xfId="1" applyNumberFormat="1" applyFont="1" applyFill="1" applyBorder="1" applyAlignment="1">
      <alignment horizontal="center" vertical="center"/>
    </xf>
    <xf numFmtId="170" fontId="18" fillId="0" borderId="0" xfId="0" applyNumberFormat="1" applyFont="1" applyAlignment="1">
      <alignment horizontal="center" vertical="center" wrapText="1"/>
    </xf>
    <xf numFmtId="170" fontId="18" fillId="0" borderId="1" xfId="1" applyNumberFormat="1" applyFont="1" applyFill="1" applyBorder="1" applyAlignment="1">
      <alignment horizontal="center" vertical="center"/>
    </xf>
    <xf numFmtId="169" fontId="17" fillId="0" borderId="0" xfId="3" applyNumberFormat="1" applyFont="1" applyAlignment="1">
      <alignment horizontal="center" vertical="center"/>
    </xf>
    <xf numFmtId="169" fontId="12" fillId="0" borderId="0" xfId="3" applyNumberFormat="1" applyFont="1" applyAlignment="1">
      <alignment vertical="center"/>
    </xf>
    <xf numFmtId="170" fontId="17" fillId="0" borderId="0" xfId="2" applyNumberFormat="1" applyFont="1" applyAlignment="1">
      <alignment horizontal="center" vertical="center"/>
    </xf>
    <xf numFmtId="170" fontId="12" fillId="0" borderId="0" xfId="2" applyNumberFormat="1" applyFont="1" applyAlignment="1">
      <alignment vertical="center"/>
    </xf>
    <xf numFmtId="170" fontId="17" fillId="0" borderId="0" xfId="3" applyNumberFormat="1" applyFont="1" applyAlignment="1">
      <alignment horizontal="center" vertical="center"/>
    </xf>
    <xf numFmtId="170" fontId="18" fillId="0" borderId="1" xfId="3" applyNumberFormat="1" applyFont="1" applyBorder="1" applyAlignment="1">
      <alignment horizontal="center" vertical="center"/>
    </xf>
    <xf numFmtId="170" fontId="12" fillId="0" borderId="0" xfId="3" applyNumberFormat="1" applyFont="1" applyAlignment="1">
      <alignment vertical="center"/>
    </xf>
    <xf numFmtId="170" fontId="18" fillId="0" borderId="0" xfId="7" applyNumberFormat="1" applyFont="1" applyAlignment="1">
      <alignment horizontal="center" vertical="center"/>
    </xf>
    <xf numFmtId="5" fontId="18" fillId="0" borderId="2" xfId="7" applyNumberFormat="1" applyFont="1" applyBorder="1" applyAlignment="1">
      <alignment horizontal="center" vertical="center" wrapText="1"/>
    </xf>
    <xf numFmtId="170" fontId="18" fillId="0" borderId="1" xfId="0" applyNumberFormat="1" applyFont="1" applyBorder="1" applyAlignment="1">
      <alignment horizontal="center" vertical="center" wrapText="1"/>
    </xf>
    <xf numFmtId="170" fontId="12" fillId="0" borderId="9" xfId="0" applyNumberFormat="1" applyFont="1" applyBorder="1" applyAlignment="1">
      <alignment vertical="center"/>
    </xf>
    <xf numFmtId="170" fontId="32" fillId="0" borderId="11" xfId="1" applyNumberFormat="1" applyFont="1" applyBorder="1" applyAlignment="1">
      <alignment horizontal="center" vertical="center"/>
    </xf>
    <xf numFmtId="171" fontId="17" fillId="0" borderId="0" xfId="0" applyNumberFormat="1" applyFont="1" applyAlignment="1">
      <alignment horizontal="center" vertical="center"/>
    </xf>
    <xf numFmtId="0" fontId="18" fillId="0" borderId="29" xfId="0" applyFont="1" applyBorder="1" applyAlignment="1">
      <alignment horizontal="center" vertical="center"/>
    </xf>
    <xf numFmtId="0" fontId="18" fillId="0" borderId="29" xfId="0" applyFont="1" applyBorder="1" applyAlignment="1">
      <alignment horizontal="center" vertical="center" wrapText="1"/>
    </xf>
    <xf numFmtId="0" fontId="12" fillId="0" borderId="29" xfId="0" applyFont="1" applyBorder="1" applyAlignment="1">
      <alignment vertical="center" wrapText="1"/>
    </xf>
    <xf numFmtId="171" fontId="12" fillId="0" borderId="29" xfId="0" applyNumberFormat="1" applyFont="1" applyBorder="1" applyAlignment="1">
      <alignment horizontal="center" vertical="center"/>
    </xf>
    <xf numFmtId="43" fontId="12" fillId="0" borderId="0" xfId="5" applyFont="1" applyAlignment="1">
      <alignment vertical="center"/>
    </xf>
    <xf numFmtId="43" fontId="0" fillId="0" borderId="0" xfId="5" applyFont="1" applyBorder="1" applyAlignment="1">
      <alignment vertical="center"/>
    </xf>
    <xf numFmtId="43" fontId="0" fillId="0" borderId="0" xfId="5" applyFont="1" applyAlignment="1">
      <alignment vertical="center"/>
    </xf>
    <xf numFmtId="43" fontId="0" fillId="0" borderId="0" xfId="5" applyFont="1" applyFill="1" applyAlignment="1">
      <alignment vertical="center"/>
    </xf>
    <xf numFmtId="169" fontId="18" fillId="0" borderId="31" xfId="1" applyNumberFormat="1" applyFont="1" applyBorder="1" applyAlignment="1">
      <alignment horizontal="center" vertical="center"/>
    </xf>
    <xf numFmtId="0" fontId="42" fillId="0" borderId="0" xfId="0" applyFont="1" applyAlignment="1">
      <alignment horizontal="left" vertical="center" indent="1"/>
    </xf>
    <xf numFmtId="0" fontId="42" fillId="0" borderId="0" xfId="0" applyFont="1" applyAlignment="1">
      <alignment vertical="center"/>
    </xf>
    <xf numFmtId="9" fontId="18" fillId="0" borderId="0" xfId="36" applyFont="1" applyAlignment="1">
      <alignment horizontal="center" vertical="center"/>
    </xf>
    <xf numFmtId="9" fontId="12" fillId="0" borderId="0" xfId="36" applyFont="1" applyAlignment="1">
      <alignment vertical="center"/>
    </xf>
    <xf numFmtId="9" fontId="18" fillId="0" borderId="0" xfId="36" applyFont="1" applyFill="1" applyAlignment="1">
      <alignment horizontal="center" vertical="center"/>
    </xf>
    <xf numFmtId="170" fontId="18" fillId="0" borderId="8" xfId="0" applyNumberFormat="1" applyFont="1" applyBorder="1" applyAlignment="1">
      <alignment horizontal="center" vertical="center"/>
    </xf>
    <xf numFmtId="167" fontId="12" fillId="3" borderId="0" xfId="5" applyNumberFormat="1" applyFont="1" applyFill="1" applyAlignment="1">
      <alignment vertical="center"/>
    </xf>
    <xf numFmtId="169" fontId="18" fillId="0" borderId="17" xfId="1" applyNumberFormat="1" applyFont="1" applyBorder="1" applyAlignment="1">
      <alignment horizontal="center" vertical="center"/>
    </xf>
    <xf numFmtId="169" fontId="18" fillId="0" borderId="19" xfId="1" applyNumberFormat="1" applyFont="1" applyBorder="1" applyAlignment="1">
      <alignment horizontal="center" vertical="center"/>
    </xf>
    <xf numFmtId="169" fontId="18" fillId="0" borderId="6" xfId="0" applyNumberFormat="1" applyFont="1" applyBorder="1" applyAlignment="1">
      <alignment horizontal="center" vertical="center"/>
    </xf>
    <xf numFmtId="169" fontId="18" fillId="0" borderId="13" xfId="0" applyNumberFormat="1" applyFont="1" applyBorder="1" applyAlignment="1">
      <alignment horizontal="center" vertical="center" wrapText="1"/>
    </xf>
    <xf numFmtId="169" fontId="18" fillId="0" borderId="7" xfId="0" applyNumberFormat="1" applyFont="1" applyBorder="1" applyAlignment="1">
      <alignment horizontal="center" vertical="center"/>
    </xf>
    <xf numFmtId="169" fontId="18" fillId="0" borderId="2" xfId="0" applyNumberFormat="1" applyFont="1" applyBorder="1" applyAlignment="1">
      <alignment horizontal="center" vertical="center"/>
    </xf>
    <xf numFmtId="170" fontId="18" fillId="0" borderId="3" xfId="1" applyNumberFormat="1" applyFont="1" applyBorder="1" applyAlignment="1">
      <alignment horizontal="center" vertical="center"/>
    </xf>
    <xf numFmtId="170" fontId="18" fillId="0" borderId="6" xfId="0" applyNumberFormat="1" applyFont="1" applyBorder="1" applyAlignment="1">
      <alignment horizontal="center" vertical="center"/>
    </xf>
    <xf numFmtId="0" fontId="18" fillId="0" borderId="18" xfId="0" applyFont="1" applyBorder="1" applyAlignment="1">
      <alignment horizontal="center" vertical="center" wrapText="1"/>
    </xf>
    <xf numFmtId="169" fontId="18" fillId="0" borderId="6" xfId="1" applyNumberFormat="1" applyFont="1" applyBorder="1" applyAlignment="1">
      <alignment horizontal="center" vertical="center"/>
    </xf>
    <xf numFmtId="170" fontId="12" fillId="0" borderId="1" xfId="0" applyNumberFormat="1" applyFont="1" applyBorder="1" applyAlignment="1">
      <alignment vertical="center" wrapText="1"/>
    </xf>
    <xf numFmtId="170" fontId="18" fillId="0" borderId="11" xfId="0" applyNumberFormat="1" applyFont="1" applyBorder="1" applyAlignment="1">
      <alignment horizontal="center" vertical="center" wrapText="1"/>
    </xf>
    <xf numFmtId="169" fontId="18" fillId="0" borderId="6" xfId="4" applyNumberFormat="1" applyFont="1" applyBorder="1" applyAlignment="1">
      <alignment horizontal="center" vertical="center"/>
    </xf>
    <xf numFmtId="169" fontId="18" fillId="0" borderId="7" xfId="4" applyNumberFormat="1" applyFont="1" applyBorder="1" applyAlignment="1">
      <alignment horizontal="center" vertical="center" wrapText="1"/>
    </xf>
    <xf numFmtId="40" fontId="18" fillId="0" borderId="5" xfId="12" applyNumberFormat="1" applyFont="1" applyBorder="1" applyAlignment="1">
      <alignment horizontal="center" vertical="center" wrapText="1"/>
    </xf>
    <xf numFmtId="170" fontId="18" fillId="0" borderId="1" xfId="4" applyNumberFormat="1" applyFont="1" applyFill="1" applyBorder="1" applyAlignment="1">
      <alignment horizontal="center" vertical="center"/>
    </xf>
    <xf numFmtId="170" fontId="18" fillId="0" borderId="7" xfId="4" applyNumberFormat="1" applyFont="1" applyFill="1" applyBorder="1" applyAlignment="1">
      <alignment horizontal="center" vertical="center" wrapText="1"/>
    </xf>
    <xf numFmtId="164" fontId="18" fillId="0" borderId="5" xfId="12" applyNumberFormat="1" applyFont="1" applyBorder="1" applyAlignment="1">
      <alignment horizontal="center" vertical="center" wrapText="1"/>
    </xf>
    <xf numFmtId="38" fontId="18" fillId="0" borderId="5" xfId="12" applyNumberFormat="1" applyFont="1" applyBorder="1" applyAlignment="1">
      <alignment horizontal="center" vertical="center" wrapText="1"/>
    </xf>
    <xf numFmtId="38" fontId="18" fillId="0" borderId="1" xfId="4" applyNumberFormat="1" applyFont="1" applyFill="1" applyBorder="1" applyAlignment="1">
      <alignment horizontal="center" vertical="center"/>
    </xf>
    <xf numFmtId="169" fontId="18" fillId="0" borderId="17" xfId="0" applyNumberFormat="1" applyFont="1" applyBorder="1" applyAlignment="1">
      <alignment horizontal="center" vertical="center" wrapText="1"/>
    </xf>
    <xf numFmtId="165" fontId="18" fillId="0" borderId="33" xfId="0" applyNumberFormat="1" applyFont="1" applyBorder="1" applyAlignment="1">
      <alignment horizontal="center" vertical="center"/>
    </xf>
    <xf numFmtId="169" fontId="18" fillId="0" borderId="7" xfId="1" applyNumberFormat="1" applyFont="1" applyFill="1" applyBorder="1" applyAlignment="1">
      <alignment horizontal="center" vertical="center" wrapText="1"/>
    </xf>
    <xf numFmtId="170" fontId="18" fillId="0" borderId="6" xfId="2" applyNumberFormat="1" applyFont="1" applyBorder="1" applyAlignment="1">
      <alignment horizontal="center" vertical="center"/>
    </xf>
    <xf numFmtId="170" fontId="18" fillId="0" borderId="1" xfId="2" applyNumberFormat="1" applyFont="1" applyBorder="1" applyAlignment="1">
      <alignment horizontal="center" vertical="center"/>
    </xf>
    <xf numFmtId="170" fontId="18" fillId="0" borderId="6" xfId="3" applyNumberFormat="1" applyFont="1" applyBorder="1" applyAlignment="1">
      <alignment horizontal="center" vertical="center"/>
    </xf>
    <xf numFmtId="170" fontId="18" fillId="0" borderId="6" xfId="1" applyNumberFormat="1" applyFont="1" applyFill="1" applyBorder="1" applyAlignment="1">
      <alignment horizontal="center" vertical="center"/>
    </xf>
    <xf numFmtId="170" fontId="18" fillId="0" borderId="7" xfId="1" applyNumberFormat="1" applyFont="1" applyFill="1" applyBorder="1" applyAlignment="1">
      <alignment horizontal="center" vertical="center" wrapText="1"/>
    </xf>
    <xf numFmtId="170" fontId="18" fillId="0" borderId="1" xfId="7" applyNumberFormat="1" applyFont="1" applyBorder="1" applyAlignment="1">
      <alignment horizontal="center" vertical="center"/>
    </xf>
    <xf numFmtId="170" fontId="18" fillId="0" borderId="7" xfId="0" applyNumberFormat="1" applyFont="1" applyBorder="1" applyAlignment="1">
      <alignment horizontal="center" vertical="center"/>
    </xf>
    <xf numFmtId="170" fontId="18" fillId="0" borderId="2" xfId="0" applyNumberFormat="1" applyFont="1" applyBorder="1" applyAlignment="1">
      <alignment horizontal="center" vertical="center" wrapText="1"/>
    </xf>
    <xf numFmtId="167" fontId="12" fillId="0" borderId="0" xfId="5" applyNumberFormat="1" applyFont="1" applyAlignment="1">
      <alignment horizontal="center" vertical="center"/>
    </xf>
    <xf numFmtId="167" fontId="12" fillId="0" borderId="0" xfId="5" applyNumberFormat="1" applyFont="1" applyFill="1" applyAlignment="1">
      <alignment vertical="center"/>
    </xf>
    <xf numFmtId="0" fontId="43" fillId="0" borderId="0" xfId="0" applyFont="1" applyAlignment="1">
      <alignment vertical="center"/>
    </xf>
    <xf numFmtId="0" fontId="25" fillId="4" borderId="0" xfId="0" applyFont="1" applyFill="1" applyAlignment="1">
      <alignment vertical="center"/>
    </xf>
    <xf numFmtId="0" fontId="12" fillId="4" borderId="0" xfId="0" applyFont="1" applyFill="1" applyAlignment="1">
      <alignment vertical="center"/>
    </xf>
    <xf numFmtId="0" fontId="12" fillId="4" borderId="0" xfId="0" applyFont="1" applyFill="1" applyAlignment="1">
      <alignment vertical="center" wrapText="1"/>
    </xf>
    <xf numFmtId="0" fontId="12" fillId="4" borderId="0" xfId="0" applyFont="1" applyFill="1" applyAlignment="1">
      <alignment horizontal="left" vertical="center" wrapText="1"/>
    </xf>
    <xf numFmtId="170" fontId="18" fillId="0" borderId="17" xfId="1" applyNumberFormat="1" applyFont="1" applyBorder="1" applyAlignment="1">
      <alignment horizontal="center" vertical="center"/>
    </xf>
    <xf numFmtId="0" fontId="18" fillId="0" borderId="31" xfId="0" applyFont="1" applyBorder="1" applyAlignment="1">
      <alignment horizontal="center" vertical="center"/>
    </xf>
    <xf numFmtId="169" fontId="18" fillId="0" borderId="33" xfId="1" applyNumberFormat="1" applyFont="1" applyFill="1" applyBorder="1" applyAlignment="1">
      <alignment horizontal="center" vertical="center"/>
    </xf>
    <xf numFmtId="169" fontId="18" fillId="0" borderId="34" xfId="1" applyNumberFormat="1" applyFont="1" applyFill="1" applyBorder="1" applyAlignment="1">
      <alignment horizontal="center" vertical="center"/>
    </xf>
    <xf numFmtId="169" fontId="18" fillId="0" borderId="33" xfId="1" applyNumberFormat="1" applyFont="1" applyBorder="1" applyAlignment="1">
      <alignment horizontal="center" vertical="center"/>
    </xf>
    <xf numFmtId="169" fontId="18" fillId="0" borderId="34" xfId="1" applyNumberFormat="1" applyFont="1" applyBorder="1" applyAlignment="1">
      <alignment horizontal="center" vertical="center"/>
    </xf>
    <xf numFmtId="0" fontId="12" fillId="0" borderId="22" xfId="0" applyFont="1" applyBorder="1" applyAlignment="1">
      <alignment vertical="center" wrapText="1"/>
    </xf>
    <xf numFmtId="170" fontId="18" fillId="0" borderId="20" xfId="12" applyNumberFormat="1" applyFont="1" applyBorder="1" applyAlignment="1">
      <alignment horizontal="center" vertical="center" wrapText="1"/>
    </xf>
    <xf numFmtId="170" fontId="18" fillId="0" borderId="2" xfId="12" applyNumberFormat="1" applyFont="1" applyBorder="1" applyAlignment="1">
      <alignment horizontal="center" vertical="center" wrapText="1"/>
    </xf>
    <xf numFmtId="5" fontId="18" fillId="0" borderId="2" xfId="12" applyNumberFormat="1" applyFont="1" applyBorder="1" applyAlignment="1">
      <alignment horizontal="center" vertical="center" wrapText="1"/>
    </xf>
    <xf numFmtId="170" fontId="18" fillId="0" borderId="11" xfId="0" applyNumberFormat="1" applyFont="1" applyBorder="1" applyAlignment="1">
      <alignment horizontal="center" vertical="center"/>
    </xf>
    <xf numFmtId="0" fontId="12" fillId="0" borderId="11" xfId="0" applyFont="1" applyBorder="1" applyAlignment="1">
      <alignment vertical="center"/>
    </xf>
    <xf numFmtId="0" fontId="12" fillId="0" borderId="1" xfId="61" applyFont="1" applyBorder="1" applyAlignment="1">
      <alignment vertical="center" wrapText="1"/>
    </xf>
    <xf numFmtId="0" fontId="19" fillId="0" borderId="0" xfId="0" applyFont="1" applyAlignment="1">
      <alignment vertical="center"/>
    </xf>
    <xf numFmtId="170" fontId="18" fillId="0" borderId="31" xfId="1" applyNumberFormat="1" applyFont="1" applyBorder="1" applyAlignment="1">
      <alignment horizontal="center" vertical="center"/>
    </xf>
    <xf numFmtId="170" fontId="18" fillId="0" borderId="35" xfId="0" applyNumberFormat="1" applyFont="1" applyBorder="1" applyAlignment="1">
      <alignment horizontal="center" vertical="center"/>
    </xf>
    <xf numFmtId="170" fontId="18" fillId="0" borderId="33" xfId="0" applyNumberFormat="1" applyFont="1" applyBorder="1" applyAlignment="1">
      <alignment horizontal="center" vertical="center"/>
    </xf>
    <xf numFmtId="170" fontId="18" fillId="0" borderId="34" xfId="0" applyNumberFormat="1" applyFont="1" applyBorder="1" applyAlignment="1">
      <alignment horizontal="center" vertical="center"/>
    </xf>
    <xf numFmtId="170" fontId="18" fillId="0" borderId="17" xfId="0" applyNumberFormat="1" applyFont="1" applyBorder="1" applyAlignment="1">
      <alignment horizontal="center" vertical="center"/>
    </xf>
    <xf numFmtId="170" fontId="18" fillId="0" borderId="19" xfId="0" applyNumberFormat="1" applyFont="1" applyBorder="1" applyAlignment="1">
      <alignment horizontal="center" vertical="center"/>
    </xf>
    <xf numFmtId="6" fontId="12" fillId="0" borderId="17" xfId="0" applyNumberFormat="1" applyFont="1" applyBorder="1" applyAlignment="1">
      <alignment horizontal="center" vertical="center"/>
    </xf>
    <xf numFmtId="0" fontId="12" fillId="0" borderId="22" xfId="0" applyFont="1" applyBorder="1" applyAlignment="1">
      <alignment vertical="center"/>
    </xf>
    <xf numFmtId="170" fontId="18" fillId="0" borderId="17" xfId="0" applyNumberFormat="1" applyFont="1" applyBorder="1" applyAlignment="1">
      <alignment horizontal="center" vertical="center" wrapText="1"/>
    </xf>
    <xf numFmtId="0" fontId="12" fillId="0" borderId="2" xfId="3" applyFont="1" applyBorder="1" applyAlignment="1">
      <alignment vertical="center"/>
    </xf>
    <xf numFmtId="169" fontId="18" fillId="0" borderId="17" xfId="3" applyNumberFormat="1" applyFont="1" applyBorder="1" applyAlignment="1">
      <alignment horizontal="center" vertical="center"/>
    </xf>
    <xf numFmtId="0" fontId="12" fillId="0" borderId="2" xfId="0" applyFont="1" applyBorder="1" applyAlignment="1">
      <alignment horizontal="left" vertical="center"/>
    </xf>
    <xf numFmtId="170" fontId="18" fillId="0" borderId="19" xfId="1" applyNumberFormat="1" applyFont="1" applyFill="1" applyBorder="1" applyAlignment="1">
      <alignment horizontal="center" vertical="center"/>
    </xf>
    <xf numFmtId="170" fontId="18" fillId="0" borderId="19" xfId="1" applyNumberFormat="1" applyFont="1" applyFill="1" applyBorder="1" applyAlignment="1">
      <alignment horizontal="center" vertical="center" wrapText="1"/>
    </xf>
    <xf numFmtId="170" fontId="12" fillId="0" borderId="17" xfId="0" applyNumberFormat="1" applyFont="1" applyBorder="1" applyAlignment="1">
      <alignment vertical="center" wrapText="1"/>
    </xf>
    <xf numFmtId="0" fontId="18" fillId="0" borderId="37" xfId="12" applyFont="1" applyBorder="1" applyAlignment="1">
      <alignment horizontal="center" vertical="center" wrapText="1"/>
    </xf>
    <xf numFmtId="0" fontId="18" fillId="0" borderId="38" xfId="12" applyFont="1" applyBorder="1" applyAlignment="1">
      <alignment horizontal="center" vertical="center" wrapText="1"/>
    </xf>
    <xf numFmtId="0" fontId="12" fillId="0" borderId="39" xfId="12" applyFont="1" applyBorder="1" applyAlignment="1">
      <alignment vertical="center" wrapText="1"/>
    </xf>
    <xf numFmtId="164" fontId="18" fillId="0" borderId="40" xfId="14" applyNumberFormat="1" applyFont="1" applyFill="1" applyBorder="1" applyAlignment="1">
      <alignment horizontal="center" vertical="center"/>
    </xf>
    <xf numFmtId="0" fontId="12" fillId="0" borderId="39" xfId="12" applyFont="1" applyBorder="1" applyAlignment="1">
      <alignment horizontal="left" vertical="center"/>
    </xf>
    <xf numFmtId="170" fontId="18" fillId="0" borderId="41" xfId="0" applyNumberFormat="1" applyFont="1" applyBorder="1" applyAlignment="1">
      <alignment horizontal="center" vertical="center"/>
    </xf>
    <xf numFmtId="0" fontId="12" fillId="0" borderId="39" xfId="12" applyFont="1" applyBorder="1" applyAlignment="1">
      <alignment horizontal="left" vertical="center" wrapText="1"/>
    </xf>
    <xf numFmtId="0" fontId="18" fillId="0" borderId="36" xfId="12" applyFont="1" applyBorder="1" applyAlignment="1">
      <alignment vertical="center"/>
    </xf>
    <xf numFmtId="40" fontId="18" fillId="0" borderId="40" xfId="14" applyNumberFormat="1" applyFont="1" applyFill="1" applyBorder="1" applyAlignment="1">
      <alignment horizontal="center" vertical="center"/>
    </xf>
    <xf numFmtId="40" fontId="18" fillId="0" borderId="40" xfId="13" applyNumberFormat="1" applyFont="1" applyFill="1" applyBorder="1" applyAlignment="1">
      <alignment horizontal="center" vertical="center"/>
    </xf>
    <xf numFmtId="38" fontId="18" fillId="0" borderId="40" xfId="14" applyNumberFormat="1" applyFont="1" applyFill="1" applyBorder="1" applyAlignment="1">
      <alignment horizontal="center" vertical="center"/>
    </xf>
    <xf numFmtId="38" fontId="18" fillId="0" borderId="41" xfId="0" applyNumberFormat="1" applyFont="1" applyBorder="1" applyAlignment="1">
      <alignment horizontal="center" vertical="center"/>
    </xf>
    <xf numFmtId="0" fontId="12" fillId="0" borderId="39" xfId="0" applyFont="1" applyBorder="1" applyAlignment="1">
      <alignment vertical="center" wrapText="1"/>
    </xf>
    <xf numFmtId="0" fontId="18" fillId="0" borderId="5" xfId="0" applyFont="1" applyBorder="1" applyAlignment="1">
      <alignment horizontal="left" vertical="center"/>
    </xf>
    <xf numFmtId="170" fontId="17" fillId="0" borderId="3" xfId="0" applyNumberFormat="1" applyFont="1" applyBorder="1" applyAlignment="1">
      <alignment horizontal="center" vertical="center"/>
    </xf>
    <xf numFmtId="169" fontId="17" fillId="0" borderId="3" xfId="0" applyNumberFormat="1" applyFont="1" applyBorder="1" applyAlignment="1">
      <alignment horizontal="center" vertical="center"/>
    </xf>
    <xf numFmtId="0" fontId="18" fillId="0" borderId="1" xfId="0" applyFont="1" applyBorder="1" applyAlignment="1">
      <alignment horizontal="center" vertical="center" wrapText="1"/>
    </xf>
    <xf numFmtId="0" fontId="45" fillId="0" borderId="0" xfId="7" applyFont="1" applyAlignment="1">
      <alignment horizontal="center"/>
    </xf>
    <xf numFmtId="0" fontId="40" fillId="0" borderId="0" xfId="0" applyFont="1" applyAlignment="1">
      <alignment horizontal="left" wrapText="1"/>
    </xf>
    <xf numFmtId="0" fontId="18" fillId="0" borderId="10" xfId="12" applyFont="1" applyBorder="1" applyAlignment="1">
      <alignment horizontal="left" vertical="center"/>
    </xf>
    <xf numFmtId="170" fontId="17" fillId="0" borderId="10" xfId="12" applyNumberFormat="1" applyFont="1" applyBorder="1" applyAlignment="1">
      <alignment horizontal="center" vertical="center"/>
    </xf>
    <xf numFmtId="38" fontId="17" fillId="0" borderId="10" xfId="12" applyNumberFormat="1" applyFont="1" applyBorder="1" applyAlignment="1">
      <alignment horizontal="center" vertical="center"/>
    </xf>
    <xf numFmtId="0" fontId="18" fillId="0" borderId="10" xfId="12" applyFont="1" applyBorder="1" applyAlignment="1">
      <alignment horizontal="left" vertical="center" wrapText="1"/>
    </xf>
    <xf numFmtId="0" fontId="18" fillId="0" borderId="11" xfId="0" applyFont="1" applyBorder="1" applyAlignment="1">
      <alignment horizontal="center" vertical="center" wrapText="1"/>
    </xf>
    <xf numFmtId="170" fontId="18" fillId="0" borderId="11" xfId="1" applyNumberFormat="1" applyFont="1" applyBorder="1" applyAlignment="1">
      <alignment horizontal="center" vertical="center"/>
    </xf>
    <xf numFmtId="170" fontId="12" fillId="0" borderId="11" xfId="0" applyNumberFormat="1" applyFont="1" applyBorder="1" applyAlignment="1">
      <alignment vertical="center" wrapText="1"/>
    </xf>
    <xf numFmtId="0" fontId="18" fillId="0" borderId="11" xfId="0" applyFont="1" applyBorder="1" applyAlignment="1">
      <alignment horizontal="left" vertical="center"/>
    </xf>
    <xf numFmtId="170" fontId="17" fillId="0" borderId="11" xfId="0" applyNumberFormat="1" applyFont="1" applyBorder="1" applyAlignment="1">
      <alignment horizontal="center" vertical="center"/>
    </xf>
    <xf numFmtId="169" fontId="18" fillId="0" borderId="11" xfId="1" applyNumberFormat="1" applyFont="1" applyBorder="1" applyAlignment="1">
      <alignment horizontal="center" vertical="center"/>
    </xf>
    <xf numFmtId="171" fontId="12" fillId="0" borderId="11" xfId="0" applyNumberFormat="1" applyFont="1" applyBorder="1" applyAlignment="1">
      <alignment horizontal="center" vertical="center"/>
    </xf>
    <xf numFmtId="171" fontId="17" fillId="0" borderId="11" xfId="0" applyNumberFormat="1" applyFont="1" applyBorder="1" applyAlignment="1">
      <alignment horizontal="center" vertical="center"/>
    </xf>
    <xf numFmtId="169" fontId="18" fillId="0" borderId="11" xfId="0" applyNumberFormat="1" applyFont="1" applyBorder="1" applyAlignment="1">
      <alignment horizontal="center" vertical="center" wrapText="1"/>
    </xf>
    <xf numFmtId="169" fontId="18" fillId="0" borderId="11" xfId="0" applyNumberFormat="1" applyFont="1" applyBorder="1" applyAlignment="1">
      <alignment horizontal="center" vertical="center"/>
    </xf>
    <xf numFmtId="0" fontId="18" fillId="0" borderId="26" xfId="0" applyFont="1" applyBorder="1" applyAlignment="1">
      <alignment horizontal="left" vertical="center"/>
    </xf>
    <xf numFmtId="170" fontId="18" fillId="0" borderId="26" xfId="0" applyNumberFormat="1" applyFont="1" applyBorder="1" applyAlignment="1">
      <alignment horizontal="center" vertical="center"/>
    </xf>
    <xf numFmtId="0" fontId="12" fillId="0" borderId="26" xfId="0" applyFont="1" applyBorder="1" applyAlignment="1">
      <alignment vertical="center"/>
    </xf>
    <xf numFmtId="169" fontId="18" fillId="0" borderId="26" xfId="1" applyNumberFormat="1" applyFont="1" applyBorder="1" applyAlignment="1">
      <alignment horizontal="center" vertical="center"/>
    </xf>
    <xf numFmtId="169" fontId="17" fillId="0" borderId="26" xfId="0" applyNumberFormat="1" applyFont="1" applyBorder="1" applyAlignment="1">
      <alignment horizontal="center" vertical="center"/>
    </xf>
    <xf numFmtId="170" fontId="17" fillId="0" borderId="26" xfId="0" applyNumberFormat="1" applyFont="1" applyBorder="1" applyAlignment="1">
      <alignment horizontal="center" vertical="center"/>
    </xf>
    <xf numFmtId="0" fontId="18" fillId="0" borderId="23" xfId="0" applyFont="1" applyBorder="1" applyAlignment="1">
      <alignment horizontal="center" vertical="center"/>
    </xf>
    <xf numFmtId="0" fontId="18" fillId="0" borderId="23" xfId="0" applyFont="1" applyBorder="1" applyAlignment="1">
      <alignment vertical="center"/>
    </xf>
    <xf numFmtId="0" fontId="18" fillId="0" borderId="23" xfId="0" applyFont="1" applyBorder="1" applyAlignment="1">
      <alignment horizontal="center" vertical="center" wrapText="1"/>
    </xf>
    <xf numFmtId="0" fontId="12" fillId="0" borderId="13" xfId="0" applyFont="1" applyBorder="1" applyAlignment="1">
      <alignment vertical="center" wrapText="1"/>
    </xf>
    <xf numFmtId="0" fontId="18" fillId="0" borderId="13" xfId="0" applyFont="1" applyBorder="1" applyAlignment="1">
      <alignment horizontal="center" vertical="center"/>
    </xf>
    <xf numFmtId="0" fontId="18" fillId="0" borderId="13" xfId="0" applyFont="1" applyBorder="1" applyAlignment="1">
      <alignment horizontal="left" vertical="center"/>
    </xf>
    <xf numFmtId="170" fontId="12" fillId="0" borderId="42" xfId="0" applyNumberFormat="1" applyFont="1" applyBorder="1" applyAlignment="1">
      <alignment vertical="center"/>
    </xf>
    <xf numFmtId="166" fontId="31" fillId="0" borderId="26" xfId="1" applyFont="1" applyBorder="1" applyAlignment="1">
      <alignment horizontal="center" vertical="center"/>
    </xf>
    <xf numFmtId="0" fontId="18" fillId="0" borderId="43" xfId="0" applyFont="1" applyBorder="1" applyAlignment="1">
      <alignment horizontal="left" vertical="center"/>
    </xf>
    <xf numFmtId="0" fontId="18" fillId="0" borderId="4" xfId="0" applyFont="1" applyBorder="1" applyAlignment="1">
      <alignment horizontal="left" vertical="center"/>
    </xf>
    <xf numFmtId="6" fontId="18" fillId="0" borderId="26" xfId="0" applyNumberFormat="1" applyFont="1" applyBorder="1" applyAlignment="1">
      <alignment horizontal="center" vertical="center"/>
    </xf>
    <xf numFmtId="169" fontId="17" fillId="0" borderId="1" xfId="0" applyNumberFormat="1" applyFont="1" applyBorder="1" applyAlignment="1">
      <alignment horizontal="center" vertical="center"/>
    </xf>
    <xf numFmtId="0" fontId="12" fillId="0" borderId="44" xfId="0" applyFont="1" applyBorder="1" applyAlignment="1">
      <alignment vertical="center"/>
    </xf>
    <xf numFmtId="0" fontId="12" fillId="0" borderId="23" xfId="0" applyFont="1" applyBorder="1" applyAlignment="1">
      <alignment vertical="center"/>
    </xf>
    <xf numFmtId="167" fontId="12" fillId="0" borderId="0" xfId="5" applyNumberFormat="1" applyFont="1" applyBorder="1" applyAlignment="1">
      <alignment vertical="center"/>
    </xf>
    <xf numFmtId="0" fontId="31" fillId="0" borderId="26" xfId="0" applyFont="1" applyBorder="1" applyAlignment="1">
      <alignment vertical="center"/>
    </xf>
    <xf numFmtId="166" fontId="18" fillId="0" borderId="45" xfId="1" applyFont="1" applyBorder="1" applyAlignment="1">
      <alignment horizontal="center" vertical="center"/>
    </xf>
    <xf numFmtId="9" fontId="18" fillId="0" borderId="1" xfId="0" applyNumberFormat="1" applyFont="1" applyBorder="1" applyAlignment="1">
      <alignment horizontal="center"/>
    </xf>
    <xf numFmtId="0" fontId="18" fillId="0" borderId="1" xfId="0" applyFont="1" applyBorder="1" applyAlignment="1">
      <alignment horizontal="center" wrapText="1"/>
    </xf>
    <xf numFmtId="0" fontId="3" fillId="0" borderId="0" xfId="71"/>
    <xf numFmtId="0" fontId="12" fillId="0" borderId="2" xfId="71" applyFont="1" applyBorder="1" applyAlignment="1">
      <alignment vertical="center" wrapText="1"/>
    </xf>
    <xf numFmtId="5" fontId="36" fillId="0" borderId="2" xfId="72" applyNumberFormat="1" applyFont="1" applyFill="1" applyBorder="1" applyAlignment="1">
      <alignment horizontal="center" vertical="center" wrapText="1"/>
    </xf>
    <xf numFmtId="0" fontId="12" fillId="0" borderId="0" xfId="71" applyFont="1" applyAlignment="1">
      <alignment vertical="center" wrapText="1"/>
    </xf>
    <xf numFmtId="5" fontId="36" fillId="0" borderId="0" xfId="72" applyNumberFormat="1" applyFont="1" applyFill="1" applyBorder="1" applyAlignment="1">
      <alignment horizontal="center" vertical="center" wrapText="1"/>
    </xf>
    <xf numFmtId="0" fontId="18" fillId="0" borderId="1" xfId="0" applyFont="1" applyBorder="1" applyAlignment="1">
      <alignment vertical="center" wrapText="1"/>
    </xf>
    <xf numFmtId="9" fontId="18" fillId="0" borderId="17" xfId="73" applyFont="1" applyFill="1" applyBorder="1" applyAlignment="1">
      <alignment horizontal="center" vertical="center"/>
    </xf>
    <xf numFmtId="9" fontId="18" fillId="0" borderId="2" xfId="73" applyFont="1" applyFill="1" applyBorder="1" applyAlignment="1">
      <alignment horizontal="center" vertical="center"/>
    </xf>
    <xf numFmtId="0" fontId="12" fillId="0" borderId="44" xfId="0" applyFont="1" applyBorder="1" applyAlignment="1">
      <alignment vertical="center" wrapText="1"/>
    </xf>
    <xf numFmtId="169" fontId="18" fillId="0" borderId="44" xfId="1" applyNumberFormat="1" applyFont="1" applyBorder="1" applyAlignment="1">
      <alignment horizontal="center" vertical="center"/>
    </xf>
    <xf numFmtId="0" fontId="12" fillId="0" borderId="23" xfId="0" applyFont="1" applyBorder="1" applyAlignment="1">
      <alignment vertical="center" wrapText="1"/>
    </xf>
    <xf numFmtId="169" fontId="12" fillId="0" borderId="23" xfId="0" applyNumberFormat="1" applyFont="1" applyBorder="1" applyAlignment="1">
      <alignment vertical="center"/>
    </xf>
    <xf numFmtId="164" fontId="17" fillId="0" borderId="26" xfId="0" applyNumberFormat="1" applyFont="1" applyBorder="1" applyAlignment="1">
      <alignment horizontal="center" vertical="center"/>
    </xf>
    <xf numFmtId="170" fontId="12" fillId="0" borderId="23" xfId="0" applyNumberFormat="1" applyFont="1" applyBorder="1" applyAlignment="1">
      <alignment horizontal="center" vertical="center"/>
    </xf>
    <xf numFmtId="0" fontId="12" fillId="0" borderId="27" xfId="0" applyFont="1" applyBorder="1" applyAlignment="1">
      <alignment vertical="center" wrapText="1"/>
    </xf>
    <xf numFmtId="0" fontId="3" fillId="0" borderId="0" xfId="74"/>
    <xf numFmtId="0" fontId="24" fillId="0" borderId="1" xfId="74" applyFont="1" applyBorder="1" applyAlignment="1">
      <alignment horizontal="center" vertical="center"/>
    </xf>
    <xf numFmtId="0" fontId="24" fillId="0" borderId="3" xfId="74" applyFont="1" applyBorder="1" applyAlignment="1">
      <alignment horizontal="center" vertical="center" wrapText="1"/>
    </xf>
    <xf numFmtId="0" fontId="12" fillId="0" borderId="1" xfId="75" applyFont="1" applyBorder="1" applyAlignment="1">
      <alignment vertical="center" wrapText="1"/>
    </xf>
    <xf numFmtId="0" fontId="24" fillId="0" borderId="1" xfId="74" applyFont="1" applyBorder="1" applyAlignment="1">
      <alignment horizontal="center" vertical="center" wrapText="1"/>
    </xf>
    <xf numFmtId="0" fontId="12" fillId="0" borderId="1" xfId="74" applyFont="1" applyBorder="1" applyAlignment="1">
      <alignment vertical="center"/>
    </xf>
    <xf numFmtId="0" fontId="12" fillId="0" borderId="7" xfId="74" applyFont="1" applyBorder="1" applyAlignment="1">
      <alignment vertical="center" wrapText="1"/>
    </xf>
    <xf numFmtId="164" fontId="3" fillId="0" borderId="0" xfId="74" applyNumberFormat="1"/>
    <xf numFmtId="0" fontId="18" fillId="0" borderId="0" xfId="74" applyFont="1" applyAlignment="1">
      <alignment horizontal="left" vertical="center"/>
    </xf>
    <xf numFmtId="170" fontId="17" fillId="0" borderId="10" xfId="6" applyNumberFormat="1" applyFont="1" applyBorder="1" applyAlignment="1">
      <alignment horizontal="center" vertical="center"/>
    </xf>
    <xf numFmtId="170" fontId="18" fillId="0" borderId="0" xfId="3" applyNumberFormat="1" applyFont="1" applyBorder="1" applyAlignment="1">
      <alignment horizontal="center" vertical="center"/>
    </xf>
    <xf numFmtId="0" fontId="12" fillId="0" borderId="0" xfId="6" applyFont="1" applyAlignment="1">
      <alignment vertical="center"/>
    </xf>
    <xf numFmtId="170" fontId="12" fillId="0" borderId="0" xfId="6" applyNumberFormat="1" applyFont="1" applyAlignment="1">
      <alignment vertical="center"/>
    </xf>
    <xf numFmtId="0" fontId="12" fillId="0" borderId="1" xfId="6" applyFont="1" applyBorder="1" applyAlignment="1">
      <alignment vertical="center"/>
    </xf>
    <xf numFmtId="170" fontId="12" fillId="0" borderId="3" xfId="6" applyNumberFormat="1" applyFont="1" applyBorder="1" applyAlignment="1">
      <alignment horizontal="center" vertical="center"/>
    </xf>
    <xf numFmtId="0" fontId="12" fillId="0" borderId="0" xfId="74" applyFont="1" applyAlignment="1">
      <alignment vertical="center"/>
    </xf>
    <xf numFmtId="170" fontId="18" fillId="0" borderId="0" xfId="74" applyNumberFormat="1" applyFont="1" applyAlignment="1">
      <alignment horizontal="center" vertical="center"/>
    </xf>
    <xf numFmtId="0" fontId="40" fillId="0" borderId="0" xfId="6" applyFont="1" applyAlignment="1">
      <alignment horizontal="left" wrapText="1"/>
    </xf>
    <xf numFmtId="0" fontId="18" fillId="0" borderId="0" xfId="71" applyFont="1" applyAlignment="1">
      <alignment horizontal="center" vertical="center"/>
    </xf>
    <xf numFmtId="0" fontId="12" fillId="0" borderId="0" xfId="71" applyFont="1" applyAlignment="1">
      <alignment vertical="center"/>
    </xf>
    <xf numFmtId="0" fontId="23" fillId="0" borderId="0" xfId="71" applyFont="1" applyAlignment="1">
      <alignment vertical="center"/>
    </xf>
    <xf numFmtId="5" fontId="18" fillId="0" borderId="2" xfId="71" applyNumberFormat="1" applyFont="1" applyBorder="1" applyAlignment="1">
      <alignment horizontal="center" vertical="center" wrapText="1"/>
    </xf>
    <xf numFmtId="43" fontId="23" fillId="0" borderId="0" xfId="5" applyFont="1" applyBorder="1" applyAlignment="1">
      <alignment vertical="center"/>
    </xf>
    <xf numFmtId="0" fontId="3" fillId="0" borderId="0" xfId="74" applyAlignment="1">
      <alignment vertical="center"/>
    </xf>
    <xf numFmtId="0" fontId="11" fillId="0" borderId="0" xfId="6"/>
    <xf numFmtId="0" fontId="25" fillId="2" borderId="0" xfId="6" applyFont="1" applyFill="1" applyAlignment="1">
      <alignment vertical="center"/>
    </xf>
    <xf numFmtId="0" fontId="11" fillId="0" borderId="0" xfId="6" applyAlignment="1">
      <alignment vertical="center"/>
    </xf>
    <xf numFmtId="0" fontId="19" fillId="0" borderId="0" xfId="6" applyFont="1" applyAlignment="1">
      <alignment vertical="center" wrapText="1"/>
    </xf>
    <xf numFmtId="0" fontId="3" fillId="0" borderId="0" xfId="75"/>
    <xf numFmtId="0" fontId="12" fillId="0" borderId="0" xfId="75" applyFont="1" applyAlignment="1">
      <alignment vertical="center" wrapText="1"/>
    </xf>
    <xf numFmtId="0" fontId="18" fillId="0" borderId="0" xfId="75" applyFont="1" applyAlignment="1">
      <alignment horizontal="center" vertical="center"/>
    </xf>
    <xf numFmtId="0" fontId="12" fillId="0" borderId="0" xfId="75" applyFont="1" applyAlignment="1">
      <alignment vertical="center"/>
    </xf>
    <xf numFmtId="0" fontId="23" fillId="0" borderId="0" xfId="75" applyFont="1" applyAlignment="1">
      <alignment vertical="center"/>
    </xf>
    <xf numFmtId="0" fontId="12" fillId="0" borderId="2" xfId="75" applyFont="1" applyBorder="1" applyAlignment="1">
      <alignment vertical="center" wrapText="1"/>
    </xf>
    <xf numFmtId="5" fontId="18" fillId="0" borderId="2" xfId="75" applyNumberFormat="1" applyFont="1" applyBorder="1" applyAlignment="1">
      <alignment horizontal="center" vertical="center" wrapText="1"/>
    </xf>
    <xf numFmtId="169" fontId="32" fillId="0" borderId="11" xfId="1" applyNumberFormat="1" applyFont="1" applyBorder="1" applyAlignment="1">
      <alignment horizontal="center" vertical="center"/>
    </xf>
    <xf numFmtId="9" fontId="18" fillId="0" borderId="31" xfId="36" applyFont="1" applyFill="1" applyBorder="1" applyAlignment="1">
      <alignment horizontal="center" vertical="center"/>
    </xf>
    <xf numFmtId="9" fontId="18" fillId="0" borderId="3" xfId="36" applyFont="1" applyFill="1" applyBorder="1" applyAlignment="1">
      <alignment horizontal="center" vertical="center"/>
    </xf>
    <xf numFmtId="0" fontId="12" fillId="0" borderId="32" xfId="0" applyFont="1" applyBorder="1" applyAlignment="1">
      <alignment vertical="center" wrapText="1"/>
    </xf>
    <xf numFmtId="166" fontId="18" fillId="0" borderId="46" xfId="1" applyFont="1" applyBorder="1" applyAlignment="1">
      <alignment horizontal="center" vertical="center"/>
    </xf>
    <xf numFmtId="166" fontId="18" fillId="0" borderId="4" xfId="1" applyFont="1" applyBorder="1" applyAlignment="1">
      <alignment horizontal="center" vertical="center"/>
    </xf>
    <xf numFmtId="0" fontId="12" fillId="0" borderId="3" xfId="6" applyFont="1" applyBorder="1" applyAlignment="1">
      <alignment vertical="center"/>
    </xf>
    <xf numFmtId="0" fontId="12" fillId="0" borderId="0" xfId="0" applyFont="1" applyAlignment="1">
      <alignment horizontal="left" vertical="center" wrapText="1"/>
    </xf>
    <xf numFmtId="0" fontId="13" fillId="0" borderId="0" xfId="0" applyFont="1" applyAlignment="1">
      <alignment horizontal="center" vertical="center"/>
    </xf>
    <xf numFmtId="0" fontId="33" fillId="0" borderId="12" xfId="0" applyFont="1" applyBorder="1" applyAlignment="1">
      <alignment horizontal="left" vertical="center" wrapText="1"/>
    </xf>
    <xf numFmtId="0" fontId="33" fillId="0" borderId="13" xfId="0" applyFont="1" applyBorder="1" applyAlignment="1">
      <alignment horizontal="left" vertical="center" wrapText="1"/>
    </xf>
    <xf numFmtId="0" fontId="33" fillId="0" borderId="14" xfId="0" applyFont="1" applyBorder="1" applyAlignment="1">
      <alignment horizontal="left" vertical="center" wrapText="1"/>
    </xf>
    <xf numFmtId="0" fontId="12" fillId="0" borderId="2" xfId="0" applyFont="1" applyBorder="1" applyAlignment="1">
      <alignment horizontal="left" vertical="center" wrapText="1"/>
    </xf>
    <xf numFmtId="0" fontId="12" fillId="0" borderId="11" xfId="0" applyFont="1" applyBorder="1" applyAlignment="1">
      <alignment horizontal="left" vertical="center" wrapText="1"/>
    </xf>
    <xf numFmtId="0" fontId="12" fillId="0" borderId="26" xfId="0" applyFont="1" applyBorder="1" applyAlignment="1">
      <alignment vertical="center" wrapText="1"/>
    </xf>
    <xf numFmtId="0" fontId="12" fillId="0" borderId="2" xfId="0" applyFont="1" applyBorder="1" applyAlignment="1">
      <alignment vertical="center" wrapText="1"/>
    </xf>
    <xf numFmtId="0" fontId="21" fillId="0" borderId="0" xfId="0" applyFont="1" applyAlignment="1">
      <alignment horizontal="center" vertical="center" wrapText="1"/>
    </xf>
    <xf numFmtId="0" fontId="39" fillId="0" borderId="0" xfId="7" applyFont="1" applyAlignment="1">
      <alignment horizontal="center"/>
    </xf>
    <xf numFmtId="164" fontId="0" fillId="0" borderId="0" xfId="0" applyNumberFormat="1"/>
    <xf numFmtId="43" fontId="23" fillId="0" borderId="0" xfId="5" applyFont="1" applyAlignment="1">
      <alignment vertical="center"/>
    </xf>
    <xf numFmtId="164" fontId="29" fillId="0" borderId="0" xfId="0" applyNumberFormat="1" applyFont="1" applyAlignment="1">
      <alignment vertical="center"/>
    </xf>
    <xf numFmtId="0" fontId="2" fillId="0" borderId="0" xfId="76"/>
    <xf numFmtId="0" fontId="12" fillId="0" borderId="1" xfId="76" applyFont="1" applyBorder="1" applyAlignment="1">
      <alignment vertical="center"/>
    </xf>
    <xf numFmtId="0" fontId="18" fillId="0" borderId="5" xfId="76" applyFont="1" applyBorder="1" applyAlignment="1">
      <alignment horizontal="center" vertical="center" wrapText="1"/>
    </xf>
    <xf numFmtId="0" fontId="18" fillId="0" borderId="4" xfId="76" applyFont="1" applyBorder="1" applyAlignment="1">
      <alignment horizontal="center" vertical="center" wrapText="1"/>
    </xf>
    <xf numFmtId="0" fontId="18" fillId="0" borderId="0" xfId="76" applyFont="1" applyAlignment="1">
      <alignment horizontal="center" vertical="center" wrapText="1"/>
    </xf>
    <xf numFmtId="0" fontId="18" fillId="0" borderId="0" xfId="76" applyFont="1" applyAlignment="1">
      <alignment horizontal="center" vertical="center"/>
    </xf>
    <xf numFmtId="0" fontId="12" fillId="0" borderId="1" xfId="76" applyFont="1" applyBorder="1" applyAlignment="1">
      <alignment vertical="center" wrapText="1"/>
    </xf>
    <xf numFmtId="40" fontId="18" fillId="0" borderId="5" xfId="76" applyNumberFormat="1" applyFont="1" applyBorder="1" applyAlignment="1">
      <alignment horizontal="center" vertical="center" wrapText="1"/>
    </xf>
    <xf numFmtId="40" fontId="18" fillId="0" borderId="4" xfId="77" applyNumberFormat="1" applyFont="1" applyFill="1" applyBorder="1" applyAlignment="1">
      <alignment horizontal="center" vertical="center"/>
    </xf>
    <xf numFmtId="0" fontId="12" fillId="0" borderId="1" xfId="76" applyFont="1" applyBorder="1" applyAlignment="1">
      <alignment horizontal="left" vertical="center"/>
    </xf>
    <xf numFmtId="170" fontId="18" fillId="0" borderId="1" xfId="6" applyNumberFormat="1" applyFont="1" applyBorder="1" applyAlignment="1">
      <alignment horizontal="center" vertical="center"/>
    </xf>
    <xf numFmtId="164" fontId="18" fillId="0" borderId="0" xfId="76" applyNumberFormat="1" applyFont="1" applyAlignment="1">
      <alignment horizontal="center" vertical="center"/>
    </xf>
    <xf numFmtId="0" fontId="12" fillId="0" borderId="0" xfId="76" applyFont="1" applyAlignment="1">
      <alignment vertical="center"/>
    </xf>
    <xf numFmtId="0" fontId="12" fillId="0" borderId="1" xfId="76" applyFont="1" applyBorder="1" applyAlignment="1">
      <alignment horizontal="left" vertical="center" wrapText="1"/>
    </xf>
    <xf numFmtId="0" fontId="18" fillId="0" borderId="0" xfId="76" applyFont="1" applyAlignment="1">
      <alignment horizontal="left" vertical="center"/>
    </xf>
    <xf numFmtId="170" fontId="17" fillId="0" borderId="0" xfId="76" applyNumberFormat="1" applyFont="1" applyAlignment="1">
      <alignment horizontal="center" vertical="center"/>
    </xf>
    <xf numFmtId="169" fontId="12" fillId="0" borderId="0" xfId="6" applyNumberFormat="1" applyFont="1" applyAlignment="1">
      <alignment horizontal="center" vertical="center"/>
    </xf>
    <xf numFmtId="0" fontId="12" fillId="0" borderId="0" xfId="76" applyFont="1" applyAlignment="1">
      <alignment vertical="center" wrapText="1"/>
    </xf>
    <xf numFmtId="170" fontId="18" fillId="0" borderId="0" xfId="76" applyNumberFormat="1" applyFont="1" applyAlignment="1">
      <alignment horizontal="center" vertical="center"/>
    </xf>
    <xf numFmtId="0" fontId="42" fillId="0" borderId="0" xfId="76" applyFont="1" applyAlignment="1">
      <alignment vertical="center"/>
    </xf>
    <xf numFmtId="0" fontId="12" fillId="0" borderId="2" xfId="76" applyFont="1" applyBorder="1" applyAlignment="1">
      <alignment vertical="center" wrapText="1"/>
    </xf>
    <xf numFmtId="170" fontId="18" fillId="0" borderId="20" xfId="76" applyNumberFormat="1" applyFont="1" applyBorder="1" applyAlignment="1">
      <alignment horizontal="center" vertical="center" wrapText="1"/>
    </xf>
    <xf numFmtId="170" fontId="18" fillId="0" borderId="41" xfId="76" applyNumberFormat="1" applyFont="1" applyBorder="1" applyAlignment="1">
      <alignment horizontal="center" vertical="center"/>
    </xf>
    <xf numFmtId="0" fontId="31" fillId="0" borderId="11" xfId="76" applyFont="1" applyBorder="1" applyAlignment="1">
      <alignment horizontal="center" vertical="center" wrapText="1"/>
    </xf>
    <xf numFmtId="6" fontId="37" fillId="0" borderId="0" xfId="76" applyNumberFormat="1" applyFont="1"/>
    <xf numFmtId="0" fontId="31" fillId="0" borderId="0" xfId="6" applyFont="1" applyAlignment="1">
      <alignment vertical="center"/>
    </xf>
    <xf numFmtId="169" fontId="31" fillId="0" borderId="0" xfId="4" applyNumberFormat="1" applyFont="1" applyBorder="1" applyAlignment="1">
      <alignment horizontal="center" vertical="center"/>
    </xf>
    <xf numFmtId="0" fontId="12" fillId="0" borderId="26" xfId="0" applyFont="1" applyBorder="1" applyAlignment="1">
      <alignment horizontal="left" vertical="center" wrapText="1"/>
    </xf>
    <xf numFmtId="0" fontId="33" fillId="0" borderId="26" xfId="0" applyFont="1" applyBorder="1" applyAlignment="1">
      <alignment horizontal="left" vertical="center" wrapText="1"/>
    </xf>
    <xf numFmtId="43" fontId="0" fillId="0" borderId="0" xfId="0" applyNumberFormat="1"/>
    <xf numFmtId="170" fontId="18" fillId="3" borderId="1" xfId="0" applyNumberFormat="1" applyFont="1" applyFill="1" applyBorder="1" applyAlignment="1">
      <alignment horizontal="center" vertical="center"/>
    </xf>
    <xf numFmtId="0" fontId="31" fillId="3" borderId="11" xfId="0" applyFont="1" applyFill="1" applyBorder="1" applyAlignment="1">
      <alignment vertical="center"/>
    </xf>
    <xf numFmtId="170" fontId="31" fillId="0" borderId="11" xfId="1" applyNumberFormat="1" applyFont="1" applyFill="1" applyBorder="1" applyAlignment="1">
      <alignment horizontal="center" vertical="center"/>
    </xf>
    <xf numFmtId="43" fontId="0" fillId="0" borderId="0" xfId="5" applyFont="1"/>
    <xf numFmtId="43" fontId="18" fillId="0" borderId="0" xfId="5" applyFont="1" applyAlignment="1">
      <alignment horizontal="center" vertical="center"/>
    </xf>
    <xf numFmtId="0" fontId="13" fillId="0" borderId="0" xfId="2" applyFont="1" applyAlignment="1">
      <alignment vertical="center"/>
    </xf>
    <xf numFmtId="0" fontId="12" fillId="0" borderId="21" xfId="6" applyFont="1" applyBorder="1" applyAlignment="1">
      <alignment vertical="center" wrapText="1"/>
    </xf>
    <xf numFmtId="0" fontId="12" fillId="0" borderId="0" xfId="6" applyFont="1" applyAlignment="1">
      <alignment vertical="center" wrapText="1"/>
    </xf>
    <xf numFmtId="0" fontId="0" fillId="0" borderId="26" xfId="0" applyBorder="1"/>
    <xf numFmtId="0" fontId="0" fillId="0" borderId="21" xfId="0" applyBorder="1"/>
    <xf numFmtId="0" fontId="27" fillId="0" borderId="0" xfId="2" applyFont="1" applyAlignment="1">
      <alignment vertical="center"/>
    </xf>
    <xf numFmtId="164" fontId="3" fillId="0" borderId="0" xfId="71" applyNumberFormat="1"/>
    <xf numFmtId="164" fontId="10" fillId="0" borderId="0" xfId="7" applyNumberFormat="1"/>
    <xf numFmtId="0" fontId="1" fillId="0" borderId="0" xfId="71" applyFont="1"/>
    <xf numFmtId="0" fontId="0" fillId="0" borderId="23" xfId="0" applyBorder="1"/>
    <xf numFmtId="0" fontId="12" fillId="0" borderId="0" xfId="71" applyFont="1" applyAlignment="1">
      <alignment horizontal="left" vertical="center" wrapText="1"/>
    </xf>
    <xf numFmtId="0" fontId="12" fillId="0" borderId="47" xfId="71" applyFont="1" applyBorder="1" applyAlignment="1">
      <alignment vertical="center" wrapText="1"/>
    </xf>
    <xf numFmtId="5" fontId="36" fillId="0" borderId="47" xfId="72" applyNumberFormat="1" applyFont="1" applyFill="1" applyBorder="1" applyAlignment="1">
      <alignment horizontal="center" vertical="center" wrapText="1"/>
    </xf>
    <xf numFmtId="170" fontId="18" fillId="0" borderId="45" xfId="0" applyNumberFormat="1" applyFont="1" applyBorder="1" applyAlignment="1">
      <alignment horizontal="center" vertical="center"/>
    </xf>
    <xf numFmtId="0" fontId="1" fillId="0" borderId="0" xfId="12" applyFont="1"/>
    <xf numFmtId="0" fontId="12" fillId="3" borderId="0" xfId="0" applyFont="1" applyFill="1" applyAlignment="1">
      <alignment vertical="center"/>
    </xf>
    <xf numFmtId="0" fontId="0" fillId="3" borderId="0" xfId="0" applyFill="1" applyAlignment="1">
      <alignment vertical="center"/>
    </xf>
    <xf numFmtId="0" fontId="18" fillId="3" borderId="0" xfId="0" applyFont="1" applyFill="1" applyAlignment="1">
      <alignment horizontal="center" vertical="center"/>
    </xf>
    <xf numFmtId="0" fontId="18" fillId="3" borderId="1" xfId="0" applyFont="1" applyFill="1" applyBorder="1" applyAlignment="1">
      <alignment horizontal="center" vertical="center"/>
    </xf>
    <xf numFmtId="0" fontId="18" fillId="3" borderId="10"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2" fillId="3" borderId="11" xfId="0" applyFont="1" applyFill="1" applyBorder="1" applyAlignment="1">
      <alignment horizontal="left" vertical="center" wrapText="1"/>
    </xf>
    <xf numFmtId="170" fontId="18" fillId="3" borderId="17" xfId="1" applyNumberFormat="1" applyFont="1" applyFill="1" applyBorder="1" applyAlignment="1">
      <alignment horizontal="center" vertical="center"/>
    </xf>
    <xf numFmtId="0" fontId="12" fillId="3" borderId="2" xfId="0" applyFont="1" applyFill="1" applyBorder="1" applyAlignment="1">
      <alignment vertical="center"/>
    </xf>
    <xf numFmtId="170" fontId="18" fillId="3" borderId="19" xfId="0" applyNumberFormat="1" applyFont="1" applyFill="1" applyBorder="1" applyAlignment="1">
      <alignment horizontal="center" vertical="center"/>
    </xf>
    <xf numFmtId="0" fontId="12" fillId="3" borderId="7" xfId="0" applyFont="1" applyFill="1" applyBorder="1" applyAlignment="1">
      <alignment vertical="center" wrapText="1"/>
    </xf>
    <xf numFmtId="170" fontId="18" fillId="3" borderId="1" xfId="0" applyNumberFormat="1" applyFont="1" applyFill="1" applyBorder="1" applyAlignment="1">
      <alignment horizontal="center" vertical="center" wrapText="1"/>
    </xf>
    <xf numFmtId="164" fontId="12" fillId="3" borderId="0" xfId="0" applyNumberFormat="1" applyFont="1" applyFill="1" applyAlignment="1">
      <alignment vertical="center"/>
    </xf>
    <xf numFmtId="9" fontId="18" fillId="3" borderId="0" xfId="36" applyFont="1" applyFill="1" applyAlignment="1">
      <alignment horizontal="center" vertical="center"/>
    </xf>
    <xf numFmtId="170" fontId="18" fillId="3" borderId="17" xfId="0" applyNumberFormat="1" applyFont="1" applyFill="1" applyBorder="1" applyAlignment="1">
      <alignment horizontal="center" vertical="center"/>
    </xf>
    <xf numFmtId="0" fontId="18" fillId="3" borderId="0" xfId="0" applyFont="1" applyFill="1" applyAlignment="1">
      <alignment horizontal="left" vertical="center"/>
    </xf>
    <xf numFmtId="170" fontId="17" fillId="3" borderId="1" xfId="0" applyNumberFormat="1" applyFont="1" applyFill="1" applyBorder="1" applyAlignment="1">
      <alignment horizontal="center" vertical="center"/>
    </xf>
    <xf numFmtId="170" fontId="12" fillId="3" borderId="0" xfId="0" applyNumberFormat="1" applyFont="1" applyFill="1" applyAlignment="1">
      <alignment horizontal="center" vertical="center"/>
    </xf>
    <xf numFmtId="170" fontId="31" fillId="3" borderId="11" xfId="1" applyNumberFormat="1" applyFont="1" applyFill="1" applyBorder="1" applyAlignment="1">
      <alignment horizontal="center" vertical="center"/>
    </xf>
    <xf numFmtId="0" fontId="31" fillId="3" borderId="0" xfId="0" applyFont="1" applyFill="1" applyAlignment="1">
      <alignment vertical="center"/>
    </xf>
    <xf numFmtId="170" fontId="31" fillId="3" borderId="0" xfId="1" applyNumberFormat="1" applyFont="1" applyFill="1" applyBorder="1" applyAlignment="1">
      <alignment horizontal="center" vertical="center"/>
    </xf>
    <xf numFmtId="0" fontId="12" fillId="3" borderId="0" xfId="0" applyFont="1" applyFill="1" applyAlignment="1">
      <alignment vertical="center" wrapText="1"/>
    </xf>
    <xf numFmtId="170" fontId="18" fillId="3" borderId="0" xfId="0" applyNumberFormat="1" applyFont="1" applyFill="1" applyAlignment="1">
      <alignment horizontal="center" vertical="center" wrapText="1"/>
    </xf>
    <xf numFmtId="0" fontId="12" fillId="3" borderId="2" xfId="0" applyFont="1" applyFill="1" applyBorder="1" applyAlignment="1">
      <alignment horizontal="left" vertical="center" wrapText="1"/>
    </xf>
    <xf numFmtId="170" fontId="18" fillId="3" borderId="1" xfId="1" applyNumberFormat="1" applyFont="1" applyFill="1" applyBorder="1" applyAlignment="1">
      <alignment horizontal="center" vertical="center"/>
    </xf>
    <xf numFmtId="0" fontId="15" fillId="3" borderId="0" xfId="0" applyFont="1" applyFill="1" applyAlignment="1">
      <alignment vertical="center"/>
    </xf>
    <xf numFmtId="0" fontId="25" fillId="3" borderId="0" xfId="0" applyFont="1" applyFill="1" applyAlignment="1">
      <alignment vertical="center"/>
    </xf>
    <xf numFmtId="0" fontId="19" fillId="3" borderId="0" xfId="0" applyFont="1" applyFill="1" applyAlignment="1">
      <alignment vertical="center" wrapText="1"/>
    </xf>
    <xf numFmtId="0" fontId="23" fillId="3" borderId="0" xfId="0" applyFont="1" applyFill="1" applyAlignment="1">
      <alignment vertical="center"/>
    </xf>
    <xf numFmtId="43" fontId="12" fillId="3" borderId="0" xfId="5" applyFont="1" applyFill="1" applyAlignment="1">
      <alignment vertical="center"/>
    </xf>
    <xf numFmtId="169" fontId="31" fillId="0" borderId="11" xfId="1" applyNumberFormat="1" applyFont="1" applyFill="1" applyBorder="1" applyAlignment="1">
      <alignment horizontal="center" vertical="center"/>
    </xf>
    <xf numFmtId="169" fontId="18" fillId="0" borderId="35" xfId="0" applyNumberFormat="1" applyFont="1" applyBorder="1" applyAlignment="1">
      <alignment horizontal="center" vertical="center"/>
    </xf>
    <xf numFmtId="169" fontId="18" fillId="0" borderId="33" xfId="0" applyNumberFormat="1" applyFont="1" applyBorder="1" applyAlignment="1">
      <alignment horizontal="center" vertical="center"/>
    </xf>
    <xf numFmtId="169" fontId="24" fillId="0" borderId="2" xfId="4" applyNumberFormat="1" applyFont="1" applyFill="1" applyBorder="1" applyAlignment="1">
      <alignment horizontal="center" vertical="center"/>
    </xf>
    <xf numFmtId="0" fontId="48" fillId="5" borderId="0" xfId="0" applyFont="1" applyFill="1"/>
    <xf numFmtId="165" fontId="18" fillId="0" borderId="3" xfId="0" applyNumberFormat="1" applyFont="1" applyBorder="1" applyAlignment="1">
      <alignment horizontal="center" vertical="center"/>
    </xf>
    <xf numFmtId="0" fontId="49" fillId="0" borderId="1" xfId="0" applyFont="1" applyBorder="1" applyAlignment="1">
      <alignment wrapText="1"/>
    </xf>
    <xf numFmtId="0" fontId="25" fillId="6" borderId="0" xfId="0" applyFont="1" applyFill="1" applyAlignment="1">
      <alignment vertical="center"/>
    </xf>
    <xf numFmtId="171" fontId="12" fillId="6" borderId="11" xfId="0" applyNumberFormat="1" applyFont="1" applyFill="1" applyBorder="1" applyAlignment="1">
      <alignment horizontal="center" vertical="center"/>
    </xf>
    <xf numFmtId="171" fontId="17" fillId="6" borderId="11" xfId="0" applyNumberFormat="1" applyFont="1" applyFill="1" applyBorder="1" applyAlignment="1">
      <alignment horizontal="center" vertical="center"/>
    </xf>
    <xf numFmtId="170" fontId="31" fillId="6" borderId="11" xfId="1" applyNumberFormat="1" applyFont="1" applyFill="1" applyBorder="1" applyAlignment="1">
      <alignment horizontal="center" vertical="center"/>
    </xf>
    <xf numFmtId="0" fontId="51" fillId="5" borderId="11" xfId="0" applyFont="1" applyFill="1" applyBorder="1" applyAlignment="1">
      <alignment wrapText="1"/>
    </xf>
    <xf numFmtId="170" fontId="18" fillId="6" borderId="1" xfId="0" applyNumberFormat="1" applyFont="1" applyFill="1" applyBorder="1" applyAlignment="1">
      <alignment horizontal="center" vertical="center"/>
    </xf>
    <xf numFmtId="0" fontId="12" fillId="0" borderId="22" xfId="0" applyFont="1" applyBorder="1" applyAlignment="1">
      <alignment vertical="top" wrapText="1"/>
    </xf>
    <xf numFmtId="169" fontId="23" fillId="0" borderId="1" xfId="4" applyNumberFormat="1" applyFont="1" applyBorder="1" applyAlignment="1">
      <alignment horizontal="center" vertical="center"/>
    </xf>
    <xf numFmtId="167" fontId="12" fillId="3" borderId="0" xfId="9" applyNumberFormat="1" applyFont="1" applyFill="1" applyAlignment="1">
      <alignment vertical="center"/>
    </xf>
    <xf numFmtId="169" fontId="18" fillId="0" borderId="1" xfId="4" applyNumberFormat="1" applyFont="1" applyFill="1" applyBorder="1" applyAlignment="1">
      <alignment horizontal="center" vertical="center"/>
    </xf>
    <xf numFmtId="169" fontId="31" fillId="0" borderId="11" xfId="4" applyNumberFormat="1" applyFont="1" applyFill="1" applyBorder="1" applyAlignment="1">
      <alignment horizontal="center" vertical="center"/>
    </xf>
    <xf numFmtId="169" fontId="18" fillId="0" borderId="17" xfId="4" applyNumberFormat="1" applyFont="1" applyBorder="1" applyAlignment="1">
      <alignment horizontal="center" vertical="center"/>
    </xf>
    <xf numFmtId="169" fontId="18" fillId="0" borderId="19" xfId="4" applyNumberFormat="1" applyFont="1" applyBorder="1" applyAlignment="1">
      <alignment horizontal="center" vertical="center"/>
    </xf>
    <xf numFmtId="0" fontId="53" fillId="0" borderId="22" xfId="0" applyFont="1" applyBorder="1" applyAlignment="1">
      <alignmen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3" fillId="0" borderId="0" xfId="0" applyFont="1" applyAlignment="1">
      <alignment horizontal="center" vertical="center"/>
    </xf>
    <xf numFmtId="0" fontId="27" fillId="0" borderId="0" xfId="0" applyFont="1" applyAlignment="1">
      <alignment horizontal="center" vertical="center"/>
    </xf>
    <xf numFmtId="0" fontId="33" fillId="0" borderId="12" xfId="0" applyFont="1" applyBorder="1" applyAlignment="1">
      <alignment horizontal="left" vertical="center" wrapText="1"/>
    </xf>
    <xf numFmtId="0" fontId="33" fillId="0" borderId="13" xfId="0" applyFont="1" applyBorder="1" applyAlignment="1">
      <alignment horizontal="left" vertical="center" wrapText="1"/>
    </xf>
    <xf numFmtId="0" fontId="33" fillId="0" borderId="14" xfId="0" applyFont="1" applyBorder="1" applyAlignment="1">
      <alignment horizontal="left" vertical="center" wrapText="1"/>
    </xf>
    <xf numFmtId="0" fontId="0" fillId="0" borderId="0" xfId="0" applyAlignment="1">
      <alignment vertical="center"/>
    </xf>
    <xf numFmtId="0" fontId="13" fillId="0" borderId="0" xfId="0" applyFont="1" applyAlignment="1">
      <alignment horizontal="center" vertical="center" wrapText="1"/>
    </xf>
    <xf numFmtId="0" fontId="31" fillId="0" borderId="12" xfId="0" applyFont="1" applyBorder="1" applyAlignment="1">
      <alignment horizontal="left" vertical="center" wrapText="1"/>
    </xf>
    <xf numFmtId="0" fontId="31" fillId="0" borderId="13" xfId="0" applyFont="1" applyBorder="1" applyAlignment="1">
      <alignment horizontal="left" vertical="center" wrapText="1"/>
    </xf>
    <xf numFmtId="0" fontId="31" fillId="0" borderId="14" xfId="0" applyFont="1" applyBorder="1" applyAlignment="1">
      <alignment horizontal="left" vertical="center" wrapText="1"/>
    </xf>
    <xf numFmtId="0" fontId="23" fillId="0" borderId="12" xfId="0" applyFont="1" applyBorder="1" applyAlignment="1">
      <alignment horizontal="left" vertical="center" wrapText="1"/>
    </xf>
    <xf numFmtId="0" fontId="23" fillId="0" borderId="13" xfId="0" applyFont="1" applyBorder="1" applyAlignment="1">
      <alignment horizontal="left" vertical="center" wrapText="1"/>
    </xf>
    <xf numFmtId="0" fontId="23" fillId="0" borderId="14" xfId="0" applyFont="1" applyBorder="1" applyAlignment="1">
      <alignment horizontal="left" vertical="center" wrapText="1"/>
    </xf>
    <xf numFmtId="0" fontId="12" fillId="0" borderId="0" xfId="0" applyFont="1" applyAlignment="1">
      <alignment vertical="center"/>
    </xf>
    <xf numFmtId="0" fontId="12" fillId="0" borderId="0" xfId="0" applyFont="1" applyAlignment="1">
      <alignment horizontal="left" vertical="center" wrapText="1"/>
    </xf>
    <xf numFmtId="0" fontId="30" fillId="0" borderId="0" xfId="0" applyFont="1" applyAlignment="1">
      <alignment horizontal="center" vertical="center"/>
    </xf>
    <xf numFmtId="0" fontId="13" fillId="0" borderId="0" xfId="6" applyFont="1" applyAlignment="1">
      <alignment horizontal="center" vertical="center"/>
    </xf>
    <xf numFmtId="0" fontId="27" fillId="0" borderId="0" xfId="6" applyFont="1" applyAlignment="1">
      <alignment horizontal="center" vertical="center"/>
    </xf>
    <xf numFmtId="0" fontId="12" fillId="0" borderId="12" xfId="71" applyFont="1" applyBorder="1" applyAlignment="1">
      <alignment horizontal="left" vertical="center" wrapText="1"/>
    </xf>
    <xf numFmtId="0" fontId="12" fillId="0" borderId="13" xfId="71" applyFont="1" applyBorder="1" applyAlignment="1">
      <alignment horizontal="left" vertical="center" wrapText="1"/>
    </xf>
    <xf numFmtId="0" fontId="12" fillId="0" borderId="14" xfId="71"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wrapText="1"/>
    </xf>
    <xf numFmtId="0" fontId="12" fillId="0" borderId="13" xfId="0" applyFont="1" applyBorder="1" applyAlignment="1">
      <alignment horizontal="left" wrapText="1"/>
    </xf>
    <xf numFmtId="0" fontId="12" fillId="0" borderId="14" xfId="0" applyFont="1" applyBorder="1" applyAlignment="1">
      <alignment horizontal="left" wrapText="1"/>
    </xf>
    <xf numFmtId="6" fontId="33" fillId="0" borderId="12" xfId="12" applyNumberFormat="1" applyFont="1" applyBorder="1" applyAlignment="1">
      <alignment horizontal="left" vertical="center" wrapText="1"/>
    </xf>
    <xf numFmtId="0" fontId="38" fillId="0" borderId="13" xfId="12" applyFont="1" applyBorder="1" applyAlignment="1">
      <alignment horizontal="left" vertical="center" wrapText="1"/>
    </xf>
    <xf numFmtId="0" fontId="38" fillId="0" borderId="14" xfId="12" applyFont="1" applyBorder="1" applyAlignment="1">
      <alignment horizontal="left" vertical="center" wrapText="1"/>
    </xf>
    <xf numFmtId="0" fontId="12" fillId="0" borderId="12" xfId="6" applyFont="1" applyBorder="1" applyAlignment="1">
      <alignment horizontal="left" vertical="center" wrapText="1"/>
    </xf>
    <xf numFmtId="0" fontId="12" fillId="0" borderId="13" xfId="6" applyFont="1" applyBorder="1" applyAlignment="1">
      <alignment horizontal="left" vertical="center" wrapText="1"/>
    </xf>
    <xf numFmtId="0" fontId="12" fillId="0" borderId="14" xfId="6" applyFont="1" applyBorder="1" applyAlignment="1">
      <alignment horizontal="left" vertical="center" wrapText="1"/>
    </xf>
    <xf numFmtId="0" fontId="25" fillId="0" borderId="13" xfId="12" applyFont="1" applyBorder="1" applyAlignment="1">
      <alignment horizontal="left" vertical="center" wrapText="1"/>
    </xf>
    <xf numFmtId="0" fontId="25" fillId="0" borderId="14" xfId="12" applyFont="1" applyBorder="1" applyAlignment="1">
      <alignment horizontal="left" vertical="center" wrapText="1"/>
    </xf>
    <xf numFmtId="0" fontId="12" fillId="0" borderId="16" xfId="0" applyFont="1" applyBorder="1" applyAlignment="1">
      <alignment vertical="center" wrapText="1"/>
    </xf>
    <xf numFmtId="0" fontId="12" fillId="0" borderId="13" xfId="0" applyFont="1" applyBorder="1" applyAlignment="1">
      <alignment vertical="center" wrapText="1"/>
    </xf>
    <xf numFmtId="0" fontId="12" fillId="0" borderId="15" xfId="0" applyFont="1" applyBorder="1" applyAlignment="1">
      <alignment vertical="center" wrapText="1"/>
    </xf>
    <xf numFmtId="0" fontId="12" fillId="0" borderId="26" xfId="0" applyFont="1" applyBorder="1" applyAlignment="1">
      <alignment vertical="center" wrapText="1"/>
    </xf>
    <xf numFmtId="0" fontId="12" fillId="0" borderId="2" xfId="0" applyFont="1" applyBorder="1" applyAlignment="1">
      <alignment vertical="center" wrapText="1"/>
    </xf>
    <xf numFmtId="0" fontId="0" fillId="0" borderId="5" xfId="0" applyBorder="1" applyAlignment="1">
      <alignment vertical="center" wrapText="1"/>
    </xf>
    <xf numFmtId="0" fontId="0" fillId="0" borderId="3" xfId="0" applyBorder="1" applyAlignment="1">
      <alignment vertical="center" wrapText="1"/>
    </xf>
    <xf numFmtId="0" fontId="0" fillId="0" borderId="13" xfId="0" applyBorder="1" applyAlignment="1">
      <alignment vertical="center"/>
    </xf>
    <xf numFmtId="0" fontId="0" fillId="0" borderId="15" xfId="0" applyBorder="1" applyAlignment="1">
      <alignment vertical="center"/>
    </xf>
    <xf numFmtId="0" fontId="46" fillId="0" borderId="0" xfId="0" applyFont="1" applyAlignment="1">
      <alignment horizontal="center" vertical="center"/>
    </xf>
    <xf numFmtId="0" fontId="12" fillId="0" borderId="32" xfId="0" applyFont="1" applyBorder="1" applyAlignment="1">
      <alignment horizontal="lef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12" fillId="0" borderId="30" xfId="0" applyFont="1" applyBorder="1" applyAlignment="1">
      <alignment horizontal="left" vertical="center" wrapText="1"/>
    </xf>
    <xf numFmtId="0" fontId="12" fillId="0" borderId="23" xfId="0" applyFont="1" applyBorder="1" applyAlignment="1">
      <alignment horizontal="left" vertical="center" wrapText="1"/>
    </xf>
    <xf numFmtId="0" fontId="12" fillId="0" borderId="28" xfId="0" applyFont="1" applyBorder="1" applyAlignment="1">
      <alignment horizontal="left" vertical="center" wrapText="1"/>
    </xf>
    <xf numFmtId="0" fontId="21" fillId="0" borderId="0" xfId="0" applyFont="1" applyAlignment="1">
      <alignment horizontal="center" vertical="center" wrapText="1"/>
    </xf>
    <xf numFmtId="0" fontId="12" fillId="3" borderId="12" xfId="0" applyFont="1" applyFill="1" applyBorder="1" applyAlignment="1">
      <alignment horizontal="left" vertical="center" wrapText="1"/>
    </xf>
    <xf numFmtId="0" fontId="12" fillId="3" borderId="13" xfId="0" applyFont="1" applyFill="1" applyBorder="1" applyAlignment="1">
      <alignment horizontal="left" vertical="center" wrapText="1"/>
    </xf>
    <xf numFmtId="0" fontId="12" fillId="3" borderId="14" xfId="0" applyFont="1" applyFill="1" applyBorder="1" applyAlignment="1">
      <alignment horizontal="left" vertical="center" wrapText="1"/>
    </xf>
    <xf numFmtId="0" fontId="13" fillId="3" borderId="0" xfId="0" applyFont="1" applyFill="1" applyAlignment="1">
      <alignment horizontal="center" vertical="center"/>
    </xf>
    <xf numFmtId="0" fontId="27" fillId="3" borderId="0" xfId="0" applyFont="1" applyFill="1" applyAlignment="1">
      <alignment horizontal="center" vertical="center"/>
    </xf>
    <xf numFmtId="0" fontId="33" fillId="3" borderId="12" xfId="0" applyFont="1" applyFill="1" applyBorder="1" applyAlignment="1">
      <alignment horizontal="left" vertical="center" wrapText="1"/>
    </xf>
    <xf numFmtId="0" fontId="33" fillId="3" borderId="13" xfId="0" applyFont="1" applyFill="1" applyBorder="1" applyAlignment="1">
      <alignment horizontal="left" vertical="center" wrapText="1"/>
    </xf>
    <xf numFmtId="0" fontId="33" fillId="3" borderId="14" xfId="0" applyFont="1" applyFill="1" applyBorder="1" applyAlignment="1">
      <alignment horizontal="left" vertical="center" wrapText="1"/>
    </xf>
    <xf numFmtId="0" fontId="13" fillId="0" borderId="0" xfId="2" applyFont="1" applyAlignment="1">
      <alignment horizontal="center" vertical="center"/>
    </xf>
    <xf numFmtId="0" fontId="27" fillId="0" borderId="0" xfId="2" applyFont="1" applyAlignment="1">
      <alignment horizontal="center" vertical="center"/>
    </xf>
    <xf numFmtId="0" fontId="40" fillId="0" borderId="12" xfId="6" applyFont="1" applyBorder="1" applyAlignment="1">
      <alignment horizontal="left" wrapText="1"/>
    </xf>
    <xf numFmtId="0" fontId="40" fillId="0" borderId="13" xfId="6" applyFont="1" applyBorder="1" applyAlignment="1">
      <alignment horizontal="left" wrapText="1"/>
    </xf>
    <xf numFmtId="0" fontId="40" fillId="0" borderId="14" xfId="6" applyFont="1" applyBorder="1" applyAlignment="1">
      <alignment horizontal="left" wrapText="1"/>
    </xf>
    <xf numFmtId="0" fontId="33" fillId="0" borderId="12" xfId="71" applyFont="1" applyBorder="1" applyAlignment="1">
      <alignment horizontal="left" vertical="center" wrapText="1"/>
    </xf>
    <xf numFmtId="0" fontId="33" fillId="0" borderId="13" xfId="71" applyFont="1" applyBorder="1" applyAlignment="1">
      <alignment horizontal="left" vertical="center" wrapText="1"/>
    </xf>
    <xf numFmtId="0" fontId="33" fillId="0" borderId="14" xfId="71" applyFont="1" applyBorder="1" applyAlignment="1">
      <alignment horizontal="left" vertical="center" wrapText="1"/>
    </xf>
    <xf numFmtId="0" fontId="39" fillId="0" borderId="0" xfId="71" applyFont="1" applyAlignment="1">
      <alignment horizontal="center"/>
    </xf>
    <xf numFmtId="0" fontId="47" fillId="0" borderId="0" xfId="74" applyFont="1" applyAlignment="1">
      <alignment horizontal="center"/>
    </xf>
    <xf numFmtId="0" fontId="33" fillId="0" borderId="12" xfId="75" applyFont="1" applyBorder="1" applyAlignment="1">
      <alignment horizontal="left" vertical="center" wrapText="1"/>
    </xf>
    <xf numFmtId="0" fontId="33" fillId="0" borderId="13" xfId="75" applyFont="1" applyBorder="1" applyAlignment="1">
      <alignment horizontal="left" vertical="center" wrapText="1"/>
    </xf>
    <xf numFmtId="0" fontId="33" fillId="0" borderId="14" xfId="75" applyFont="1" applyBorder="1" applyAlignment="1">
      <alignment horizontal="left" vertical="center" wrapText="1"/>
    </xf>
    <xf numFmtId="0" fontId="39" fillId="0" borderId="0" xfId="75" applyFont="1" applyAlignment="1">
      <alignment horizontal="center"/>
    </xf>
    <xf numFmtId="0" fontId="33" fillId="0" borderId="12" xfId="7" applyFont="1" applyBorder="1" applyAlignment="1">
      <alignment horizontal="left" vertical="center" wrapText="1"/>
    </xf>
    <xf numFmtId="0" fontId="19" fillId="0" borderId="13" xfId="7" applyFont="1" applyBorder="1" applyAlignment="1">
      <alignment horizontal="left" vertical="center" wrapText="1"/>
    </xf>
    <xf numFmtId="0" fontId="19" fillId="0" borderId="14" xfId="7" applyFont="1" applyBorder="1" applyAlignment="1">
      <alignment horizontal="left" vertical="center" wrapText="1"/>
    </xf>
    <xf numFmtId="0" fontId="39" fillId="0" borderId="0" xfId="7" applyFont="1" applyAlignment="1">
      <alignment horizontal="center"/>
    </xf>
    <xf numFmtId="0" fontId="40" fillId="0" borderId="12" xfId="0" applyFont="1" applyBorder="1" applyAlignment="1">
      <alignment horizontal="left" wrapText="1"/>
    </xf>
    <xf numFmtId="0" fontId="40" fillId="0" borderId="13" xfId="0" applyFont="1" applyBorder="1" applyAlignment="1">
      <alignment horizontal="left" wrapText="1"/>
    </xf>
    <xf numFmtId="0" fontId="40" fillId="0" borderId="14" xfId="0" applyFont="1" applyBorder="1" applyAlignment="1">
      <alignment horizontal="left" wrapText="1"/>
    </xf>
  </cellXfs>
  <cellStyles count="78">
    <cellStyle name="Comma" xfId="5" builtinId="3"/>
    <cellStyle name="Comma 2" xfId="9" xr:uid="{00000000-0005-0000-0000-000001000000}"/>
    <cellStyle name="Comma 3" xfId="68" xr:uid="{00000000-0005-0000-0000-000002000000}"/>
    <cellStyle name="Currency" xfId="1" builtinId="4" customBuiltin="1"/>
    <cellStyle name="Currency 2" xfId="4" xr:uid="{00000000-0005-0000-0000-000004000000}"/>
    <cellStyle name="Currency 3" xfId="8" xr:uid="{00000000-0005-0000-0000-000005000000}"/>
    <cellStyle name="Currency 3 2" xfId="14" xr:uid="{00000000-0005-0000-0000-000006000000}"/>
    <cellStyle name="Currency 3 2 2" xfId="21" xr:uid="{00000000-0005-0000-0000-000007000000}"/>
    <cellStyle name="Currency 3 2 2 2" xfId="24" xr:uid="{00000000-0005-0000-0000-000008000000}"/>
    <cellStyle name="Currency 3 2 2 2 2" xfId="43" xr:uid="{00000000-0005-0000-0000-000009000000}"/>
    <cellStyle name="Currency 3 2 2 3" xfId="42" xr:uid="{00000000-0005-0000-0000-00000A000000}"/>
    <cellStyle name="Currency 3 2 3" xfId="23" xr:uid="{00000000-0005-0000-0000-00000B000000}"/>
    <cellStyle name="Currency 3 2 3 2" xfId="44" xr:uid="{00000000-0005-0000-0000-00000C000000}"/>
    <cellStyle name="Currency 3 2 4" xfId="40" xr:uid="{00000000-0005-0000-0000-00000D000000}"/>
    <cellStyle name="Currency 3 2 5" xfId="72" xr:uid="{00000000-0005-0000-0000-00000E000000}"/>
    <cellStyle name="Currency 3 3" xfId="16" xr:uid="{00000000-0005-0000-0000-00000F000000}"/>
    <cellStyle name="Currency 3 3 2" xfId="25" xr:uid="{00000000-0005-0000-0000-000010000000}"/>
    <cellStyle name="Currency 3 3 2 2" xfId="46" xr:uid="{00000000-0005-0000-0000-000011000000}"/>
    <cellStyle name="Currency 3 3 3" xfId="45" xr:uid="{00000000-0005-0000-0000-000012000000}"/>
    <cellStyle name="Currency 3 4" xfId="22" xr:uid="{00000000-0005-0000-0000-000013000000}"/>
    <cellStyle name="Currency 3 4 2" xfId="47" xr:uid="{00000000-0005-0000-0000-000014000000}"/>
    <cellStyle name="Currency 3 5" xfId="41" xr:uid="{00000000-0005-0000-0000-000015000000}"/>
    <cellStyle name="Currency 4" xfId="11" xr:uid="{00000000-0005-0000-0000-000016000000}"/>
    <cellStyle name="Currency 4 2" xfId="18" xr:uid="{00000000-0005-0000-0000-000017000000}"/>
    <cellStyle name="Currency 4 2 2" xfId="27" xr:uid="{00000000-0005-0000-0000-000018000000}"/>
    <cellStyle name="Currency 4 2 2 2" xfId="50" xr:uid="{00000000-0005-0000-0000-000019000000}"/>
    <cellStyle name="Currency 4 2 3" xfId="49" xr:uid="{00000000-0005-0000-0000-00001A000000}"/>
    <cellStyle name="Currency 4 3" xfId="26" xr:uid="{00000000-0005-0000-0000-00001B000000}"/>
    <cellStyle name="Currency 4 3 2" xfId="51" xr:uid="{00000000-0005-0000-0000-00001C000000}"/>
    <cellStyle name="Currency 4 4" xfId="48" xr:uid="{00000000-0005-0000-0000-00001D000000}"/>
    <cellStyle name="Currency 5" xfId="13" xr:uid="{00000000-0005-0000-0000-00001E000000}"/>
    <cellStyle name="Currency 5 2" xfId="20" xr:uid="{00000000-0005-0000-0000-00001F000000}"/>
    <cellStyle name="Currency 5 2 2" xfId="29" xr:uid="{00000000-0005-0000-0000-000020000000}"/>
    <cellStyle name="Currency 5 2 2 2" xfId="53" xr:uid="{00000000-0005-0000-0000-000021000000}"/>
    <cellStyle name="Currency 5 2 3" xfId="52" xr:uid="{00000000-0005-0000-0000-000022000000}"/>
    <cellStyle name="Currency 5 3" xfId="28" xr:uid="{00000000-0005-0000-0000-000023000000}"/>
    <cellStyle name="Currency 5 3 2" xfId="54" xr:uid="{00000000-0005-0000-0000-000024000000}"/>
    <cellStyle name="Currency 5 4" xfId="39" xr:uid="{00000000-0005-0000-0000-000025000000}"/>
    <cellStyle name="Currency 5 5" xfId="77" xr:uid="{A2CDA606-5B61-4E89-A9A7-3D39DE161C44}"/>
    <cellStyle name="Currency 6" xfId="69" xr:uid="{00000000-0005-0000-0000-000026000000}"/>
    <cellStyle name="Normal" xfId="0" builtinId="0" customBuiltin="1"/>
    <cellStyle name="Normal 2" xfId="6" xr:uid="{00000000-0005-0000-0000-000028000000}"/>
    <cellStyle name="Normal 3" xfId="7" xr:uid="{00000000-0005-0000-0000-000029000000}"/>
    <cellStyle name="Normal 3 2" xfId="10" xr:uid="{00000000-0005-0000-0000-00002A000000}"/>
    <cellStyle name="Normal 3 2 2" xfId="17" xr:uid="{00000000-0005-0000-0000-00002B000000}"/>
    <cellStyle name="Normal 3 2 2 2" xfId="32" xr:uid="{00000000-0005-0000-0000-00002C000000}"/>
    <cellStyle name="Normal 3 2 2 2 2" xfId="58" xr:uid="{00000000-0005-0000-0000-00002D000000}"/>
    <cellStyle name="Normal 3 2 2 3" xfId="57" xr:uid="{00000000-0005-0000-0000-00002E000000}"/>
    <cellStyle name="Normal 3 2 3" xfId="31" xr:uid="{00000000-0005-0000-0000-00002F000000}"/>
    <cellStyle name="Normal 3 2 3 2" xfId="59" xr:uid="{00000000-0005-0000-0000-000030000000}"/>
    <cellStyle name="Normal 3 2 4" xfId="56" xr:uid="{00000000-0005-0000-0000-000031000000}"/>
    <cellStyle name="Normal 3 3" xfId="12" xr:uid="{00000000-0005-0000-0000-000032000000}"/>
    <cellStyle name="Normal 3 3 2" xfId="19" xr:uid="{00000000-0005-0000-0000-000033000000}"/>
    <cellStyle name="Normal 3 3 2 2" xfId="34" xr:uid="{00000000-0005-0000-0000-000034000000}"/>
    <cellStyle name="Normal 3 3 2 2 2" xfId="61" xr:uid="{00000000-0005-0000-0000-000035000000}"/>
    <cellStyle name="Normal 3 3 2 2 2 2" xfId="75" xr:uid="{00000000-0005-0000-0000-000036000000}"/>
    <cellStyle name="Normal 3 3 2 3" xfId="60" xr:uid="{00000000-0005-0000-0000-000037000000}"/>
    <cellStyle name="Normal 3 3 3" xfId="33" xr:uid="{00000000-0005-0000-0000-000038000000}"/>
    <cellStyle name="Normal 3 3 3 2" xfId="62" xr:uid="{00000000-0005-0000-0000-000039000000}"/>
    <cellStyle name="Normal 3 3 4" xfId="38" xr:uid="{00000000-0005-0000-0000-00003A000000}"/>
    <cellStyle name="Normal 3 3 5" xfId="71" xr:uid="{00000000-0005-0000-0000-00003B000000}"/>
    <cellStyle name="Normal 3 3 6" xfId="76" xr:uid="{5E639CAF-A744-438B-821F-179DC04BA4FA}"/>
    <cellStyle name="Normal 3 4" xfId="15" xr:uid="{00000000-0005-0000-0000-00003C000000}"/>
    <cellStyle name="Normal 3 4 2" xfId="35" xr:uid="{00000000-0005-0000-0000-00003D000000}"/>
    <cellStyle name="Normal 3 4 2 2" xfId="64" xr:uid="{00000000-0005-0000-0000-00003E000000}"/>
    <cellStyle name="Normal 3 4 3" xfId="63" xr:uid="{00000000-0005-0000-0000-00003F000000}"/>
    <cellStyle name="Normal 3 5" xfId="30" xr:uid="{00000000-0005-0000-0000-000040000000}"/>
    <cellStyle name="Normal 3 5 2" xfId="65" xr:uid="{00000000-0005-0000-0000-000041000000}"/>
    <cellStyle name="Normal 3 6" xfId="55" xr:uid="{00000000-0005-0000-0000-000042000000}"/>
    <cellStyle name="Normal 3 7" xfId="74" xr:uid="{00000000-0005-0000-0000-000043000000}"/>
    <cellStyle name="Normal 4" xfId="37" xr:uid="{00000000-0005-0000-0000-000044000000}"/>
    <cellStyle name="Normal 5" xfId="66" xr:uid="{00000000-0005-0000-0000-000045000000}"/>
    <cellStyle name="Normal 5 2" xfId="67" xr:uid="{00000000-0005-0000-0000-000046000000}"/>
    <cellStyle name="Normal_Sheet1" xfId="2" xr:uid="{00000000-0005-0000-0000-000047000000}"/>
    <cellStyle name="Normal_Sheet2" xfId="3" xr:uid="{00000000-0005-0000-0000-000048000000}"/>
    <cellStyle name="Percent" xfId="36" builtinId="5"/>
    <cellStyle name="Percent 2" xfId="70" xr:uid="{00000000-0005-0000-0000-00004A000000}"/>
    <cellStyle name="Percent 3" xfId="73" xr:uid="{00000000-0005-0000-0000-00004B000000}"/>
  </cellStyles>
  <dxfs count="0"/>
  <tableStyles count="0" defaultTableStyle="TableStyleMedium2" defaultPivotStyle="PivotStyleLight16"/>
  <colors>
    <mruColors>
      <color rgb="FFFFCC00"/>
      <color rgb="FF9900FF"/>
      <color rgb="FF996633"/>
      <color rgb="FF660066"/>
      <color rgb="FF3366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calcChain" Target="calcChain.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externalLink" Target="externalLinks/externalLink1.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theme" Target="theme/theme1.xml"/><Relationship Id="rId118" Type="http://schemas.openxmlformats.org/officeDocument/2006/relationships/customXml" Target="../customXml/item1.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styles" Target="styles.xml"/><Relationship Id="rId119" Type="http://schemas.openxmlformats.org/officeDocument/2006/relationships/customXml" Target="../customXml/item2.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microsoft.com/office/2017/10/relationships/person" Target="persons/person.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file:///C:\Users\132347\Downloads\TransplantRatesEffective%20BUMCT%2010-01-2021%20to%209-30-2022.xlsx" TargetMode="External"/><Relationship Id="rId2" Type="http://schemas.microsoft.com/office/2019/04/relationships/externalLinkLongPath" Target="Banner%20University%20Tucson%20-%20HRT%20and%20HLT/TransplantRatesEffective%20BUMCT%2010-01-2021%20to%209-30-2022.xlsx?7AFFF226" TargetMode="External"/><Relationship Id="rId1" Type="http://schemas.openxmlformats.org/officeDocument/2006/relationships/externalLinkPath" Target="file:///\\7AFFF226\TransplantRatesEffective%20BUMCT%2010-01-2021%20to%209-3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2021_BUMCT_AUT_PEDS"/>
      <sheetName val="2021_BUMCT_ALLO_RELA_PEDS"/>
      <sheetName val="2021_BUMCT_HAPLOID PEDS"/>
      <sheetName val="2021_BUMCT_ALLO_UNRE_PEDS"/>
      <sheetName val="2021_BUMCT_BMT_AUTO_ADULT"/>
      <sheetName val="2021_BUMCT_BMT_ALLO_REL_ADULT"/>
      <sheetName val="2021_BUMCT_BMT_HAPLOID_ADULT"/>
      <sheetName val="2021_BUMCT_BMT_ALLO_UNREL_ADULT"/>
      <sheetName val="2021_BUMCT_KYMRIAH"/>
      <sheetName val="2021_BUMCT_YESCARTA"/>
      <sheetName val="2021_BUMCT_TECARTUS"/>
      <sheetName val="2021_BUMCT_KIDNEY_LIVING"/>
      <sheetName val="2021_BUMCT_KIDNEY_CADAVERIC"/>
      <sheetName val="2021_BUMCT_PANCREAS_AFTER_KDY"/>
      <sheetName val="2021_BUMCT_SIMUL_PANCREAS_KDNY_"/>
      <sheetName val="2021_BUMCT_CAD_LIVER"/>
      <sheetName val="2021 BUMCT CADV SIM LIV KDY"/>
      <sheetName val="2021_BUMCT_SINGLE_LUNG"/>
      <sheetName val="2021_BUMCT_DOUBLE_LUNG"/>
      <sheetName val="2021_BUMCT_HEART"/>
      <sheetName val="2021_BUMCT_VAD_CAD"/>
      <sheetName val="2021_BUMCT_HEART-LUNG"/>
      <sheetName val="Sheet1"/>
    </sheetNames>
    <sheetDataSet>
      <sheetData sheetId="0"/>
      <sheetData sheetId="1"/>
      <sheetData sheetId="2"/>
      <sheetData sheetId="3"/>
      <sheetData sheetId="4"/>
      <sheetData sheetId="5"/>
      <sheetData sheetId="6"/>
      <sheetData sheetId="7">
        <row r="27">
          <cell r="B27" t="str">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persons/person.xml><?xml version="1.0" encoding="utf-8"?>
<personList xmlns="http://schemas.microsoft.com/office/spreadsheetml/2018/threadedcomments" xmlns:x="http://schemas.openxmlformats.org/spreadsheetml/2006/main">
  <person displayName="Venturini, Ruth" id="{C1D5F143-D3D8-477E-8C9D-E151ECD56B6C}" userId="S::ruth.venturini@azahcccs.gov::2b6ce808-2948-4154-8516-91b045955a83"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8" dT="2022-07-20T21:53:59.81" personId="{C1D5F143-D3D8-477E-8C9D-E151ECD56B6C}" id="{F2D0E107-C2AE-44E7-95BF-3CA6863A1C8B}">
    <text>should be 2138</text>
  </threadedComment>
</ThreadedComments>
</file>

<file path=xl/threadedComments/threadedComment2.xml><?xml version="1.0" encoding="utf-8"?>
<ThreadedComments xmlns="http://schemas.microsoft.com/office/spreadsheetml/2018/threadedcomments" xmlns:x="http://schemas.openxmlformats.org/spreadsheetml/2006/main">
  <threadedComment ref="C17" dT="2022-07-20T21:56:44.02" personId="{C1D5F143-D3D8-477E-8C9D-E151ECD56B6C}" id="{7A3E87FF-29F2-485C-B786-F4DA44EFD530}">
    <text>should be 2138</text>
  </threadedComment>
  <threadedComment ref="C20" dT="2022-07-20T21:58:30.83" personId="{C1D5F143-D3D8-477E-8C9D-E151ECD56B6C}" id="{F917AA42-9D3E-4BE8-85DF-44C085948371}">
    <text>should be 236072</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2:I28"/>
  <sheetViews>
    <sheetView showGridLines="0" tabSelected="1" zoomScale="90" zoomScaleNormal="90" zoomScaleSheetLayoutView="70" workbookViewId="0">
      <selection activeCell="E6" sqref="E6"/>
    </sheetView>
  </sheetViews>
  <sheetFormatPr defaultColWidth="9" defaultRowHeight="12"/>
  <cols>
    <col min="1" max="1" width="2.875" customWidth="1"/>
    <col min="2" max="2" width="69.5" customWidth="1"/>
    <col min="3" max="3" width="27.875" hidden="1" customWidth="1"/>
    <col min="4" max="4" width="27.875" customWidth="1"/>
    <col min="5" max="5" width="38.125" customWidth="1"/>
    <col min="6" max="6" width="4.375" customWidth="1"/>
    <col min="7" max="7" width="12.125" bestFit="1" customWidth="1"/>
  </cols>
  <sheetData>
    <row r="2" spans="1:7" s="11" customFormat="1" ht="19.899999999999999" customHeight="1">
      <c r="A2" s="510" t="s">
        <v>0</v>
      </c>
      <c r="B2" s="510"/>
      <c r="C2" s="510"/>
      <c r="D2" s="510"/>
      <c r="E2" s="510"/>
    </row>
    <row r="3" spans="1:7" s="11" customFormat="1" ht="19.899999999999999" customHeight="1">
      <c r="A3" s="510" t="s">
        <v>1</v>
      </c>
      <c r="B3" s="510"/>
      <c r="C3" s="510"/>
      <c r="D3" s="510"/>
      <c r="E3" s="510"/>
    </row>
    <row r="4" spans="1:7" s="11" customFormat="1" ht="19.899999999999999" customHeight="1">
      <c r="A4" s="511" t="s">
        <v>2</v>
      </c>
      <c r="B4" s="511"/>
      <c r="C4" s="511"/>
      <c r="D4" s="511"/>
      <c r="E4" s="511"/>
    </row>
    <row r="5" spans="1:7" s="11" customFormat="1" ht="19.899999999999999" customHeight="1">
      <c r="A5" s="510" t="s">
        <v>3</v>
      </c>
      <c r="B5" s="510"/>
      <c r="C5" s="510"/>
      <c r="D5" s="510"/>
      <c r="E5" s="510"/>
    </row>
    <row r="6" spans="1:7" s="12" customFormat="1" ht="15">
      <c r="B6" s="13"/>
      <c r="C6" s="13"/>
    </row>
    <row r="7" spans="1:7" ht="12.75">
      <c r="A7" s="15"/>
      <c r="B7" s="17"/>
      <c r="C7" s="17"/>
      <c r="D7" s="2" t="s">
        <v>4</v>
      </c>
      <c r="E7" s="2"/>
    </row>
    <row r="8" spans="1:7" ht="40.15" customHeight="1">
      <c r="A8" s="15"/>
      <c r="B8" s="18" t="s">
        <v>5</v>
      </c>
      <c r="C8" s="129" t="s">
        <v>6</v>
      </c>
      <c r="D8" s="18" t="s">
        <v>7</v>
      </c>
      <c r="E8" s="2"/>
    </row>
    <row r="9" spans="1:7" ht="47.25" customHeight="1">
      <c r="A9" s="15"/>
      <c r="B9" s="400" t="s">
        <v>8</v>
      </c>
      <c r="C9" s="210">
        <v>5691</v>
      </c>
      <c r="D9" s="178">
        <f>ROUND(C9*$C$21,0)</f>
        <v>5903</v>
      </c>
      <c r="E9" s="2"/>
      <c r="G9" s="403"/>
    </row>
    <row r="10" spans="1:7" ht="35.1" customHeight="1">
      <c r="A10" s="15"/>
      <c r="B10" s="78" t="s">
        <v>9</v>
      </c>
      <c r="C10" s="211">
        <v>14086</v>
      </c>
      <c r="D10" s="178">
        <f t="shared" ref="D10:D12" si="0">ROUND(C10*$C$21,0)</f>
        <v>14610</v>
      </c>
      <c r="E10" s="20"/>
      <c r="G10" s="403"/>
    </row>
    <row r="11" spans="1:7" ht="35.1" customHeight="1">
      <c r="A11" s="15"/>
      <c r="B11" s="78" t="s">
        <v>10</v>
      </c>
      <c r="C11" s="210">
        <v>105641</v>
      </c>
      <c r="D11" s="178">
        <f t="shared" si="0"/>
        <v>109571</v>
      </c>
      <c r="E11" s="20"/>
      <c r="G11" s="403"/>
    </row>
    <row r="12" spans="1:7" ht="35.1" customHeight="1">
      <c r="A12" s="15"/>
      <c r="B12" s="29" t="s">
        <v>11</v>
      </c>
      <c r="C12" s="210">
        <v>26763</v>
      </c>
      <c r="D12" s="178">
        <f t="shared" si="0"/>
        <v>27759</v>
      </c>
      <c r="E12" s="20"/>
      <c r="G12" s="403"/>
    </row>
    <row r="13" spans="1:7" ht="35.1" customHeight="1">
      <c r="A13" s="15"/>
      <c r="B13" s="29" t="s">
        <v>12</v>
      </c>
      <c r="C13" s="210">
        <v>9860</v>
      </c>
      <c r="D13" s="178">
        <f>ROUND(C13*$C$21,0)</f>
        <v>10227</v>
      </c>
      <c r="E13" s="20"/>
      <c r="G13" s="403"/>
    </row>
    <row r="14" spans="1:7" ht="35.1" customHeight="1">
      <c r="A14" s="15"/>
      <c r="B14" s="58" t="s">
        <v>13</v>
      </c>
      <c r="C14" s="58"/>
      <c r="D14" s="145">
        <f>SUM(D9:D13)</f>
        <v>168070</v>
      </c>
      <c r="E14" s="15"/>
      <c r="G14" s="403"/>
    </row>
    <row r="15" spans="1:7" ht="12.75">
      <c r="A15" s="15"/>
      <c r="B15" s="15"/>
      <c r="C15" s="15"/>
      <c r="D15" s="31"/>
      <c r="E15" s="15"/>
    </row>
    <row r="16" spans="1:7" ht="71.25" customHeight="1">
      <c r="A16" s="15"/>
      <c r="B16" s="5" t="s">
        <v>14</v>
      </c>
      <c r="C16" s="486">
        <v>2234</v>
      </c>
      <c r="D16" s="178">
        <f>ROUND($C$21*C16,0)</f>
        <v>2317</v>
      </c>
      <c r="E16" s="132" t="s">
        <v>15</v>
      </c>
    </row>
    <row r="17" spans="1:9" ht="11.45" customHeight="1">
      <c r="A17" s="15"/>
      <c r="B17" s="1"/>
      <c r="C17" s="1"/>
      <c r="D17" s="15"/>
      <c r="E17" s="15"/>
    </row>
    <row r="18" spans="1:9" ht="48.75" customHeight="1">
      <c r="A18" s="15"/>
      <c r="B18" s="507" t="s">
        <v>16</v>
      </c>
      <c r="C18" s="508"/>
      <c r="D18" s="508"/>
      <c r="E18" s="509"/>
    </row>
    <row r="19" spans="1:9" ht="12.75">
      <c r="A19" s="15"/>
      <c r="B19" s="15"/>
      <c r="C19" s="15"/>
      <c r="D19" s="15"/>
      <c r="E19" s="15"/>
    </row>
    <row r="20" spans="1:9" ht="12.75" hidden="1">
      <c r="A20" s="15"/>
      <c r="B20" s="244" t="s">
        <v>17</v>
      </c>
      <c r="C20" s="246"/>
      <c r="D20" s="247"/>
      <c r="E20" s="247"/>
    </row>
    <row r="21" spans="1:9" s="10" customFormat="1" ht="12.75" hidden="1">
      <c r="A21" s="15"/>
      <c r="B21" s="25" t="s">
        <v>18</v>
      </c>
      <c r="C21" s="209">
        <v>1.0371999999999999</v>
      </c>
      <c r="D21" s="243" t="s">
        <v>19</v>
      </c>
      <c r="E21" s="243" t="s">
        <v>20</v>
      </c>
    </row>
    <row r="22" spans="1:9" ht="12.75" hidden="1">
      <c r="A22" s="15"/>
      <c r="B22" s="1"/>
      <c r="C22" s="26"/>
      <c r="D22" s="15"/>
      <c r="E22" s="15" t="s">
        <v>21</v>
      </c>
    </row>
    <row r="23" spans="1:9" ht="12.75" hidden="1">
      <c r="A23" s="15"/>
      <c r="B23" s="1"/>
      <c r="C23" s="26"/>
      <c r="D23" s="15"/>
      <c r="E23" s="15"/>
    </row>
    <row r="24" spans="1:9" s="15" customFormat="1" ht="27" customHeight="1">
      <c r="B24" s="507" t="s">
        <v>22</v>
      </c>
      <c r="C24" s="508"/>
      <c r="D24" s="508"/>
      <c r="E24" s="508"/>
      <c r="F24" s="508"/>
      <c r="G24" s="509"/>
      <c r="H24" s="10"/>
      <c r="I24" s="10"/>
    </row>
    <row r="25" spans="1:9" ht="12.75">
      <c r="A25" s="15"/>
      <c r="B25" s="15"/>
      <c r="C25" s="15"/>
      <c r="D25" s="15"/>
      <c r="E25" s="15"/>
    </row>
    <row r="26" spans="1:9" ht="12.75">
      <c r="A26" s="15"/>
      <c r="B26" s="15"/>
      <c r="C26" s="15"/>
      <c r="D26" s="15"/>
      <c r="E26" s="15"/>
    </row>
    <row r="28" spans="1:9">
      <c r="B28" t="s">
        <v>23</v>
      </c>
    </row>
  </sheetData>
  <mergeCells count="6">
    <mergeCell ref="B24:G24"/>
    <mergeCell ref="B18:E18"/>
    <mergeCell ref="A2:E2"/>
    <mergeCell ref="A3:E3"/>
    <mergeCell ref="A4:E4"/>
    <mergeCell ref="A5:E5"/>
  </mergeCells>
  <printOptions horizontalCentered="1"/>
  <pageMargins left="0.25" right="0.25" top="0.25" bottom="0.25" header="0.25" footer="0.25"/>
  <pageSetup scale="83"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9E8A1-34F9-419C-A0B1-DCBB40B0154F}">
  <sheetPr>
    <tabColor theme="9" tint="0.59999389629810485"/>
    <pageSetUpPr fitToPage="1"/>
  </sheetPr>
  <dimension ref="A2:G12"/>
  <sheetViews>
    <sheetView showGridLines="0" zoomScale="90" zoomScaleNormal="90" zoomScaleSheetLayoutView="70" workbookViewId="0">
      <selection activeCell="A4" sqref="A4:D4"/>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510" t="s">
        <v>0</v>
      </c>
      <c r="B2" s="510"/>
      <c r="C2" s="510"/>
      <c r="D2" s="510"/>
      <c r="E2" s="85"/>
      <c r="F2" s="85"/>
      <c r="G2" s="85"/>
    </row>
    <row r="3" spans="1:7" s="11" customFormat="1" ht="40.5" customHeight="1">
      <c r="A3" s="516" t="s">
        <v>65</v>
      </c>
      <c r="B3" s="516"/>
      <c r="C3" s="516"/>
      <c r="D3" s="516"/>
    </row>
    <row r="4" spans="1:7" s="11" customFormat="1" ht="19.899999999999999" customHeight="1">
      <c r="A4" s="511" t="s">
        <v>62</v>
      </c>
      <c r="B4" s="511"/>
      <c r="C4" s="511"/>
      <c r="D4" s="511"/>
    </row>
    <row r="5" spans="1:7" s="11" customFormat="1" ht="19.899999999999999" customHeight="1">
      <c r="A5" s="510" t="s">
        <v>3</v>
      </c>
      <c r="B5" s="510"/>
      <c r="C5" s="510"/>
      <c r="D5" s="510"/>
      <c r="E5" s="510"/>
      <c r="F5" s="85"/>
      <c r="G5" s="85"/>
    </row>
    <row r="6" spans="1:7" ht="18.75" customHeight="1">
      <c r="D6" s="2"/>
    </row>
    <row r="7" spans="1:7" ht="13.9" customHeight="1">
      <c r="B7" s="17"/>
      <c r="C7" s="17"/>
      <c r="D7" s="16" t="s">
        <v>51</v>
      </c>
    </row>
    <row r="8" spans="1:7" ht="41.45" customHeight="1">
      <c r="B8" s="18" t="s">
        <v>5</v>
      </c>
      <c r="C8" s="28" t="s">
        <v>6</v>
      </c>
      <c r="D8" s="18" t="s">
        <v>7</v>
      </c>
    </row>
    <row r="9" spans="1:7" ht="110.25" customHeight="1">
      <c r="B9" s="506" t="s">
        <v>66</v>
      </c>
      <c r="C9" s="141" t="s">
        <v>53</v>
      </c>
      <c r="D9" s="141" t="s">
        <v>53</v>
      </c>
    </row>
    <row r="10" spans="1:7" ht="13.9" customHeight="1">
      <c r="B10" s="21"/>
      <c r="C10" s="21"/>
      <c r="D10" s="22"/>
    </row>
    <row r="11" spans="1:7" ht="75.75" customHeight="1">
      <c r="B11" s="517" t="s">
        <v>67</v>
      </c>
      <c r="C11" s="518"/>
      <c r="D11" s="519"/>
    </row>
    <row r="12" spans="1:7" s="11" customFormat="1" ht="12.75" customHeight="1">
      <c r="A12" s="393"/>
      <c r="B12" s="393"/>
      <c r="C12" s="393"/>
      <c r="D12" s="393"/>
    </row>
  </sheetData>
  <mergeCells count="5">
    <mergeCell ref="A2:D2"/>
    <mergeCell ref="A3:D3"/>
    <mergeCell ref="A4:D4"/>
    <mergeCell ref="A5:E5"/>
    <mergeCell ref="B11:D11"/>
  </mergeCells>
  <printOptions horizontalCentered="1"/>
  <pageMargins left="0.25" right="0.25" top="0.25" bottom="0.25" header="0.25" footer="0.25"/>
  <pageSetup orientation="landscape"/>
  <headerFooter alignWithMargins="0"/>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tabColor theme="9"/>
    <pageSetUpPr fitToPage="1"/>
  </sheetPr>
  <dimension ref="A1:G27"/>
  <sheetViews>
    <sheetView topLeftCell="A7" zoomScale="90" zoomScaleNormal="90" zoomScaleSheetLayoutView="70" workbookViewId="0">
      <selection activeCell="E11" sqref="E11"/>
    </sheetView>
  </sheetViews>
  <sheetFormatPr defaultColWidth="9" defaultRowHeight="12"/>
  <cols>
    <col min="1" max="1" width="4.5" style="10" customWidth="1"/>
    <col min="2" max="2" width="64" style="10" customWidth="1"/>
    <col min="3" max="3" width="13.375" style="10" hidden="1" customWidth="1"/>
    <col min="4" max="4" width="17" style="10" customWidth="1"/>
    <col min="5" max="5" width="12" style="10" customWidth="1"/>
    <col min="6" max="6" width="12.75" style="10" customWidth="1"/>
    <col min="7" max="7" width="18.25" style="10" customWidth="1"/>
    <col min="8" max="16384" width="9" style="10"/>
  </cols>
  <sheetData>
    <row r="1" spans="2:7" s="15" customFormat="1" ht="12.75"/>
    <row r="2" spans="2:7" s="15" customFormat="1" ht="19.899999999999999" customHeight="1">
      <c r="B2" s="510" t="s">
        <v>279</v>
      </c>
      <c r="C2" s="510"/>
      <c r="D2" s="510"/>
      <c r="E2" s="510"/>
      <c r="F2" s="510"/>
      <c r="G2" s="510"/>
    </row>
    <row r="3" spans="2:7" s="15" customFormat="1" ht="19.899999999999999" customHeight="1">
      <c r="B3" s="510" t="s">
        <v>122</v>
      </c>
      <c r="C3" s="510"/>
      <c r="D3" s="510"/>
      <c r="E3" s="510"/>
      <c r="F3" s="510"/>
      <c r="G3" s="510"/>
    </row>
    <row r="4" spans="2:7" s="15" customFormat="1" ht="19.899999999999999" customHeight="1">
      <c r="B4" s="511" t="str">
        <f>'2023_BUMCP_KIDNEY CADAVERIC'!B4:E4</f>
        <v>EFFECTIVE 10/01/2023 THROUGH 9/30/2024</v>
      </c>
      <c r="C4" s="511"/>
      <c r="D4" s="511"/>
      <c r="E4" s="511"/>
      <c r="F4" s="511"/>
      <c r="G4" s="511"/>
    </row>
    <row r="5" spans="2:7" s="15" customFormat="1" ht="19.899999999999999" customHeight="1">
      <c r="B5" s="510" t="s">
        <v>280</v>
      </c>
      <c r="C5" s="510"/>
      <c r="D5" s="510"/>
      <c r="E5" s="510"/>
      <c r="F5" s="510"/>
      <c r="G5" s="510"/>
    </row>
    <row r="6" spans="2:7" s="15" customFormat="1" ht="12.75"/>
    <row r="7" spans="2:7" s="15" customFormat="1" ht="17.25" customHeight="1">
      <c r="B7" s="17"/>
      <c r="C7" s="17"/>
      <c r="D7" s="2" t="s">
        <v>4</v>
      </c>
    </row>
    <row r="8" spans="2:7" s="15" customFormat="1" ht="35.1" customHeight="1">
      <c r="B8" s="56" t="s">
        <v>5</v>
      </c>
      <c r="C8" s="129" t="s">
        <v>6</v>
      </c>
      <c r="D8" s="54" t="s">
        <v>7</v>
      </c>
      <c r="E8" s="57"/>
      <c r="F8" s="57"/>
      <c r="G8" s="57"/>
    </row>
    <row r="9" spans="2:7" s="15" customFormat="1" ht="47.25" customHeight="1">
      <c r="B9" s="398" t="s">
        <v>8</v>
      </c>
      <c r="C9" s="216">
        <v>9092</v>
      </c>
      <c r="D9" s="186">
        <f>ROUND(C9*$C$26,0)</f>
        <v>9430</v>
      </c>
      <c r="E9" s="57"/>
      <c r="F9" s="57"/>
      <c r="G9" s="57"/>
    </row>
    <row r="10" spans="2:7" s="15" customFormat="1" ht="35.1" customHeight="1">
      <c r="B10" s="23" t="s">
        <v>10</v>
      </c>
      <c r="C10" s="217">
        <v>122670</v>
      </c>
      <c r="D10" s="186">
        <f t="shared" ref="D10:D12" si="0">ROUND(C10*$C$26,0)</f>
        <v>127233</v>
      </c>
    </row>
    <row r="11" spans="2:7" s="15" customFormat="1" ht="35.1" customHeight="1">
      <c r="B11" s="29" t="s">
        <v>11</v>
      </c>
      <c r="C11" s="147">
        <v>100954</v>
      </c>
      <c r="D11" s="186">
        <f t="shared" si="0"/>
        <v>104709</v>
      </c>
    </row>
    <row r="12" spans="2:7" s="15" customFormat="1" ht="35.1" customHeight="1">
      <c r="B12" s="29" t="s">
        <v>12</v>
      </c>
      <c r="C12" s="147">
        <v>27910</v>
      </c>
      <c r="D12" s="186">
        <f t="shared" si="0"/>
        <v>28948</v>
      </c>
    </row>
    <row r="13" spans="2:7" s="15" customFormat="1" ht="35.1" customHeight="1">
      <c r="B13" s="58" t="s">
        <v>123</v>
      </c>
      <c r="C13" s="58"/>
      <c r="D13" s="176">
        <f>SUM(D9:D12)</f>
        <v>270320</v>
      </c>
    </row>
    <row r="14" spans="2:7" s="15" customFormat="1" ht="12.75">
      <c r="D14" s="152"/>
    </row>
    <row r="15" spans="2:7" s="15" customFormat="1" ht="79.5" customHeight="1">
      <c r="B15" s="5" t="s">
        <v>14</v>
      </c>
      <c r="C15" s="5"/>
      <c r="D15" s="151">
        <f>'2023_BannerMD_BMT_AUT_ADULT'!D16</f>
        <v>2317</v>
      </c>
      <c r="E15" s="512" t="str">
        <f>'2023_BannerMD_BMT_AUT_ADULT'!E16</f>
        <v>Days 11+/61+ paid at the per diem rate are not subject to the transplant outlier (prep and transplant through day 60) but are subject to outlier pursuant to the transplant specialty contract at an established threshold of $7,263.18</v>
      </c>
      <c r="F15" s="513"/>
      <c r="G15" s="514"/>
    </row>
    <row r="16" spans="2:7" s="15" customFormat="1" ht="12.75">
      <c r="B16" s="9"/>
      <c r="C16" s="9"/>
      <c r="D16" s="8"/>
    </row>
    <row r="17" spans="1:7" s="15" customFormat="1" ht="57" customHeight="1">
      <c r="A17" s="55"/>
      <c r="B17"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8"/>
      <c r="D17" s="508"/>
      <c r="E17" s="508"/>
      <c r="F17" s="508"/>
      <c r="G17" s="509"/>
    </row>
    <row r="18" spans="1:7" s="15" customFormat="1" ht="12.75">
      <c r="B18" s="9"/>
      <c r="C18" s="9"/>
      <c r="D18" s="8"/>
    </row>
    <row r="19" spans="1:7" s="15" customFormat="1" ht="12.75">
      <c r="B19" s="9"/>
      <c r="C19" s="9"/>
      <c r="D19" s="8"/>
    </row>
    <row r="22" spans="1:7" ht="17.45" customHeight="1"/>
    <row r="23" spans="1:7" ht="18.600000000000001" customHeight="1"/>
    <row r="24" spans="1:7" ht="16.899999999999999" customHeight="1"/>
    <row r="25" spans="1:7" ht="12.75" hidden="1">
      <c r="B25" s="138" t="s">
        <v>36</v>
      </c>
      <c r="C25" s="15"/>
      <c r="D25" s="15"/>
      <c r="E25" s="15"/>
      <c r="F25" s="15"/>
    </row>
    <row r="26" spans="1:7" s="15" customFormat="1" ht="12.75" hidden="1">
      <c r="B26" s="25" t="s">
        <v>18</v>
      </c>
      <c r="C26" s="27">
        <v>1.0371999999999999</v>
      </c>
    </row>
    <row r="27" spans="1:7" ht="14.45" hidden="1" customHeight="1">
      <c r="C27" s="39"/>
    </row>
  </sheetData>
  <mergeCells count="6">
    <mergeCell ref="B17:G17"/>
    <mergeCell ref="E15:G15"/>
    <mergeCell ref="B2:G2"/>
    <mergeCell ref="B3:G3"/>
    <mergeCell ref="B4:G4"/>
    <mergeCell ref="B5:G5"/>
  </mergeCells>
  <printOptions horizontalCentered="1"/>
  <pageMargins left="0.25" right="0.25" top="0.25" bottom="0.25" header="0.25" footer="0.25"/>
  <pageSetup scale="90" orientation="landscape" r:id="rId1"/>
  <headerFooter alignWithMargins="0"/>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tabColor theme="9"/>
    <pageSetUpPr fitToPage="1"/>
  </sheetPr>
  <dimension ref="A1:H21"/>
  <sheetViews>
    <sheetView zoomScale="90" zoomScaleNormal="90" zoomScaleSheetLayoutView="70" workbookViewId="0">
      <selection activeCell="C1" sqref="C1:C1048576"/>
    </sheetView>
  </sheetViews>
  <sheetFormatPr defaultColWidth="9" defaultRowHeight="12"/>
  <cols>
    <col min="1" max="1" width="4.5" style="10" customWidth="1"/>
    <col min="2" max="2" width="64" style="10" customWidth="1"/>
    <col min="3" max="3" width="16.375" style="10" hidden="1" customWidth="1"/>
    <col min="4" max="4" width="18.125" style="10" customWidth="1"/>
    <col min="5" max="5" width="13.25" style="10" customWidth="1"/>
    <col min="6" max="6" width="10" style="10" customWidth="1"/>
    <col min="7" max="7" width="11.75" style="10" customWidth="1"/>
    <col min="8" max="8" width="9" style="10" customWidth="1"/>
    <col min="9" max="16384" width="9" style="10"/>
  </cols>
  <sheetData>
    <row r="1" spans="1:8" ht="15" customHeight="1">
      <c r="A1" s="15"/>
      <c r="B1" s="15"/>
      <c r="C1" s="15"/>
      <c r="D1" s="515"/>
      <c r="E1" s="515"/>
      <c r="F1" s="515"/>
      <c r="G1" s="515"/>
      <c r="H1" s="515"/>
    </row>
    <row r="2" spans="1:8" ht="19.899999999999999" customHeight="1">
      <c r="A2" s="510" t="s">
        <v>279</v>
      </c>
      <c r="B2" s="510"/>
      <c r="C2" s="510"/>
      <c r="D2" s="510"/>
      <c r="E2" s="510"/>
      <c r="F2" s="510"/>
      <c r="G2" s="510"/>
    </row>
    <row r="3" spans="1:8" ht="19.899999999999999" customHeight="1">
      <c r="A3" s="510" t="s">
        <v>281</v>
      </c>
      <c r="B3" s="510"/>
      <c r="C3" s="510"/>
      <c r="D3" s="510"/>
      <c r="E3" s="510"/>
      <c r="F3" s="510"/>
      <c r="G3" s="510"/>
    </row>
    <row r="4" spans="1:8" ht="19.899999999999999" customHeight="1">
      <c r="A4" s="511" t="str">
        <f>'2023_BannerMD_BMT_AUT_ADULT'!A4:E4</f>
        <v>EFFECTIVE 10/01/2023 THROUGH 9/30/2024</v>
      </c>
      <c r="B4" s="511"/>
      <c r="C4" s="511"/>
      <c r="D4" s="511"/>
      <c r="E4" s="511"/>
      <c r="F4" s="511"/>
      <c r="G4" s="511"/>
    </row>
    <row r="5" spans="1:8" ht="19.899999999999999" customHeight="1">
      <c r="A5" s="510" t="s">
        <v>282</v>
      </c>
      <c r="B5" s="510"/>
      <c r="C5" s="510"/>
      <c r="D5" s="510"/>
      <c r="E5" s="510"/>
      <c r="F5" s="510"/>
      <c r="G5" s="510"/>
    </row>
    <row r="6" spans="1:8" ht="19.899999999999999" customHeight="1">
      <c r="A6" s="393"/>
      <c r="B6" s="393"/>
      <c r="C6" s="393"/>
      <c r="D6" s="393"/>
      <c r="E6" s="393"/>
      <c r="F6" s="393"/>
      <c r="G6" s="393"/>
    </row>
    <row r="7" spans="1:8" ht="12.75">
      <c r="A7" s="15"/>
      <c r="B7" s="15"/>
      <c r="C7" s="15"/>
      <c r="D7" s="16" t="s">
        <v>4</v>
      </c>
      <c r="E7" s="15"/>
      <c r="F7" s="15"/>
      <c r="G7" s="15"/>
    </row>
    <row r="8" spans="1:8" s="15" customFormat="1" ht="38.25">
      <c r="B8" s="18" t="s">
        <v>5</v>
      </c>
      <c r="C8" s="129" t="s">
        <v>6</v>
      </c>
      <c r="D8" s="54" t="s">
        <v>7</v>
      </c>
      <c r="E8" s="16"/>
      <c r="F8" s="2"/>
      <c r="G8" s="2"/>
    </row>
    <row r="9" spans="1:8" s="15" customFormat="1" ht="42.75" customHeight="1">
      <c r="B9" s="398" t="s">
        <v>8</v>
      </c>
      <c r="C9" s="248">
        <v>9826</v>
      </c>
      <c r="D9" s="186">
        <f>ROUND(C9*$C$20,0)</f>
        <v>10192</v>
      </c>
      <c r="E9" s="16"/>
      <c r="F9" s="2"/>
      <c r="G9" s="2"/>
    </row>
    <row r="10" spans="1:8" s="15" customFormat="1" ht="35.1" customHeight="1">
      <c r="B10" s="273" t="s">
        <v>10</v>
      </c>
      <c r="C10" s="274">
        <v>146541</v>
      </c>
      <c r="D10" s="186">
        <f t="shared" ref="D10:D12" si="0">ROUND(C10*$C$20,0)</f>
        <v>151992</v>
      </c>
      <c r="E10" s="37"/>
    </row>
    <row r="11" spans="1:8" s="15" customFormat="1" ht="35.1" customHeight="1">
      <c r="B11" s="397" t="s">
        <v>11</v>
      </c>
      <c r="C11" s="275">
        <v>111460</v>
      </c>
      <c r="D11" s="186">
        <f t="shared" si="0"/>
        <v>115606</v>
      </c>
      <c r="E11" s="37"/>
    </row>
    <row r="12" spans="1:8" s="15" customFormat="1" ht="35.1" customHeight="1">
      <c r="B12" s="397" t="s">
        <v>12</v>
      </c>
      <c r="C12" s="275">
        <v>24250</v>
      </c>
      <c r="D12" s="186">
        <f t="shared" si="0"/>
        <v>25152</v>
      </c>
      <c r="E12" s="37"/>
    </row>
    <row r="13" spans="1:8" ht="35.1" customHeight="1">
      <c r="A13" s="15"/>
      <c r="B13" s="21" t="s">
        <v>125</v>
      </c>
      <c r="C13" s="21"/>
      <c r="D13" s="148">
        <f>SUM(D9:D12)</f>
        <v>302942</v>
      </c>
      <c r="E13" s="15"/>
      <c r="F13" s="15"/>
      <c r="G13" s="15"/>
    </row>
    <row r="14" spans="1:8" ht="12.75">
      <c r="A14" s="15"/>
      <c r="B14" s="1"/>
      <c r="C14" s="1"/>
      <c r="D14" s="150"/>
      <c r="E14" s="15"/>
      <c r="F14" s="15"/>
      <c r="G14" s="15"/>
    </row>
    <row r="15" spans="1:8" ht="77.25" customHeight="1">
      <c r="B15" s="5" t="s">
        <v>14</v>
      </c>
      <c r="C15" s="5"/>
      <c r="D15" s="151">
        <f>'2023_BannerMD_BMT_AUT_ADULT'!D16</f>
        <v>2317</v>
      </c>
      <c r="E15" s="512" t="str">
        <f>'2023_BannerMD_BMT_AUT_ADULT'!E16</f>
        <v>Days 11+/61+ paid at the per diem rate are not subject to the transplant outlier (prep and transplant through day 60) but are subject to outlier pursuant to the transplant specialty contract at an established threshold of $7,263.18</v>
      </c>
      <c r="F15" s="513"/>
      <c r="G15" s="514"/>
    </row>
    <row r="16" spans="1:8" ht="12.75">
      <c r="B16" s="9"/>
      <c r="C16" s="9"/>
      <c r="D16" s="8"/>
    </row>
    <row r="17" spans="1:7" ht="73.5" customHeight="1">
      <c r="A17" s="13"/>
      <c r="B17"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8"/>
      <c r="D17" s="508"/>
      <c r="E17" s="508"/>
      <c r="F17" s="508"/>
      <c r="G17" s="509"/>
    </row>
    <row r="19" spans="1:7" ht="12.75" hidden="1">
      <c r="B19" s="138" t="s">
        <v>36</v>
      </c>
      <c r="C19" s="15"/>
      <c r="D19" s="15"/>
      <c r="E19" s="15"/>
      <c r="F19" s="15"/>
    </row>
    <row r="20" spans="1:7" ht="12.75" hidden="1">
      <c r="B20" s="25" t="s">
        <v>18</v>
      </c>
      <c r="C20" s="27">
        <v>1.0371999999999999</v>
      </c>
    </row>
    <row r="21" spans="1:7" hidden="1">
      <c r="C21" s="39"/>
    </row>
  </sheetData>
  <mergeCells count="7">
    <mergeCell ref="B17:G17"/>
    <mergeCell ref="E15:G15"/>
    <mergeCell ref="D1:H1"/>
    <mergeCell ref="A2:G2"/>
    <mergeCell ref="A3:G3"/>
    <mergeCell ref="A4:G4"/>
    <mergeCell ref="A5:G5"/>
  </mergeCells>
  <printOptions horizontalCentered="1"/>
  <pageMargins left="0.25" right="0.25" top="0.25" bottom="0.25" header="0.25" footer="0.25"/>
  <pageSetup scale="96" orientation="landscape" r:id="rId1"/>
  <headerFooter alignWithMargins="0"/>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tabColor theme="9" tint="-0.249977111117893"/>
    <pageSetUpPr fitToPage="1"/>
  </sheetPr>
  <dimension ref="A1:G21"/>
  <sheetViews>
    <sheetView topLeftCell="A7" zoomScaleNormal="100" zoomScaleSheetLayoutView="70" workbookViewId="0">
      <selection activeCell="E12" sqref="E12"/>
    </sheetView>
  </sheetViews>
  <sheetFormatPr defaultColWidth="9" defaultRowHeight="12"/>
  <cols>
    <col min="1" max="1" width="3.125" style="10" customWidth="1"/>
    <col min="2" max="2" width="65" style="10" customWidth="1"/>
    <col min="3" max="3" width="8.25" style="10" hidden="1" customWidth="1"/>
    <col min="4" max="4" width="22.875" style="10" customWidth="1"/>
    <col min="5" max="5" width="11.5" style="10" customWidth="1"/>
    <col min="6" max="6" width="18.5" style="10" customWidth="1"/>
    <col min="7" max="7" width="17" style="10" customWidth="1"/>
    <col min="8" max="16384" width="9" style="10"/>
  </cols>
  <sheetData>
    <row r="1" spans="1:7" ht="12.75">
      <c r="A1" s="15"/>
      <c r="B1" s="15"/>
      <c r="C1" s="15"/>
      <c r="D1" s="15"/>
      <c r="E1" s="15"/>
      <c r="F1" s="15"/>
      <c r="G1" s="15"/>
    </row>
    <row r="2" spans="1:7" s="47" customFormat="1" ht="19.899999999999999" customHeight="1">
      <c r="A2" s="15"/>
      <c r="B2" s="510" t="s">
        <v>279</v>
      </c>
      <c r="C2" s="510"/>
      <c r="D2" s="510"/>
      <c r="E2" s="510"/>
      <c r="F2" s="510"/>
      <c r="G2" s="510"/>
    </row>
    <row r="3" spans="1:7" s="47" customFormat="1" ht="19.899999999999999" customHeight="1">
      <c r="A3" s="510" t="s">
        <v>283</v>
      </c>
      <c r="B3" s="510"/>
      <c r="C3" s="510"/>
      <c r="D3" s="510"/>
      <c r="E3" s="510"/>
      <c r="F3" s="510"/>
      <c r="G3" s="510"/>
    </row>
    <row r="4" spans="1:7" s="47" customFormat="1" ht="19.899999999999999" customHeight="1">
      <c r="A4" s="511" t="str">
        <f>'2023_BannerMD_BMT_AUT_ADULT'!A4:E4</f>
        <v>EFFECTIVE 10/01/2023 THROUGH 9/30/2024</v>
      </c>
      <c r="B4" s="511"/>
      <c r="C4" s="511"/>
      <c r="D4" s="511"/>
      <c r="E4" s="511"/>
      <c r="F4" s="511"/>
      <c r="G4" s="511"/>
    </row>
    <row r="5" spans="1:7" s="47" customFormat="1" ht="19.899999999999999" customHeight="1">
      <c r="A5" s="510" t="s">
        <v>280</v>
      </c>
      <c r="B5" s="510"/>
      <c r="C5" s="510"/>
      <c r="D5" s="510"/>
      <c r="E5" s="510"/>
      <c r="F5" s="510"/>
      <c r="G5" s="510"/>
    </row>
    <row r="6" spans="1:7" ht="15.75">
      <c r="A6" s="393"/>
      <c r="B6" s="393" t="s">
        <v>28</v>
      </c>
      <c r="C6" s="393"/>
      <c r="D6" s="393"/>
      <c r="E6" s="393"/>
      <c r="F6" s="393"/>
      <c r="G6" s="393"/>
    </row>
    <row r="7" spans="1:7" s="15" customFormat="1" ht="27" customHeight="1">
      <c r="B7" s="17"/>
      <c r="C7" s="17"/>
      <c r="D7" s="2" t="s">
        <v>4</v>
      </c>
      <c r="E7" s="523"/>
      <c r="F7" s="523"/>
      <c r="G7" s="523"/>
    </row>
    <row r="8" spans="1:7" s="15" customFormat="1" ht="63.75">
      <c r="B8" s="18" t="s">
        <v>5</v>
      </c>
      <c r="C8" s="28" t="s">
        <v>6</v>
      </c>
      <c r="D8" s="18" t="s">
        <v>7</v>
      </c>
      <c r="E8" s="2"/>
      <c r="F8" s="2"/>
      <c r="G8" s="2"/>
    </row>
    <row r="9" spans="1:7" s="15" customFormat="1" ht="40.9" customHeight="1">
      <c r="B9" s="398" t="s">
        <v>8</v>
      </c>
      <c r="C9" s="175">
        <v>7232</v>
      </c>
      <c r="D9" s="147">
        <f>ROUND(C9*$C$20,0)</f>
        <v>7501</v>
      </c>
      <c r="E9" s="2"/>
      <c r="F9" s="2"/>
      <c r="G9" s="2"/>
    </row>
    <row r="10" spans="1:7" s="15" customFormat="1" ht="31.9" customHeight="1">
      <c r="B10" s="29" t="s">
        <v>10</v>
      </c>
      <c r="C10" s="147">
        <v>196458</v>
      </c>
      <c r="D10" s="147">
        <f t="shared" ref="D10:D12" si="0">ROUND(C10*$C$20,0)</f>
        <v>203766</v>
      </c>
    </row>
    <row r="11" spans="1:7" s="15" customFormat="1" ht="29.45" customHeight="1">
      <c r="B11" s="29" t="s">
        <v>11</v>
      </c>
      <c r="C11" s="147">
        <v>106363</v>
      </c>
      <c r="D11" s="147">
        <f t="shared" si="0"/>
        <v>110320</v>
      </c>
    </row>
    <row r="12" spans="1:7" s="15" customFormat="1" ht="36.6" customHeight="1">
      <c r="B12" s="29" t="s">
        <v>12</v>
      </c>
      <c r="C12" s="147">
        <v>38547</v>
      </c>
      <c r="D12" s="147">
        <f t="shared" si="0"/>
        <v>39981</v>
      </c>
    </row>
    <row r="13" spans="1:7" s="15" customFormat="1" ht="35.1" customHeight="1">
      <c r="B13" s="58" t="s">
        <v>92</v>
      </c>
      <c r="C13" s="139"/>
      <c r="D13" s="176">
        <f>SUM(D9:D12)</f>
        <v>361568</v>
      </c>
    </row>
    <row r="14" spans="1:7" s="15" customFormat="1" ht="12.75">
      <c r="B14" s="21"/>
      <c r="C14" s="2"/>
      <c r="D14" s="148"/>
    </row>
    <row r="15" spans="1:7" s="15" customFormat="1" ht="61.5" customHeight="1">
      <c r="B15" s="5" t="s">
        <v>14</v>
      </c>
      <c r="C15" s="5"/>
      <c r="D15" s="151">
        <f>'2023_BannerMD_BMT_AUT_ADULT'!D16</f>
        <v>2317</v>
      </c>
      <c r="E15" s="512" t="str">
        <f>'2023_BannerMD_BMT_AUT_ADULT'!E16</f>
        <v>Days 11+/61+ paid at the per diem rate are not subject to the transplant outlier (prep and transplant through day 60) but are subject to outlier pursuant to the transplant specialty contract at an established threshold of $7,263.18</v>
      </c>
      <c r="F15" s="513"/>
      <c r="G15" s="514"/>
    </row>
    <row r="16" spans="1:7" s="15" customFormat="1" ht="12.75">
      <c r="B16" s="9"/>
      <c r="C16" s="9"/>
    </row>
    <row r="17" spans="1:7" ht="48.75" customHeight="1">
      <c r="A17" s="12"/>
      <c r="B17"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8"/>
      <c r="D17" s="508"/>
      <c r="E17" s="508"/>
      <c r="F17" s="508"/>
      <c r="G17" s="509"/>
    </row>
    <row r="19" spans="1:7" ht="12.75" hidden="1">
      <c r="B19" s="138" t="s">
        <v>36</v>
      </c>
      <c r="C19" s="15"/>
      <c r="D19" s="15"/>
      <c r="E19" s="15"/>
      <c r="F19" s="15"/>
    </row>
    <row r="20" spans="1:7" ht="12.75" hidden="1">
      <c r="B20" s="25" t="s">
        <v>18</v>
      </c>
      <c r="C20" s="27">
        <v>1.0371999999999999</v>
      </c>
    </row>
    <row r="21" spans="1:7" hidden="1">
      <c r="C21" s="39"/>
    </row>
  </sheetData>
  <mergeCells count="7">
    <mergeCell ref="E15:G15"/>
    <mergeCell ref="B17:G17"/>
    <mergeCell ref="B2:G2"/>
    <mergeCell ref="A3:G3"/>
    <mergeCell ref="A4:G4"/>
    <mergeCell ref="A5:G5"/>
    <mergeCell ref="E7:G7"/>
  </mergeCells>
  <printOptions horizontalCentered="1"/>
  <pageMargins left="0.25" right="0.25" top="0.25" bottom="0.25" header="0.25" footer="0.25"/>
  <pageSetup scale="84" orientation="landscape" r:id="rId1"/>
  <headerFooter alignWithMargins="0"/>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tabColor theme="9" tint="-0.249977111117893"/>
    <pageSetUpPr fitToPage="1"/>
  </sheetPr>
  <dimension ref="A2:K27"/>
  <sheetViews>
    <sheetView zoomScale="90" zoomScaleNormal="90" zoomScaleSheetLayoutView="70" workbookViewId="0">
      <selection activeCell="E10" sqref="E10"/>
    </sheetView>
  </sheetViews>
  <sheetFormatPr defaultColWidth="9" defaultRowHeight="12"/>
  <cols>
    <col min="1" max="1" width="2.875" customWidth="1"/>
    <col min="2" max="2" width="64" customWidth="1"/>
    <col min="3" max="3" width="10.125" hidden="1" customWidth="1"/>
    <col min="4" max="4" width="20.625" customWidth="1"/>
    <col min="5" max="6" width="18.625" customWidth="1"/>
    <col min="7" max="7" width="12.625" customWidth="1"/>
    <col min="8" max="8" width="9" customWidth="1"/>
  </cols>
  <sheetData>
    <row r="2" spans="1:11" s="11" customFormat="1" ht="19.899999999999999" customHeight="1">
      <c r="A2" s="15"/>
      <c r="B2" s="510" t="s">
        <v>279</v>
      </c>
      <c r="C2" s="510"/>
      <c r="D2" s="510"/>
      <c r="E2" s="510"/>
      <c r="F2" s="510"/>
      <c r="G2" s="510"/>
    </row>
    <row r="3" spans="1:11" s="11" customFormat="1" ht="19.899999999999999" customHeight="1">
      <c r="A3" s="510" t="s">
        <v>89</v>
      </c>
      <c r="B3" s="510"/>
      <c r="C3" s="510"/>
      <c r="D3" s="510"/>
      <c r="E3" s="510"/>
      <c r="F3" s="510"/>
      <c r="G3" s="510"/>
    </row>
    <row r="4" spans="1:11" s="88" customFormat="1" ht="19.899999999999999" customHeight="1">
      <c r="A4" s="511" t="str">
        <f>'2023_BannerMD_BMT_AUT_ADULT'!A4:E4</f>
        <v>EFFECTIVE 10/01/2023 THROUGH 9/30/2024</v>
      </c>
      <c r="B4" s="511"/>
      <c r="C4" s="511"/>
      <c r="D4" s="511"/>
      <c r="E4" s="511"/>
      <c r="F4" s="511"/>
      <c r="G4" s="511"/>
    </row>
    <row r="5" spans="1:11" s="11" customFormat="1" ht="19.899999999999999" customHeight="1">
      <c r="A5" s="15"/>
      <c r="B5" s="510" t="s">
        <v>280</v>
      </c>
      <c r="C5" s="510"/>
      <c r="D5" s="510"/>
      <c r="E5" s="510"/>
      <c r="F5" s="510"/>
      <c r="G5" s="510"/>
    </row>
    <row r="6" spans="1:11" s="11" customFormat="1" ht="12.75" customHeight="1">
      <c r="A6" s="393"/>
      <c r="B6" s="393"/>
      <c r="C6" s="393"/>
      <c r="D6" s="393"/>
      <c r="E6" s="393"/>
      <c r="F6" s="393"/>
      <c r="G6" s="393"/>
    </row>
    <row r="7" spans="1:11" s="15" customFormat="1" ht="20.25" customHeight="1">
      <c r="B7" s="17"/>
      <c r="C7" s="17"/>
      <c r="D7" s="2" t="s">
        <v>4</v>
      </c>
      <c r="E7" s="515"/>
      <c r="F7" s="515"/>
      <c r="G7" s="515"/>
      <c r="H7"/>
      <c r="I7"/>
      <c r="J7"/>
      <c r="K7"/>
    </row>
    <row r="8" spans="1:11" s="15" customFormat="1" ht="24.95" customHeight="1">
      <c r="B8" s="18" t="s">
        <v>5</v>
      </c>
      <c r="C8" s="28" t="s">
        <v>6</v>
      </c>
      <c r="D8" s="18" t="s">
        <v>7</v>
      </c>
      <c r="E8" s="2"/>
      <c r="F8" s="2"/>
      <c r="G8" s="2"/>
      <c r="H8"/>
      <c r="I8"/>
      <c r="J8"/>
      <c r="K8"/>
    </row>
    <row r="9" spans="1:11" s="15" customFormat="1" ht="41.25" customHeight="1">
      <c r="B9" s="398" t="s">
        <v>8</v>
      </c>
      <c r="C9" s="175">
        <v>7010</v>
      </c>
      <c r="D9" s="147">
        <f>ROUND(C9*$C$25,0)</f>
        <v>7271</v>
      </c>
      <c r="E9" s="2"/>
      <c r="F9" s="2"/>
      <c r="G9" s="2"/>
      <c r="H9"/>
      <c r="I9"/>
      <c r="J9"/>
      <c r="K9"/>
    </row>
    <row r="10" spans="1:11" s="15" customFormat="1" ht="29.45" customHeight="1">
      <c r="B10" s="23" t="s">
        <v>10</v>
      </c>
      <c r="C10" s="147">
        <v>144388</v>
      </c>
      <c r="D10" s="147">
        <f t="shared" ref="D10:D12" si="0">ROUND(C10*$C$25,0)</f>
        <v>149759</v>
      </c>
      <c r="H10"/>
      <c r="I10"/>
      <c r="J10"/>
      <c r="K10"/>
    </row>
    <row r="11" spans="1:11" s="15" customFormat="1" ht="29.45" customHeight="1">
      <c r="B11" s="29" t="s">
        <v>11</v>
      </c>
      <c r="C11" s="147">
        <v>106363</v>
      </c>
      <c r="D11" s="147">
        <f t="shared" si="0"/>
        <v>110320</v>
      </c>
      <c r="H11"/>
      <c r="I11"/>
      <c r="J11"/>
      <c r="K11"/>
    </row>
    <row r="12" spans="1:11" s="15" customFormat="1" ht="29.45" customHeight="1">
      <c r="B12" s="29" t="s">
        <v>12</v>
      </c>
      <c r="C12" s="147">
        <v>36700</v>
      </c>
      <c r="D12" s="147">
        <f t="shared" si="0"/>
        <v>38065</v>
      </c>
      <c r="H12"/>
      <c r="I12"/>
      <c r="J12"/>
      <c r="K12"/>
    </row>
    <row r="13" spans="1:11" s="15" customFormat="1" ht="29.45" customHeight="1">
      <c r="B13" s="58" t="s">
        <v>90</v>
      </c>
      <c r="C13" s="135"/>
      <c r="D13" s="176">
        <f>SUM(D9:D12)</f>
        <v>305415</v>
      </c>
      <c r="H13"/>
      <c r="I13"/>
      <c r="J13"/>
      <c r="K13"/>
    </row>
    <row r="14" spans="1:11" s="15" customFormat="1" ht="12.75">
      <c r="D14" s="152"/>
      <c r="H14"/>
      <c r="I14"/>
      <c r="J14"/>
      <c r="K14"/>
    </row>
    <row r="15" spans="1:11" s="15" customFormat="1" ht="60" customHeight="1">
      <c r="A15"/>
      <c r="B15" s="5" t="s">
        <v>14</v>
      </c>
      <c r="C15" s="5"/>
      <c r="D15" s="151">
        <f>'2023_BannerMD_BMT_AUT_ADULT'!D16</f>
        <v>2317</v>
      </c>
      <c r="E15" s="512" t="str">
        <f>'2023_BannerMD_BMT_AUT_ADULT'!E16</f>
        <v>Days 11+/61+ paid at the per diem rate are not subject to the transplant outlier (prep and transplant through day 60) but are subject to outlier pursuant to the transplant specialty contract at an established threshold of $7,263.18</v>
      </c>
      <c r="F15" s="513"/>
      <c r="G15" s="514"/>
      <c r="H15"/>
      <c r="I15"/>
      <c r="J15"/>
      <c r="K15"/>
    </row>
    <row r="16" spans="1:11" s="15" customFormat="1" ht="12.75">
      <c r="A16"/>
      <c r="B16" s="9"/>
      <c r="C16" s="9"/>
      <c r="D16" s="8"/>
      <c r="H16"/>
      <c r="I16"/>
      <c r="J16"/>
      <c r="K16"/>
    </row>
    <row r="17" spans="1:11" s="12" customFormat="1" ht="39.6" customHeight="1">
      <c r="B17"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8"/>
      <c r="D17" s="508"/>
      <c r="E17" s="508"/>
      <c r="F17" s="508"/>
      <c r="G17" s="509"/>
    </row>
    <row r="18" spans="1:11" s="15" customFormat="1" ht="12.75">
      <c r="A18"/>
      <c r="B18" s="9"/>
      <c r="C18" s="9"/>
      <c r="D18" s="8"/>
      <c r="H18"/>
      <c r="I18"/>
      <c r="J18"/>
      <c r="K18"/>
    </row>
    <row r="19" spans="1:11" s="15" customFormat="1" ht="12.75">
      <c r="A19"/>
      <c r="B19" s="1"/>
      <c r="C19" s="1"/>
      <c r="H19"/>
      <c r="I19"/>
      <c r="J19"/>
      <c r="K19"/>
    </row>
    <row r="20" spans="1:11" s="15" customFormat="1" ht="12.75">
      <c r="A20"/>
      <c r="C20" s="1"/>
      <c r="H20"/>
      <c r="I20"/>
      <c r="J20"/>
      <c r="K20"/>
    </row>
    <row r="24" spans="1:11" s="15" customFormat="1" ht="12.75" hidden="1">
      <c r="A24"/>
      <c r="B24" s="138" t="s">
        <v>36</v>
      </c>
      <c r="H24"/>
      <c r="I24"/>
      <c r="J24"/>
      <c r="K24"/>
    </row>
    <row r="25" spans="1:11" s="15" customFormat="1" ht="12.75" hidden="1">
      <c r="A25"/>
      <c r="B25"/>
      <c r="C25" s="27">
        <v>1.0371999999999999</v>
      </c>
      <c r="H25"/>
      <c r="I25"/>
      <c r="J25"/>
      <c r="K25"/>
    </row>
    <row r="26" spans="1:11" s="15" customFormat="1" ht="12.75">
      <c r="A26"/>
      <c r="C26" s="26"/>
      <c r="H26"/>
      <c r="I26"/>
      <c r="J26"/>
      <c r="K26"/>
    </row>
    <row r="27" spans="1:11" s="15" customFormat="1" ht="12.75">
      <c r="A27"/>
      <c r="H27"/>
      <c r="I27"/>
      <c r="J27"/>
      <c r="K27"/>
    </row>
  </sheetData>
  <mergeCells count="7">
    <mergeCell ref="E15:G15"/>
    <mergeCell ref="B17:G17"/>
    <mergeCell ref="B2:G2"/>
    <mergeCell ref="A3:G3"/>
    <mergeCell ref="A4:G4"/>
    <mergeCell ref="B5:G5"/>
    <mergeCell ref="E7:G7"/>
  </mergeCells>
  <printOptions horizontalCentered="1"/>
  <pageMargins left="0.25" right="0.25" top="0.25" bottom="0.25" header="0.25" footer="0.25"/>
  <pageSetup scale="84" orientation="landscape" r:id="rId1"/>
  <headerFooter alignWithMargins="0"/>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tabColor theme="9"/>
    <pageSetUpPr fitToPage="1"/>
  </sheetPr>
  <dimension ref="A1:G20"/>
  <sheetViews>
    <sheetView zoomScale="90" zoomScaleNormal="90" zoomScaleSheetLayoutView="70" workbookViewId="0">
      <selection activeCell="F9" sqref="F9"/>
    </sheetView>
  </sheetViews>
  <sheetFormatPr defaultColWidth="9" defaultRowHeight="12"/>
  <cols>
    <col min="1" max="1" width="4.5" style="10" customWidth="1"/>
    <col min="2" max="2" width="64" style="10" customWidth="1"/>
    <col min="3" max="3" width="15.375" style="10" hidden="1" customWidth="1"/>
    <col min="4" max="4" width="18.125" style="10" customWidth="1"/>
    <col min="5" max="5" width="13.25" style="10" customWidth="1"/>
    <col min="6" max="6" width="10" style="10" customWidth="1"/>
    <col min="7" max="7" width="11.75" style="10" customWidth="1"/>
    <col min="8" max="16384" width="9" style="10"/>
  </cols>
  <sheetData>
    <row r="1" spans="1:7" ht="15" customHeight="1">
      <c r="A1" s="15"/>
      <c r="B1" s="15"/>
      <c r="C1" s="15"/>
      <c r="D1" s="515"/>
      <c r="E1" s="515"/>
      <c r="F1" s="515"/>
      <c r="G1" s="515"/>
    </row>
    <row r="2" spans="1:7" ht="19.899999999999999" customHeight="1">
      <c r="A2" s="510" t="s">
        <v>279</v>
      </c>
      <c r="B2" s="510"/>
      <c r="C2" s="510"/>
      <c r="D2" s="510"/>
      <c r="E2" s="510"/>
      <c r="F2" s="510"/>
      <c r="G2" s="510"/>
    </row>
    <row r="3" spans="1:7" ht="19.899999999999999" customHeight="1">
      <c r="A3" s="510" t="s">
        <v>284</v>
      </c>
      <c r="B3" s="510"/>
      <c r="C3" s="510"/>
      <c r="D3" s="510"/>
      <c r="E3" s="510"/>
      <c r="F3" s="510"/>
      <c r="G3" s="510"/>
    </row>
    <row r="4" spans="1:7" ht="19.899999999999999" customHeight="1">
      <c r="A4" s="511" t="str">
        <f>'2023_BannerMD_BMT_AUT_ADULT'!A4:E4</f>
        <v>EFFECTIVE 10/01/2023 THROUGH 9/30/2024</v>
      </c>
      <c r="B4" s="511"/>
      <c r="C4" s="511"/>
      <c r="D4" s="511"/>
      <c r="E4" s="511"/>
      <c r="F4" s="511"/>
      <c r="G4" s="511"/>
    </row>
    <row r="5" spans="1:7" ht="19.899999999999999" customHeight="1">
      <c r="A5" s="510" t="s">
        <v>282</v>
      </c>
      <c r="B5" s="510"/>
      <c r="C5" s="510"/>
      <c r="D5" s="510"/>
      <c r="E5" s="510"/>
      <c r="F5" s="510"/>
      <c r="G5" s="510"/>
    </row>
    <row r="6" spans="1:7" ht="19.899999999999999" customHeight="1">
      <c r="A6" s="393"/>
      <c r="B6" s="393"/>
      <c r="C6" s="393"/>
      <c r="D6" s="393"/>
      <c r="E6" s="393"/>
      <c r="F6" s="393"/>
      <c r="G6" s="393"/>
    </row>
    <row r="7" spans="1:7" ht="30" customHeight="1">
      <c r="A7" s="15"/>
      <c r="B7" s="17"/>
      <c r="C7" s="17"/>
      <c r="D7" s="2" t="s">
        <v>4</v>
      </c>
    </row>
    <row r="8" spans="1:7" s="15" customFormat="1" ht="38.25">
      <c r="B8" s="18" t="s">
        <v>5</v>
      </c>
      <c r="C8" s="129" t="s">
        <v>6</v>
      </c>
      <c r="D8" s="54" t="s">
        <v>7</v>
      </c>
      <c r="E8" s="16"/>
      <c r="F8" s="2"/>
      <c r="G8" s="2"/>
    </row>
    <row r="9" spans="1:7" s="15" customFormat="1" ht="51" customHeight="1">
      <c r="B9" s="398" t="s">
        <v>8</v>
      </c>
      <c r="C9" s="216">
        <v>4659</v>
      </c>
      <c r="D9" s="186">
        <f>ROUND(C9*$C$19,0)</f>
        <v>4832</v>
      </c>
      <c r="E9" s="16"/>
      <c r="F9" s="2"/>
      <c r="G9" s="2"/>
    </row>
    <row r="10" spans="1:7" s="15" customFormat="1" ht="43.9" customHeight="1">
      <c r="B10" s="4" t="s">
        <v>217</v>
      </c>
      <c r="C10" s="236">
        <v>110315</v>
      </c>
      <c r="D10" s="186">
        <f>ROUND(C10*$C$19,0)</f>
        <v>114419</v>
      </c>
      <c r="E10" s="37"/>
    </row>
    <row r="11" spans="1:7" ht="18" customHeight="1">
      <c r="A11" s="15"/>
      <c r="B11" s="21" t="s">
        <v>285</v>
      </c>
      <c r="C11" s="21"/>
      <c r="D11" s="148">
        <f>SUM(D9:D10)</f>
        <v>119251</v>
      </c>
      <c r="E11" s="15"/>
      <c r="F11" s="15"/>
      <c r="G11" s="15"/>
    </row>
    <row r="12" spans="1:7" ht="12.75">
      <c r="A12" s="15"/>
      <c r="B12" s="1"/>
      <c r="C12" s="1"/>
      <c r="D12" s="150"/>
      <c r="E12" s="15"/>
      <c r="F12" s="15"/>
      <c r="G12" s="15"/>
    </row>
    <row r="13" spans="1:7" ht="82.15" customHeight="1">
      <c r="B13" s="5" t="s">
        <v>78</v>
      </c>
      <c r="C13" s="5"/>
      <c r="D13" s="151">
        <f>'2023_BannerMD_BMT_AUT_ADULT'!D16</f>
        <v>2317</v>
      </c>
      <c r="E13" s="512"/>
      <c r="F13" s="513"/>
      <c r="G13" s="514"/>
    </row>
    <row r="14" spans="1:7" ht="12.75">
      <c r="B14" s="9"/>
      <c r="C14" s="9"/>
      <c r="D14" s="8"/>
    </row>
    <row r="15" spans="1:7" ht="50.25" customHeight="1">
      <c r="A15" s="13"/>
      <c r="B15"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5" s="508"/>
      <c r="D15" s="508"/>
      <c r="E15" s="508"/>
      <c r="F15" s="508"/>
      <c r="G15" s="509"/>
    </row>
    <row r="18" spans="2:6" ht="12.75" hidden="1">
      <c r="B18" s="138" t="s">
        <v>36</v>
      </c>
      <c r="C18" s="15"/>
      <c r="D18" s="15"/>
      <c r="E18" s="15"/>
      <c r="F18" s="15"/>
    </row>
    <row r="19" spans="2:6" ht="12.75" hidden="1">
      <c r="B19" s="25" t="s">
        <v>18</v>
      </c>
      <c r="C19" s="27">
        <v>1.0371999999999999</v>
      </c>
    </row>
    <row r="20" spans="2:6" hidden="1">
      <c r="C20" s="39"/>
    </row>
  </sheetData>
  <mergeCells count="7">
    <mergeCell ref="B15:G15"/>
    <mergeCell ref="E13:G13"/>
    <mergeCell ref="D1:G1"/>
    <mergeCell ref="A2:G2"/>
    <mergeCell ref="A3:G3"/>
    <mergeCell ref="A4:G4"/>
    <mergeCell ref="A5:G5"/>
  </mergeCells>
  <printOptions horizontalCentered="1"/>
  <pageMargins left="0.25" right="0.25" top="0.25" bottom="0.25" header="0.25" footer="0.25"/>
  <pageSetup scale="96" orientation="landscape" r:id="rId1"/>
  <headerFooter alignWithMargins="0"/>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tabColor theme="9"/>
    <pageSetUpPr fitToPage="1"/>
  </sheetPr>
  <dimension ref="A1:H20"/>
  <sheetViews>
    <sheetView zoomScale="90" zoomScaleNormal="90" zoomScaleSheetLayoutView="70" workbookViewId="0">
      <selection activeCell="C1" sqref="C1:C1048576"/>
    </sheetView>
  </sheetViews>
  <sheetFormatPr defaultColWidth="9" defaultRowHeight="12"/>
  <cols>
    <col min="1" max="1" width="4.5" style="10" customWidth="1"/>
    <col min="2" max="2" width="67" style="10" customWidth="1"/>
    <col min="3" max="3" width="18.125" style="10" hidden="1" customWidth="1"/>
    <col min="4" max="4" width="18.125" style="10" customWidth="1"/>
    <col min="5" max="5" width="13.25" style="10" customWidth="1"/>
    <col min="6" max="6" width="10" style="10" customWidth="1"/>
    <col min="7" max="7" width="11.75" style="10" customWidth="1"/>
    <col min="8" max="8" width="9" style="10" customWidth="1"/>
    <col min="9" max="16384" width="9" style="10"/>
  </cols>
  <sheetData>
    <row r="1" spans="1:8" ht="15" customHeight="1">
      <c r="A1" s="15"/>
      <c r="B1" s="15"/>
      <c r="C1" s="15"/>
      <c r="D1" s="515"/>
      <c r="E1" s="515"/>
      <c r="F1" s="515"/>
      <c r="G1" s="515"/>
      <c r="H1" s="515"/>
    </row>
    <row r="2" spans="1:8" ht="19.899999999999999" customHeight="1">
      <c r="A2" s="510" t="s">
        <v>279</v>
      </c>
      <c r="B2" s="510"/>
      <c r="C2" s="510"/>
      <c r="D2" s="510"/>
      <c r="E2" s="510"/>
      <c r="F2" s="510"/>
      <c r="G2" s="510"/>
    </row>
    <row r="3" spans="1:8" ht="19.899999999999999" customHeight="1">
      <c r="A3" s="510" t="s">
        <v>286</v>
      </c>
      <c r="B3" s="510"/>
      <c r="C3" s="510"/>
      <c r="D3" s="510"/>
      <c r="E3" s="510"/>
      <c r="F3" s="510"/>
      <c r="G3" s="510"/>
    </row>
    <row r="4" spans="1:8" ht="19.899999999999999" customHeight="1">
      <c r="A4" s="511" t="str">
        <f>'2023_BannerMD_BMT_AUT_ADULT'!A4:E4</f>
        <v>EFFECTIVE 10/01/2023 THROUGH 9/30/2024</v>
      </c>
      <c r="B4" s="511"/>
      <c r="C4" s="511"/>
      <c r="D4" s="511"/>
      <c r="E4" s="511"/>
      <c r="F4" s="511"/>
      <c r="G4" s="511"/>
    </row>
    <row r="5" spans="1:8" ht="19.899999999999999" customHeight="1">
      <c r="A5" s="510" t="s">
        <v>282</v>
      </c>
      <c r="B5" s="510"/>
      <c r="C5" s="510"/>
      <c r="D5" s="510"/>
      <c r="E5" s="510"/>
      <c r="F5" s="510"/>
      <c r="G5" s="510"/>
    </row>
    <row r="6" spans="1:8" ht="19.899999999999999" customHeight="1">
      <c r="A6" s="393"/>
      <c r="B6" s="393"/>
      <c r="C6" s="393"/>
      <c r="D6" s="393"/>
      <c r="E6" s="393"/>
      <c r="F6" s="393"/>
      <c r="G6" s="393"/>
    </row>
    <row r="7" spans="1:8" ht="22.5" customHeight="1">
      <c r="A7" s="15"/>
      <c r="B7" s="15"/>
      <c r="C7" s="15"/>
      <c r="D7" s="16" t="s">
        <v>4</v>
      </c>
      <c r="E7" s="15"/>
      <c r="F7" s="15"/>
      <c r="G7" s="15"/>
    </row>
    <row r="8" spans="1:8" s="15" customFormat="1" ht="25.5">
      <c r="B8" s="18" t="s">
        <v>5</v>
      </c>
      <c r="C8" s="129" t="s">
        <v>6</v>
      </c>
      <c r="D8" s="54" t="s">
        <v>7</v>
      </c>
      <c r="E8" s="16"/>
      <c r="F8" s="2"/>
      <c r="G8" s="2"/>
    </row>
    <row r="9" spans="1:8" s="15" customFormat="1" ht="45" customHeight="1">
      <c r="B9" s="4" t="s">
        <v>287</v>
      </c>
      <c r="C9" s="216">
        <v>3840</v>
      </c>
      <c r="D9" s="186">
        <f>ROUND(C9*$C$19,0)</f>
        <v>3983</v>
      </c>
      <c r="E9" s="16"/>
      <c r="F9" s="2"/>
      <c r="G9" s="2"/>
    </row>
    <row r="10" spans="1:8" s="15" customFormat="1" ht="29.45" customHeight="1">
      <c r="B10" s="29" t="s">
        <v>217</v>
      </c>
      <c r="C10" s="236">
        <v>81360</v>
      </c>
      <c r="D10" s="186">
        <f t="shared" ref="D10:D11" si="0">ROUND(C10*$C$19,0)</f>
        <v>84387</v>
      </c>
      <c r="E10" s="37"/>
    </row>
    <row r="11" spans="1:8" s="15" customFormat="1" ht="29.45" customHeight="1">
      <c r="B11" s="29" t="s">
        <v>218</v>
      </c>
      <c r="C11" s="237">
        <v>17495</v>
      </c>
      <c r="D11" s="186">
        <f t="shared" si="0"/>
        <v>18146</v>
      </c>
      <c r="E11" s="37"/>
    </row>
    <row r="12" spans="1:8" ht="29.45" customHeight="1">
      <c r="A12" s="15"/>
      <c r="B12" s="21" t="s">
        <v>288</v>
      </c>
      <c r="C12" s="21"/>
      <c r="D12" s="148">
        <f>SUM(D9:D11)</f>
        <v>106516</v>
      </c>
      <c r="E12" s="15"/>
      <c r="F12" s="15"/>
      <c r="G12" s="15"/>
    </row>
    <row r="13" spans="1:8" ht="12.75">
      <c r="A13" s="15"/>
      <c r="B13" s="1"/>
      <c r="C13" s="1"/>
      <c r="D13" s="150"/>
      <c r="E13" s="15"/>
      <c r="F13" s="15"/>
      <c r="G13" s="15"/>
    </row>
    <row r="14" spans="1:8" ht="82.15" customHeight="1">
      <c r="B14" s="5" t="s">
        <v>78</v>
      </c>
      <c r="C14" s="5"/>
      <c r="D14" s="151">
        <f>'2023_BannerMD_BMT_AUT_ADULT'!D16</f>
        <v>2317</v>
      </c>
      <c r="E14" s="512" t="str">
        <f>'2023_BannerMD_BMT_AUT_ADULT'!E16</f>
        <v>Days 11+/61+ paid at the per diem rate are not subject to the transplant outlier (prep and transplant through day 60) but are subject to outlier pursuant to the transplant specialty contract at an established threshold of $7,263.18</v>
      </c>
      <c r="F14" s="513"/>
      <c r="G14" s="514"/>
    </row>
    <row r="15" spans="1:8" ht="12.75">
      <c r="B15" s="9"/>
      <c r="C15" s="9"/>
      <c r="D15" s="8"/>
    </row>
    <row r="16" spans="1:8" ht="51.75" customHeight="1">
      <c r="A16" s="13"/>
      <c r="B16"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6" s="508"/>
      <c r="D16" s="508"/>
      <c r="E16" s="508"/>
      <c r="F16" s="508"/>
      <c r="G16" s="509"/>
    </row>
    <row r="18" spans="2:6" ht="12.75" hidden="1">
      <c r="B18" s="138" t="s">
        <v>36</v>
      </c>
      <c r="C18" s="15"/>
      <c r="D18" s="15"/>
      <c r="E18" s="15"/>
      <c r="F18" s="15"/>
    </row>
    <row r="19" spans="2:6" ht="12.75" hidden="1">
      <c r="B19" s="25" t="s">
        <v>18</v>
      </c>
      <c r="C19" s="27">
        <v>1.0371999999999999</v>
      </c>
    </row>
    <row r="20" spans="2:6">
      <c r="C20" s="39"/>
    </row>
  </sheetData>
  <mergeCells count="7">
    <mergeCell ref="B16:G16"/>
    <mergeCell ref="E14:G14"/>
    <mergeCell ref="D1:H1"/>
    <mergeCell ref="A2:G2"/>
    <mergeCell ref="A3:G3"/>
    <mergeCell ref="A4:G4"/>
    <mergeCell ref="A5:G5"/>
  </mergeCells>
  <printOptions horizontalCentered="1"/>
  <pageMargins left="0.25" right="0.25" top="0.25" bottom="0.25" header="0.25" footer="0.25"/>
  <pageSetup scale="94" orientation="landscape" r:id="rId1"/>
  <headerFooter alignWithMargins="0"/>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tabColor rgb="FF996633"/>
    <pageSetUpPr fitToPage="1"/>
  </sheetPr>
  <dimension ref="A1:O49"/>
  <sheetViews>
    <sheetView zoomScale="90" zoomScaleNormal="90" workbookViewId="0">
      <selection activeCell="H10" sqref="H10"/>
    </sheetView>
  </sheetViews>
  <sheetFormatPr defaultColWidth="8.875" defaultRowHeight="15"/>
  <cols>
    <col min="1" max="1" width="2.125" style="350" customWidth="1"/>
    <col min="2" max="2" width="56.875" style="350" customWidth="1"/>
    <col min="3" max="3" width="15" style="350" hidden="1" customWidth="1"/>
    <col min="4" max="4" width="13.625" style="350" customWidth="1"/>
    <col min="5" max="5" width="10" style="350" customWidth="1"/>
    <col min="6" max="16384" width="8.875" style="350"/>
  </cols>
  <sheetData>
    <row r="1" spans="1:15" s="335" customFormat="1"/>
    <row r="2" spans="1:15" s="335" customFormat="1" ht="21" customHeight="1">
      <c r="A2" s="526" t="s">
        <v>289</v>
      </c>
      <c r="B2" s="526"/>
      <c r="C2" s="526"/>
      <c r="D2" s="526"/>
      <c r="E2" s="526"/>
      <c r="F2" s="526"/>
      <c r="G2" s="526"/>
      <c r="H2" s="526"/>
      <c r="I2" s="526"/>
    </row>
    <row r="3" spans="1:15" s="335" customFormat="1" ht="21" customHeight="1">
      <c r="A3" s="526" t="s">
        <v>290</v>
      </c>
      <c r="B3" s="526"/>
      <c r="C3" s="526"/>
      <c r="D3" s="526"/>
      <c r="E3" s="526"/>
      <c r="F3" s="526"/>
      <c r="G3" s="526"/>
      <c r="H3" s="526"/>
      <c r="I3" s="526"/>
      <c r="J3" s="133"/>
      <c r="K3" s="133"/>
      <c r="L3" s="133"/>
      <c r="M3" s="133"/>
      <c r="N3" s="133"/>
      <c r="O3" s="133"/>
    </row>
    <row r="4" spans="1:15" s="335" customFormat="1" ht="21" customHeight="1">
      <c r="A4" s="527" t="str">
        <f>'2023_BannerMD_BMT_AUT_ADULT'!A4:E4</f>
        <v>EFFECTIVE 10/01/2023 THROUGH 9/30/2024</v>
      </c>
      <c r="B4" s="527"/>
      <c r="C4" s="527"/>
      <c r="D4" s="527"/>
      <c r="E4" s="527"/>
      <c r="F4" s="527"/>
      <c r="G4" s="527"/>
      <c r="H4" s="527"/>
      <c r="I4" s="527"/>
    </row>
    <row r="5" spans="1:15" s="335" customFormat="1" ht="21" customHeight="1">
      <c r="A5" s="526" t="s">
        <v>291</v>
      </c>
      <c r="B5" s="526"/>
      <c r="C5" s="526"/>
      <c r="D5" s="526"/>
      <c r="E5" s="526"/>
      <c r="F5" s="526"/>
      <c r="G5" s="526"/>
      <c r="H5" s="526"/>
      <c r="I5" s="526"/>
    </row>
    <row r="6" spans="1:15" s="335" customFormat="1" ht="21" customHeight="1">
      <c r="A6" s="576" t="s">
        <v>292</v>
      </c>
      <c r="B6" s="576"/>
      <c r="C6" s="576"/>
      <c r="D6" s="576"/>
      <c r="E6" s="576"/>
      <c r="F6" s="576"/>
      <c r="G6" s="576"/>
      <c r="H6" s="576"/>
      <c r="I6" s="576"/>
    </row>
    <row r="7" spans="1:15" ht="18.75">
      <c r="B7" s="577"/>
      <c r="C7" s="577"/>
      <c r="D7" s="577"/>
    </row>
    <row r="8" spans="1:15" ht="45.95" customHeight="1">
      <c r="B8" s="351" t="s">
        <v>5</v>
      </c>
      <c r="C8" s="129" t="s">
        <v>6</v>
      </c>
      <c r="D8" s="352" t="s">
        <v>4</v>
      </c>
    </row>
    <row r="9" spans="1:15" ht="45" customHeight="1">
      <c r="B9" s="353" t="s">
        <v>189</v>
      </c>
      <c r="C9" s="354" t="s">
        <v>159</v>
      </c>
      <c r="D9" s="354" t="s">
        <v>159</v>
      </c>
    </row>
    <row r="10" spans="1:15" ht="30" customHeight="1">
      <c r="B10" s="355" t="s">
        <v>10</v>
      </c>
      <c r="C10" s="186">
        <v>214477</v>
      </c>
      <c r="D10" s="186">
        <f>ROUND(C10*$C$35,0)</f>
        <v>222456</v>
      </c>
    </row>
    <row r="11" spans="1:15" ht="30" customHeight="1">
      <c r="B11" s="356" t="s">
        <v>11</v>
      </c>
      <c r="C11" s="186">
        <v>126247</v>
      </c>
      <c r="D11" s="186">
        <f t="shared" ref="D11:D12" si="0">ROUND(C11*$C$35,0)</f>
        <v>130943</v>
      </c>
      <c r="E11" s="357"/>
    </row>
    <row r="12" spans="1:15" ht="30" customHeight="1">
      <c r="B12" s="356" t="s">
        <v>170</v>
      </c>
      <c r="C12" s="186">
        <v>27713</v>
      </c>
      <c r="D12" s="186">
        <f t="shared" si="0"/>
        <v>28744</v>
      </c>
      <c r="E12" s="357"/>
    </row>
    <row r="13" spans="1:15" ht="30" customHeight="1">
      <c r="B13" s="358" t="s">
        <v>293</v>
      </c>
      <c r="C13" s="358"/>
      <c r="D13" s="359">
        <f>SUM(D10:D12)</f>
        <v>382143</v>
      </c>
    </row>
    <row r="14" spans="1:15" ht="30" customHeight="1">
      <c r="B14" s="358"/>
      <c r="C14" s="358"/>
      <c r="D14" s="360"/>
      <c r="E14" s="360"/>
    </row>
    <row r="15" spans="1:15" s="361" customFormat="1" ht="12.75">
      <c r="E15" s="362"/>
    </row>
    <row r="16" spans="1:15" s="361" customFormat="1" ht="35.1" customHeight="1">
      <c r="B16" s="363" t="s">
        <v>128</v>
      </c>
      <c r="C16" s="391"/>
      <c r="D16" s="364">
        <v>160</v>
      </c>
    </row>
    <row r="17" spans="2:8" s="361" customFormat="1" ht="12.75">
      <c r="E17" s="362"/>
    </row>
    <row r="18" spans="2:8">
      <c r="B18" s="365"/>
      <c r="C18" s="365"/>
      <c r="D18" s="366"/>
    </row>
    <row r="19" spans="2:8" s="335" customFormat="1" ht="26.45" customHeight="1">
      <c r="B19" s="570" t="s">
        <v>172</v>
      </c>
      <c r="C19" s="571"/>
      <c r="D19" s="571"/>
      <c r="E19" s="571"/>
      <c r="F19" s="571"/>
      <c r="G19" s="571"/>
      <c r="H19" s="572"/>
    </row>
    <row r="20" spans="2:8" s="335" customFormat="1" ht="14.45" customHeight="1">
      <c r="B20" s="367"/>
      <c r="C20" s="367"/>
      <c r="D20" s="367"/>
      <c r="E20" s="367"/>
      <c r="F20" s="367"/>
      <c r="G20" s="367"/>
      <c r="H20" s="367"/>
    </row>
    <row r="21" spans="2:8" s="335" customFormat="1">
      <c r="B21" s="338"/>
      <c r="C21" s="338"/>
      <c r="D21" s="368" t="s">
        <v>34</v>
      </c>
      <c r="E21" s="369"/>
      <c r="F21" s="369"/>
      <c r="G21" s="370"/>
    </row>
    <row r="22" spans="2:8" s="335" customFormat="1" ht="76.150000000000006" customHeight="1">
      <c r="B22" s="336" t="s">
        <v>294</v>
      </c>
      <c r="C22" s="371">
        <v>938335</v>
      </c>
      <c r="D22" s="186">
        <f>ROUND(C22*$C$35,0)</f>
        <v>973241</v>
      </c>
      <c r="E22" s="573" t="s">
        <v>295</v>
      </c>
      <c r="F22" s="574"/>
      <c r="G22" s="574"/>
      <c r="H22" s="575"/>
    </row>
    <row r="23" spans="2:8">
      <c r="B23" s="365"/>
      <c r="C23" s="365"/>
      <c r="D23" s="372"/>
    </row>
    <row r="24" spans="2:8">
      <c r="B24" s="365"/>
      <c r="C24" s="365"/>
      <c r="D24" s="372"/>
    </row>
    <row r="25" spans="2:8">
      <c r="B25" s="365"/>
      <c r="C25" s="365"/>
      <c r="D25" s="372"/>
    </row>
    <row r="26" spans="2:8">
      <c r="B26" s="365"/>
      <c r="C26" s="365"/>
      <c r="D26" s="372"/>
    </row>
    <row r="27" spans="2:8">
      <c r="B27" s="373"/>
      <c r="C27" s="373"/>
    </row>
    <row r="32" spans="2:8">
      <c r="B32" s="374"/>
      <c r="C32" s="374"/>
    </row>
    <row r="34" spans="2:3" s="376" customFormat="1" ht="12.75" hidden="1">
      <c r="B34" s="375" t="s">
        <v>36</v>
      </c>
      <c r="C34" s="375"/>
    </row>
    <row r="35" spans="2:3" s="376" customFormat="1" ht="12.75" hidden="1">
      <c r="B35" s="377" t="s">
        <v>18</v>
      </c>
      <c r="C35" s="377">
        <v>1.0371999999999999</v>
      </c>
    </row>
    <row r="36" spans="2:3" s="376" customFormat="1" ht="12" hidden="1">
      <c r="B36" s="376" t="s">
        <v>117</v>
      </c>
    </row>
    <row r="49" ht="18" customHeight="1"/>
  </sheetData>
  <mergeCells count="8">
    <mergeCell ref="B19:H19"/>
    <mergeCell ref="E22:H22"/>
    <mergeCell ref="A2:I2"/>
    <mergeCell ref="A3:I3"/>
    <mergeCell ref="A4:I4"/>
    <mergeCell ref="A5:I5"/>
    <mergeCell ref="A6:I6"/>
    <mergeCell ref="B7:D7"/>
  </mergeCells>
  <printOptions horizontalCentered="1"/>
  <pageMargins left="0.7" right="0.7" top="0.75" bottom="0.75" header="0.3" footer="0.3"/>
  <pageSetup scale="79" orientation="landscape"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tabColor rgb="FF996633"/>
    <pageSetUpPr fitToPage="1"/>
  </sheetPr>
  <dimension ref="A1:O42"/>
  <sheetViews>
    <sheetView zoomScale="90" zoomScaleNormal="90" workbookViewId="0">
      <selection activeCell="G10" sqref="G10"/>
    </sheetView>
  </sheetViews>
  <sheetFormatPr defaultColWidth="8.875" defaultRowHeight="15"/>
  <cols>
    <col min="1" max="1" width="2.125" style="350" customWidth="1"/>
    <col min="2" max="2" width="56.875" style="350" customWidth="1"/>
    <col min="3" max="3" width="20.25" style="350" hidden="1" customWidth="1"/>
    <col min="4" max="4" width="20.25" style="350" customWidth="1"/>
    <col min="5" max="5" width="10" style="350" customWidth="1"/>
    <col min="6" max="16384" width="8.875" style="350"/>
  </cols>
  <sheetData>
    <row r="1" spans="1:15" s="378" customFormat="1"/>
    <row r="2" spans="1:15" s="378" customFormat="1" ht="21" customHeight="1">
      <c r="A2" s="526" t="s">
        <v>289</v>
      </c>
      <c r="B2" s="526"/>
      <c r="C2" s="526"/>
      <c r="D2" s="526"/>
      <c r="E2" s="526"/>
      <c r="F2" s="526"/>
      <c r="G2" s="526"/>
      <c r="H2" s="526"/>
    </row>
    <row r="3" spans="1:15" s="378" customFormat="1" ht="21" customHeight="1">
      <c r="A3" s="526" t="s">
        <v>69</v>
      </c>
      <c r="B3" s="526"/>
      <c r="C3" s="526"/>
      <c r="D3" s="526"/>
      <c r="E3" s="526"/>
      <c r="F3" s="526"/>
      <c r="G3" s="526"/>
      <c r="H3" s="526"/>
      <c r="I3" s="133"/>
      <c r="J3" s="133"/>
      <c r="K3" s="133"/>
      <c r="L3" s="133"/>
      <c r="M3" s="133"/>
      <c r="N3" s="133"/>
      <c r="O3" s="133"/>
    </row>
    <row r="4" spans="1:15" s="378" customFormat="1" ht="21" customHeight="1">
      <c r="A4" s="527" t="str">
        <f>'2023_BannerMD_BMT_AUT_ADULT'!A4:E4</f>
        <v>EFFECTIVE 10/01/2023 THROUGH 9/30/2024</v>
      </c>
      <c r="B4" s="527"/>
      <c r="C4" s="527"/>
      <c r="D4" s="527"/>
      <c r="E4" s="527"/>
      <c r="F4" s="527"/>
      <c r="G4" s="527"/>
      <c r="H4" s="527"/>
    </row>
    <row r="5" spans="1:15" s="378" customFormat="1" ht="21" customHeight="1">
      <c r="A5" s="526" t="s">
        <v>291</v>
      </c>
      <c r="B5" s="526"/>
      <c r="C5" s="526"/>
      <c r="D5" s="526"/>
      <c r="E5" s="526"/>
      <c r="F5" s="526"/>
      <c r="G5" s="526"/>
      <c r="H5" s="526"/>
    </row>
    <row r="6" spans="1:15" s="378" customFormat="1" ht="21" customHeight="1">
      <c r="A6" s="581" t="s">
        <v>292</v>
      </c>
      <c r="B6" s="581"/>
      <c r="C6" s="581"/>
      <c r="D6" s="581"/>
      <c r="E6" s="581"/>
      <c r="F6" s="581"/>
      <c r="G6" s="581"/>
      <c r="H6" s="581"/>
    </row>
    <row r="8" spans="1:15" ht="18.75">
      <c r="B8" s="577"/>
      <c r="C8" s="577"/>
      <c r="D8" s="577"/>
    </row>
    <row r="9" spans="1:15" ht="45.95" customHeight="1">
      <c r="B9" s="351" t="s">
        <v>5</v>
      </c>
      <c r="C9" s="129" t="s">
        <v>6</v>
      </c>
      <c r="D9" s="352" t="s">
        <v>296</v>
      </c>
    </row>
    <row r="10" spans="1:15" ht="45" customHeight="1">
      <c r="B10" s="353" t="s">
        <v>189</v>
      </c>
      <c r="C10" s="354" t="s">
        <v>159</v>
      </c>
      <c r="D10" s="354" t="s">
        <v>159</v>
      </c>
    </row>
    <row r="11" spans="1:15" ht="30" customHeight="1">
      <c r="B11" s="355" t="s">
        <v>10</v>
      </c>
      <c r="C11" s="186">
        <v>230562</v>
      </c>
      <c r="D11" s="186">
        <f>ROUND(C11*$C$26,0)</f>
        <v>239139</v>
      </c>
    </row>
    <row r="12" spans="1:15" ht="30" customHeight="1">
      <c r="B12" s="356" t="s">
        <v>11</v>
      </c>
      <c r="C12" s="186">
        <v>76139</v>
      </c>
      <c r="D12" s="186">
        <f t="shared" ref="D12:D13" si="0">ROUND(C12*$C$26,0)</f>
        <v>78971</v>
      </c>
    </row>
    <row r="13" spans="1:15" ht="30" customHeight="1">
      <c r="B13" s="356" t="s">
        <v>170</v>
      </c>
      <c r="C13" s="186">
        <v>31100</v>
      </c>
      <c r="D13" s="186">
        <f t="shared" si="0"/>
        <v>32257</v>
      </c>
    </row>
    <row r="14" spans="1:15" ht="30" customHeight="1">
      <c r="B14" s="358" t="s">
        <v>293</v>
      </c>
      <c r="C14" s="358"/>
      <c r="D14" s="359">
        <f>SUM(D11:D13)</f>
        <v>350367</v>
      </c>
    </row>
    <row r="15" spans="1:15" ht="30" hidden="1" customHeight="1">
      <c r="B15" s="358"/>
      <c r="C15" s="358"/>
      <c r="D15" s="360"/>
      <c r="E15" s="360"/>
    </row>
    <row r="16" spans="1:15" s="361" customFormat="1" ht="12.75">
      <c r="E16" s="362"/>
    </row>
    <row r="17" spans="2:9" s="361" customFormat="1" ht="35.1" customHeight="1">
      <c r="B17" s="363" t="s">
        <v>128</v>
      </c>
      <c r="C17" s="391"/>
      <c r="D17" s="364">
        <v>160</v>
      </c>
    </row>
    <row r="18" spans="2:9" s="361" customFormat="1" ht="12.75">
      <c r="E18" s="362"/>
    </row>
    <row r="19" spans="2:9" s="378" customFormat="1" ht="26.45" customHeight="1">
      <c r="B19" s="570" t="s">
        <v>172</v>
      </c>
      <c r="C19" s="571"/>
      <c r="D19" s="571"/>
      <c r="E19" s="571"/>
      <c r="F19" s="571"/>
      <c r="G19" s="571"/>
      <c r="H19" s="572"/>
    </row>
    <row r="20" spans="2:9" s="378" customFormat="1" ht="14.45" customHeight="1">
      <c r="B20" s="367"/>
      <c r="C20" s="367"/>
      <c r="D20" s="367"/>
      <c r="E20" s="367"/>
      <c r="F20" s="367"/>
      <c r="G20" s="367"/>
      <c r="H20" s="367"/>
    </row>
    <row r="21" spans="2:9" s="378" customFormat="1">
      <c r="B21" s="379"/>
      <c r="C21" s="379"/>
      <c r="D21" s="380" t="s">
        <v>34</v>
      </c>
      <c r="E21" s="381"/>
      <c r="F21" s="381"/>
      <c r="G21" s="382"/>
    </row>
    <row r="22" spans="2:9" s="378" customFormat="1" ht="76.150000000000006" customHeight="1">
      <c r="B22" s="383" t="s">
        <v>297</v>
      </c>
      <c r="C22" s="384">
        <v>844501</v>
      </c>
      <c r="D22" s="186">
        <f t="shared" ref="D22" si="1">ROUND(C22*$C$26,0)</f>
        <v>875916</v>
      </c>
      <c r="E22" s="578" t="s">
        <v>295</v>
      </c>
      <c r="F22" s="579"/>
      <c r="G22" s="579"/>
      <c r="H22" s="580"/>
    </row>
    <row r="23" spans="2:9">
      <c r="B23" s="365"/>
      <c r="C23" s="365"/>
      <c r="D23" s="366"/>
    </row>
    <row r="24" spans="2:9" hidden="1">
      <c r="B24" s="365"/>
      <c r="C24" s="365"/>
      <c r="D24" s="372"/>
    </row>
    <row r="25" spans="2:9" s="376" customFormat="1" ht="12.75" hidden="1">
      <c r="B25" s="375" t="s">
        <v>36</v>
      </c>
      <c r="C25" s="375"/>
    </row>
    <row r="26" spans="2:9" s="376" customFormat="1" ht="12.75" hidden="1">
      <c r="B26" s="377" t="s">
        <v>18</v>
      </c>
      <c r="C26" s="377">
        <v>1.0371999999999999</v>
      </c>
    </row>
    <row r="27" spans="2:9" s="376" customFormat="1" ht="12" hidden="1">
      <c r="B27" s="376" t="s">
        <v>117</v>
      </c>
    </row>
    <row r="28" spans="2:9" hidden="1">
      <c r="B28" s="373"/>
      <c r="C28" s="373"/>
    </row>
    <row r="30" spans="2:9" s="15" customFormat="1" ht="68.25" customHeight="1">
      <c r="B30" s="520" t="s">
        <v>74</v>
      </c>
      <c r="C30" s="521"/>
      <c r="D30" s="521"/>
      <c r="E30" s="521"/>
      <c r="F30" s="521"/>
      <c r="G30" s="522"/>
      <c r="H30" s="10"/>
      <c r="I30" s="10"/>
    </row>
    <row r="42" ht="18" customHeight="1"/>
  </sheetData>
  <mergeCells count="9">
    <mergeCell ref="B30:G30"/>
    <mergeCell ref="B19:H19"/>
    <mergeCell ref="E22:H22"/>
    <mergeCell ref="A2:H2"/>
    <mergeCell ref="A3:H3"/>
    <mergeCell ref="A4:H4"/>
    <mergeCell ref="A5:H5"/>
    <mergeCell ref="A6:H6"/>
    <mergeCell ref="B8:D8"/>
  </mergeCells>
  <printOptions horizontalCentered="1"/>
  <pageMargins left="0.7" right="0.7" top="0.75" bottom="0.75" header="0.3" footer="0.3"/>
  <pageSetup scale="88" orientation="landscape"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tabColor rgb="FF996633"/>
    <pageSetUpPr fitToPage="1"/>
  </sheetPr>
  <dimension ref="A2:I43"/>
  <sheetViews>
    <sheetView topLeftCell="A3" zoomScale="90" zoomScaleNormal="90" workbookViewId="0">
      <selection activeCell="F11" sqref="F11"/>
    </sheetView>
  </sheetViews>
  <sheetFormatPr defaultColWidth="8.875" defaultRowHeight="15"/>
  <cols>
    <col min="1" max="1" width="8.875" style="89"/>
    <col min="2" max="2" width="56.875" style="89" customWidth="1"/>
    <col min="3" max="3" width="18.375" style="89" hidden="1" customWidth="1"/>
    <col min="4" max="4" width="16.375" style="89" customWidth="1"/>
    <col min="5" max="5" width="13.5" style="89" bestFit="1" customWidth="1"/>
    <col min="6" max="16384" width="8.875" style="89"/>
  </cols>
  <sheetData>
    <row r="2" spans="1:8" ht="21" customHeight="1">
      <c r="A2" s="526" t="s">
        <v>289</v>
      </c>
      <c r="B2" s="526"/>
      <c r="C2" s="526"/>
      <c r="D2" s="526"/>
      <c r="E2" s="526"/>
      <c r="F2" s="526"/>
      <c r="G2" s="526"/>
      <c r="H2" s="526"/>
    </row>
    <row r="3" spans="1:8" ht="21" customHeight="1">
      <c r="A3" s="526" t="s">
        <v>298</v>
      </c>
      <c r="B3" s="526"/>
      <c r="C3" s="526"/>
      <c r="D3" s="526"/>
      <c r="E3" s="526"/>
      <c r="F3" s="526"/>
      <c r="G3" s="526"/>
      <c r="H3" s="526"/>
    </row>
    <row r="4" spans="1:8" ht="21" customHeight="1">
      <c r="A4" s="527" t="str">
        <f>'2023_BannerMD_BMT_AUT_ADULT'!A4:E4</f>
        <v>EFFECTIVE 10/01/2023 THROUGH 9/30/2024</v>
      </c>
      <c r="B4" s="527"/>
      <c r="C4" s="527"/>
      <c r="D4" s="527"/>
      <c r="E4" s="527"/>
      <c r="F4" s="527"/>
      <c r="G4" s="527"/>
      <c r="H4" s="527"/>
    </row>
    <row r="5" spans="1:8" ht="21" customHeight="1">
      <c r="A5" s="526" t="s">
        <v>291</v>
      </c>
      <c r="B5" s="526"/>
      <c r="C5" s="526"/>
      <c r="D5" s="526"/>
      <c r="E5" s="526"/>
      <c r="F5" s="526"/>
      <c r="G5" s="526"/>
      <c r="H5" s="526"/>
    </row>
    <row r="6" spans="1:8" ht="21" customHeight="1">
      <c r="A6" s="585" t="s">
        <v>292</v>
      </c>
      <c r="B6" s="585"/>
      <c r="C6" s="585"/>
      <c r="D6" s="585"/>
      <c r="E6" s="585"/>
      <c r="F6" s="585"/>
      <c r="G6" s="585"/>
      <c r="H6" s="585"/>
    </row>
    <row r="7" spans="1:8" ht="21" customHeight="1">
      <c r="A7" s="402"/>
      <c r="B7" s="402"/>
      <c r="C7" s="402"/>
      <c r="D7" s="402"/>
      <c r="E7" s="402"/>
      <c r="F7" s="402"/>
      <c r="G7" s="402"/>
      <c r="H7" s="402"/>
    </row>
    <row r="8" spans="1:8">
      <c r="D8" s="294" t="s">
        <v>4</v>
      </c>
    </row>
    <row r="9" spans="1:8" ht="30" customHeight="1">
      <c r="B9" s="98" t="s">
        <v>5</v>
      </c>
      <c r="C9" s="90" t="s">
        <v>6</v>
      </c>
      <c r="D9" s="99" t="s">
        <v>251</v>
      </c>
      <c r="E9" s="100"/>
      <c r="F9" s="100"/>
      <c r="G9" s="100"/>
    </row>
    <row r="10" spans="1:8" ht="45" customHeight="1">
      <c r="B10" s="260" t="s">
        <v>189</v>
      </c>
      <c r="C10" s="90" t="s">
        <v>159</v>
      </c>
      <c r="D10" s="99" t="s">
        <v>159</v>
      </c>
      <c r="E10" s="100"/>
      <c r="F10" s="100"/>
      <c r="G10" s="100"/>
    </row>
    <row r="11" spans="1:8" ht="30" customHeight="1">
      <c r="B11" s="101" t="s">
        <v>10</v>
      </c>
      <c r="C11" s="238">
        <v>238593</v>
      </c>
      <c r="D11" s="186">
        <f>ROUND(C11*$C$29,0)</f>
        <v>247469</v>
      </c>
      <c r="E11" s="102"/>
      <c r="F11" s="95"/>
      <c r="G11" s="96"/>
    </row>
    <row r="12" spans="1:8" ht="30" customHeight="1">
      <c r="B12" s="103" t="s">
        <v>11</v>
      </c>
      <c r="C12" s="238">
        <v>123682</v>
      </c>
      <c r="D12" s="186">
        <f>ROUND(C12*$C$29,0)</f>
        <v>128283</v>
      </c>
      <c r="E12" s="102"/>
      <c r="F12" s="95"/>
      <c r="G12" s="96"/>
    </row>
    <row r="13" spans="1:8" ht="30" customHeight="1">
      <c r="B13" s="103" t="s">
        <v>170</v>
      </c>
      <c r="C13" s="238">
        <v>61841</v>
      </c>
      <c r="D13" s="186">
        <f>ROUND(C13*$C$29,0)</f>
        <v>64141</v>
      </c>
      <c r="E13" s="102"/>
      <c r="F13" s="95"/>
      <c r="G13" s="96"/>
    </row>
    <row r="14" spans="1:8" ht="30" customHeight="1">
      <c r="B14" s="91" t="s">
        <v>293</v>
      </c>
      <c r="C14" s="91"/>
      <c r="D14" s="188">
        <f>SUM(D11:D13)</f>
        <v>439893</v>
      </c>
      <c r="E14" s="104"/>
      <c r="F14" s="95"/>
      <c r="G14" s="96"/>
    </row>
    <row r="15" spans="1:8">
      <c r="B15" s="95"/>
      <c r="C15" s="95"/>
      <c r="D15" s="188"/>
      <c r="E15" s="95"/>
      <c r="F15" s="95"/>
      <c r="G15" s="96"/>
    </row>
    <row r="16" spans="1:8" ht="26.45" customHeight="1">
      <c r="B16" s="586" t="s">
        <v>172</v>
      </c>
      <c r="C16" s="587"/>
      <c r="D16" s="587"/>
      <c r="E16" s="587"/>
      <c r="F16" s="587"/>
      <c r="G16" s="588"/>
    </row>
    <row r="17" spans="2:9" ht="14.45" customHeight="1">
      <c r="B17" s="295"/>
      <c r="C17" s="295"/>
      <c r="D17" s="295"/>
      <c r="E17" s="295"/>
      <c r="F17" s="295"/>
      <c r="G17" s="295"/>
    </row>
    <row r="18" spans="2:9">
      <c r="B18" s="92"/>
      <c r="C18" s="92" t="s">
        <v>34</v>
      </c>
      <c r="D18" s="93" t="s">
        <v>34</v>
      </c>
      <c r="E18" s="95"/>
      <c r="F18" s="95"/>
      <c r="G18" s="96"/>
    </row>
    <row r="19" spans="2:9" ht="76.150000000000006" customHeight="1">
      <c r="B19" s="94" t="s">
        <v>297</v>
      </c>
      <c r="C19" s="189">
        <v>1060290</v>
      </c>
      <c r="D19" s="186">
        <f>ROUND(C19*$C$29,0)</f>
        <v>1099733</v>
      </c>
      <c r="E19" s="582" t="s">
        <v>295</v>
      </c>
      <c r="F19" s="583"/>
      <c r="G19" s="584"/>
      <c r="I19" s="448"/>
    </row>
    <row r="20" spans="2:9">
      <c r="B20" s="97"/>
      <c r="C20" s="97"/>
      <c r="D20" s="105"/>
      <c r="E20" s="97"/>
      <c r="F20" s="95"/>
      <c r="G20" s="95"/>
    </row>
    <row r="21" spans="2:9" s="15" customFormat="1" ht="63" customHeight="1">
      <c r="B21" s="520" t="s">
        <v>74</v>
      </c>
      <c r="C21" s="521"/>
      <c r="D21" s="521"/>
      <c r="E21" s="521"/>
      <c r="F21" s="521"/>
      <c r="G21" s="522"/>
      <c r="H21" s="10"/>
      <c r="I21" s="10"/>
    </row>
    <row r="28" spans="2:9" s="10" customFormat="1" ht="12.75" hidden="1">
      <c r="B28" s="138" t="s">
        <v>36</v>
      </c>
      <c r="C28" s="15"/>
      <c r="D28" s="15"/>
      <c r="E28" s="15"/>
      <c r="F28" s="15"/>
    </row>
    <row r="29" spans="2:9" s="10" customFormat="1" ht="12.75" hidden="1">
      <c r="B29" s="25" t="s">
        <v>18</v>
      </c>
      <c r="C29" s="27">
        <v>1.0371999999999999</v>
      </c>
    </row>
    <row r="30" spans="2:9" s="10" customFormat="1" ht="12">
      <c r="C30" s="201"/>
    </row>
    <row r="43" ht="18" customHeight="1"/>
  </sheetData>
  <mergeCells count="8">
    <mergeCell ref="B21:G21"/>
    <mergeCell ref="E19:G19"/>
    <mergeCell ref="A2:H2"/>
    <mergeCell ref="A3:H3"/>
    <mergeCell ref="A4:H4"/>
    <mergeCell ref="A5:H5"/>
    <mergeCell ref="A6:H6"/>
    <mergeCell ref="B16:G16"/>
  </mergeCells>
  <printOptions horizontalCentered="1"/>
  <pageMargins left="0.7" right="0.7" top="0.75" bottom="0.75" header="0.3" footer="0.3"/>
  <pageSetup scale="94" orientation="landscape"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tabColor rgb="FF0070C0"/>
    <pageSetUpPr fitToPage="1"/>
  </sheetPr>
  <dimension ref="A2:H29"/>
  <sheetViews>
    <sheetView zoomScale="90" zoomScaleNormal="90" zoomScaleSheetLayoutView="70" workbookViewId="0">
      <selection activeCell="E11" sqref="E11"/>
    </sheetView>
  </sheetViews>
  <sheetFormatPr defaultColWidth="9" defaultRowHeight="12.75"/>
  <cols>
    <col min="1" max="1" width="2.875" style="15" customWidth="1"/>
    <col min="2" max="2" width="64" style="15" customWidth="1"/>
    <col min="3" max="3" width="26.5" style="15" hidden="1" customWidth="1"/>
    <col min="4" max="4" width="26.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10" t="s">
        <v>299</v>
      </c>
      <c r="B2" s="510"/>
      <c r="C2" s="510"/>
      <c r="D2" s="510"/>
      <c r="E2" s="510"/>
      <c r="F2" s="510"/>
      <c r="G2" s="510"/>
    </row>
    <row r="3" spans="1:7" s="11" customFormat="1" ht="19.899999999999999" customHeight="1">
      <c r="A3" s="510" t="s">
        <v>300</v>
      </c>
      <c r="B3" s="510"/>
      <c r="C3" s="510"/>
      <c r="D3" s="510"/>
      <c r="E3" s="510"/>
      <c r="F3" s="510"/>
      <c r="G3" s="510"/>
    </row>
    <row r="4" spans="1:7" s="11" customFormat="1" ht="19.899999999999999" customHeight="1">
      <c r="A4" s="511" t="str">
        <f>'2023_BannerMD_BMT_AUT_ADULT'!A4:E4</f>
        <v>EFFECTIVE 10/01/2023 THROUGH 9/30/2024</v>
      </c>
      <c r="B4" s="511"/>
      <c r="C4" s="511"/>
      <c r="D4" s="511"/>
      <c r="E4" s="511"/>
      <c r="F4" s="511"/>
      <c r="G4" s="511"/>
    </row>
    <row r="5" spans="1:7" s="11" customFormat="1" ht="19.899999999999999" customHeight="1">
      <c r="A5" s="510" t="s">
        <v>301</v>
      </c>
      <c r="B5" s="510"/>
      <c r="C5" s="510"/>
      <c r="D5" s="510"/>
      <c r="E5" s="510"/>
      <c r="F5" s="510"/>
      <c r="G5" s="510"/>
    </row>
    <row r="6" spans="1:7">
      <c r="D6" s="2"/>
    </row>
    <row r="7" spans="1:7" ht="21" customHeight="1">
      <c r="B7" s="17"/>
      <c r="C7" s="17"/>
      <c r="D7" s="2" t="s">
        <v>96</v>
      </c>
      <c r="E7" s="2"/>
      <c r="F7" s="2"/>
      <c r="G7" s="2"/>
    </row>
    <row r="8" spans="1:7" ht="24.95" customHeight="1">
      <c r="B8" s="18" t="s">
        <v>5</v>
      </c>
      <c r="C8" s="129" t="s">
        <v>6</v>
      </c>
      <c r="D8" s="18" t="s">
        <v>7</v>
      </c>
      <c r="E8" s="2"/>
      <c r="F8" s="2"/>
      <c r="G8" s="2"/>
    </row>
    <row r="9" spans="1:7" ht="49.5" customHeight="1">
      <c r="B9" s="398" t="s">
        <v>8</v>
      </c>
      <c r="C9" s="248">
        <v>5944</v>
      </c>
      <c r="D9" s="147">
        <f>ROUND(C9*$C$27,0)</f>
        <v>6165</v>
      </c>
      <c r="E9" s="2"/>
      <c r="F9" s="2"/>
      <c r="G9" s="2"/>
    </row>
    <row r="10" spans="1:7" ht="35.1" customHeight="1">
      <c r="B10" s="269" t="s">
        <v>234</v>
      </c>
      <c r="C10" s="267">
        <v>32667</v>
      </c>
      <c r="D10" s="147">
        <f>ROUND(C10*$C$27,0)</f>
        <v>33882</v>
      </c>
    </row>
    <row r="11" spans="1:7" ht="35.1" customHeight="1">
      <c r="B11" s="400" t="s">
        <v>302</v>
      </c>
      <c r="C11" s="276" t="s">
        <v>303</v>
      </c>
      <c r="D11" s="190" t="s">
        <v>303</v>
      </c>
    </row>
    <row r="12" spans="1:7" ht="35.1" customHeight="1">
      <c r="B12" s="78" t="s">
        <v>10</v>
      </c>
      <c r="C12" s="266">
        <v>58800</v>
      </c>
      <c r="D12" s="147">
        <f>ROUND(C12*$C$27,0)</f>
        <v>60987</v>
      </c>
    </row>
    <row r="13" spans="1:7" ht="35.1" customHeight="1">
      <c r="B13" s="29" t="s">
        <v>11</v>
      </c>
      <c r="C13" s="266">
        <v>151573</v>
      </c>
      <c r="D13" s="147">
        <f t="shared" ref="D13:D14" si="0">ROUND(C13*$C$27,0)</f>
        <v>157212</v>
      </c>
    </row>
    <row r="14" spans="1:7" ht="35.1" customHeight="1">
      <c r="B14" s="29" t="s">
        <v>12</v>
      </c>
      <c r="C14" s="266">
        <v>28094</v>
      </c>
      <c r="D14" s="147">
        <f t="shared" si="0"/>
        <v>29139</v>
      </c>
    </row>
    <row r="15" spans="1:7" ht="35.1" customHeight="1">
      <c r="B15" s="21" t="s">
        <v>304</v>
      </c>
      <c r="C15" s="21"/>
      <c r="D15" s="148">
        <f>SUM(D9:D14)</f>
        <v>287385</v>
      </c>
    </row>
    <row r="16" spans="1:7" ht="14.25" customHeight="1">
      <c r="D16" s="150"/>
    </row>
    <row r="17" spans="2:8" ht="20.100000000000001" customHeight="1">
      <c r="B17" s="23" t="s">
        <v>128</v>
      </c>
      <c r="C17" s="24"/>
      <c r="D17" s="149">
        <v>170</v>
      </c>
    </row>
    <row r="18" spans="2:8">
      <c r="D18" s="152"/>
    </row>
    <row r="19" spans="2:8" ht="63.75" customHeight="1">
      <c r="B19" s="5" t="s">
        <v>14</v>
      </c>
      <c r="C19" s="5"/>
      <c r="D19" s="151">
        <f>'2023_BannerMD_BMT_AUT_ADULT'!D16</f>
        <v>2317</v>
      </c>
      <c r="E19" s="512" t="str">
        <f>'2023_BannerMD_BMT_AUT_ADULT'!E16</f>
        <v>Days 11+/61+ paid at the per diem rate are not subject to the transplant outlier (prep and transplant through day 60) but are subject to outlier pursuant to the transplant specialty contract at an established threshold of $7,263.18</v>
      </c>
      <c r="F19" s="513"/>
      <c r="G19" s="514"/>
    </row>
    <row r="20" spans="2:8">
      <c r="B20" s="9"/>
      <c r="C20" s="9"/>
      <c r="D20" s="169"/>
    </row>
    <row r="21" spans="2:8">
      <c r="B21" s="1"/>
      <c r="C21" s="51" t="s">
        <v>34</v>
      </c>
      <c r="D21" s="158" t="s">
        <v>34</v>
      </c>
    </row>
    <row r="22" spans="2:8" ht="25.15" customHeight="1">
      <c r="B22" s="83" t="s">
        <v>305</v>
      </c>
      <c r="C22" s="192">
        <v>611258</v>
      </c>
      <c r="D22" s="147">
        <f t="shared" ref="D22" si="1">ROUND(C22*$C$27,0)</f>
        <v>633997</v>
      </c>
      <c r="E22" s="82" t="s">
        <v>306</v>
      </c>
    </row>
    <row r="23" spans="2:8" ht="17.45" customHeight="1"/>
    <row r="24" spans="2:8" s="12" customFormat="1" ht="45" customHeight="1">
      <c r="B24"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4" s="508"/>
      <c r="D24" s="508"/>
      <c r="E24" s="508"/>
      <c r="F24" s="508"/>
      <c r="G24" s="509"/>
    </row>
    <row r="26" spans="2:8" hidden="1">
      <c r="B26" s="138" t="s">
        <v>36</v>
      </c>
      <c r="G26" s="10"/>
      <c r="H26" s="10"/>
    </row>
    <row r="27" spans="2:8" hidden="1">
      <c r="B27" s="25" t="s">
        <v>18</v>
      </c>
      <c r="C27" s="27">
        <v>1.0371999999999999</v>
      </c>
    </row>
    <row r="28" spans="2:8" hidden="1">
      <c r="C28" s="198"/>
    </row>
    <row r="29" spans="2:8" ht="24.6" customHeight="1">
      <c r="B29" s="507" t="s">
        <v>97</v>
      </c>
      <c r="C29" s="508"/>
      <c r="D29" s="508"/>
      <c r="E29" s="508"/>
      <c r="F29" s="508"/>
      <c r="G29" s="509"/>
    </row>
  </sheetData>
  <mergeCells count="7">
    <mergeCell ref="B29:G29"/>
    <mergeCell ref="B24:G24"/>
    <mergeCell ref="E19:G19"/>
    <mergeCell ref="A2:G2"/>
    <mergeCell ref="A3:G3"/>
    <mergeCell ref="A4:G4"/>
    <mergeCell ref="A5:G5"/>
  </mergeCells>
  <printOptions horizontalCentered="1"/>
  <pageMargins left="0.25" right="0.25" top="0.25" bottom="0.25" header="0.25" footer="0.25"/>
  <pageSetup scale="83"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pageSetUpPr fitToPage="1"/>
  </sheetPr>
  <dimension ref="A1:G25"/>
  <sheetViews>
    <sheetView showGridLines="0" topLeftCell="A4" zoomScale="90" zoomScaleNormal="90" zoomScaleSheetLayoutView="80" workbookViewId="0">
      <selection activeCell="F9" sqref="F9"/>
    </sheetView>
  </sheetViews>
  <sheetFormatPr defaultColWidth="9" defaultRowHeight="12.75"/>
  <cols>
    <col min="1" max="1" width="2.875" style="15" customWidth="1"/>
    <col min="2" max="2" width="64" style="15" customWidth="1"/>
    <col min="3" max="3" width="16.375" style="15" hidden="1" customWidth="1"/>
    <col min="4" max="4" width="22.125" style="15" customWidth="1"/>
    <col min="5" max="5" width="20.375" style="15" bestFit="1" customWidth="1"/>
    <col min="6"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10" t="s">
        <v>68</v>
      </c>
      <c r="B2" s="510"/>
      <c r="C2" s="510"/>
      <c r="D2" s="510"/>
      <c r="E2" s="510"/>
      <c r="F2" s="510"/>
      <c r="G2" s="510"/>
    </row>
    <row r="3" spans="1:7" s="11" customFormat="1" ht="19.899999999999999" customHeight="1">
      <c r="A3" s="510" t="s">
        <v>69</v>
      </c>
      <c r="B3" s="510"/>
      <c r="C3" s="510"/>
      <c r="D3" s="510"/>
      <c r="E3" s="510"/>
      <c r="F3" s="510"/>
      <c r="G3" s="510"/>
    </row>
    <row r="4" spans="1:7" s="11" customFormat="1" ht="19.899999999999999" customHeight="1">
      <c r="A4" s="511" t="str">
        <f>'2023_BannerMD_BMT_AUT_ADULT'!A4:E4</f>
        <v>EFFECTIVE 10/01/2023 THROUGH 9/30/2024</v>
      </c>
      <c r="B4" s="511"/>
      <c r="C4" s="511"/>
      <c r="D4" s="511"/>
      <c r="E4" s="511"/>
      <c r="F4" s="511"/>
      <c r="G4" s="511"/>
    </row>
    <row r="5" spans="1:7" s="11" customFormat="1" ht="19.899999999999999" customHeight="1">
      <c r="A5" s="510" t="s">
        <v>70</v>
      </c>
      <c r="B5" s="510"/>
      <c r="C5" s="510"/>
      <c r="D5" s="510"/>
      <c r="E5" s="510"/>
      <c r="F5" s="510"/>
      <c r="G5" s="510"/>
    </row>
    <row r="6" spans="1:7" ht="13.5" customHeight="1">
      <c r="D6" s="2"/>
      <c r="E6" s="515"/>
      <c r="F6" s="515"/>
      <c r="G6" s="515"/>
    </row>
    <row r="7" spans="1:7">
      <c r="B7" s="17"/>
      <c r="C7" s="17"/>
      <c r="D7" s="2" t="s">
        <v>39</v>
      </c>
      <c r="E7" s="515"/>
      <c r="F7" s="515"/>
      <c r="G7" s="515"/>
    </row>
    <row r="8" spans="1:7" ht="35.1" customHeight="1">
      <c r="B8" s="18" t="s">
        <v>5</v>
      </c>
      <c r="C8" s="129" t="s">
        <v>6</v>
      </c>
      <c r="D8" s="18" t="s">
        <v>7</v>
      </c>
      <c r="E8" s="2"/>
      <c r="F8" s="2"/>
      <c r="G8" s="2"/>
    </row>
    <row r="9" spans="1:7" ht="51" customHeight="1">
      <c r="B9" s="400" t="s">
        <v>8</v>
      </c>
      <c r="C9" s="153">
        <v>9135</v>
      </c>
      <c r="D9" s="166">
        <f>ROUND(C9*$C$23,0)</f>
        <v>9475</v>
      </c>
      <c r="E9" s="2"/>
      <c r="F9" s="2"/>
      <c r="G9" s="2"/>
    </row>
    <row r="10" spans="1:7" ht="35.1" customHeight="1">
      <c r="B10" s="23" t="s">
        <v>10</v>
      </c>
      <c r="C10" s="212">
        <v>113906</v>
      </c>
      <c r="D10" s="166">
        <f>ROUND(C10*$C$23,0)</f>
        <v>118143</v>
      </c>
      <c r="E10" s="20"/>
    </row>
    <row r="11" spans="1:7" ht="35.1" customHeight="1">
      <c r="B11" s="29" t="s">
        <v>11</v>
      </c>
      <c r="C11" s="161">
        <v>86268</v>
      </c>
      <c r="D11" s="166">
        <f>ROUND(C11*$C$23,0)</f>
        <v>89477</v>
      </c>
      <c r="E11" s="20"/>
    </row>
    <row r="12" spans="1:7" ht="35.1" customHeight="1">
      <c r="B12" s="29" t="s">
        <v>12</v>
      </c>
      <c r="C12" s="161">
        <v>36663</v>
      </c>
      <c r="D12" s="166">
        <f>ROUND(C12*$C$23,0)</f>
        <v>38027</v>
      </c>
      <c r="E12" s="20"/>
    </row>
    <row r="13" spans="1:7" ht="35.1" customHeight="1">
      <c r="B13" s="21" t="s">
        <v>71</v>
      </c>
      <c r="C13" s="21"/>
      <c r="D13" s="154">
        <f>SUM(D9:D12)</f>
        <v>255122</v>
      </c>
    </row>
    <row r="14" spans="1:7" ht="16.5" customHeight="1">
      <c r="D14" s="155"/>
    </row>
    <row r="15" spans="1:7" ht="69" customHeight="1">
      <c r="B15" s="5" t="s">
        <v>14</v>
      </c>
      <c r="C15" s="5"/>
      <c r="D15" s="385">
        <f>'2023_BannerMD_BMT_AUT_ADULT'!D16</f>
        <v>2317</v>
      </c>
      <c r="E15" s="512" t="str">
        <f>'2023_BannerMD_BMT_AUT_ADULT'!E16</f>
        <v>Days 11+/61+ paid at the per diem rate are not subject to the transplant outlier (prep and transplant through day 60) but are subject to outlier pursuant to the transplant specialty contract at an established threshold of $7,263.18</v>
      </c>
      <c r="F15" s="513"/>
      <c r="G15" s="514"/>
    </row>
    <row r="16" spans="1:7">
      <c r="B16" s="9"/>
      <c r="C16" s="9"/>
      <c r="D16" s="159"/>
    </row>
    <row r="17" spans="1:7">
      <c r="B17" s="1"/>
      <c r="C17" s="1" t="s">
        <v>34</v>
      </c>
      <c r="D17" s="160" t="s">
        <v>34</v>
      </c>
    </row>
    <row r="18" spans="1:7" ht="68.25" customHeight="1">
      <c r="B18" s="7" t="s">
        <v>72</v>
      </c>
      <c r="C18" s="489">
        <v>310991</v>
      </c>
      <c r="D18" s="166">
        <f t="shared" ref="D18" si="0">ROUND(C18*$C$23,0)</f>
        <v>322560</v>
      </c>
      <c r="E18" s="507" t="s">
        <v>73</v>
      </c>
      <c r="F18" s="508"/>
      <c r="G18" s="509"/>
    </row>
    <row r="19" spans="1:7">
      <c r="B19" s="1"/>
      <c r="C19" s="84"/>
      <c r="D19" s="84"/>
      <c r="E19" s="1"/>
    </row>
    <row r="20" spans="1:7" ht="50.25" customHeight="1">
      <c r="B20" s="520" t="s">
        <v>74</v>
      </c>
      <c r="C20" s="521"/>
      <c r="D20" s="521"/>
      <c r="E20" s="521"/>
      <c r="F20" s="521"/>
      <c r="G20" s="522"/>
    </row>
    <row r="21" spans="1:7">
      <c r="B21" s="1"/>
      <c r="C21" s="10"/>
      <c r="D21" s="10"/>
      <c r="E21" s="1"/>
      <c r="F21" s="42"/>
    </row>
    <row r="22" spans="1:7" hidden="1">
      <c r="B22" s="138" t="s">
        <v>36</v>
      </c>
    </row>
    <row r="23" spans="1:7" hidden="1">
      <c r="B23" s="25" t="s">
        <v>18</v>
      </c>
      <c r="C23" s="27">
        <v>1.0371999999999999</v>
      </c>
    </row>
    <row r="24" spans="1:7" s="10" customFormat="1" hidden="1">
      <c r="A24" s="15"/>
      <c r="B24" s="15" t="s">
        <v>37</v>
      </c>
      <c r="C24" s="199">
        <v>40000</v>
      </c>
      <c r="E24" s="15"/>
      <c r="F24" s="15"/>
      <c r="G24" s="15"/>
    </row>
    <row r="25" spans="1:7" ht="52.5" customHeight="1">
      <c r="B25"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5" s="508"/>
      <c r="D25" s="508"/>
      <c r="E25" s="508"/>
      <c r="F25" s="508"/>
      <c r="G25" s="509"/>
    </row>
  </sheetData>
  <mergeCells count="9">
    <mergeCell ref="E18:G18"/>
    <mergeCell ref="B20:G20"/>
    <mergeCell ref="B25:G25"/>
    <mergeCell ref="A2:G2"/>
    <mergeCell ref="A3:G3"/>
    <mergeCell ref="A4:G4"/>
    <mergeCell ref="A5:G5"/>
    <mergeCell ref="E6:G7"/>
    <mergeCell ref="E15:G15"/>
  </mergeCells>
  <printOptions horizontalCentered="1"/>
  <pageMargins left="0.25" right="0.25" top="0.25" bottom="0.25" header="0.25" footer="0.25"/>
  <pageSetup scale="84" orientation="landscape" r:id="rId1"/>
  <headerFooter alignWithMargins="0"/>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tabColor rgb="FF0070C0"/>
    <pageSetUpPr fitToPage="1"/>
  </sheetPr>
  <dimension ref="A1:H30"/>
  <sheetViews>
    <sheetView zoomScale="90" zoomScaleNormal="90" zoomScaleSheetLayoutView="70" workbookViewId="0">
      <selection activeCell="F9" sqref="F9"/>
    </sheetView>
  </sheetViews>
  <sheetFormatPr defaultColWidth="9" defaultRowHeight="12.75"/>
  <cols>
    <col min="1" max="1" width="2.875" style="15" customWidth="1"/>
    <col min="2" max="2" width="64" style="15" customWidth="1"/>
    <col min="3" max="3" width="11.375" style="15" hidden="1" customWidth="1"/>
    <col min="4" max="4" width="26.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10" t="s">
        <v>299</v>
      </c>
      <c r="B2" s="510"/>
      <c r="C2" s="510"/>
      <c r="D2" s="510"/>
      <c r="E2" s="510"/>
      <c r="F2" s="510"/>
      <c r="G2" s="510"/>
    </row>
    <row r="3" spans="1:7" s="11" customFormat="1" ht="19.899999999999999" customHeight="1">
      <c r="A3" s="510" t="s">
        <v>307</v>
      </c>
      <c r="B3" s="510"/>
      <c r="C3" s="510"/>
      <c r="D3" s="510"/>
      <c r="E3" s="510"/>
      <c r="F3" s="510"/>
      <c r="G3" s="510"/>
    </row>
    <row r="4" spans="1:7" s="11" customFormat="1" ht="19.899999999999999" customHeight="1">
      <c r="A4" s="511" t="str">
        <f>'2023_BannerMD_BMT_AUT_ADULT'!A4:E4</f>
        <v>EFFECTIVE 10/01/2023 THROUGH 9/30/2024</v>
      </c>
      <c r="B4" s="511"/>
      <c r="C4" s="511"/>
      <c r="D4" s="511"/>
      <c r="E4" s="511"/>
      <c r="F4" s="511"/>
      <c r="G4" s="511"/>
    </row>
    <row r="5" spans="1:7" s="11" customFormat="1" ht="19.899999999999999" customHeight="1">
      <c r="A5" s="510" t="s">
        <v>301</v>
      </c>
      <c r="B5" s="510"/>
      <c r="C5" s="510"/>
      <c r="D5" s="510"/>
      <c r="E5" s="510"/>
      <c r="F5" s="510"/>
      <c r="G5" s="510"/>
    </row>
    <row r="6" spans="1:7" s="11" customFormat="1" ht="19.899999999999999" customHeight="1">
      <c r="A6" s="393"/>
      <c r="B6" s="393"/>
      <c r="C6" s="393"/>
      <c r="D6" s="393"/>
      <c r="E6" s="393"/>
      <c r="F6" s="393"/>
      <c r="G6" s="393"/>
    </row>
    <row r="7" spans="1:7" ht="17.100000000000001" customHeight="1">
      <c r="B7" s="17"/>
      <c r="C7" s="17"/>
      <c r="D7" s="2" t="s">
        <v>96</v>
      </c>
      <c r="E7" s="2"/>
      <c r="F7" s="2"/>
      <c r="G7" s="2"/>
    </row>
    <row r="8" spans="1:7" ht="35.1" customHeight="1">
      <c r="B8" s="18" t="s">
        <v>5</v>
      </c>
      <c r="C8" s="129" t="s">
        <v>6</v>
      </c>
      <c r="D8" s="18" t="s">
        <v>7</v>
      </c>
      <c r="E8" s="2"/>
      <c r="F8" s="2"/>
      <c r="G8" s="2"/>
    </row>
    <row r="9" spans="1:7" ht="48.75" customHeight="1">
      <c r="B9" s="398" t="s">
        <v>8</v>
      </c>
      <c r="C9" s="216">
        <v>5731</v>
      </c>
      <c r="D9" s="147">
        <f>ROUND(C9*$C$27,0)</f>
        <v>5944</v>
      </c>
      <c r="E9" s="2"/>
      <c r="F9" s="37"/>
      <c r="G9" s="2"/>
    </row>
    <row r="10" spans="1:7" ht="35.1" customHeight="1">
      <c r="B10" s="50" t="s">
        <v>234</v>
      </c>
      <c r="C10" s="239">
        <v>2613</v>
      </c>
      <c r="D10" s="147">
        <f t="shared" ref="D10:D14" si="0">ROUND(C10*$C$27,0)</f>
        <v>2710</v>
      </c>
      <c r="E10" s="2"/>
      <c r="F10" s="37"/>
    </row>
    <row r="11" spans="1:7" ht="35.1" customHeight="1">
      <c r="B11" s="4" t="s">
        <v>302</v>
      </c>
      <c r="C11" s="240">
        <v>11760</v>
      </c>
      <c r="D11" s="147">
        <f t="shared" si="0"/>
        <v>12197</v>
      </c>
      <c r="F11" s="37"/>
    </row>
    <row r="12" spans="1:7" ht="35.1" customHeight="1">
      <c r="B12" s="23" t="s">
        <v>10</v>
      </c>
      <c r="C12" s="170">
        <v>52267</v>
      </c>
      <c r="D12" s="147">
        <f t="shared" si="0"/>
        <v>54211</v>
      </c>
      <c r="F12" s="37"/>
    </row>
    <row r="13" spans="1:7" ht="35.1" customHeight="1">
      <c r="B13" s="29" t="s">
        <v>11</v>
      </c>
      <c r="C13" s="170">
        <v>138507</v>
      </c>
      <c r="D13" s="147">
        <f t="shared" si="0"/>
        <v>143659</v>
      </c>
      <c r="F13" s="37"/>
    </row>
    <row r="14" spans="1:7" ht="35.1" customHeight="1">
      <c r="B14" s="29" t="s">
        <v>12</v>
      </c>
      <c r="C14" s="170">
        <v>26131</v>
      </c>
      <c r="D14" s="147">
        <f t="shared" si="0"/>
        <v>27103</v>
      </c>
      <c r="F14" s="37"/>
    </row>
    <row r="15" spans="1:7" ht="35.1" customHeight="1">
      <c r="B15" s="21" t="s">
        <v>236</v>
      </c>
      <c r="C15" s="21"/>
      <c r="D15" s="176">
        <f>SUM(D9:D14)</f>
        <v>245824</v>
      </c>
      <c r="F15" s="37"/>
    </row>
    <row r="16" spans="1:7" ht="14.25" customHeight="1">
      <c r="D16" s="191"/>
      <c r="F16" s="20"/>
    </row>
    <row r="17" spans="2:8" ht="35.1" customHeight="1">
      <c r="B17" s="23" t="s">
        <v>128</v>
      </c>
      <c r="C17" s="24"/>
      <c r="D17" s="149">
        <v>170</v>
      </c>
    </row>
    <row r="18" spans="2:8">
      <c r="D18" s="152"/>
    </row>
    <row r="19" spans="2:8" ht="57.75" customHeight="1">
      <c r="B19" s="5" t="s">
        <v>14</v>
      </c>
      <c r="C19" s="5"/>
      <c r="D19" s="151">
        <f>'2023_BannerMD_BMT_AUT_ADULT'!D16</f>
        <v>2317</v>
      </c>
      <c r="E19" s="512" t="str">
        <f>'2023_BannerMD_BMT_AUT_ADULT'!E16</f>
        <v>Days 11+/61+ paid at the per diem rate are not subject to the transplant outlier (prep and transplant through day 60) but are subject to outlier pursuant to the transplant specialty contract at an established threshold of $7,263.18</v>
      </c>
      <c r="F19" s="513"/>
      <c r="G19" s="514"/>
    </row>
    <row r="20" spans="2:8">
      <c r="B20" s="9"/>
      <c r="C20" s="9"/>
      <c r="D20" s="169"/>
      <c r="F20" s="434"/>
    </row>
    <row r="21" spans="2:8" ht="15.6" customHeight="1">
      <c r="B21" s="1"/>
      <c r="C21" s="51" t="s">
        <v>34</v>
      </c>
      <c r="D21" s="158" t="s">
        <v>34</v>
      </c>
    </row>
    <row r="22" spans="2:8" ht="35.1" customHeight="1">
      <c r="B22" s="83" t="s">
        <v>305</v>
      </c>
      <c r="C22" s="192">
        <v>491056</v>
      </c>
      <c r="D22" s="147">
        <f t="shared" ref="D22" si="1">ROUND(C22*$C$27,0)</f>
        <v>509323</v>
      </c>
      <c r="E22" s="82" t="s">
        <v>306</v>
      </c>
    </row>
    <row r="23" spans="2:8" ht="12.6" customHeight="1"/>
    <row r="24" spans="2:8" s="12" customFormat="1" ht="56.25" customHeight="1">
      <c r="B24"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4" s="508"/>
      <c r="D24" s="508"/>
      <c r="E24" s="508"/>
      <c r="F24" s="508"/>
      <c r="G24" s="509"/>
    </row>
    <row r="25" spans="2:8" hidden="1">
      <c r="E25" s="392"/>
      <c r="F25" s="392"/>
    </row>
    <row r="26" spans="2:8" hidden="1">
      <c r="B26" s="138" t="s">
        <v>36</v>
      </c>
      <c r="G26" s="10"/>
      <c r="H26" s="10"/>
    </row>
    <row r="27" spans="2:8" hidden="1">
      <c r="B27" s="25" t="s">
        <v>18</v>
      </c>
      <c r="C27" s="27">
        <v>1.0371999999999999</v>
      </c>
    </row>
    <row r="28" spans="2:8">
      <c r="C28" s="198"/>
    </row>
    <row r="29" spans="2:8" ht="24" customHeight="1">
      <c r="B29" s="507" t="s">
        <v>97</v>
      </c>
      <c r="C29" s="508"/>
      <c r="D29" s="508"/>
      <c r="E29" s="508"/>
      <c r="F29" s="508"/>
      <c r="G29" s="509"/>
    </row>
    <row r="30" spans="2:8">
      <c r="E30" s="433"/>
      <c r="F30" s="433"/>
    </row>
  </sheetData>
  <mergeCells count="7">
    <mergeCell ref="B24:G24"/>
    <mergeCell ref="B29:G29"/>
    <mergeCell ref="A2:G2"/>
    <mergeCell ref="A3:G3"/>
    <mergeCell ref="A4:G4"/>
    <mergeCell ref="A5:G5"/>
    <mergeCell ref="E19:G19"/>
  </mergeCells>
  <printOptions horizontalCentered="1"/>
  <pageMargins left="0.25" right="0.25" top="0.25" bottom="0.25" header="0.25" footer="0.25"/>
  <pageSetup scale="83" orientation="landscape" r:id="rId1"/>
  <headerFooter alignWithMargins="0"/>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E07D6-2D9B-49B4-BB7B-E5242718A08C}">
  <sheetPr>
    <tabColor rgb="FF0070C0"/>
    <pageSetUpPr fitToPage="1"/>
  </sheetPr>
  <dimension ref="A1:H29"/>
  <sheetViews>
    <sheetView zoomScale="90" zoomScaleNormal="90" zoomScaleSheetLayoutView="70" workbookViewId="0">
      <selection activeCell="F11" sqref="F11"/>
    </sheetView>
  </sheetViews>
  <sheetFormatPr defaultColWidth="9" defaultRowHeight="12.75"/>
  <cols>
    <col min="1" max="1" width="2.875" style="15" customWidth="1"/>
    <col min="2" max="2" width="64" style="15" customWidth="1"/>
    <col min="3" max="3" width="17.875" style="15" hidden="1" customWidth="1"/>
    <col min="4" max="4" width="26.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10" t="s">
        <v>299</v>
      </c>
      <c r="B2" s="510"/>
      <c r="C2" s="510"/>
      <c r="D2" s="510"/>
      <c r="E2" s="510"/>
      <c r="F2" s="510"/>
      <c r="G2" s="510"/>
    </row>
    <row r="3" spans="1:7" s="11" customFormat="1" ht="19.899999999999999" customHeight="1">
      <c r="A3" s="510" t="s">
        <v>308</v>
      </c>
      <c r="B3" s="510"/>
      <c r="C3" s="510"/>
      <c r="D3" s="510"/>
      <c r="E3" s="510"/>
      <c r="F3" s="510"/>
      <c r="G3" s="510"/>
    </row>
    <row r="4" spans="1:7" s="11" customFormat="1" ht="19.899999999999999" customHeight="1">
      <c r="A4" s="511" t="str">
        <f>'2023_BannerMD_BMT_AUT_ADULT'!A4:E4</f>
        <v>EFFECTIVE 10/01/2023 THROUGH 9/30/2024</v>
      </c>
      <c r="B4" s="511"/>
      <c r="C4" s="511"/>
      <c r="D4" s="511"/>
      <c r="E4" s="511"/>
      <c r="F4" s="511"/>
      <c r="G4" s="511"/>
    </row>
    <row r="5" spans="1:7" s="11" customFormat="1" ht="19.899999999999999" customHeight="1">
      <c r="A5" s="510" t="s">
        <v>301</v>
      </c>
      <c r="B5" s="510"/>
      <c r="C5" s="510"/>
      <c r="D5" s="510"/>
      <c r="E5" s="510"/>
      <c r="F5" s="510"/>
      <c r="G5" s="510"/>
    </row>
    <row r="6" spans="1:7" s="11" customFormat="1" ht="19.899999999999999" customHeight="1">
      <c r="A6" s="393"/>
      <c r="B6" s="393"/>
      <c r="C6" s="393"/>
      <c r="D6" s="393"/>
      <c r="E6" s="393"/>
      <c r="F6" s="393"/>
      <c r="G6" s="393"/>
    </row>
    <row r="7" spans="1:7" ht="17.100000000000001" customHeight="1">
      <c r="B7" s="17"/>
      <c r="C7" s="17"/>
      <c r="D7" s="2" t="s">
        <v>96</v>
      </c>
      <c r="E7" s="2"/>
      <c r="F7" s="2"/>
      <c r="G7" s="2"/>
    </row>
    <row r="8" spans="1:7" ht="35.1" customHeight="1">
      <c r="B8" s="18" t="s">
        <v>5</v>
      </c>
      <c r="C8" s="129" t="s">
        <v>6</v>
      </c>
      <c r="D8" s="18" t="s">
        <v>7</v>
      </c>
      <c r="E8" s="2"/>
      <c r="F8" s="2"/>
      <c r="G8" s="2"/>
    </row>
    <row r="9" spans="1:7" ht="42.75" customHeight="1">
      <c r="B9" s="398" t="s">
        <v>8</v>
      </c>
      <c r="C9" s="216">
        <v>7708</v>
      </c>
      <c r="D9" s="147">
        <f>ROUND(C9*$C$26,0)</f>
        <v>7995</v>
      </c>
      <c r="E9" s="2"/>
      <c r="F9" s="37"/>
      <c r="G9" s="2"/>
    </row>
    <row r="10" spans="1:7" ht="35.1" customHeight="1">
      <c r="B10" s="4" t="s">
        <v>302</v>
      </c>
      <c r="C10" s="240">
        <v>15304</v>
      </c>
      <c r="D10" s="147">
        <f t="shared" ref="D10:D13" si="0">ROUND(C10*$C$26,0)</f>
        <v>15873</v>
      </c>
      <c r="F10" s="37"/>
    </row>
    <row r="11" spans="1:7" ht="35.1" customHeight="1">
      <c r="B11" s="23" t="s">
        <v>10</v>
      </c>
      <c r="C11" s="170">
        <v>54339</v>
      </c>
      <c r="D11" s="147">
        <f t="shared" si="0"/>
        <v>56360</v>
      </c>
      <c r="F11" s="37"/>
    </row>
    <row r="12" spans="1:7" ht="35.1" customHeight="1">
      <c r="B12" s="29" t="s">
        <v>11</v>
      </c>
      <c r="C12" s="170">
        <v>82944</v>
      </c>
      <c r="D12" s="147">
        <f t="shared" si="0"/>
        <v>86030</v>
      </c>
      <c r="F12" s="37"/>
    </row>
    <row r="13" spans="1:7" ht="35.1" customHeight="1">
      <c r="B13" s="29" t="s">
        <v>12</v>
      </c>
      <c r="C13" s="170">
        <v>19468</v>
      </c>
      <c r="D13" s="147">
        <f t="shared" si="0"/>
        <v>20192</v>
      </c>
      <c r="F13" s="37"/>
    </row>
    <row r="14" spans="1:7" ht="35.1" customHeight="1">
      <c r="B14" s="21" t="s">
        <v>236</v>
      </c>
      <c r="C14" s="21"/>
      <c r="D14" s="176">
        <f>SUM(D9:D13)</f>
        <v>186450</v>
      </c>
      <c r="F14" s="37"/>
    </row>
    <row r="15" spans="1:7" ht="14.25" customHeight="1">
      <c r="D15" s="191"/>
      <c r="F15" s="20"/>
    </row>
    <row r="16" spans="1:7" ht="35.1" customHeight="1">
      <c r="B16" s="23" t="s">
        <v>128</v>
      </c>
      <c r="C16" s="24"/>
      <c r="D16" s="149">
        <v>170</v>
      </c>
    </row>
    <row r="17" spans="2:8">
      <c r="D17" s="152"/>
    </row>
    <row r="18" spans="2:8" ht="57.75" customHeight="1">
      <c r="B18" s="5" t="s">
        <v>14</v>
      </c>
      <c r="C18" s="5"/>
      <c r="D18" s="151">
        <f>'2023_BannerMD_BMT_AUT_ADULT'!D16</f>
        <v>2317</v>
      </c>
      <c r="E18" s="512" t="str">
        <f>'2023_BannerMD_BMT_AUT_ADULT'!E16</f>
        <v>Days 11+/61+ paid at the per diem rate are not subject to the transplant outlier (prep and transplant through day 60) but are subject to outlier pursuant to the transplant specialty contract at an established threshold of $7,263.18</v>
      </c>
      <c r="F18" s="513"/>
      <c r="G18" s="514"/>
    </row>
    <row r="19" spans="2:8">
      <c r="B19" s="9"/>
      <c r="C19" s="9"/>
      <c r="D19" s="169"/>
      <c r="F19" s="434"/>
    </row>
    <row r="20" spans="2:8" ht="15.6" customHeight="1">
      <c r="B20" s="1"/>
      <c r="C20" s="51" t="s">
        <v>34</v>
      </c>
      <c r="D20" s="158" t="s">
        <v>34</v>
      </c>
    </row>
    <row r="21" spans="2:8" ht="35.1" customHeight="1">
      <c r="B21" s="83" t="s">
        <v>305</v>
      </c>
      <c r="C21" s="192">
        <v>482408</v>
      </c>
      <c r="D21" s="147">
        <f t="shared" ref="D21" si="1">ROUND(C21*$C$26,0)</f>
        <v>500354</v>
      </c>
      <c r="E21" s="82" t="s">
        <v>306</v>
      </c>
    </row>
    <row r="22" spans="2:8" ht="12.6" customHeight="1"/>
    <row r="23" spans="2:8" s="12" customFormat="1" ht="56.25" customHeight="1">
      <c r="B23"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3" s="508"/>
      <c r="D23" s="508"/>
      <c r="E23" s="508"/>
      <c r="F23" s="508"/>
      <c r="G23" s="509"/>
    </row>
    <row r="24" spans="2:8">
      <c r="E24" s="392"/>
      <c r="F24" s="392"/>
    </row>
    <row r="25" spans="2:8" hidden="1">
      <c r="B25" s="138" t="s">
        <v>36</v>
      </c>
      <c r="G25" s="10"/>
      <c r="H25" s="10"/>
    </row>
    <row r="26" spans="2:8" hidden="1">
      <c r="B26" s="25" t="s">
        <v>18</v>
      </c>
      <c r="C26" s="27">
        <v>1.0371999999999999</v>
      </c>
    </row>
    <row r="27" spans="2:8" hidden="1">
      <c r="C27" s="198"/>
    </row>
    <row r="28" spans="2:8" ht="24" customHeight="1">
      <c r="B28" s="507" t="s">
        <v>97</v>
      </c>
      <c r="C28" s="508"/>
      <c r="D28" s="508"/>
      <c r="E28" s="508"/>
      <c r="F28" s="508"/>
      <c r="G28" s="509"/>
    </row>
    <row r="29" spans="2:8">
      <c r="E29" s="392"/>
      <c r="F29" s="392"/>
    </row>
  </sheetData>
  <mergeCells count="7">
    <mergeCell ref="B23:G23"/>
    <mergeCell ref="B28:G28"/>
    <mergeCell ref="A2:G2"/>
    <mergeCell ref="A3:G3"/>
    <mergeCell ref="A4:G4"/>
    <mergeCell ref="A5:G5"/>
    <mergeCell ref="E18:G18"/>
  </mergeCells>
  <printOptions horizontalCentered="1"/>
  <pageMargins left="0.25" right="0.25" top="0.25" bottom="0.25" header="0.25" footer="0.25"/>
  <pageSetup scale="83"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pageSetUpPr fitToPage="1"/>
  </sheetPr>
  <dimension ref="B1:H20"/>
  <sheetViews>
    <sheetView showGridLines="0" view="pageLayout" zoomScaleNormal="90" zoomScaleSheetLayoutView="70" workbookViewId="0">
      <selection activeCell="E9" sqref="E9"/>
    </sheetView>
  </sheetViews>
  <sheetFormatPr defaultColWidth="9" defaultRowHeight="12.75"/>
  <cols>
    <col min="1" max="1" width="2.875" style="15" customWidth="1"/>
    <col min="2" max="2" width="64" style="15" customWidth="1"/>
    <col min="3" max="3" width="11.5" style="15" hidden="1" customWidth="1"/>
    <col min="4" max="4" width="20.625" style="15" customWidth="1"/>
    <col min="5" max="5" width="41.5" style="15" customWidth="1"/>
    <col min="6" max="16384" width="9" style="15"/>
  </cols>
  <sheetData>
    <row r="1" spans="2:8">
      <c r="H1" s="261"/>
    </row>
    <row r="2" spans="2:8" s="11" customFormat="1" ht="15.75">
      <c r="B2" s="510" t="s">
        <v>68</v>
      </c>
      <c r="C2" s="510"/>
      <c r="D2" s="510"/>
      <c r="E2" s="510"/>
    </row>
    <row r="3" spans="2:8" s="11" customFormat="1" ht="15.75">
      <c r="B3" s="510" t="s">
        <v>75</v>
      </c>
      <c r="C3" s="510"/>
      <c r="D3" s="510"/>
      <c r="E3" s="510"/>
    </row>
    <row r="4" spans="2:8" s="11" customFormat="1" ht="15.75">
      <c r="B4" s="511" t="str">
        <f>'2023_BannerMD_BMT_AUT_ADULT'!A4</f>
        <v>EFFECTIVE 10/01/2023 THROUGH 9/30/2024</v>
      </c>
      <c r="C4" s="511"/>
      <c r="D4" s="511"/>
      <c r="E4" s="511"/>
      <c r="F4" s="130"/>
    </row>
    <row r="5" spans="2:8" s="11" customFormat="1" ht="15.75">
      <c r="B5" s="510" t="s">
        <v>70</v>
      </c>
      <c r="C5" s="510"/>
      <c r="D5" s="510"/>
      <c r="E5" s="510"/>
    </row>
    <row r="6" spans="2:8" s="12" customFormat="1" ht="15">
      <c r="B6" s="13"/>
      <c r="C6" s="13"/>
      <c r="D6" s="14"/>
      <c r="E6" s="14"/>
    </row>
    <row r="7" spans="2:8">
      <c r="B7" s="17"/>
      <c r="C7" s="17"/>
      <c r="D7" s="2" t="s">
        <v>4</v>
      </c>
      <c r="E7" s="2"/>
    </row>
    <row r="8" spans="2:8" ht="35.1" customHeight="1">
      <c r="B8" s="18" t="s">
        <v>5</v>
      </c>
      <c r="C8" s="19" t="s">
        <v>6</v>
      </c>
      <c r="D8" s="18" t="s">
        <v>7</v>
      </c>
      <c r="E8" s="2"/>
    </row>
    <row r="9" spans="2:8" ht="46.5" customHeight="1">
      <c r="B9" s="400" t="s">
        <v>8</v>
      </c>
      <c r="C9" s="175">
        <v>4659</v>
      </c>
      <c r="D9" s="147">
        <f>ROUND(C9*C$19,0)</f>
        <v>4832</v>
      </c>
      <c r="E9" s="2"/>
    </row>
    <row r="10" spans="2:8" ht="35.1" customHeight="1">
      <c r="B10" s="4" t="s">
        <v>76</v>
      </c>
      <c r="C10" s="170">
        <v>110315</v>
      </c>
      <c r="D10" s="147">
        <f>ROUND(C10*C$19,0)</f>
        <v>114419</v>
      </c>
      <c r="E10" s="20"/>
    </row>
    <row r="11" spans="2:8" ht="35.1" customHeight="1">
      <c r="B11" s="21" t="s">
        <v>77</v>
      </c>
      <c r="C11" s="21"/>
      <c r="D11" s="148">
        <f>SUM(D9:D10)</f>
        <v>119251</v>
      </c>
    </row>
    <row r="12" spans="2:8">
      <c r="D12" s="150"/>
    </row>
    <row r="13" spans="2:8" ht="72.75" customHeight="1">
      <c r="B13" s="5" t="s">
        <v>78</v>
      </c>
      <c r="C13" s="5"/>
      <c r="D13" s="151">
        <f>'2023_BannerMD_BMT_AUT_ADULT'!D16</f>
        <v>2317</v>
      </c>
      <c r="E13" s="512" t="str">
        <f>'2023_BannerMD_BMT_AUT_ADULT'!E16</f>
        <v>Days 11+/61+ paid at the per diem rate are not subject to the transplant outlier (prep and transplant through day 60) but are subject to outlier pursuant to the transplant specialty contract at an established threshold of $7,263.18</v>
      </c>
      <c r="F13" s="514"/>
    </row>
    <row r="14" spans="2:8">
      <c r="B14" s="9"/>
      <c r="C14" s="9"/>
      <c r="D14" s="8"/>
    </row>
    <row r="15" spans="2:8" ht="55.5" customHeight="1">
      <c r="B15" s="507" t="s">
        <v>16</v>
      </c>
      <c r="C15" s="508"/>
      <c r="D15" s="508"/>
      <c r="E15" s="509"/>
    </row>
    <row r="16" spans="2:8">
      <c r="B16" s="9"/>
      <c r="C16" s="9"/>
      <c r="D16" s="8"/>
    </row>
    <row r="17" spans="2:3" hidden="1"/>
    <row r="18" spans="2:3" hidden="1">
      <c r="B18" s="138" t="s">
        <v>36</v>
      </c>
    </row>
    <row r="19" spans="2:3" hidden="1">
      <c r="B19" s="25" t="s">
        <v>18</v>
      </c>
      <c r="C19" s="27">
        <v>1.0371999999999999</v>
      </c>
    </row>
    <row r="20" spans="2:3">
      <c r="C20" s="26"/>
    </row>
  </sheetData>
  <mergeCells count="6">
    <mergeCell ref="B15:E15"/>
    <mergeCell ref="B3:E3"/>
    <mergeCell ref="B4:E4"/>
    <mergeCell ref="B5:E5"/>
    <mergeCell ref="B2:E2"/>
    <mergeCell ref="E13:F13"/>
  </mergeCells>
  <printOptions horizontalCentered="1"/>
  <pageMargins left="0.25" right="0.25" top="0.25" bottom="0.25" header="0.25" footer="0.25"/>
  <pageSetup scale="9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pageSetUpPr fitToPage="1"/>
  </sheetPr>
  <dimension ref="B2:I28"/>
  <sheetViews>
    <sheetView showGridLines="0" topLeftCell="A5" zoomScale="90" zoomScaleNormal="90" zoomScaleSheetLayoutView="70" workbookViewId="0">
      <selection activeCell="F10" sqref="F10"/>
    </sheetView>
  </sheetViews>
  <sheetFormatPr defaultColWidth="9" defaultRowHeight="12.75"/>
  <cols>
    <col min="1" max="1" width="2.875" style="15" customWidth="1"/>
    <col min="2" max="2" width="62.625" style="15" customWidth="1"/>
    <col min="3" max="3" width="13.375" style="15" hidden="1" customWidth="1"/>
    <col min="4" max="4" width="23.375" style="15" customWidth="1"/>
    <col min="5" max="5" width="18.625" style="15" customWidth="1"/>
    <col min="6" max="6" width="22.75" style="15" customWidth="1"/>
    <col min="7" max="7" width="9" style="15" customWidth="1"/>
    <col min="8" max="16384" width="9" style="15"/>
  </cols>
  <sheetData>
    <row r="2" spans="2:9" s="11" customFormat="1" ht="19.899999999999999" customHeight="1">
      <c r="B2" s="510" t="s">
        <v>68</v>
      </c>
      <c r="C2" s="510"/>
      <c r="D2" s="510"/>
      <c r="E2" s="510"/>
      <c r="F2" s="510"/>
    </row>
    <row r="3" spans="2:9" s="11" customFormat="1" ht="19.899999999999999" customHeight="1">
      <c r="B3" s="510" t="s">
        <v>79</v>
      </c>
      <c r="C3" s="510"/>
      <c r="D3" s="510"/>
      <c r="E3" s="510"/>
      <c r="F3" s="510"/>
    </row>
    <row r="4" spans="2:9" s="11" customFormat="1" ht="19.899999999999999" customHeight="1">
      <c r="B4" s="511" t="str">
        <f>'2023_BUMCP_KIDNEY CADAVERIC'!B4:E4</f>
        <v>EFFECTIVE 10/01/2023 THROUGH 9/30/2024</v>
      </c>
      <c r="C4" s="511"/>
      <c r="D4" s="511"/>
      <c r="E4" s="511"/>
      <c r="F4" s="511"/>
    </row>
    <row r="5" spans="2:9" s="11" customFormat="1" ht="19.899999999999999" customHeight="1">
      <c r="B5" s="510" t="s">
        <v>70</v>
      </c>
      <c r="C5" s="510"/>
      <c r="D5" s="510"/>
      <c r="E5" s="510"/>
      <c r="F5" s="510"/>
    </row>
    <row r="6" spans="2:9" ht="15.75">
      <c r="D6" s="2"/>
      <c r="F6" s="510"/>
      <c r="G6" s="510"/>
      <c r="H6" s="510"/>
      <c r="I6" s="510"/>
    </row>
    <row r="7" spans="2:9">
      <c r="B7" s="17"/>
      <c r="C7" s="17"/>
      <c r="D7" s="2" t="s">
        <v>4</v>
      </c>
      <c r="E7" s="2"/>
      <c r="F7" s="2"/>
    </row>
    <row r="8" spans="2:9" ht="35.1" customHeight="1">
      <c r="B8" s="18" t="s">
        <v>5</v>
      </c>
      <c r="C8" s="19" t="s">
        <v>6</v>
      </c>
      <c r="D8" s="81" t="s">
        <v>7</v>
      </c>
      <c r="E8" s="2"/>
      <c r="F8" s="2"/>
    </row>
    <row r="9" spans="2:9" ht="44.25" customHeight="1">
      <c r="B9" s="400" t="s">
        <v>8</v>
      </c>
      <c r="C9" s="175">
        <v>4659</v>
      </c>
      <c r="D9" s="147">
        <f>ROUND(C9*$C$27,0)</f>
        <v>4832</v>
      </c>
      <c r="E9" s="2"/>
      <c r="F9" s="2"/>
    </row>
    <row r="10" spans="2:9" ht="35.1" customHeight="1">
      <c r="B10" s="4" t="s">
        <v>80</v>
      </c>
      <c r="C10" s="170">
        <v>110315</v>
      </c>
      <c r="D10" s="147">
        <f>ROUND(C10*$C$27,0)</f>
        <v>114419</v>
      </c>
      <c r="E10" s="20"/>
    </row>
    <row r="11" spans="2:9" ht="35.1" customHeight="1">
      <c r="B11" s="4" t="s">
        <v>81</v>
      </c>
      <c r="C11" s="170">
        <v>17495</v>
      </c>
      <c r="D11" s="147">
        <f>ROUND(C11*$C$27,0)</f>
        <v>18146</v>
      </c>
      <c r="E11" s="20"/>
    </row>
    <row r="12" spans="2:9" ht="35.1" customHeight="1">
      <c r="B12" s="21" t="s">
        <v>82</v>
      </c>
      <c r="C12" s="21"/>
      <c r="D12" s="148">
        <f>SUM(D9:D11)</f>
        <v>137397</v>
      </c>
    </row>
    <row r="13" spans="2:9">
      <c r="D13" s="150"/>
    </row>
    <row r="14" spans="2:9" ht="79.5" customHeight="1">
      <c r="B14" s="5" t="s">
        <v>78</v>
      </c>
      <c r="C14" s="5"/>
      <c r="D14" s="151">
        <f>'2023_BannerMD_BMT_AUT_ADULT'!D16</f>
        <v>2317</v>
      </c>
      <c r="E14" s="512" t="str">
        <f>'2023_BannerMD_BMT_AUT_ADULT'!E16</f>
        <v>Days 11+/61+ paid at the per diem rate are not subject to the transplant outlier (prep and transplant through day 60) but are subject to outlier pursuant to the transplant specialty contract at an established threshold of $7,263.18</v>
      </c>
      <c r="F14" s="514"/>
    </row>
    <row r="15" spans="2:9">
      <c r="B15" s="9"/>
      <c r="C15" s="9"/>
    </row>
    <row r="16" spans="2:9" s="12" customFormat="1" ht="15">
      <c r="B16" s="13"/>
      <c r="C16" s="13"/>
      <c r="D16" s="14"/>
      <c r="E16" s="14"/>
      <c r="F16" s="14"/>
    </row>
    <row r="17" spans="2:6" s="12" customFormat="1" ht="63.95" customHeight="1">
      <c r="B17" s="507" t="s">
        <v>16</v>
      </c>
      <c r="C17" s="508"/>
      <c r="D17" s="508"/>
      <c r="E17" s="508"/>
      <c r="F17" s="509"/>
    </row>
    <row r="18" spans="2:6">
      <c r="B18" s="9"/>
      <c r="C18" s="9"/>
      <c r="D18" s="8"/>
    </row>
    <row r="19" spans="2:6">
      <c r="B19" s="9"/>
      <c r="C19" s="9"/>
      <c r="D19" s="8"/>
    </row>
    <row r="24" spans="2:6" hidden="1"/>
    <row r="25" spans="2:6" hidden="1"/>
    <row r="26" spans="2:6" ht="19.5" hidden="1" customHeight="1">
      <c r="B26" s="138" t="s">
        <v>36</v>
      </c>
    </row>
    <row r="27" spans="2:6" ht="14.25" hidden="1" customHeight="1">
      <c r="B27" s="25" t="s">
        <v>18</v>
      </c>
      <c r="C27" s="27">
        <v>1.0371999999999999</v>
      </c>
    </row>
    <row r="28" spans="2:6" ht="16.5" hidden="1" customHeight="1">
      <c r="B28" s="15" t="s">
        <v>83</v>
      </c>
      <c r="C28" s="26"/>
    </row>
  </sheetData>
  <mergeCells count="7">
    <mergeCell ref="B17:F17"/>
    <mergeCell ref="E14:F14"/>
    <mergeCell ref="B2:F2"/>
    <mergeCell ref="B3:F3"/>
    <mergeCell ref="B4:F4"/>
    <mergeCell ref="B5:F5"/>
    <mergeCell ref="F6:I6"/>
  </mergeCells>
  <printOptions horizontalCentered="1"/>
  <pageMargins left="0.25" right="0.25" top="0.25" bottom="0.25" header="0.25" footer="0.25"/>
  <pageSetup scale="9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pageSetUpPr fitToPage="1"/>
  </sheetPr>
  <dimension ref="A1:G28"/>
  <sheetViews>
    <sheetView showGridLines="0" zoomScale="90" zoomScaleNormal="90" zoomScaleSheetLayoutView="70" workbookViewId="0">
      <selection activeCell="F10" sqref="F10"/>
    </sheetView>
  </sheetViews>
  <sheetFormatPr defaultColWidth="9" defaultRowHeight="12.75"/>
  <cols>
    <col min="1" max="1" width="2.875" style="15" customWidth="1"/>
    <col min="2" max="2" width="64" style="15" customWidth="1"/>
    <col min="3" max="3" width="12" style="15" hidden="1" customWidth="1"/>
    <col min="4" max="4" width="22.25" style="15" bestFit="1" customWidth="1"/>
    <col min="5" max="5" width="18.625" style="15" customWidth="1"/>
    <col min="6" max="6" width="24.125" style="15" customWidth="1"/>
    <col min="7" max="7" width="4.125" style="15" customWidth="1"/>
    <col min="8" max="8" width="9" style="15" customWidth="1"/>
    <col min="9" max="16384" width="9" style="15"/>
  </cols>
  <sheetData>
    <row r="1" spans="1:7">
      <c r="A1" s="1"/>
    </row>
    <row r="2" spans="1:7" s="11" customFormat="1" ht="19.899999999999999" customHeight="1">
      <c r="B2" s="510" t="s">
        <v>68</v>
      </c>
      <c r="C2" s="510"/>
      <c r="D2" s="510"/>
      <c r="E2" s="510"/>
      <c r="F2" s="510"/>
      <c r="G2" s="85"/>
    </row>
    <row r="3" spans="1:7" s="11" customFormat="1" ht="19.899999999999999" customHeight="1">
      <c r="B3" s="510" t="s">
        <v>84</v>
      </c>
      <c r="C3" s="510"/>
      <c r="D3" s="510"/>
      <c r="E3" s="510"/>
      <c r="F3" s="510"/>
      <c r="G3" s="85"/>
    </row>
    <row r="4" spans="1:7" s="11" customFormat="1" ht="19.899999999999999" customHeight="1">
      <c r="B4" s="511" t="str">
        <f>'2023_BUMCP_KIDNEY CADAVERIC'!B4:E4</f>
        <v>EFFECTIVE 10/01/2023 THROUGH 9/30/2024</v>
      </c>
      <c r="C4" s="511"/>
      <c r="D4" s="511"/>
      <c r="E4" s="511"/>
      <c r="F4" s="511"/>
      <c r="G4" s="85"/>
    </row>
    <row r="5" spans="1:7" s="11" customFormat="1" ht="19.899999999999999" customHeight="1">
      <c r="B5" s="510" t="s">
        <v>70</v>
      </c>
      <c r="C5" s="510"/>
      <c r="D5" s="510"/>
      <c r="E5" s="510"/>
      <c r="F5" s="510"/>
      <c r="G5" s="85"/>
    </row>
    <row r="6" spans="1:7">
      <c r="D6" s="2"/>
    </row>
    <row r="7" spans="1:7">
      <c r="B7" s="17"/>
      <c r="C7" s="17"/>
      <c r="D7" s="2" t="s">
        <v>4</v>
      </c>
      <c r="E7" s="2"/>
      <c r="F7" s="2"/>
      <c r="G7" s="2"/>
    </row>
    <row r="8" spans="1:7" s="10" customFormat="1" ht="35.1" customHeight="1">
      <c r="A8" s="15"/>
      <c r="B8" s="80" t="s">
        <v>5</v>
      </c>
      <c r="C8" s="129" t="s">
        <v>6</v>
      </c>
      <c r="D8" s="86" t="s">
        <v>7</v>
      </c>
      <c r="E8" s="2"/>
      <c r="F8" s="2"/>
      <c r="G8" s="15"/>
    </row>
    <row r="9" spans="1:7" s="10" customFormat="1" ht="50.25" customHeight="1">
      <c r="A9" s="15"/>
      <c r="B9" s="400" t="s">
        <v>8</v>
      </c>
      <c r="C9" s="248">
        <v>3360</v>
      </c>
      <c r="D9" s="147">
        <f>ROUND(C9*$C$27,0)</f>
        <v>3485</v>
      </c>
      <c r="E9" s="2"/>
      <c r="F9" s="2"/>
      <c r="G9" s="15"/>
    </row>
    <row r="10" spans="1:7" ht="35.1" customHeight="1">
      <c r="B10" s="79" t="s">
        <v>10</v>
      </c>
      <c r="C10" s="217">
        <v>83653</v>
      </c>
      <c r="D10" s="147">
        <f t="shared" ref="D10:D12" si="0">ROUND(C10*$C$27,0)</f>
        <v>86765</v>
      </c>
      <c r="E10" s="20"/>
    </row>
    <row r="11" spans="1:7" ht="35.1" customHeight="1">
      <c r="B11" s="29" t="s">
        <v>11</v>
      </c>
      <c r="C11" s="147">
        <v>37204</v>
      </c>
      <c r="D11" s="147">
        <f t="shared" si="0"/>
        <v>38588</v>
      </c>
      <c r="E11" s="20"/>
    </row>
    <row r="12" spans="1:7" ht="35.1" customHeight="1">
      <c r="B12" s="29" t="s">
        <v>85</v>
      </c>
      <c r="C12" s="147">
        <v>8098</v>
      </c>
      <c r="D12" s="147">
        <f t="shared" si="0"/>
        <v>8399</v>
      </c>
      <c r="E12" s="20"/>
    </row>
    <row r="13" spans="1:7" ht="35.1" customHeight="1">
      <c r="B13" s="21" t="s">
        <v>86</v>
      </c>
      <c r="C13" s="21"/>
      <c r="D13" s="148">
        <f>SUM(D9:D12)</f>
        <v>137237</v>
      </c>
      <c r="G13" s="30"/>
    </row>
    <row r="14" spans="1:7">
      <c r="B14" s="1"/>
      <c r="C14" s="1"/>
      <c r="D14" s="150"/>
    </row>
    <row r="15" spans="1:7" ht="70.5" customHeight="1">
      <c r="B15" s="5" t="s">
        <v>14</v>
      </c>
      <c r="C15" s="5"/>
      <c r="D15" s="151">
        <f>'2023_BannerMD_BMT_AUT_ADULT'!D16</f>
        <v>2317</v>
      </c>
      <c r="E15" s="512" t="str">
        <f>'2023_BannerMD_BMT_AUT_ADULT'!E16</f>
        <v>Days 11+/61+ paid at the per diem rate are not subject to the transplant outlier (prep and transplant through day 60) but are subject to outlier pursuant to the transplant specialty contract at an established threshold of $7,263.18</v>
      </c>
      <c r="F15" s="514"/>
    </row>
    <row r="16" spans="1:7">
      <c r="B16" s="9"/>
      <c r="C16" s="9"/>
    </row>
    <row r="17" spans="2:6" s="12" customFormat="1" ht="15">
      <c r="B17" s="13"/>
      <c r="C17" s="13"/>
    </row>
    <row r="18" spans="2:6" s="12" customFormat="1" ht="60" customHeight="1">
      <c r="B18" s="507" t="s">
        <v>16</v>
      </c>
      <c r="C18" s="508"/>
      <c r="D18" s="508"/>
      <c r="E18" s="508"/>
      <c r="F18" s="509"/>
    </row>
    <row r="19" spans="2:6">
      <c r="B19" s="9"/>
      <c r="C19" s="9"/>
      <c r="D19" s="31"/>
    </row>
    <row r="20" spans="2:6">
      <c r="B20" s="9"/>
      <c r="C20" s="9"/>
      <c r="D20" s="31"/>
    </row>
    <row r="26" spans="2:6" hidden="1">
      <c r="B26" s="138" t="s">
        <v>36</v>
      </c>
    </row>
    <row r="27" spans="2:6" hidden="1">
      <c r="B27" s="25" t="s">
        <v>18</v>
      </c>
      <c r="C27" s="27">
        <v>1.0371999999999999</v>
      </c>
    </row>
    <row r="28" spans="2:6">
      <c r="C28" s="26"/>
    </row>
  </sheetData>
  <mergeCells count="6">
    <mergeCell ref="B18:F18"/>
    <mergeCell ref="E15:F15"/>
    <mergeCell ref="B2:F2"/>
    <mergeCell ref="B3:F3"/>
    <mergeCell ref="B4:F4"/>
    <mergeCell ref="B5:F5"/>
  </mergeCells>
  <printOptions horizontalCentered="1"/>
  <pageMargins left="0.25" right="0.25" top="0.25" bottom="0.25" header="0.25" footer="0.25"/>
  <pageSetup scale="91"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pageSetUpPr fitToPage="1"/>
  </sheetPr>
  <dimension ref="A1:F27"/>
  <sheetViews>
    <sheetView showGridLines="0" topLeftCell="A6" zoomScale="90" zoomScaleNormal="90" zoomScaleSheetLayoutView="70" workbookViewId="0">
      <selection activeCell="C1" sqref="C1:C1048576"/>
    </sheetView>
  </sheetViews>
  <sheetFormatPr defaultColWidth="24.25" defaultRowHeight="12.75"/>
  <cols>
    <col min="1" max="1" width="1.875" style="15" bestFit="1" customWidth="1"/>
    <col min="2" max="2" width="64" style="15" customWidth="1"/>
    <col min="3" max="3" width="24.25" style="15" hidden="1" customWidth="1"/>
    <col min="4" max="4" width="24.25" style="15"/>
    <col min="5" max="5" width="20.875" style="15" customWidth="1"/>
    <col min="6" max="6" width="22.5" style="15" customWidth="1"/>
    <col min="7" max="7" width="3.375" style="15" customWidth="1"/>
    <col min="8" max="16384" width="24.25" style="15"/>
  </cols>
  <sheetData>
    <row r="1" spans="1:6">
      <c r="A1" s="1"/>
    </row>
    <row r="2" spans="1:6" s="11" customFormat="1" ht="19.899999999999999" customHeight="1">
      <c r="B2" s="510" t="s">
        <v>68</v>
      </c>
      <c r="C2" s="510"/>
      <c r="D2" s="510"/>
      <c r="E2" s="510"/>
      <c r="F2" s="510"/>
    </row>
    <row r="3" spans="1:6" s="11" customFormat="1" ht="19.899999999999999" customHeight="1">
      <c r="B3" s="510" t="s">
        <v>87</v>
      </c>
      <c r="C3" s="510"/>
      <c r="D3" s="510"/>
      <c r="E3" s="510"/>
      <c r="F3" s="510"/>
    </row>
    <row r="4" spans="1:6" s="11" customFormat="1" ht="19.899999999999999" customHeight="1">
      <c r="B4" s="511" t="str">
        <f>'2023_BUMCP_KIDNEY CADAVERIC'!B4:E4</f>
        <v>EFFECTIVE 10/01/2023 THROUGH 9/30/2024</v>
      </c>
      <c r="C4" s="511"/>
      <c r="D4" s="511"/>
      <c r="E4" s="511"/>
      <c r="F4" s="511"/>
    </row>
    <row r="5" spans="1:6" s="11" customFormat="1" ht="19.899999999999999" customHeight="1">
      <c r="B5" s="510" t="s">
        <v>70</v>
      </c>
      <c r="C5" s="510"/>
      <c r="D5" s="510"/>
      <c r="E5" s="510"/>
      <c r="F5" s="510"/>
    </row>
    <row r="6" spans="1:6" s="12" customFormat="1" ht="15">
      <c r="B6" s="13"/>
      <c r="C6" s="13"/>
    </row>
    <row r="7" spans="1:6" ht="20.25" customHeight="1">
      <c r="B7" s="17"/>
      <c r="C7" s="17"/>
      <c r="D7" s="2" t="s">
        <v>4</v>
      </c>
      <c r="E7" s="2"/>
      <c r="F7" s="2"/>
    </row>
    <row r="8" spans="1:6" ht="35.1" customHeight="1">
      <c r="B8" s="18" t="s">
        <v>5</v>
      </c>
      <c r="C8" s="28" t="s">
        <v>6</v>
      </c>
      <c r="D8" s="18" t="s">
        <v>7</v>
      </c>
      <c r="E8" s="2"/>
      <c r="F8" s="2"/>
    </row>
    <row r="9" spans="1:6" ht="44.25" customHeight="1">
      <c r="B9" s="400" t="s">
        <v>8</v>
      </c>
      <c r="C9" s="175">
        <v>4825</v>
      </c>
      <c r="D9" s="147">
        <f>ROUND(C9*$C$26,0)</f>
        <v>5004</v>
      </c>
      <c r="E9" s="2"/>
      <c r="F9" s="2"/>
    </row>
    <row r="10" spans="1:6" ht="35.1" customHeight="1">
      <c r="B10" s="23" t="s">
        <v>10</v>
      </c>
      <c r="C10" s="147">
        <v>119175</v>
      </c>
      <c r="D10" s="147">
        <f t="shared" ref="D10:D12" si="0">ROUND(C10*$C$26,0)</f>
        <v>123608</v>
      </c>
      <c r="E10" s="20"/>
    </row>
    <row r="11" spans="1:6" ht="35.1" customHeight="1">
      <c r="B11" s="29" t="s">
        <v>11</v>
      </c>
      <c r="C11" s="147">
        <v>48282</v>
      </c>
      <c r="D11" s="147">
        <f t="shared" si="0"/>
        <v>50078</v>
      </c>
      <c r="E11" s="20"/>
    </row>
    <row r="12" spans="1:6" ht="35.1" customHeight="1">
      <c r="B12" s="29" t="s">
        <v>85</v>
      </c>
      <c r="C12" s="147">
        <v>9091</v>
      </c>
      <c r="D12" s="147">
        <f t="shared" si="0"/>
        <v>9429</v>
      </c>
      <c r="E12" s="20"/>
    </row>
    <row r="13" spans="1:6" ht="35.1" customHeight="1">
      <c r="B13" s="21" t="s">
        <v>88</v>
      </c>
      <c r="C13" s="21"/>
      <c r="D13" s="148">
        <f>SUM(D9:D12)</f>
        <v>188119</v>
      </c>
    </row>
    <row r="14" spans="1:6">
      <c r="B14" s="1"/>
      <c r="C14" s="1"/>
      <c r="D14" s="150"/>
    </row>
    <row r="15" spans="1:6" ht="80.25" customHeight="1">
      <c r="B15" s="5" t="s">
        <v>14</v>
      </c>
      <c r="C15" s="5"/>
      <c r="D15" s="151">
        <f>'2023_BannerMD_BMT_AUT_ADULT'!D16</f>
        <v>2317</v>
      </c>
      <c r="E15" s="512" t="str">
        <f>'2023_BannerMD_BMT_AUT_ADULT'!E16</f>
        <v>Days 11+/61+ paid at the per diem rate are not subject to the transplant outlier (prep and transplant through day 60) but are subject to outlier pursuant to the transplant specialty contract at an established threshold of $7,263.18</v>
      </c>
      <c r="F15" s="514"/>
    </row>
    <row r="16" spans="1:6">
      <c r="B16" s="9"/>
      <c r="C16" s="9"/>
    </row>
    <row r="17" spans="2:6" s="12" customFormat="1" ht="52.5" customHeight="1">
      <c r="B17" s="507" t="s">
        <v>16</v>
      </c>
      <c r="C17" s="508"/>
      <c r="D17" s="508"/>
      <c r="E17" s="508"/>
      <c r="F17" s="509"/>
    </row>
    <row r="18" spans="2:6">
      <c r="B18" s="9"/>
      <c r="C18" s="9"/>
      <c r="D18" s="31"/>
    </row>
    <row r="19" spans="2:6">
      <c r="B19" s="9"/>
      <c r="C19" s="9"/>
      <c r="D19" s="31"/>
    </row>
    <row r="21" spans="2:6" ht="44.25" customHeight="1"/>
    <row r="25" spans="2:6" hidden="1">
      <c r="B25" s="138" t="s">
        <v>36</v>
      </c>
    </row>
    <row r="26" spans="2:6" hidden="1">
      <c r="B26" s="25" t="s">
        <v>18</v>
      </c>
      <c r="C26" s="27">
        <v>1.0371999999999999</v>
      </c>
    </row>
    <row r="27" spans="2:6">
      <c r="C27" s="26"/>
    </row>
  </sheetData>
  <mergeCells count="6">
    <mergeCell ref="B17:F17"/>
    <mergeCell ref="E15:F15"/>
    <mergeCell ref="B2:F2"/>
    <mergeCell ref="B3:F3"/>
    <mergeCell ref="B4:F4"/>
    <mergeCell ref="B5:F5"/>
  </mergeCells>
  <printOptions horizontalCentered="1"/>
  <pageMargins left="0.25" right="0.25" top="0.25" bottom="0.25" header="0.25" footer="0.25"/>
  <pageSetup scale="9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pageSetUpPr fitToPage="1"/>
  </sheetPr>
  <dimension ref="A2:J26"/>
  <sheetViews>
    <sheetView showGridLines="0" zoomScale="90" zoomScaleNormal="90" zoomScaleSheetLayoutView="70" workbookViewId="0">
      <selection activeCell="C1" sqref="C1:C1048576"/>
    </sheetView>
  </sheetViews>
  <sheetFormatPr defaultColWidth="9" defaultRowHeight="12.75"/>
  <cols>
    <col min="1" max="1" width="2.875" style="15" customWidth="1"/>
    <col min="2" max="2" width="64" style="15" customWidth="1"/>
    <col min="3" max="3" width="20.625" style="15" hidden="1" customWidth="1"/>
    <col min="4" max="4" width="20.625" style="15" customWidth="1"/>
    <col min="5" max="5" width="18.625" style="15" customWidth="1"/>
    <col min="6" max="6" width="19.375" style="15" customWidth="1"/>
    <col min="7" max="7" width="9" style="15" customWidth="1"/>
    <col min="8" max="16384" width="9" style="15"/>
  </cols>
  <sheetData>
    <row r="2" spans="1:10" s="11" customFormat="1" ht="19.899999999999999" customHeight="1">
      <c r="A2" s="510" t="s">
        <v>68</v>
      </c>
      <c r="B2" s="510"/>
      <c r="C2" s="510"/>
      <c r="D2" s="510"/>
      <c r="E2" s="510"/>
      <c r="F2" s="510"/>
    </row>
    <row r="3" spans="1:10" s="11" customFormat="1" ht="19.899999999999999" customHeight="1">
      <c r="A3" s="510" t="s">
        <v>89</v>
      </c>
      <c r="B3" s="510"/>
      <c r="C3" s="510"/>
      <c r="D3" s="510"/>
      <c r="E3" s="510"/>
      <c r="F3" s="510"/>
    </row>
    <row r="4" spans="1:10" s="11" customFormat="1" ht="19.899999999999999" customHeight="1">
      <c r="A4" s="511" t="str">
        <f>'2023_BannerMD_BMT_AUT_ADULT'!A4:E4</f>
        <v>EFFECTIVE 10/01/2023 THROUGH 9/30/2024</v>
      </c>
      <c r="B4" s="511"/>
      <c r="C4" s="511"/>
      <c r="D4" s="511"/>
      <c r="E4" s="511"/>
      <c r="F4" s="511"/>
    </row>
    <row r="5" spans="1:10" s="11" customFormat="1" ht="19.899999999999999" customHeight="1">
      <c r="A5" s="510" t="s">
        <v>70</v>
      </c>
      <c r="B5" s="510"/>
      <c r="C5" s="510"/>
      <c r="D5" s="510"/>
      <c r="E5" s="510"/>
      <c r="F5" s="510"/>
    </row>
    <row r="6" spans="1:10" s="12" customFormat="1" ht="15.75">
      <c r="B6" s="13"/>
      <c r="C6" s="13"/>
      <c r="D6" s="14"/>
      <c r="E6" s="14"/>
      <c r="F6" s="510"/>
      <c r="G6" s="510"/>
      <c r="H6" s="510"/>
      <c r="I6" s="510"/>
      <c r="J6" s="510"/>
    </row>
    <row r="7" spans="1:10">
      <c r="B7" s="17"/>
      <c r="C7" s="17"/>
      <c r="D7" s="2" t="s">
        <v>4</v>
      </c>
      <c r="E7" s="2"/>
      <c r="F7" s="2"/>
    </row>
    <row r="8" spans="1:10" ht="24.95" customHeight="1">
      <c r="B8" s="18" t="s">
        <v>5</v>
      </c>
      <c r="C8" s="28" t="s">
        <v>6</v>
      </c>
      <c r="D8" s="18" t="s">
        <v>7</v>
      </c>
      <c r="E8" s="2"/>
      <c r="F8" s="2"/>
    </row>
    <row r="9" spans="1:10" ht="47.25" customHeight="1">
      <c r="B9" s="400" t="s">
        <v>8</v>
      </c>
      <c r="C9" s="175">
        <v>7010</v>
      </c>
      <c r="D9" s="147">
        <f>ROUND(C9*$C$25,0)</f>
        <v>7271</v>
      </c>
      <c r="E9" s="2"/>
      <c r="F9" s="2"/>
    </row>
    <row r="10" spans="1:10" ht="35.1" customHeight="1">
      <c r="B10" s="23" t="s">
        <v>10</v>
      </c>
      <c r="C10" s="147">
        <v>148758</v>
      </c>
      <c r="D10" s="147">
        <f t="shared" ref="D10:D12" si="0">ROUND(C10*$C$25,0)</f>
        <v>154292</v>
      </c>
      <c r="E10" s="20"/>
    </row>
    <row r="11" spans="1:10" ht="48" customHeight="1">
      <c r="B11" s="29" t="s">
        <v>11</v>
      </c>
      <c r="C11" s="147">
        <v>68756</v>
      </c>
      <c r="D11" s="147">
        <f t="shared" si="0"/>
        <v>71314</v>
      </c>
      <c r="E11" s="20"/>
    </row>
    <row r="12" spans="1:10" ht="33" customHeight="1">
      <c r="B12" s="29" t="s">
        <v>12</v>
      </c>
      <c r="C12" s="147">
        <v>34377</v>
      </c>
      <c r="D12" s="147">
        <f t="shared" si="0"/>
        <v>35656</v>
      </c>
      <c r="E12" s="20"/>
    </row>
    <row r="13" spans="1:10" ht="35.1" customHeight="1">
      <c r="B13" s="21" t="s">
        <v>90</v>
      </c>
      <c r="C13" s="21"/>
      <c r="D13" s="148">
        <f>SUM(D9:D12)</f>
        <v>268533</v>
      </c>
    </row>
    <row r="14" spans="1:10">
      <c r="B14" s="1"/>
      <c r="C14" s="1"/>
      <c r="D14" s="150"/>
    </row>
    <row r="15" spans="1:10" ht="69" customHeight="1">
      <c r="B15" s="5" t="s">
        <v>14</v>
      </c>
      <c r="C15" s="5"/>
      <c r="D15" s="151">
        <f>'2023_BannerMD_BMT_AUT_ADULT'!D16</f>
        <v>2317</v>
      </c>
      <c r="E15" s="512" t="str">
        <f>'2023_BannerMD_BMT_AUT_ADULT'!E16</f>
        <v>Days 11+/61+ paid at the per diem rate are not subject to the transplant outlier (prep and transplant through day 60) but are subject to outlier pursuant to the transplant specialty contract at an established threshold of $7,263.18</v>
      </c>
      <c r="F15" s="514"/>
    </row>
    <row r="16" spans="1:10">
      <c r="B16" s="9"/>
      <c r="C16" s="9"/>
    </row>
    <row r="17" spans="2:6" s="12" customFormat="1" ht="52.5" customHeight="1">
      <c r="B17" s="507" t="s">
        <v>16</v>
      </c>
      <c r="C17" s="508"/>
      <c r="D17" s="508"/>
      <c r="E17" s="508"/>
      <c r="F17" s="509"/>
    </row>
    <row r="18" spans="2:6">
      <c r="B18" s="9"/>
      <c r="C18" s="9"/>
      <c r="D18" s="31"/>
    </row>
    <row r="23" spans="2:6" hidden="1"/>
    <row r="24" spans="2:6" hidden="1">
      <c r="B24" s="138" t="s">
        <v>36</v>
      </c>
    </row>
    <row r="25" spans="2:6" hidden="1">
      <c r="B25" s="25" t="s">
        <v>18</v>
      </c>
      <c r="C25" s="27">
        <v>1.0371999999999999</v>
      </c>
    </row>
    <row r="26" spans="2:6">
      <c r="C26" s="26"/>
    </row>
  </sheetData>
  <mergeCells count="7">
    <mergeCell ref="B17:F17"/>
    <mergeCell ref="E15:F15"/>
    <mergeCell ref="A2:F2"/>
    <mergeCell ref="A3:F3"/>
    <mergeCell ref="A4:F4"/>
    <mergeCell ref="A5:F5"/>
    <mergeCell ref="F6:J6"/>
  </mergeCells>
  <printOptions horizontalCentered="1"/>
  <pageMargins left="0.25" right="0.25" top="0.25" bottom="0.25" header="0.25" footer="0.25"/>
  <pageSetup scale="92"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pageSetUpPr fitToPage="1"/>
  </sheetPr>
  <dimension ref="A1:F27"/>
  <sheetViews>
    <sheetView showGridLines="0" zoomScale="90" zoomScaleNormal="90" zoomScaleSheetLayoutView="70" workbookViewId="0">
      <selection activeCell="C1" sqref="C1:C1048576"/>
    </sheetView>
  </sheetViews>
  <sheetFormatPr defaultColWidth="9" defaultRowHeight="12"/>
  <cols>
    <col min="1" max="1" width="3.125" style="10" customWidth="1"/>
    <col min="2" max="2" width="64" style="10" customWidth="1"/>
    <col min="3" max="3" width="22.875" style="10" hidden="1" customWidth="1"/>
    <col min="4" max="4" width="22.875" style="10" customWidth="1"/>
    <col min="5" max="5" width="11.5" style="10" customWidth="1"/>
    <col min="6" max="6" width="25.875" style="10" customWidth="1"/>
    <col min="7" max="7" width="8.875" style="10" customWidth="1"/>
    <col min="8" max="16384" width="9" style="10"/>
  </cols>
  <sheetData>
    <row r="1" spans="1:6" ht="12.75">
      <c r="A1" s="15"/>
      <c r="B1" s="15"/>
      <c r="C1" s="15"/>
      <c r="D1" s="15"/>
      <c r="E1" s="15"/>
      <c r="F1" s="15"/>
    </row>
    <row r="2" spans="1:6" s="47" customFormat="1" ht="19.899999999999999" customHeight="1">
      <c r="A2" s="510" t="s">
        <v>68</v>
      </c>
      <c r="B2" s="510"/>
      <c r="C2" s="510"/>
      <c r="D2" s="510"/>
      <c r="E2" s="510"/>
      <c r="F2" s="510"/>
    </row>
    <row r="3" spans="1:6" s="47" customFormat="1" ht="19.899999999999999" customHeight="1">
      <c r="A3" s="510" t="s">
        <v>91</v>
      </c>
      <c r="B3" s="510"/>
      <c r="C3" s="510"/>
      <c r="D3" s="510"/>
      <c r="E3" s="510"/>
      <c r="F3" s="510"/>
    </row>
    <row r="4" spans="1:6" s="47" customFormat="1" ht="19.899999999999999" customHeight="1">
      <c r="A4" s="511" t="str">
        <f>'2023_BannerMD_BMT_AUT_ADULT'!A4:E4</f>
        <v>EFFECTIVE 10/01/2023 THROUGH 9/30/2024</v>
      </c>
      <c r="B4" s="511"/>
      <c r="C4" s="511"/>
      <c r="D4" s="511"/>
      <c r="E4" s="511"/>
      <c r="F4" s="511"/>
    </row>
    <row r="5" spans="1:6" s="47" customFormat="1" ht="19.899999999999999" customHeight="1">
      <c r="A5" s="510" t="s">
        <v>70</v>
      </c>
      <c r="B5" s="510"/>
      <c r="C5" s="510"/>
      <c r="D5" s="510"/>
      <c r="E5" s="510"/>
      <c r="F5" s="510"/>
    </row>
    <row r="6" spans="1:6" ht="15.75">
      <c r="A6" s="393"/>
      <c r="B6" s="393" t="s">
        <v>28</v>
      </c>
      <c r="C6" s="393"/>
      <c r="D6" s="393"/>
      <c r="E6" s="393"/>
      <c r="F6" s="393"/>
    </row>
    <row r="7" spans="1:6" s="15" customFormat="1" ht="27.95" customHeight="1">
      <c r="B7" s="17"/>
      <c r="C7" s="17"/>
      <c r="D7" s="2" t="s">
        <v>4</v>
      </c>
      <c r="E7" s="523"/>
      <c r="F7" s="523"/>
    </row>
    <row r="8" spans="1:6" s="15" customFormat="1" ht="35.1" customHeight="1">
      <c r="B8" s="18" t="s">
        <v>5</v>
      </c>
      <c r="C8" s="28" t="s">
        <v>6</v>
      </c>
      <c r="D8" s="18" t="s">
        <v>7</v>
      </c>
      <c r="E8" s="2"/>
      <c r="F8" s="2"/>
    </row>
    <row r="9" spans="1:6" s="15" customFormat="1" ht="47.25" customHeight="1">
      <c r="B9" s="400" t="s">
        <v>8</v>
      </c>
      <c r="C9" s="175">
        <v>7232</v>
      </c>
      <c r="D9" s="147">
        <f>ROUND(C9*$C$26,0)</f>
        <v>7501</v>
      </c>
      <c r="E9" s="2"/>
      <c r="F9" s="2"/>
    </row>
    <row r="10" spans="1:6" s="15" customFormat="1" ht="35.1" customHeight="1">
      <c r="B10" s="29" t="s">
        <v>10</v>
      </c>
      <c r="C10" s="147">
        <v>196458</v>
      </c>
      <c r="D10" s="147">
        <f t="shared" ref="D10:D12" si="0">ROUND(C10*$C$26,0)</f>
        <v>203766</v>
      </c>
    </row>
    <row r="11" spans="1:6" s="15" customFormat="1" ht="35.1" customHeight="1">
      <c r="B11" s="29" t="s">
        <v>11</v>
      </c>
      <c r="C11" s="147">
        <v>106363</v>
      </c>
      <c r="D11" s="147">
        <f t="shared" si="0"/>
        <v>110320</v>
      </c>
    </row>
    <row r="12" spans="1:6" s="15" customFormat="1" ht="35.1" customHeight="1">
      <c r="B12" s="29" t="s">
        <v>12</v>
      </c>
      <c r="C12" s="147">
        <v>38547</v>
      </c>
      <c r="D12" s="147">
        <f t="shared" si="0"/>
        <v>39981</v>
      </c>
    </row>
    <row r="13" spans="1:6" s="15" customFormat="1" ht="35.1" customHeight="1">
      <c r="B13" s="21" t="s">
        <v>92</v>
      </c>
      <c r="C13" s="2"/>
      <c r="D13" s="148">
        <f>SUM(D9:D12)</f>
        <v>361568</v>
      </c>
    </row>
    <row r="14" spans="1:6" s="15" customFormat="1" ht="12.75">
      <c r="B14" s="1"/>
      <c r="C14" s="1"/>
      <c r="D14" s="150"/>
    </row>
    <row r="15" spans="1:6" s="15" customFormat="1" ht="12.75">
      <c r="B15" s="21"/>
      <c r="C15" s="2"/>
      <c r="D15" s="148"/>
    </row>
    <row r="16" spans="1:6" s="15" customFormat="1" ht="79.5" customHeight="1">
      <c r="B16" s="5" t="s">
        <v>14</v>
      </c>
      <c r="C16" s="5"/>
      <c r="D16" s="151">
        <f>'2023_BannerMD_BMT_AUT_ADULT'!D16</f>
        <v>2317</v>
      </c>
      <c r="E16" s="512" t="str">
        <f>'2023_BannerMD_BMT_AUT_ADULT'!E16</f>
        <v>Days 11+/61+ paid at the per diem rate are not subject to the transplant outlier (prep and transplant through day 60) but are subject to outlier pursuant to the transplant specialty contract at an established threshold of $7,263.18</v>
      </c>
      <c r="F16" s="514"/>
    </row>
    <row r="17" spans="1:6" ht="12.75">
      <c r="A17" s="15"/>
      <c r="B17" s="1"/>
      <c r="C17" s="1"/>
      <c r="D17" s="15"/>
      <c r="E17" s="15"/>
      <c r="F17" s="15"/>
    </row>
    <row r="18" spans="1:6" ht="65.25" customHeight="1">
      <c r="A18" s="12"/>
      <c r="B18" s="507" t="s">
        <v>44</v>
      </c>
      <c r="C18" s="508"/>
      <c r="D18" s="508"/>
      <c r="E18" s="508"/>
      <c r="F18" s="509"/>
    </row>
    <row r="19" spans="1:6" ht="12.75">
      <c r="A19" s="15"/>
      <c r="C19" s="1"/>
      <c r="D19" s="15"/>
      <c r="E19" s="15"/>
      <c r="F19" s="15"/>
    </row>
    <row r="22" spans="1:6" ht="11.25" customHeight="1"/>
    <row r="24" spans="1:6" hidden="1"/>
    <row r="25" spans="1:6" ht="12.75" hidden="1">
      <c r="B25" s="138" t="s">
        <v>36</v>
      </c>
      <c r="C25" s="15"/>
      <c r="D25" s="15"/>
      <c r="E25" s="15"/>
      <c r="F25" s="15"/>
    </row>
    <row r="26" spans="1:6" ht="12.75" hidden="1">
      <c r="B26" s="25" t="s">
        <v>18</v>
      </c>
      <c r="C26" s="27">
        <v>1.0371999999999999</v>
      </c>
    </row>
    <row r="27" spans="1:6">
      <c r="C27" s="39"/>
    </row>
  </sheetData>
  <mergeCells count="7">
    <mergeCell ref="B18:F18"/>
    <mergeCell ref="E16:F16"/>
    <mergeCell ref="A2:F2"/>
    <mergeCell ref="A3:F3"/>
    <mergeCell ref="A5:F5"/>
    <mergeCell ref="E7:F7"/>
    <mergeCell ref="A4:F4"/>
  </mergeCells>
  <printOptions horizontalCentered="1"/>
  <pageMargins left="0.25" right="0.25" top="0.25" bottom="0.25" header="0.25" footer="0.25"/>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A2:I29"/>
  <sheetViews>
    <sheetView showGridLines="0" zoomScale="90" zoomScaleNormal="90" zoomScaleSheetLayoutView="70" workbookViewId="0">
      <selection activeCell="E11" sqref="E11"/>
    </sheetView>
  </sheetViews>
  <sheetFormatPr defaultColWidth="9" defaultRowHeight="12"/>
  <cols>
    <col min="1" max="1" width="2.875" customWidth="1"/>
    <col min="2" max="2" width="66.75" customWidth="1"/>
    <col min="3" max="3" width="9.125" hidden="1" customWidth="1"/>
    <col min="4" max="4" width="27.875" customWidth="1"/>
    <col min="5" max="5" width="38.125" customWidth="1"/>
    <col min="6" max="6" width="9" customWidth="1"/>
  </cols>
  <sheetData>
    <row r="2" spans="1:7" s="11" customFormat="1" ht="19.899999999999999" customHeight="1">
      <c r="B2" s="510" t="s">
        <v>93</v>
      </c>
      <c r="C2" s="510"/>
      <c r="D2" s="510"/>
      <c r="E2" s="510"/>
      <c r="F2" s="85"/>
      <c r="G2" s="85"/>
    </row>
    <row r="3" spans="1:7" s="11" customFormat="1" ht="19.899999999999999" customHeight="1">
      <c r="A3" s="510" t="s">
        <v>94</v>
      </c>
      <c r="B3" s="510"/>
      <c r="C3" s="510"/>
      <c r="D3" s="510"/>
      <c r="E3" s="510"/>
    </row>
    <row r="4" spans="1:7" s="11" customFormat="1" ht="19.899999999999999" customHeight="1">
      <c r="A4" s="511" t="str">
        <f>'2023_BannerMD_BMT_AUT_ADULT'!$A$4:$E$4</f>
        <v>EFFECTIVE 10/01/2023 THROUGH 9/30/2024</v>
      </c>
      <c r="B4" s="511"/>
      <c r="C4" s="511"/>
      <c r="D4" s="511"/>
      <c r="E4" s="511"/>
    </row>
    <row r="5" spans="1:7" s="11" customFormat="1" ht="19.899999999999999" customHeight="1">
      <c r="A5" s="510" t="s">
        <v>95</v>
      </c>
      <c r="B5" s="510"/>
      <c r="C5" s="510"/>
      <c r="D5" s="510"/>
      <c r="E5" s="510"/>
    </row>
    <row r="6" spans="1:7" s="12" customFormat="1" ht="15">
      <c r="B6" s="13"/>
      <c r="C6" s="13"/>
    </row>
    <row r="7" spans="1:7" ht="12.75">
      <c r="A7" s="15"/>
      <c r="B7" s="17"/>
      <c r="C7" s="17"/>
      <c r="D7" s="2" t="s">
        <v>96</v>
      </c>
      <c r="E7" s="2"/>
    </row>
    <row r="8" spans="1:7" ht="40.15" customHeight="1">
      <c r="A8" s="15"/>
      <c r="B8" s="18" t="s">
        <v>5</v>
      </c>
      <c r="C8" s="129" t="s">
        <v>6</v>
      </c>
      <c r="D8" s="18" t="s">
        <v>7</v>
      </c>
      <c r="E8" s="2"/>
    </row>
    <row r="9" spans="1:7" ht="49.5" customHeight="1">
      <c r="A9" s="15"/>
      <c r="B9" s="400" t="s">
        <v>8</v>
      </c>
      <c r="C9" s="210">
        <v>5691</v>
      </c>
      <c r="D9" s="178">
        <f>ROUND(C9*$C$25,0)</f>
        <v>5903</v>
      </c>
      <c r="E9" s="2"/>
    </row>
    <row r="10" spans="1:7" ht="35.1" customHeight="1">
      <c r="A10" s="15"/>
      <c r="B10" s="78" t="s">
        <v>9</v>
      </c>
      <c r="C10" s="219">
        <v>14993</v>
      </c>
      <c r="D10" s="178">
        <f>ROUND(C10*$C$25,0)</f>
        <v>15551</v>
      </c>
      <c r="E10" s="20"/>
    </row>
    <row r="11" spans="1:7" ht="35.1" customHeight="1">
      <c r="A11" s="15"/>
      <c r="B11" s="78" t="s">
        <v>10</v>
      </c>
      <c r="C11" s="144">
        <v>55826</v>
      </c>
      <c r="D11" s="178">
        <f>ROUND(C11*$C$25,0)</f>
        <v>57903</v>
      </c>
      <c r="E11" s="20"/>
    </row>
    <row r="12" spans="1:7" ht="35.1" customHeight="1">
      <c r="A12" s="15"/>
      <c r="B12" s="29" t="s">
        <v>11</v>
      </c>
      <c r="C12" s="144">
        <v>75686</v>
      </c>
      <c r="D12" s="178">
        <f>ROUND(C12*$C$25,0)</f>
        <v>78502</v>
      </c>
      <c r="E12" s="20"/>
    </row>
    <row r="13" spans="1:7" ht="35.1" customHeight="1">
      <c r="A13" s="15"/>
      <c r="B13" s="29" t="s">
        <v>12</v>
      </c>
      <c r="C13" s="144">
        <v>10751</v>
      </c>
      <c r="D13" s="178">
        <f>ROUND(C13*$C$25,0)</f>
        <v>11151</v>
      </c>
      <c r="E13" s="20"/>
    </row>
    <row r="14" spans="1:7" ht="35.1" customHeight="1">
      <c r="A14" s="15"/>
      <c r="B14" s="58" t="s">
        <v>13</v>
      </c>
      <c r="C14" s="58"/>
      <c r="D14" s="145">
        <f>SUM(D9:D13)</f>
        <v>169010</v>
      </c>
      <c r="E14" s="15"/>
    </row>
    <row r="15" spans="1:7" ht="12.75">
      <c r="A15" s="15"/>
      <c r="B15" s="15"/>
      <c r="C15" s="15"/>
      <c r="D15" s="31"/>
      <c r="E15" s="15"/>
    </row>
    <row r="16" spans="1:7" ht="71.25" customHeight="1">
      <c r="A16" s="15"/>
      <c r="B16" s="5" t="s">
        <v>14</v>
      </c>
      <c r="C16" s="5"/>
      <c r="D16" s="146">
        <f>'2023_BannerMD_BMT_AUT_ADULT'!D16</f>
        <v>2317</v>
      </c>
      <c r="E16" s="132" t="str">
        <f>'2023_BannerMD_BMT_AUT_ADULT'!E16</f>
        <v>Days 11+/61+ paid at the per diem rate are not subject to the transplant outlier (prep and transplant through day 60) but are subject to outlier pursuant to the transplant specialty contract at an established threshold of $7,263.18</v>
      </c>
    </row>
    <row r="17" spans="1:9" s="15" customFormat="1" ht="12.75">
      <c r="B17" s="9"/>
      <c r="C17" s="9"/>
    </row>
    <row r="18" spans="1:9" s="15" customFormat="1" ht="12.75">
      <c r="B18" s="9"/>
      <c r="C18" s="9"/>
      <c r="D18" s="8"/>
    </row>
    <row r="19" spans="1:9" ht="11.45" customHeight="1">
      <c r="A19" s="15"/>
      <c r="B19" s="1"/>
      <c r="C19" s="1"/>
      <c r="D19" s="15"/>
      <c r="E19" s="15"/>
    </row>
    <row r="20" spans="1:9" ht="55.5" customHeight="1">
      <c r="A20" s="15"/>
      <c r="B20" s="507" t="s">
        <v>44</v>
      </c>
      <c r="C20" s="508"/>
      <c r="D20" s="508"/>
      <c r="E20" s="509"/>
    </row>
    <row r="21" spans="1:9" ht="11.45" customHeight="1">
      <c r="A21" s="15"/>
      <c r="B21" s="1"/>
      <c r="C21" s="1"/>
      <c r="D21" s="15"/>
      <c r="E21" s="15"/>
    </row>
    <row r="22" spans="1:9" ht="33.6" customHeight="1">
      <c r="A22" s="15"/>
      <c r="B22" s="507" t="s">
        <v>97</v>
      </c>
      <c r="C22" s="508"/>
      <c r="D22" s="508"/>
      <c r="E22" s="509"/>
    </row>
    <row r="23" spans="1:9" ht="11.45" customHeight="1">
      <c r="A23" s="15"/>
      <c r="B23" s="1"/>
      <c r="C23" s="1"/>
      <c r="D23" s="15"/>
      <c r="E23" s="15"/>
    </row>
    <row r="24" spans="1:9" ht="27" hidden="1" customHeight="1">
      <c r="A24" s="15"/>
      <c r="B24" s="138" t="s">
        <v>36</v>
      </c>
      <c r="C24" s="15"/>
      <c r="D24" s="15"/>
      <c r="E24" s="15"/>
      <c r="F24" s="15"/>
    </row>
    <row r="25" spans="1:9" s="10" customFormat="1" ht="12.75" hidden="1">
      <c r="A25" s="15"/>
      <c r="B25" s="25" t="s">
        <v>18</v>
      </c>
      <c r="C25" s="27">
        <v>1.0371999999999999</v>
      </c>
      <c r="D25" s="15"/>
      <c r="E25" s="15"/>
    </row>
    <row r="26" spans="1:9" ht="3" customHeight="1">
      <c r="A26" s="15"/>
      <c r="B26" s="1"/>
      <c r="C26" s="26"/>
      <c r="D26" s="15"/>
      <c r="E26" s="15"/>
    </row>
    <row r="27" spans="1:9" s="15" customFormat="1" ht="36.75" customHeight="1">
      <c r="B27" s="507" t="s">
        <v>22</v>
      </c>
      <c r="C27" s="508"/>
      <c r="D27" s="508"/>
      <c r="E27" s="508"/>
      <c r="F27" s="508"/>
      <c r="G27" s="509"/>
      <c r="H27" s="10"/>
      <c r="I27" s="10"/>
    </row>
    <row r="28" spans="1:9" ht="12.75">
      <c r="A28" s="15"/>
      <c r="B28" s="15"/>
      <c r="C28" s="15"/>
      <c r="D28" s="15"/>
      <c r="E28" s="15"/>
    </row>
    <row r="29" spans="1:9" ht="12.75">
      <c r="A29" s="15"/>
      <c r="B29" s="15"/>
      <c r="C29" s="15"/>
      <c r="D29" s="15"/>
      <c r="E29" s="15"/>
    </row>
  </sheetData>
  <mergeCells count="7">
    <mergeCell ref="B27:G27"/>
    <mergeCell ref="B22:E22"/>
    <mergeCell ref="B20:E20"/>
    <mergeCell ref="B2:E2"/>
    <mergeCell ref="A3:E3"/>
    <mergeCell ref="A4:E4"/>
    <mergeCell ref="A5:E5"/>
  </mergeCells>
  <printOptions horizontalCentered="1"/>
  <pageMargins left="0.25" right="0.25" top="0.25" bottom="0.25" header="0.25" footer="0.25"/>
  <pageSetup scale="8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pageSetUpPr fitToPage="1"/>
  </sheetPr>
  <dimension ref="A2:L31"/>
  <sheetViews>
    <sheetView showGridLines="0" zoomScale="90" zoomScaleNormal="90" zoomScaleSheetLayoutView="70" workbookViewId="0">
      <selection activeCell="C1" sqref="C1"/>
    </sheetView>
  </sheetViews>
  <sheetFormatPr defaultColWidth="9" defaultRowHeight="12.75"/>
  <cols>
    <col min="1" max="1" width="2.875" style="15" customWidth="1"/>
    <col min="2" max="2" width="64" style="15" customWidth="1"/>
    <col min="3" max="3" width="12.625" style="15" hidden="1" customWidth="1"/>
    <col min="4" max="4" width="27.375" style="15" customWidth="1"/>
    <col min="5" max="6" width="18.625" style="15" customWidth="1"/>
    <col min="7" max="7" width="12.625" style="15" customWidth="1"/>
    <col min="8" max="8" width="9" style="15" customWidth="1"/>
    <col min="9" max="16384" width="9" style="15"/>
  </cols>
  <sheetData>
    <row r="2" spans="1:10" s="11" customFormat="1" ht="19.899999999999999" customHeight="1">
      <c r="A2" s="85"/>
      <c r="B2" s="510" t="s">
        <v>93</v>
      </c>
      <c r="C2" s="510"/>
      <c r="D2" s="510"/>
      <c r="E2" s="510"/>
      <c r="F2" s="510"/>
      <c r="G2" s="85"/>
      <c r="H2" s="85"/>
    </row>
    <row r="3" spans="1:10" s="11" customFormat="1" ht="19.899999999999999" customHeight="1">
      <c r="A3" s="85"/>
      <c r="B3" s="510" t="s">
        <v>98</v>
      </c>
      <c r="C3" s="510"/>
      <c r="D3" s="510"/>
      <c r="E3" s="510"/>
      <c r="F3" s="510"/>
      <c r="G3" s="85"/>
      <c r="H3" s="85"/>
    </row>
    <row r="4" spans="1:10" s="11" customFormat="1" ht="19.899999999999999" customHeight="1">
      <c r="A4" s="511" t="str">
        <f>'2023_BannerMD_BMT_AUT_ADULT'!$A$4:$E$4</f>
        <v>EFFECTIVE 10/01/2023 THROUGH 9/30/2024</v>
      </c>
      <c r="B4" s="511"/>
      <c r="C4" s="511"/>
      <c r="D4" s="511"/>
      <c r="E4" s="511"/>
      <c r="F4" s="130"/>
      <c r="G4" s="130"/>
    </row>
    <row r="5" spans="1:10" s="11" customFormat="1" ht="19.899999999999999" customHeight="1">
      <c r="A5" s="85"/>
      <c r="B5" s="510" t="s">
        <v>95</v>
      </c>
      <c r="C5" s="510"/>
      <c r="D5" s="510"/>
      <c r="E5" s="510"/>
      <c r="F5" s="510"/>
      <c r="G5" s="85"/>
    </row>
    <row r="6" spans="1:10" s="11" customFormat="1" ht="12.75" customHeight="1">
      <c r="A6" s="393"/>
      <c r="B6" s="393"/>
      <c r="C6" s="393"/>
      <c r="D6" s="393"/>
      <c r="E6" s="393"/>
      <c r="F6" s="393"/>
      <c r="G6" s="393"/>
    </row>
    <row r="7" spans="1:10" ht="15.75" customHeight="1">
      <c r="D7" s="2" t="s">
        <v>96</v>
      </c>
      <c r="E7" s="48"/>
    </row>
    <row r="8" spans="1:10" ht="35.1" customHeight="1">
      <c r="B8" s="18" t="s">
        <v>5</v>
      </c>
      <c r="C8" s="129" t="s">
        <v>6</v>
      </c>
      <c r="D8" s="18" t="s">
        <v>7</v>
      </c>
      <c r="E8" s="2"/>
      <c r="F8" s="2"/>
      <c r="G8" s="2"/>
    </row>
    <row r="9" spans="1:10" ht="60.75" customHeight="1">
      <c r="B9" s="400" t="s">
        <v>8</v>
      </c>
      <c r="C9" s="262">
        <v>5731</v>
      </c>
      <c r="D9" s="266">
        <f>ROUND(C9*$C$30,0)</f>
        <v>5944</v>
      </c>
      <c r="E9" s="2"/>
      <c r="F9" s="2"/>
      <c r="G9" s="2"/>
    </row>
    <row r="10" spans="1:10" ht="35.1" customHeight="1">
      <c r="B10" s="4" t="s">
        <v>99</v>
      </c>
      <c r="C10" s="263">
        <v>4686</v>
      </c>
      <c r="D10" s="266">
        <f>ROUND(C10*$C$30,0)</f>
        <v>4860</v>
      </c>
      <c r="E10" s="20"/>
      <c r="F10" s="511"/>
      <c r="G10" s="511"/>
      <c r="H10" s="511"/>
      <c r="I10" s="511"/>
      <c r="J10" s="511"/>
    </row>
    <row r="11" spans="1:10" ht="35.1" customHeight="1">
      <c r="B11" s="400" t="s">
        <v>26</v>
      </c>
      <c r="C11" s="264">
        <v>15461</v>
      </c>
      <c r="D11" s="266">
        <f t="shared" ref="D11:D13" si="0">ROUND(C11*$C$30,0)</f>
        <v>16036</v>
      </c>
      <c r="E11" s="20"/>
    </row>
    <row r="12" spans="1:10" ht="35.1" customHeight="1">
      <c r="B12" s="78" t="s">
        <v>10</v>
      </c>
      <c r="C12" s="264">
        <v>55835</v>
      </c>
      <c r="D12" s="266">
        <f t="shared" si="0"/>
        <v>57912</v>
      </c>
      <c r="E12" s="20"/>
    </row>
    <row r="13" spans="1:10" ht="35.1" customHeight="1">
      <c r="B13" s="29" t="s">
        <v>11</v>
      </c>
      <c r="C13" s="264">
        <v>75700</v>
      </c>
      <c r="D13" s="266">
        <f t="shared" si="0"/>
        <v>78516</v>
      </c>
      <c r="E13" s="20"/>
    </row>
    <row r="14" spans="1:10" ht="35.1" customHeight="1">
      <c r="B14" s="29" t="s">
        <v>12</v>
      </c>
      <c r="C14" s="265">
        <v>10757</v>
      </c>
      <c r="D14" s="266">
        <f>ROUND(C14*$C$30,0)</f>
        <v>11157</v>
      </c>
      <c r="E14" s="20"/>
    </row>
    <row r="15" spans="1:10" ht="35.1" customHeight="1">
      <c r="B15" s="21" t="s">
        <v>27</v>
      </c>
      <c r="C15" s="21"/>
      <c r="D15" s="148">
        <f>SUM(D9:D14)</f>
        <v>174425</v>
      </c>
      <c r="E15" s="20"/>
    </row>
    <row r="16" spans="1:10">
      <c r="D16" s="150"/>
    </row>
    <row r="17" spans="1:12" ht="66" customHeight="1">
      <c r="B17" s="5" t="s">
        <v>14</v>
      </c>
      <c r="C17" s="5"/>
      <c r="D17" s="151">
        <f>'2023_BannerMD_BMT_AUT_ADULT'!D16</f>
        <v>2317</v>
      </c>
      <c r="E17" s="512" t="str">
        <f>'2023_BannerMD_BMT_AUT_ADULT'!E16</f>
        <v>Days 11+/61+ paid at the per diem rate are not subject to the transplant outlier (prep and transplant through day 60) but are subject to outlier pursuant to the transplant specialty contract at an established threshold of $7,263.18</v>
      </c>
      <c r="F17" s="513"/>
      <c r="G17" s="514"/>
    </row>
    <row r="18" spans="1:12">
      <c r="B18" s="9"/>
      <c r="C18" s="9"/>
      <c r="D18" s="8"/>
    </row>
    <row r="19" spans="1:12" s="12" customFormat="1" ht="59.45" customHeight="1">
      <c r="B19" s="507" t="s">
        <v>29</v>
      </c>
      <c r="C19" s="508"/>
      <c r="D19" s="508"/>
      <c r="E19" s="508"/>
      <c r="F19" s="508"/>
      <c r="G19" s="509"/>
      <c r="I19" s="524"/>
      <c r="J19" s="524"/>
      <c r="K19" s="524"/>
      <c r="L19" s="524"/>
    </row>
    <row r="20" spans="1:12" customFormat="1" ht="11.45" customHeight="1">
      <c r="A20" s="15"/>
      <c r="B20" s="1"/>
      <c r="C20" s="1"/>
      <c r="D20" s="15"/>
      <c r="E20" s="15"/>
    </row>
    <row r="21" spans="1:12" customFormat="1" ht="32.1" customHeight="1">
      <c r="A21" s="15"/>
      <c r="B21" s="507" t="s">
        <v>97</v>
      </c>
      <c r="C21" s="508"/>
      <c r="D21" s="508"/>
      <c r="E21" s="508"/>
      <c r="F21" s="508"/>
      <c r="G21" s="509"/>
    </row>
    <row r="22" spans="1:12">
      <c r="B22" s="9"/>
      <c r="C22" s="9"/>
      <c r="D22" s="8"/>
    </row>
    <row r="23" spans="1:12" ht="36.75" customHeight="1">
      <c r="B23" s="507" t="s">
        <v>22</v>
      </c>
      <c r="C23" s="508"/>
      <c r="D23" s="508"/>
      <c r="E23" s="508"/>
      <c r="F23" s="508"/>
      <c r="G23" s="509"/>
      <c r="H23" s="10"/>
      <c r="I23" s="10"/>
    </row>
    <row r="24" spans="1:12" s="10" customFormat="1">
      <c r="A24" s="15"/>
      <c r="B24" s="9"/>
      <c r="C24" s="9"/>
      <c r="D24" s="8"/>
      <c r="E24" s="15"/>
      <c r="F24" s="15"/>
      <c r="G24" s="15"/>
    </row>
    <row r="27" spans="1:12" ht="13.5" customHeight="1"/>
    <row r="28" spans="1:12" hidden="1"/>
    <row r="29" spans="1:12" hidden="1">
      <c r="B29" s="138" t="s">
        <v>36</v>
      </c>
    </row>
    <row r="30" spans="1:12" hidden="1">
      <c r="B30" s="25" t="s">
        <v>18</v>
      </c>
      <c r="C30" s="27">
        <v>1.0371999999999999</v>
      </c>
      <c r="D30" s="49"/>
      <c r="E30" s="49"/>
    </row>
    <row r="31" spans="1:12">
      <c r="C31" s="26"/>
    </row>
  </sheetData>
  <mergeCells count="10">
    <mergeCell ref="B23:G23"/>
    <mergeCell ref="B21:G21"/>
    <mergeCell ref="B2:F2"/>
    <mergeCell ref="B3:F3"/>
    <mergeCell ref="B5:F5"/>
    <mergeCell ref="E17:G17"/>
    <mergeCell ref="F10:J10"/>
    <mergeCell ref="B19:G19"/>
    <mergeCell ref="I19:L19"/>
    <mergeCell ref="A4:E4"/>
  </mergeCells>
  <printOptions horizontalCentered="1"/>
  <pageMargins left="0.25" right="0.25" top="0.25" bottom="0.25" header="0.25" footer="0.25"/>
  <pageSetup scale="66"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2:I30"/>
  <sheetViews>
    <sheetView showGridLines="0" zoomScale="90" zoomScaleNormal="90" zoomScaleSheetLayoutView="70" workbookViewId="0">
      <selection activeCell="G14" sqref="G14"/>
    </sheetView>
  </sheetViews>
  <sheetFormatPr defaultColWidth="9" defaultRowHeight="12.75"/>
  <cols>
    <col min="1" max="1" width="2.875" style="15" customWidth="1"/>
    <col min="2" max="2" width="66.875" style="15" customWidth="1"/>
    <col min="3" max="3" width="14.625" style="15" hidden="1" customWidth="1"/>
    <col min="4" max="4" width="14.625" style="15" bestFit="1" customWidth="1"/>
    <col min="5" max="6" width="18.625" style="15" customWidth="1"/>
    <col min="7" max="7" width="12.625" style="15" customWidth="1"/>
    <col min="8" max="8" width="9" style="15" customWidth="1"/>
    <col min="9" max="16384" width="9" style="15"/>
  </cols>
  <sheetData>
    <row r="2" spans="1:8" s="11" customFormat="1" ht="19.899999999999999" customHeight="1">
      <c r="A2" s="85"/>
      <c r="B2" s="510" t="s">
        <v>0</v>
      </c>
      <c r="C2" s="510"/>
      <c r="D2" s="510"/>
      <c r="E2" s="510"/>
      <c r="F2" s="510"/>
      <c r="G2" s="85"/>
    </row>
    <row r="3" spans="1:8" s="11" customFormat="1" ht="19.899999999999999" customHeight="1">
      <c r="A3" s="85"/>
      <c r="B3" s="510" t="s">
        <v>24</v>
      </c>
      <c r="C3" s="510"/>
      <c r="D3" s="510"/>
      <c r="E3" s="510"/>
      <c r="F3" s="510"/>
      <c r="G3" s="85"/>
      <c r="H3" s="85"/>
    </row>
    <row r="4" spans="1:8" s="11" customFormat="1" ht="19.899999999999999" customHeight="1">
      <c r="A4" s="130"/>
      <c r="B4" s="511" t="str">
        <f>'2023_BannerMD_BMT_AUT_ADULT'!A4</f>
        <v>EFFECTIVE 10/01/2023 THROUGH 9/30/2024</v>
      </c>
      <c r="C4" s="511"/>
      <c r="D4" s="511"/>
      <c r="E4" s="511"/>
      <c r="F4" s="511"/>
      <c r="G4" s="130"/>
    </row>
    <row r="5" spans="1:8" s="11" customFormat="1" ht="19.899999999999999" customHeight="1">
      <c r="A5" s="85"/>
      <c r="B5" s="510" t="s">
        <v>3</v>
      </c>
      <c r="C5" s="510"/>
      <c r="D5" s="510"/>
      <c r="E5" s="510"/>
      <c r="F5" s="510"/>
      <c r="G5" s="85"/>
    </row>
    <row r="6" spans="1:8" s="11" customFormat="1" ht="12.75" customHeight="1">
      <c r="A6" s="393"/>
      <c r="B6" s="393"/>
      <c r="C6" s="393"/>
      <c r="D6" s="393"/>
      <c r="E6" s="393"/>
      <c r="F6" s="393"/>
      <c r="G6" s="393"/>
    </row>
    <row r="7" spans="1:8" ht="15.75" customHeight="1">
      <c r="D7" s="2" t="s">
        <v>4</v>
      </c>
      <c r="E7" s="48"/>
    </row>
    <row r="8" spans="1:8" ht="35.1" customHeight="1">
      <c r="B8" s="18" t="s">
        <v>5</v>
      </c>
      <c r="C8" s="129" t="s">
        <v>6</v>
      </c>
      <c r="D8" s="18" t="s">
        <v>7</v>
      </c>
      <c r="E8" s="2"/>
      <c r="F8" s="2"/>
      <c r="G8" s="2"/>
    </row>
    <row r="9" spans="1:8" ht="51.75" customHeight="1">
      <c r="B9" s="400" t="s">
        <v>8</v>
      </c>
      <c r="C9" s="248">
        <v>4050</v>
      </c>
      <c r="D9" s="147">
        <f>ROUND(C9*$C$29,0)</f>
        <v>4201</v>
      </c>
      <c r="E9" s="2"/>
      <c r="F9" s="2"/>
      <c r="G9" s="2"/>
    </row>
    <row r="10" spans="1:8" ht="35.1" customHeight="1">
      <c r="B10" s="4" t="s">
        <v>25</v>
      </c>
      <c r="C10" s="217">
        <v>6257</v>
      </c>
      <c r="D10" s="147">
        <f t="shared" ref="D10:D13" si="0">ROUND(C10*$C$29,0)</f>
        <v>6490</v>
      </c>
      <c r="E10" s="20"/>
    </row>
    <row r="11" spans="1:8" ht="35.1" customHeight="1">
      <c r="B11" s="4" t="s">
        <v>26</v>
      </c>
      <c r="C11" s="147">
        <v>10360</v>
      </c>
      <c r="D11" s="147">
        <f t="shared" si="0"/>
        <v>10745</v>
      </c>
      <c r="E11" s="20"/>
    </row>
    <row r="12" spans="1:8" ht="35.1" customHeight="1">
      <c r="B12" s="23" t="s">
        <v>10</v>
      </c>
      <c r="C12" s="147">
        <v>97255</v>
      </c>
      <c r="D12" s="147">
        <f t="shared" si="0"/>
        <v>100873</v>
      </c>
      <c r="E12" s="20"/>
    </row>
    <row r="13" spans="1:8" ht="35.1" customHeight="1">
      <c r="B13" s="29" t="s">
        <v>11</v>
      </c>
      <c r="C13" s="147">
        <v>42774</v>
      </c>
      <c r="D13" s="147">
        <f t="shared" si="0"/>
        <v>44365</v>
      </c>
      <c r="E13" s="20"/>
    </row>
    <row r="14" spans="1:8" ht="35.1" customHeight="1">
      <c r="B14" s="29" t="s">
        <v>12</v>
      </c>
      <c r="C14" s="147">
        <v>12667</v>
      </c>
      <c r="D14" s="147">
        <f>ROUND(C14*$C$29,0)</f>
        <v>13138</v>
      </c>
      <c r="E14" s="20"/>
    </row>
    <row r="15" spans="1:8" ht="35.1" customHeight="1">
      <c r="B15" s="21" t="s">
        <v>27</v>
      </c>
      <c r="C15" s="21"/>
      <c r="D15" s="148">
        <f>SUM(D9:D14)</f>
        <v>179812</v>
      </c>
      <c r="E15" s="20"/>
    </row>
    <row r="16" spans="1:8">
      <c r="D16" s="20"/>
    </row>
    <row r="17" spans="1:9">
      <c r="D17" s="150" t="s">
        <v>28</v>
      </c>
    </row>
    <row r="18" spans="1:9" ht="66" customHeight="1">
      <c r="B18" s="5" t="s">
        <v>14</v>
      </c>
      <c r="C18" s="438"/>
      <c r="D18" s="496">
        <f>'2023_BannerMD_BMT_AUT_ADULT'!D16</f>
        <v>2317</v>
      </c>
      <c r="E18" s="512" t="str">
        <f>'2023_BannerMD_BMT_AUT_ADULT'!E16</f>
        <v>Days 11+/61+ paid at the per diem rate are not subject to the transplant outlier (prep and transplant through day 60) but are subject to outlier pursuant to the transplant specialty contract at an established threshold of $7,263.18</v>
      </c>
      <c r="F18" s="513"/>
      <c r="G18" s="514"/>
    </row>
    <row r="19" spans="1:9">
      <c r="B19" s="9"/>
      <c r="C19" s="9"/>
      <c r="D19" s="8"/>
    </row>
    <row r="20" spans="1:9" s="12" customFormat="1" ht="82.5" customHeight="1">
      <c r="B20" s="507" t="s">
        <v>29</v>
      </c>
      <c r="C20" s="508"/>
      <c r="D20" s="508"/>
      <c r="E20" s="509"/>
      <c r="F20" s="14"/>
      <c r="G20" s="14"/>
    </row>
    <row r="21" spans="1:9" ht="15" customHeight="1">
      <c r="B21" s="9"/>
      <c r="C21" s="9"/>
      <c r="D21" s="8"/>
    </row>
    <row r="22" spans="1:9" ht="36.75" customHeight="1">
      <c r="B22" s="507" t="s">
        <v>22</v>
      </c>
      <c r="C22" s="508"/>
      <c r="D22" s="508"/>
      <c r="E22" s="508"/>
      <c r="F22" s="508"/>
      <c r="G22" s="509"/>
      <c r="H22" s="10"/>
      <c r="I22" s="10"/>
    </row>
    <row r="23" spans="1:9" s="10" customFormat="1">
      <c r="A23" s="15"/>
      <c r="B23" s="9"/>
      <c r="C23" s="9"/>
      <c r="D23" s="8"/>
      <c r="E23" s="15"/>
      <c r="F23" s="15"/>
      <c r="G23" s="15"/>
    </row>
    <row r="28" spans="1:9" ht="12.75" customHeight="1">
      <c r="B28" s="138" t="s">
        <v>28</v>
      </c>
    </row>
    <row r="29" spans="1:9" ht="12.75" customHeight="1">
      <c r="B29" s="25" t="s">
        <v>28</v>
      </c>
      <c r="C29" s="27">
        <v>1.0371999999999999</v>
      </c>
      <c r="D29" s="49"/>
      <c r="E29" s="49"/>
    </row>
    <row r="30" spans="1:9">
      <c r="C30" s="26"/>
    </row>
  </sheetData>
  <mergeCells count="7">
    <mergeCell ref="B22:G22"/>
    <mergeCell ref="E18:G18"/>
    <mergeCell ref="B20:E20"/>
    <mergeCell ref="B2:F2"/>
    <mergeCell ref="B3:F3"/>
    <mergeCell ref="B4:F4"/>
    <mergeCell ref="B5:F5"/>
  </mergeCells>
  <printOptions horizontalCentered="1"/>
  <pageMargins left="0.25" right="0.25" top="0.25" bottom="0.25" header="0.25" footer="0.25"/>
  <pageSetup scale="82" orientation="landscape" r:id="rId1"/>
  <headerFooter alignWithMargins="0"/>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pageSetUpPr fitToPage="1"/>
  </sheetPr>
  <dimension ref="A1:I30"/>
  <sheetViews>
    <sheetView showGridLines="0" zoomScale="90" zoomScaleNormal="90" zoomScaleSheetLayoutView="70" workbookViewId="0">
      <selection activeCell="C1" sqref="C1"/>
    </sheetView>
  </sheetViews>
  <sheetFormatPr defaultColWidth="9" defaultRowHeight="12.75"/>
  <cols>
    <col min="1" max="1" width="2.875" style="15" customWidth="1"/>
    <col min="2" max="2" width="64" style="15" customWidth="1"/>
    <col min="3" max="3" width="26.625" style="15" hidden="1" customWidth="1"/>
    <col min="4" max="4" width="26.62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10" t="s">
        <v>93</v>
      </c>
      <c r="B2" s="510"/>
      <c r="C2" s="510"/>
      <c r="D2" s="510"/>
      <c r="E2" s="510"/>
      <c r="F2" s="510"/>
      <c r="G2" s="510"/>
    </row>
    <row r="3" spans="1:7" s="11" customFormat="1" ht="19.899999999999999" customHeight="1">
      <c r="A3" s="510" t="s">
        <v>100</v>
      </c>
      <c r="B3" s="510"/>
      <c r="C3" s="510"/>
      <c r="D3" s="510"/>
      <c r="E3" s="510"/>
      <c r="F3" s="510"/>
      <c r="G3" s="510"/>
    </row>
    <row r="4" spans="1:7" s="11" customFormat="1" ht="19.899999999999999" customHeight="1">
      <c r="A4" s="511" t="str">
        <f>'2023_BUMCT_AUT_PEDS'!A4:E4</f>
        <v>EFFECTIVE 10/01/2023 THROUGH 9/30/2024</v>
      </c>
      <c r="B4" s="511"/>
      <c r="C4" s="511"/>
      <c r="D4" s="511"/>
      <c r="E4" s="511"/>
      <c r="F4" s="511"/>
      <c r="G4" s="511"/>
    </row>
    <row r="5" spans="1:7" s="11" customFormat="1" ht="19.899999999999999" customHeight="1">
      <c r="A5" s="510" t="s">
        <v>95</v>
      </c>
      <c r="B5" s="510"/>
      <c r="C5" s="510"/>
      <c r="D5" s="510"/>
      <c r="E5" s="510"/>
      <c r="F5" s="510"/>
      <c r="G5" s="510"/>
    </row>
    <row r="6" spans="1:7">
      <c r="D6" s="2"/>
      <c r="E6" s="515"/>
      <c r="F6" s="515"/>
      <c r="G6" s="515"/>
    </row>
    <row r="7" spans="1:7" ht="15.6" customHeight="1">
      <c r="B7" s="17"/>
      <c r="C7" s="17"/>
      <c r="D7" s="2" t="s">
        <v>96</v>
      </c>
      <c r="E7" s="515"/>
      <c r="F7" s="515"/>
      <c r="G7" s="515"/>
    </row>
    <row r="8" spans="1:7" ht="35.1" customHeight="1">
      <c r="B8" s="18" t="s">
        <v>5</v>
      </c>
      <c r="C8" s="129" t="s">
        <v>6</v>
      </c>
      <c r="D8" s="249" t="s">
        <v>7</v>
      </c>
      <c r="E8" s="2"/>
      <c r="F8" s="2"/>
      <c r="G8" s="2"/>
    </row>
    <row r="9" spans="1:7" ht="57" customHeight="1">
      <c r="B9" s="400" t="s">
        <v>8</v>
      </c>
      <c r="C9" s="308">
        <v>5817</v>
      </c>
      <c r="D9" s="250">
        <f t="shared" ref="D9:D14" si="0">ROUND(C9*$C$23,0)</f>
        <v>6033</v>
      </c>
      <c r="E9" s="2"/>
      <c r="F9" s="2"/>
      <c r="G9" s="2"/>
    </row>
    <row r="10" spans="1:7" ht="35.1" customHeight="1">
      <c r="B10" s="400" t="s">
        <v>101</v>
      </c>
      <c r="C10" s="487">
        <v>10268</v>
      </c>
      <c r="D10" s="250">
        <f t="shared" si="0"/>
        <v>10650</v>
      </c>
      <c r="E10" s="20"/>
    </row>
    <row r="11" spans="1:7" ht="35.1" customHeight="1">
      <c r="B11" s="400" t="s">
        <v>32</v>
      </c>
      <c r="C11" s="487">
        <v>15461</v>
      </c>
      <c r="D11" s="250">
        <f t="shared" si="0"/>
        <v>16036</v>
      </c>
      <c r="E11" s="20"/>
    </row>
    <row r="12" spans="1:7" ht="35.1" customHeight="1">
      <c r="B12" s="78" t="s">
        <v>10</v>
      </c>
      <c r="C12" s="488">
        <v>55929</v>
      </c>
      <c r="D12" s="250">
        <f t="shared" si="0"/>
        <v>58010</v>
      </c>
      <c r="E12" s="20"/>
    </row>
    <row r="13" spans="1:7" ht="35.1" customHeight="1">
      <c r="B13" s="29" t="s">
        <v>11</v>
      </c>
      <c r="C13" s="488">
        <v>88344</v>
      </c>
      <c r="D13" s="250">
        <f t="shared" si="0"/>
        <v>91630</v>
      </c>
      <c r="E13" s="20"/>
    </row>
    <row r="14" spans="1:7" ht="35.1" customHeight="1">
      <c r="B14" s="29" t="s">
        <v>12</v>
      </c>
      <c r="C14" s="488">
        <v>29214</v>
      </c>
      <c r="D14" s="251">
        <f t="shared" si="0"/>
        <v>30301</v>
      </c>
      <c r="E14" s="20"/>
    </row>
    <row r="15" spans="1:7" ht="35.1" customHeight="1">
      <c r="B15" s="21" t="s">
        <v>33</v>
      </c>
      <c r="C15" s="21"/>
      <c r="D15" s="154">
        <f>SUM(D9:D14)</f>
        <v>212660</v>
      </c>
    </row>
    <row r="16" spans="1:7">
      <c r="D16" s="157"/>
    </row>
    <row r="17" spans="1:9" ht="67.5" customHeight="1">
      <c r="B17" s="5" t="s">
        <v>14</v>
      </c>
      <c r="C17" s="5"/>
      <c r="D17" s="146">
        <f>'2023_BannerMD_BMT_AUT_ADULT'!D16</f>
        <v>2317</v>
      </c>
      <c r="E17" s="512" t="str">
        <f>'2023_BannerMD_BMT_AUT_ADULT'!E16</f>
        <v>Days 11+/61+ paid at the per diem rate are not subject to the transplant outlier (prep and transplant through day 60) but are subject to outlier pursuant to the transplant specialty contract at an established threshold of $7,263.18</v>
      </c>
      <c r="F17" s="513"/>
      <c r="G17" s="514"/>
    </row>
    <row r="18" spans="1:9">
      <c r="B18" s="9"/>
      <c r="C18" s="9"/>
      <c r="D18" s="8"/>
    </row>
    <row r="19" spans="1:9">
      <c r="D19" s="31"/>
    </row>
    <row r="20" spans="1:9" ht="10.5" customHeight="1">
      <c r="B20" s="1"/>
      <c r="C20" s="1" t="s">
        <v>34</v>
      </c>
      <c r="D20" s="2" t="s">
        <v>34</v>
      </c>
    </row>
    <row r="21" spans="1:9" ht="72" customHeight="1">
      <c r="B21" s="6" t="s">
        <v>35</v>
      </c>
      <c r="C21" s="137">
        <v>225200</v>
      </c>
      <c r="D21" s="251">
        <f>ROUND(C21*$C$23,0)</f>
        <v>233577</v>
      </c>
    </row>
    <row r="22" spans="1:9">
      <c r="B22" s="493" t="s">
        <v>28</v>
      </c>
    </row>
    <row r="23" spans="1:9">
      <c r="B23" s="25" t="s">
        <v>28</v>
      </c>
      <c r="C23" s="27">
        <v>1.0371999999999999</v>
      </c>
    </row>
    <row r="24" spans="1:9">
      <c r="B24" s="15" t="s">
        <v>28</v>
      </c>
      <c r="C24" s="198">
        <v>10000</v>
      </c>
    </row>
    <row r="25" spans="1:9" s="11" customFormat="1" ht="19.899999999999999" customHeight="1">
      <c r="A25" s="393"/>
      <c r="B25" s="393"/>
      <c r="C25" s="393"/>
      <c r="D25" s="393"/>
      <c r="E25" s="393"/>
      <c r="F25" s="393"/>
      <c r="G25" s="393"/>
    </row>
    <row r="26" spans="1:9" s="12" customFormat="1" ht="51.75" customHeight="1">
      <c r="B26" s="507" t="s">
        <v>102</v>
      </c>
      <c r="C26" s="508"/>
      <c r="D26" s="508"/>
      <c r="E26" s="508"/>
      <c r="F26" s="508"/>
      <c r="G26" s="509"/>
    </row>
    <row r="28" spans="1:9" customFormat="1" ht="31.5" customHeight="1">
      <c r="A28" s="15"/>
      <c r="B28" s="507" t="s">
        <v>97</v>
      </c>
      <c r="C28" s="508"/>
      <c r="D28" s="508"/>
      <c r="E28" s="508"/>
      <c r="F28" s="508"/>
      <c r="G28" s="509"/>
    </row>
    <row r="30" spans="1:9" ht="36.75" customHeight="1">
      <c r="B30" s="507" t="s">
        <v>22</v>
      </c>
      <c r="C30" s="508"/>
      <c r="D30" s="508"/>
      <c r="E30" s="508"/>
      <c r="F30" s="508"/>
      <c r="G30" s="509"/>
      <c r="H30" s="10"/>
      <c r="I30" s="10"/>
    </row>
  </sheetData>
  <mergeCells count="9">
    <mergeCell ref="B30:G30"/>
    <mergeCell ref="B28:G28"/>
    <mergeCell ref="A2:G2"/>
    <mergeCell ref="A3:G3"/>
    <mergeCell ref="A4:G4"/>
    <mergeCell ref="A5:G5"/>
    <mergeCell ref="E6:G7"/>
    <mergeCell ref="E17:G17"/>
    <mergeCell ref="B26:G26"/>
  </mergeCells>
  <printOptions horizontalCentered="1"/>
  <pageMargins left="0.25" right="0.25" top="0.25" bottom="0.25" header="0.25" footer="0.25"/>
  <pageSetup scale="75"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pageSetUpPr fitToPage="1"/>
  </sheetPr>
  <dimension ref="A1:I29"/>
  <sheetViews>
    <sheetView showGridLines="0" zoomScale="90" zoomScaleNormal="90" zoomScaleSheetLayoutView="70" workbookViewId="0">
      <selection activeCell="E13" sqref="E13"/>
    </sheetView>
  </sheetViews>
  <sheetFormatPr defaultColWidth="9" defaultRowHeight="12.75"/>
  <cols>
    <col min="1" max="1" width="2.875" style="15" customWidth="1"/>
    <col min="2" max="2" width="64" style="15" customWidth="1"/>
    <col min="3" max="3" width="26.625" style="15" hidden="1" customWidth="1"/>
    <col min="4" max="4" width="26.625" style="15" customWidth="1"/>
    <col min="5" max="6" width="18.625" style="15" customWidth="1"/>
    <col min="7" max="7" width="12.625" style="15" customWidth="1"/>
    <col min="8" max="8" width="9" style="15" customWidth="1"/>
    <col min="9" max="16384" width="9" style="15"/>
  </cols>
  <sheetData>
    <row r="1" spans="1:8" ht="19.899999999999999" customHeight="1"/>
    <row r="2" spans="1:8" s="11" customFormat="1" ht="19.899999999999999" customHeight="1">
      <c r="A2" s="85"/>
      <c r="B2" s="510" t="s">
        <v>93</v>
      </c>
      <c r="C2" s="510"/>
      <c r="D2" s="510"/>
      <c r="E2" s="510"/>
      <c r="F2" s="510"/>
      <c r="G2" s="85"/>
      <c r="H2" s="85"/>
    </row>
    <row r="3" spans="1:8" s="11" customFormat="1" ht="19.899999999999999" customHeight="1">
      <c r="A3" s="85"/>
      <c r="B3" s="510" t="s">
        <v>103</v>
      </c>
      <c r="C3" s="510"/>
      <c r="D3" s="510"/>
      <c r="E3" s="510"/>
      <c r="F3" s="510"/>
      <c r="G3" s="85"/>
      <c r="H3" s="85"/>
    </row>
    <row r="4" spans="1:8" s="11" customFormat="1" ht="19.899999999999999" customHeight="1">
      <c r="A4" s="130"/>
      <c r="B4" s="511" t="str">
        <f>'2023_BUMCT_AUT_PEDS'!A4</f>
        <v>EFFECTIVE 10/01/2023 THROUGH 9/30/2024</v>
      </c>
      <c r="C4" s="511"/>
      <c r="D4" s="511"/>
      <c r="E4" s="511"/>
      <c r="F4" s="511"/>
      <c r="G4" s="130"/>
    </row>
    <row r="5" spans="1:8" s="11" customFormat="1" ht="19.899999999999999" customHeight="1">
      <c r="A5" s="85"/>
      <c r="B5" s="510" t="s">
        <v>95</v>
      </c>
      <c r="C5" s="510"/>
      <c r="D5" s="510"/>
      <c r="E5" s="510"/>
      <c r="F5" s="510"/>
      <c r="G5" s="85"/>
    </row>
    <row r="6" spans="1:8">
      <c r="D6" s="2"/>
      <c r="E6" s="515"/>
      <c r="F6" s="515"/>
      <c r="G6" s="515"/>
    </row>
    <row r="7" spans="1:8" ht="18" customHeight="1">
      <c r="B7" s="17"/>
      <c r="C7" s="17"/>
      <c r="D7" s="2" t="s">
        <v>96</v>
      </c>
      <c r="E7" s="515"/>
      <c r="F7" s="515"/>
      <c r="G7" s="515"/>
    </row>
    <row r="8" spans="1:8" ht="24.95" customHeight="1">
      <c r="B8" s="18" t="s">
        <v>5</v>
      </c>
      <c r="C8" s="129" t="s">
        <v>6</v>
      </c>
      <c r="D8" s="18" t="s">
        <v>7</v>
      </c>
      <c r="E8" s="2"/>
      <c r="F8" s="2"/>
      <c r="G8" s="2"/>
    </row>
    <row r="9" spans="1:8" ht="51.75" customHeight="1">
      <c r="B9" s="400" t="s">
        <v>8</v>
      </c>
      <c r="C9" s="216">
        <v>5944</v>
      </c>
      <c r="D9" s="147">
        <f>ROUND(C9*$C$22,0)</f>
        <v>6165</v>
      </c>
      <c r="E9" s="2"/>
      <c r="F9" s="2"/>
      <c r="G9" s="2"/>
    </row>
    <row r="10" spans="1:8" ht="35.1" customHeight="1">
      <c r="B10" s="23" t="s">
        <v>40</v>
      </c>
      <c r="C10" s="217">
        <v>10493</v>
      </c>
      <c r="D10" s="147">
        <f>ROUND(C10*$C$22,0)</f>
        <v>10883</v>
      </c>
      <c r="E10" s="20"/>
    </row>
    <row r="11" spans="1:8" ht="35.1" customHeight="1">
      <c r="B11" s="4" t="s">
        <v>32</v>
      </c>
      <c r="C11" s="220" t="s">
        <v>104</v>
      </c>
      <c r="D11" s="147" t="s">
        <v>104</v>
      </c>
      <c r="E11" s="20"/>
    </row>
    <row r="12" spans="1:8" ht="35.1" customHeight="1">
      <c r="B12" s="23" t="s">
        <v>10</v>
      </c>
      <c r="C12" s="147">
        <v>57159</v>
      </c>
      <c r="D12" s="147">
        <f>ROUND(C12*$C$22,0)</f>
        <v>59285</v>
      </c>
      <c r="E12" s="20"/>
    </row>
    <row r="13" spans="1:8" ht="35.1" customHeight="1">
      <c r="B13" s="29" t="s">
        <v>11</v>
      </c>
      <c r="C13" s="147">
        <v>90287</v>
      </c>
      <c r="D13" s="147">
        <f>ROUND(C13*$C$22,0)</f>
        <v>93646</v>
      </c>
      <c r="E13" s="20"/>
    </row>
    <row r="14" spans="1:8" ht="35.1" customHeight="1">
      <c r="B14" s="29" t="s">
        <v>12</v>
      </c>
      <c r="C14" s="147">
        <v>29857</v>
      </c>
      <c r="D14" s="147">
        <f>ROUND(C14*$C$22,0)</f>
        <v>30968</v>
      </c>
      <c r="E14" s="20"/>
    </row>
    <row r="15" spans="1:8" ht="35.1" customHeight="1">
      <c r="B15" s="21" t="s">
        <v>42</v>
      </c>
      <c r="C15" s="21"/>
      <c r="D15" s="148">
        <f>SUM(D9:D14)</f>
        <v>200947</v>
      </c>
    </row>
    <row r="16" spans="1:8">
      <c r="D16" s="152"/>
    </row>
    <row r="17" spans="1:9" ht="67.5" customHeight="1">
      <c r="B17" s="5" t="s">
        <v>14</v>
      </c>
      <c r="C17" s="5"/>
      <c r="D17" s="192">
        <f>'2023_BannerMD_BMT_AUT_ADULT'!D16</f>
        <v>2317</v>
      </c>
      <c r="E17" s="512" t="str">
        <f>'2023_BannerMD_BMT_AUT_ADULT'!E16</f>
        <v>Days 11+/61+ paid at the per diem rate are not subject to the transplant outlier (prep and transplant through day 60) but are subject to outlier pursuant to the transplant specialty contract at an established threshold of $7,263.18</v>
      </c>
      <c r="F17" s="513"/>
      <c r="G17" s="514"/>
    </row>
    <row r="18" spans="1:9">
      <c r="D18" s="31"/>
    </row>
    <row r="19" spans="1:9" ht="24" customHeight="1">
      <c r="B19" s="1"/>
      <c r="C19" s="1" t="s">
        <v>34</v>
      </c>
      <c r="D19" s="2" t="s">
        <v>34</v>
      </c>
    </row>
    <row r="20" spans="1:9" ht="77.25" customHeight="1">
      <c r="B20" s="6" t="s">
        <v>43</v>
      </c>
      <c r="C20" s="147">
        <v>246648</v>
      </c>
      <c r="D20" s="147">
        <f t="shared" ref="D20" si="0">ROUND(C20*$C$22,0)</f>
        <v>255823</v>
      </c>
    </row>
    <row r="21" spans="1:9" hidden="1">
      <c r="B21" s="138" t="s">
        <v>36</v>
      </c>
    </row>
    <row r="22" spans="1:9" hidden="1">
      <c r="B22" s="25" t="s">
        <v>18</v>
      </c>
      <c r="C22" s="27">
        <v>1.0371999999999999</v>
      </c>
    </row>
    <row r="23" spans="1:9" hidden="1">
      <c r="B23" s="15" t="s">
        <v>37</v>
      </c>
      <c r="C23" s="198">
        <v>30000</v>
      </c>
    </row>
    <row r="25" spans="1:9" s="12" customFormat="1" ht="51.95" customHeight="1">
      <c r="B25" s="507" t="s">
        <v>16</v>
      </c>
      <c r="C25" s="508"/>
      <c r="D25" s="508"/>
      <c r="E25" s="508"/>
      <c r="F25" s="508"/>
      <c r="G25" s="509"/>
    </row>
    <row r="27" spans="1:9" customFormat="1" ht="38.1" customHeight="1">
      <c r="A27" s="15"/>
      <c r="B27" s="507" t="s">
        <v>97</v>
      </c>
      <c r="C27" s="508"/>
      <c r="D27" s="508"/>
      <c r="E27" s="508"/>
      <c r="F27" s="508"/>
      <c r="G27" s="509"/>
    </row>
    <row r="29" spans="1:9" ht="36.75" customHeight="1">
      <c r="B29" s="507" t="s">
        <v>22</v>
      </c>
      <c r="C29" s="508"/>
      <c r="D29" s="508"/>
      <c r="E29" s="508"/>
      <c r="F29" s="508"/>
      <c r="G29" s="509"/>
      <c r="H29" s="10"/>
      <c r="I29" s="10"/>
    </row>
  </sheetData>
  <mergeCells count="9">
    <mergeCell ref="B29:G29"/>
    <mergeCell ref="B27:G27"/>
    <mergeCell ref="B2:F2"/>
    <mergeCell ref="B3:F3"/>
    <mergeCell ref="B4:F4"/>
    <mergeCell ref="B5:F5"/>
    <mergeCell ref="E6:G7"/>
    <mergeCell ref="E17:G17"/>
    <mergeCell ref="B25:G25"/>
  </mergeCells>
  <printOptions horizontalCentered="1"/>
  <pageMargins left="0.25" right="0.25" top="0.25" bottom="0.25" header="0.25" footer="0.25"/>
  <pageSetup scale="76"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pageSetUpPr fitToPage="1"/>
  </sheetPr>
  <dimension ref="A1:I28"/>
  <sheetViews>
    <sheetView showGridLines="0" zoomScale="90" zoomScaleNormal="90" zoomScaleSheetLayoutView="70" workbookViewId="0">
      <selection activeCell="F11" sqref="F11"/>
    </sheetView>
  </sheetViews>
  <sheetFormatPr defaultColWidth="9" defaultRowHeight="12.75"/>
  <cols>
    <col min="1" max="1" width="2.875" style="15" customWidth="1"/>
    <col min="2" max="2" width="64" style="15" customWidth="1"/>
    <col min="3" max="3" width="24.125" style="15" hidden="1" customWidth="1"/>
    <col min="4" max="4" width="24.12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10" t="s">
        <v>93</v>
      </c>
      <c r="B2" s="510"/>
      <c r="C2" s="510"/>
      <c r="D2" s="510"/>
      <c r="E2" s="510"/>
      <c r="F2" s="510"/>
      <c r="G2" s="510"/>
    </row>
    <row r="3" spans="1:7" s="11" customFormat="1" ht="19.899999999999999" customHeight="1">
      <c r="A3" s="510" t="s">
        <v>1</v>
      </c>
      <c r="B3" s="510"/>
      <c r="C3" s="510"/>
      <c r="D3" s="510"/>
      <c r="E3" s="510"/>
      <c r="F3" s="510"/>
      <c r="G3" s="510"/>
    </row>
    <row r="4" spans="1:7" s="11" customFormat="1" ht="19.899999999999999" customHeight="1">
      <c r="A4" s="511" t="str">
        <f>'2023_BannerMD_BMT_AUT_ADULT'!A4:E4</f>
        <v>EFFECTIVE 10/01/2023 THROUGH 9/30/2024</v>
      </c>
      <c r="B4" s="511"/>
      <c r="C4" s="511"/>
      <c r="D4" s="511"/>
      <c r="E4" s="511"/>
      <c r="F4" s="511"/>
      <c r="G4" s="511"/>
    </row>
    <row r="5" spans="1:7" s="11" customFormat="1" ht="19.899999999999999" customHeight="1">
      <c r="A5" s="510" t="s">
        <v>95</v>
      </c>
      <c r="B5" s="510"/>
      <c r="C5" s="510"/>
      <c r="D5" s="510"/>
      <c r="E5" s="510"/>
      <c r="F5" s="510"/>
      <c r="G5" s="510"/>
    </row>
    <row r="6" spans="1:7" s="12" customFormat="1" ht="18.75" customHeight="1">
      <c r="B6" s="13"/>
      <c r="C6" s="13"/>
    </row>
    <row r="7" spans="1:7" ht="18" customHeight="1">
      <c r="B7" s="17"/>
      <c r="C7" s="17"/>
      <c r="D7" s="2" t="s">
        <v>4</v>
      </c>
      <c r="E7" s="2"/>
      <c r="F7" s="2"/>
      <c r="G7" s="2"/>
    </row>
    <row r="8" spans="1:7" ht="35.1" customHeight="1">
      <c r="B8" s="18" t="s">
        <v>5</v>
      </c>
      <c r="C8" s="129" t="s">
        <v>6</v>
      </c>
      <c r="D8" s="18" t="s">
        <v>7</v>
      </c>
      <c r="E8" s="2"/>
      <c r="F8" s="2"/>
      <c r="G8" s="2"/>
    </row>
    <row r="9" spans="1:7" ht="72" customHeight="1">
      <c r="B9" s="400" t="s">
        <v>8</v>
      </c>
      <c r="C9" s="248">
        <v>5691</v>
      </c>
      <c r="D9" s="147">
        <f>ROUND(C9*$C$27,0)</f>
        <v>5903</v>
      </c>
      <c r="E9" s="2"/>
      <c r="F9" s="2"/>
      <c r="G9" s="2"/>
    </row>
    <row r="10" spans="1:7" ht="35.1" customHeight="1">
      <c r="B10" s="78" t="s">
        <v>9</v>
      </c>
      <c r="C10" s="267">
        <v>14993</v>
      </c>
      <c r="D10" s="147">
        <f t="shared" ref="D10:D11" si="0">ROUND(C10*$C$27,0)</f>
        <v>15551</v>
      </c>
      <c r="E10" s="20"/>
    </row>
    <row r="11" spans="1:7" ht="35.1" customHeight="1">
      <c r="B11" s="78" t="s">
        <v>10</v>
      </c>
      <c r="C11" s="266">
        <v>55826</v>
      </c>
      <c r="D11" s="147">
        <f t="shared" si="0"/>
        <v>57903</v>
      </c>
      <c r="E11" s="20"/>
    </row>
    <row r="12" spans="1:7" ht="35.1" customHeight="1">
      <c r="B12" s="29" t="s">
        <v>11</v>
      </c>
      <c r="C12" s="266">
        <v>75686</v>
      </c>
      <c r="D12" s="147">
        <f>ROUND(C12*$C$27,0)</f>
        <v>78502</v>
      </c>
      <c r="E12" s="20"/>
    </row>
    <row r="13" spans="1:7" ht="35.1" customHeight="1">
      <c r="B13" s="29" t="s">
        <v>12</v>
      </c>
      <c r="C13" s="266">
        <v>10751</v>
      </c>
      <c r="D13" s="147">
        <f>ROUND(C13*$C$27,0)</f>
        <v>11151</v>
      </c>
      <c r="E13" s="20"/>
    </row>
    <row r="14" spans="1:7" ht="35.1" customHeight="1">
      <c r="B14" s="21" t="s">
        <v>105</v>
      </c>
      <c r="C14" s="21"/>
      <c r="D14" s="148">
        <f>SUM(D9:D13)</f>
        <v>169010</v>
      </c>
    </row>
    <row r="15" spans="1:7" ht="21" customHeight="1">
      <c r="B15" s="1"/>
      <c r="C15" s="1"/>
      <c r="D15" s="150"/>
    </row>
    <row r="16" spans="1:7" ht="63" customHeight="1">
      <c r="B16" s="5" t="s">
        <v>14</v>
      </c>
      <c r="C16" s="5"/>
      <c r="D16" s="151">
        <f>'2023_BannerMD_BMT_AUT_ADULT'!D16</f>
        <v>2317</v>
      </c>
      <c r="E16" s="512" t="str">
        <f>'2023_BannerMD_BMT_AUT_ADULT'!E16</f>
        <v>Days 11+/61+ paid at the per diem rate are not subject to the transplant outlier (prep and transplant through day 60) but are subject to outlier pursuant to the transplant specialty contract at an established threshold of $7,263.18</v>
      </c>
      <c r="F16" s="513"/>
      <c r="G16" s="514"/>
    </row>
    <row r="17" spans="1:9">
      <c r="B17" s="9"/>
      <c r="C17" s="9"/>
      <c r="D17" s="8"/>
    </row>
    <row r="18" spans="1:9" ht="56.1" customHeight="1">
      <c r="B18" s="507" t="s">
        <v>44</v>
      </c>
      <c r="C18" s="508"/>
      <c r="D18" s="508"/>
      <c r="E18" s="508"/>
      <c r="F18" s="508"/>
      <c r="G18" s="509"/>
    </row>
    <row r="19" spans="1:9">
      <c r="B19" s="9"/>
      <c r="C19" s="9"/>
      <c r="D19" s="8"/>
    </row>
    <row r="20" spans="1:9" ht="36.75" customHeight="1">
      <c r="B20" s="507" t="s">
        <v>22</v>
      </c>
      <c r="C20" s="508"/>
      <c r="D20" s="508"/>
      <c r="E20" s="508"/>
      <c r="F20" s="508"/>
      <c r="G20" s="509"/>
      <c r="H20" s="10"/>
      <c r="I20" s="10"/>
    </row>
    <row r="21" spans="1:9">
      <c r="B21" s="9"/>
      <c r="C21" s="9"/>
      <c r="D21" s="8"/>
    </row>
    <row r="26" spans="1:9" hidden="1">
      <c r="B26" s="138" t="s">
        <v>36</v>
      </c>
    </row>
    <row r="27" spans="1:9" s="10" customFormat="1" hidden="1">
      <c r="A27" s="15"/>
      <c r="B27" s="25" t="s">
        <v>18</v>
      </c>
      <c r="C27" s="27">
        <v>1.0371999999999999</v>
      </c>
      <c r="D27" s="15"/>
      <c r="E27" s="15"/>
      <c r="F27" s="15"/>
      <c r="G27" s="15"/>
    </row>
    <row r="28" spans="1:9">
      <c r="C28" s="26"/>
    </row>
  </sheetData>
  <mergeCells count="7">
    <mergeCell ref="B20:G20"/>
    <mergeCell ref="B18:G18"/>
    <mergeCell ref="A2:G2"/>
    <mergeCell ref="A3:G3"/>
    <mergeCell ref="A4:G4"/>
    <mergeCell ref="A5:G5"/>
    <mergeCell ref="E16:G16"/>
  </mergeCells>
  <printOptions horizontalCentered="1"/>
  <pageMargins left="0.25" right="0.25" top="0.25" bottom="0.25" header="0.25" footer="0.25"/>
  <pageSetup scale="8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pageSetUpPr fitToPage="1"/>
  </sheetPr>
  <dimension ref="A2:I25"/>
  <sheetViews>
    <sheetView showGridLines="0" zoomScale="90" zoomScaleNormal="90" zoomScaleSheetLayoutView="70" workbookViewId="0">
      <selection activeCell="C1" sqref="C1"/>
    </sheetView>
  </sheetViews>
  <sheetFormatPr defaultColWidth="9" defaultRowHeight="12.75"/>
  <cols>
    <col min="1" max="1" width="2.875" style="15" customWidth="1"/>
    <col min="2" max="2" width="64" style="15" customWidth="1"/>
    <col min="3" max="3" width="27.375" style="15" hidden="1" customWidth="1"/>
    <col min="4" max="4" width="27.37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10" t="s">
        <v>93</v>
      </c>
      <c r="B2" s="510"/>
      <c r="C2" s="510"/>
      <c r="D2" s="510"/>
      <c r="E2" s="510"/>
      <c r="F2" s="510"/>
      <c r="G2" s="510"/>
    </row>
    <row r="3" spans="1:7" s="11" customFormat="1" ht="19.899999999999999" customHeight="1">
      <c r="A3" s="510" t="s">
        <v>24</v>
      </c>
      <c r="B3" s="510"/>
      <c r="C3" s="510"/>
      <c r="D3" s="510"/>
      <c r="E3" s="510"/>
      <c r="F3" s="510"/>
      <c r="G3" s="510"/>
    </row>
    <row r="4" spans="1:7" s="11" customFormat="1" ht="19.899999999999999" customHeight="1">
      <c r="A4" s="511" t="str">
        <f>'2023_BannerMD_BMT_AUT_ADULT'!A4:E4</f>
        <v>EFFECTIVE 10/01/2023 THROUGH 9/30/2024</v>
      </c>
      <c r="B4" s="511"/>
      <c r="C4" s="511"/>
      <c r="D4" s="511"/>
      <c r="E4" s="511"/>
      <c r="F4" s="511"/>
      <c r="G4" s="511"/>
    </row>
    <row r="5" spans="1:7" s="11" customFormat="1" ht="19.899999999999999" customHeight="1">
      <c r="A5" s="510" t="s">
        <v>95</v>
      </c>
      <c r="B5" s="510"/>
      <c r="C5" s="510"/>
      <c r="D5" s="510"/>
      <c r="E5" s="510"/>
      <c r="F5" s="510"/>
      <c r="G5" s="510"/>
    </row>
    <row r="6" spans="1:7" s="11" customFormat="1" ht="12.75" customHeight="1">
      <c r="A6" s="393"/>
      <c r="B6" s="393"/>
      <c r="C6" s="393"/>
      <c r="D6" s="393"/>
      <c r="E6" s="393"/>
      <c r="F6" s="393"/>
      <c r="G6" s="393"/>
    </row>
    <row r="7" spans="1:7" ht="15.75" customHeight="1">
      <c r="D7" s="2" t="s">
        <v>4</v>
      </c>
      <c r="E7" s="48"/>
    </row>
    <row r="8" spans="1:7" ht="35.1" customHeight="1">
      <c r="B8" s="18" t="s">
        <v>5</v>
      </c>
      <c r="C8" s="129" t="s">
        <v>6</v>
      </c>
      <c r="D8" s="18" t="s">
        <v>7</v>
      </c>
      <c r="E8" s="2"/>
      <c r="F8" s="2"/>
      <c r="G8" s="2"/>
    </row>
    <row r="9" spans="1:7" ht="56.25" customHeight="1">
      <c r="B9" s="400" t="s">
        <v>8</v>
      </c>
      <c r="C9" s="248">
        <v>5731</v>
      </c>
      <c r="D9" s="147">
        <f>ROUND(C9*$C$23,0)</f>
        <v>5944</v>
      </c>
      <c r="E9" s="2"/>
      <c r="F9" s="2"/>
      <c r="G9" s="2"/>
    </row>
    <row r="10" spans="1:7" ht="35.1" customHeight="1">
      <c r="B10" s="4" t="s">
        <v>99</v>
      </c>
      <c r="C10" s="267">
        <v>4686</v>
      </c>
      <c r="D10" s="147">
        <f t="shared" ref="D10:D13" si="0">ROUND(C10*$C$23,0)</f>
        <v>4860</v>
      </c>
      <c r="E10" s="20"/>
    </row>
    <row r="11" spans="1:7" ht="35.1" customHeight="1">
      <c r="B11" s="400" t="s">
        <v>26</v>
      </c>
      <c r="C11" s="266">
        <v>15461</v>
      </c>
      <c r="D11" s="147">
        <f t="shared" si="0"/>
        <v>16036</v>
      </c>
      <c r="E11" s="20"/>
    </row>
    <row r="12" spans="1:7" ht="35.1" customHeight="1">
      <c r="B12" s="78" t="s">
        <v>10</v>
      </c>
      <c r="C12" s="266">
        <v>55835</v>
      </c>
      <c r="D12" s="147">
        <f t="shared" si="0"/>
        <v>57912</v>
      </c>
      <c r="E12" s="20"/>
    </row>
    <row r="13" spans="1:7" ht="35.1" customHeight="1">
      <c r="B13" s="29" t="s">
        <v>11</v>
      </c>
      <c r="C13" s="266">
        <v>75700</v>
      </c>
      <c r="D13" s="147">
        <f t="shared" si="0"/>
        <v>78516</v>
      </c>
      <c r="E13" s="20"/>
    </row>
    <row r="14" spans="1:7" ht="35.1" customHeight="1">
      <c r="B14" s="29" t="s">
        <v>12</v>
      </c>
      <c r="C14" s="266">
        <v>10757</v>
      </c>
      <c r="D14" s="147">
        <f>ROUND(C14*$C$23,0)</f>
        <v>11157</v>
      </c>
      <c r="E14" s="20"/>
    </row>
    <row r="15" spans="1:7" ht="35.1" customHeight="1">
      <c r="B15" s="21" t="s">
        <v>27</v>
      </c>
      <c r="C15" s="148">
        <f>SUM(C9:C14)</f>
        <v>168170</v>
      </c>
      <c r="D15" s="148">
        <f>SUM(D9:D14)</f>
        <v>174425</v>
      </c>
      <c r="E15" s="20"/>
    </row>
    <row r="16" spans="1:7">
      <c r="D16" s="150"/>
    </row>
    <row r="17" spans="2:9" ht="66" customHeight="1">
      <c r="B17" s="5" t="s">
        <v>14</v>
      </c>
      <c r="C17" s="5"/>
      <c r="D17" s="151">
        <f>'2023_BannerMD_BMT_AUT_ADULT'!D16</f>
        <v>2317</v>
      </c>
      <c r="E17" s="512" t="str">
        <f>'2023_BannerMD_BMT_AUT_ADULT'!E16</f>
        <v>Days 11+/61+ paid at the per diem rate are not subject to the transplant outlier (prep and transplant through day 60) but are subject to outlier pursuant to the transplant specialty contract at an established threshold of $7,263.18</v>
      </c>
      <c r="F17" s="513"/>
      <c r="G17" s="514"/>
    </row>
    <row r="18" spans="2:9">
      <c r="B18" s="9"/>
      <c r="C18" s="9"/>
      <c r="D18" s="8"/>
    </row>
    <row r="19" spans="2:9" s="12" customFormat="1" ht="59.45" customHeight="1">
      <c r="B19" s="507" t="s">
        <v>102</v>
      </c>
      <c r="C19" s="508"/>
      <c r="D19" s="508"/>
      <c r="E19" s="508"/>
      <c r="F19" s="508"/>
      <c r="G19" s="509"/>
    </row>
    <row r="21" spans="2:9" hidden="1"/>
    <row r="22" spans="2:9" hidden="1">
      <c r="B22" s="138" t="s">
        <v>36</v>
      </c>
    </row>
    <row r="23" spans="2:9" hidden="1">
      <c r="B23" s="25" t="s">
        <v>18</v>
      </c>
      <c r="C23" s="27">
        <v>1.0371999999999999</v>
      </c>
      <c r="D23" s="49"/>
      <c r="E23" s="49"/>
    </row>
    <row r="24" spans="2:9" hidden="1">
      <c r="C24" s="26"/>
    </row>
    <row r="25" spans="2:9" ht="36.75" customHeight="1">
      <c r="B25" s="507" t="s">
        <v>22</v>
      </c>
      <c r="C25" s="508"/>
      <c r="D25" s="508"/>
      <c r="E25" s="508"/>
      <c r="F25" s="508"/>
      <c r="G25" s="509"/>
      <c r="H25" s="10"/>
      <c r="I25" s="10"/>
    </row>
  </sheetData>
  <mergeCells count="7">
    <mergeCell ref="B25:G25"/>
    <mergeCell ref="B19:G19"/>
    <mergeCell ref="A2:G2"/>
    <mergeCell ref="A3:G3"/>
    <mergeCell ref="A4:G4"/>
    <mergeCell ref="A5:G5"/>
    <mergeCell ref="E17:G17"/>
  </mergeCells>
  <printOptions horizontalCentered="1"/>
  <pageMargins left="0.25" right="0.25" top="0.25" bottom="0.25" header="0.25" footer="0.25"/>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pageSetUpPr fitToPage="1"/>
  </sheetPr>
  <dimension ref="A1:I28"/>
  <sheetViews>
    <sheetView showGridLines="0" zoomScale="90" zoomScaleNormal="90" zoomScaleSheetLayoutView="70" workbookViewId="0">
      <selection activeCell="C1" sqref="C1"/>
    </sheetView>
  </sheetViews>
  <sheetFormatPr defaultColWidth="9" defaultRowHeight="12.75"/>
  <cols>
    <col min="1" max="1" width="2.875" style="15" customWidth="1"/>
    <col min="2" max="2" width="64" style="15" customWidth="1"/>
    <col min="3" max="3" width="13.25" style="15" hidden="1" customWidth="1"/>
    <col min="4" max="4" width="26.62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10" t="s">
        <v>93</v>
      </c>
      <c r="B2" s="510"/>
      <c r="C2" s="510"/>
      <c r="D2" s="510"/>
      <c r="E2" s="510"/>
      <c r="F2" s="510"/>
      <c r="G2" s="510"/>
    </row>
    <row r="3" spans="1:7" s="11" customFormat="1" ht="19.899999999999999" customHeight="1">
      <c r="A3" s="510" t="s">
        <v>30</v>
      </c>
      <c r="B3" s="510"/>
      <c r="C3" s="510"/>
      <c r="D3" s="510"/>
      <c r="E3" s="510"/>
      <c r="F3" s="510"/>
      <c r="G3" s="510"/>
    </row>
    <row r="4" spans="1:7" s="11" customFormat="1" ht="19.899999999999999" customHeight="1">
      <c r="A4" s="511" t="str">
        <f>'2023_BannerMD_BMT_AUT_ADULT'!A4:E4</f>
        <v>EFFECTIVE 10/01/2023 THROUGH 9/30/2024</v>
      </c>
      <c r="B4" s="511"/>
      <c r="C4" s="511"/>
      <c r="D4" s="511"/>
      <c r="E4" s="511"/>
      <c r="F4" s="511"/>
      <c r="G4" s="511"/>
    </row>
    <row r="5" spans="1:7" s="11" customFormat="1" ht="19.899999999999999" customHeight="1">
      <c r="A5" s="510" t="s">
        <v>95</v>
      </c>
      <c r="B5" s="510"/>
      <c r="C5" s="510"/>
      <c r="D5" s="510"/>
      <c r="E5" s="510"/>
      <c r="F5" s="510"/>
      <c r="G5" s="510"/>
    </row>
    <row r="6" spans="1:7">
      <c r="D6" s="2"/>
      <c r="E6" s="515"/>
      <c r="F6" s="515"/>
      <c r="G6" s="515"/>
    </row>
    <row r="7" spans="1:7" ht="15.6" customHeight="1">
      <c r="B7" s="17"/>
      <c r="C7" s="17"/>
      <c r="D7" s="2" t="s">
        <v>4</v>
      </c>
      <c r="E7" s="515"/>
      <c r="F7" s="515"/>
      <c r="G7" s="515"/>
    </row>
    <row r="8" spans="1:7" ht="24.95" customHeight="1">
      <c r="B8" s="18" t="s">
        <v>5</v>
      </c>
      <c r="C8" s="129" t="s">
        <v>6</v>
      </c>
      <c r="D8" s="249" t="s">
        <v>7</v>
      </c>
      <c r="E8" s="2"/>
      <c r="F8" s="2"/>
      <c r="G8" s="2"/>
    </row>
    <row r="9" spans="1:7" ht="47.25" customHeight="1">
      <c r="B9" s="400" t="s">
        <v>8</v>
      </c>
      <c r="C9" s="213">
        <v>5817</v>
      </c>
      <c r="D9" s="252">
        <f t="shared" ref="D9:D14" si="0">ROUND(C9*$C$23,0)</f>
        <v>6033</v>
      </c>
      <c r="E9" s="2"/>
      <c r="F9" s="2"/>
      <c r="G9" s="2"/>
    </row>
    <row r="10" spans="1:7" ht="35.1" customHeight="1">
      <c r="B10" s="4" t="s">
        <v>106</v>
      </c>
      <c r="C10" s="214">
        <v>10268</v>
      </c>
      <c r="D10" s="252">
        <f t="shared" si="0"/>
        <v>10650</v>
      </c>
      <c r="E10" s="20"/>
    </row>
    <row r="11" spans="1:7" ht="35.1" customHeight="1">
      <c r="B11" s="4" t="s">
        <v>32</v>
      </c>
      <c r="C11" s="214">
        <v>15461</v>
      </c>
      <c r="D11" s="252">
        <f t="shared" si="0"/>
        <v>16036</v>
      </c>
      <c r="E11" s="20"/>
    </row>
    <row r="12" spans="1:7" ht="35.1" customHeight="1">
      <c r="B12" s="23" t="s">
        <v>10</v>
      </c>
      <c r="C12" s="215">
        <v>55929</v>
      </c>
      <c r="D12" s="252">
        <f t="shared" si="0"/>
        <v>58010</v>
      </c>
      <c r="E12" s="20"/>
    </row>
    <row r="13" spans="1:7" ht="34.5" customHeight="1">
      <c r="B13" s="29" t="s">
        <v>11</v>
      </c>
      <c r="C13" s="215">
        <v>88344</v>
      </c>
      <c r="D13" s="252">
        <f t="shared" si="0"/>
        <v>91630</v>
      </c>
      <c r="E13" s="20"/>
    </row>
    <row r="14" spans="1:7" ht="35.1" customHeight="1">
      <c r="B14" s="29" t="s">
        <v>12</v>
      </c>
      <c r="C14" s="215">
        <v>29214</v>
      </c>
      <c r="D14" s="253">
        <f t="shared" si="0"/>
        <v>30301</v>
      </c>
      <c r="E14" s="20"/>
    </row>
    <row r="15" spans="1:7" ht="35.1" customHeight="1">
      <c r="B15" s="21" t="s">
        <v>33</v>
      </c>
      <c r="C15" s="154">
        <f>SUM(C9:C14)</f>
        <v>205033</v>
      </c>
      <c r="D15" s="154">
        <f>SUM(D9:D14)</f>
        <v>212660</v>
      </c>
    </row>
    <row r="16" spans="1:7">
      <c r="D16" s="157"/>
    </row>
    <row r="17" spans="2:9" ht="72" customHeight="1">
      <c r="B17" s="5" t="s">
        <v>14</v>
      </c>
      <c r="C17" s="5"/>
      <c r="D17" s="146">
        <f>'2023_BannerMD_BMT_AUT_ADULT'!D16</f>
        <v>2317</v>
      </c>
      <c r="E17" s="512" t="str">
        <f>'2023_BannerMD_BMT_AUT_ADULT'!E16</f>
        <v>Days 11+/61+ paid at the per diem rate are not subject to the transplant outlier (prep and transplant through day 60) but are subject to outlier pursuant to the transplant specialty contract at an established threshold of $7,263.18</v>
      </c>
      <c r="F17" s="513"/>
      <c r="G17" s="514"/>
    </row>
    <row r="18" spans="2:9">
      <c r="B18" s="9"/>
      <c r="C18" s="9"/>
      <c r="D18" s="159"/>
    </row>
    <row r="19" spans="2:9">
      <c r="D19" s="157"/>
    </row>
    <row r="20" spans="2:9" ht="10.5" customHeight="1">
      <c r="B20" s="1"/>
      <c r="C20" s="1" t="s">
        <v>34</v>
      </c>
      <c r="D20" s="160" t="s">
        <v>34</v>
      </c>
    </row>
    <row r="21" spans="2:9" ht="72" customHeight="1">
      <c r="B21" s="6" t="s">
        <v>35</v>
      </c>
      <c r="C21" s="161">
        <v>225200</v>
      </c>
      <c r="D21" s="253">
        <f>ROUND(C21*$C$23,0)</f>
        <v>233577</v>
      </c>
    </row>
    <row r="22" spans="2:9" hidden="1">
      <c r="B22" s="138" t="s">
        <v>36</v>
      </c>
    </row>
    <row r="23" spans="2:9" ht="15" hidden="1" customHeight="1">
      <c r="B23" s="25" t="s">
        <v>18</v>
      </c>
      <c r="C23" s="27">
        <v>1.0371999999999999</v>
      </c>
    </row>
    <row r="24" spans="2:9" ht="27.75" hidden="1" customHeight="1">
      <c r="B24" s="15" t="s">
        <v>37</v>
      </c>
      <c r="C24" s="198">
        <v>10000</v>
      </c>
    </row>
    <row r="26" spans="2:9" ht="57.95" customHeight="1">
      <c r="B26" s="507" t="s">
        <v>102</v>
      </c>
      <c r="C26" s="508"/>
      <c r="D26" s="508"/>
      <c r="E26" s="508"/>
      <c r="F26" s="508"/>
      <c r="G26" s="509"/>
    </row>
    <row r="28" spans="2:9" ht="36.75" customHeight="1">
      <c r="B28" s="507" t="s">
        <v>22</v>
      </c>
      <c r="C28" s="508"/>
      <c r="D28" s="508"/>
      <c r="E28" s="508"/>
      <c r="F28" s="508"/>
      <c r="G28" s="509"/>
      <c r="H28" s="10"/>
      <c r="I28" s="10"/>
    </row>
  </sheetData>
  <mergeCells count="8">
    <mergeCell ref="B28:G28"/>
    <mergeCell ref="E17:G17"/>
    <mergeCell ref="B26:G26"/>
    <mergeCell ref="A2:G2"/>
    <mergeCell ref="A3:G3"/>
    <mergeCell ref="A4:G4"/>
    <mergeCell ref="A5:G5"/>
    <mergeCell ref="E6:G7"/>
  </mergeCells>
  <printOptions horizontalCentered="1"/>
  <pageMargins left="0.25" right="0.25" top="0.25" bottom="0.25" header="0.25" footer="0.25"/>
  <pageSetup scale="83"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pageSetUpPr fitToPage="1"/>
  </sheetPr>
  <dimension ref="A1:I27"/>
  <sheetViews>
    <sheetView showGridLines="0" zoomScale="90" zoomScaleNormal="90" zoomScaleSheetLayoutView="70" workbookViewId="0">
      <selection activeCell="A4" sqref="A4:G4"/>
    </sheetView>
  </sheetViews>
  <sheetFormatPr defaultColWidth="9" defaultRowHeight="12.75"/>
  <cols>
    <col min="1" max="1" width="2.875" style="15" customWidth="1"/>
    <col min="2" max="2" width="64" style="15" customWidth="1"/>
    <col min="3" max="3" width="26.625" style="15" hidden="1" customWidth="1"/>
    <col min="4" max="4" width="26.62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10" t="s">
        <v>93</v>
      </c>
      <c r="B2" s="510"/>
      <c r="C2" s="510"/>
      <c r="D2" s="510"/>
      <c r="E2" s="510"/>
      <c r="F2" s="510"/>
      <c r="G2" s="510"/>
    </row>
    <row r="3" spans="1:7" s="11" customFormat="1" ht="19.899999999999999" customHeight="1">
      <c r="A3" s="510" t="s">
        <v>38</v>
      </c>
      <c r="B3" s="510"/>
      <c r="C3" s="510"/>
      <c r="D3" s="510"/>
      <c r="E3" s="510"/>
      <c r="F3" s="510"/>
      <c r="G3" s="510"/>
    </row>
    <row r="4" spans="1:7" s="11" customFormat="1" ht="19.899999999999999" customHeight="1">
      <c r="A4" s="511" t="str">
        <f>+'2023_BannerMD_BMT_AUT_ADULT'!A4:E4</f>
        <v>EFFECTIVE 10/01/2023 THROUGH 9/30/2024</v>
      </c>
      <c r="B4" s="511"/>
      <c r="C4" s="511"/>
      <c r="D4" s="511"/>
      <c r="E4" s="511"/>
      <c r="F4" s="511"/>
      <c r="G4" s="511"/>
    </row>
    <row r="5" spans="1:7" s="11" customFormat="1" ht="19.899999999999999" customHeight="1">
      <c r="A5" s="510" t="s">
        <v>95</v>
      </c>
      <c r="B5" s="510"/>
      <c r="C5" s="510"/>
      <c r="D5" s="510"/>
      <c r="E5" s="510"/>
      <c r="F5" s="510"/>
      <c r="G5" s="510"/>
    </row>
    <row r="6" spans="1:7">
      <c r="D6" s="2"/>
      <c r="E6" s="515"/>
      <c r="F6" s="515"/>
      <c r="G6" s="515"/>
    </row>
    <row r="7" spans="1:7" ht="18" customHeight="1">
      <c r="B7" s="17"/>
      <c r="C7" s="17"/>
      <c r="D7" s="2" t="s">
        <v>4</v>
      </c>
      <c r="E7" s="515"/>
      <c r="F7" s="515"/>
      <c r="G7" s="515"/>
    </row>
    <row r="8" spans="1:7" ht="24.95" customHeight="1">
      <c r="B8" s="18" t="s">
        <v>5</v>
      </c>
      <c r="C8" s="129" t="s">
        <v>6</v>
      </c>
      <c r="D8" s="18" t="s">
        <v>7</v>
      </c>
      <c r="E8" s="2"/>
      <c r="F8" s="2"/>
      <c r="G8" s="2"/>
    </row>
    <row r="9" spans="1:7" ht="47.25" customHeight="1">
      <c r="B9" s="400" t="s">
        <v>8</v>
      </c>
      <c r="C9" s="216">
        <v>5944</v>
      </c>
      <c r="D9" s="147">
        <f>ROUND(C9*$C$22,0)</f>
        <v>6165</v>
      </c>
      <c r="E9" s="2"/>
      <c r="F9" s="2"/>
      <c r="G9" s="2"/>
    </row>
    <row r="10" spans="1:7" ht="35.1" customHeight="1">
      <c r="B10" s="23" t="s">
        <v>40</v>
      </c>
      <c r="C10" s="217">
        <v>10493</v>
      </c>
      <c r="D10" s="147">
        <f>ROUND(C10*$C$22,0)</f>
        <v>10883</v>
      </c>
      <c r="E10" s="20"/>
    </row>
    <row r="11" spans="1:7" ht="35.1" customHeight="1">
      <c r="B11" s="4" t="s">
        <v>32</v>
      </c>
      <c r="C11" s="220" t="s">
        <v>41</v>
      </c>
      <c r="D11" s="147" t="s">
        <v>41</v>
      </c>
      <c r="E11" s="20"/>
    </row>
    <row r="12" spans="1:7" ht="35.1" customHeight="1">
      <c r="B12" s="23" t="s">
        <v>10</v>
      </c>
      <c r="C12" s="147">
        <v>57159</v>
      </c>
      <c r="D12" s="147">
        <f>ROUND(C12*$C$22,0)</f>
        <v>59285</v>
      </c>
      <c r="E12" s="20"/>
    </row>
    <row r="13" spans="1:7" ht="35.1" customHeight="1">
      <c r="B13" s="29" t="s">
        <v>11</v>
      </c>
      <c r="C13" s="147">
        <v>90287</v>
      </c>
      <c r="D13" s="147">
        <f>ROUND(C13*$C$22,0)</f>
        <v>93646</v>
      </c>
      <c r="E13" s="20"/>
    </row>
    <row r="14" spans="1:7" ht="35.1" customHeight="1">
      <c r="B14" s="29" t="s">
        <v>12</v>
      </c>
      <c r="C14" s="147">
        <v>29857</v>
      </c>
      <c r="D14" s="147">
        <f>ROUND(C14*$C$22,0)</f>
        <v>30968</v>
      </c>
      <c r="E14" s="20"/>
    </row>
    <row r="15" spans="1:7" ht="35.1" customHeight="1">
      <c r="B15" s="21" t="s">
        <v>42</v>
      </c>
      <c r="C15" s="21"/>
      <c r="D15" s="148">
        <f>SUM(D9:D14)</f>
        <v>200947</v>
      </c>
    </row>
    <row r="16" spans="1:7">
      <c r="D16" s="152"/>
    </row>
    <row r="17" spans="2:9" ht="67.5" customHeight="1">
      <c r="B17" s="5" t="s">
        <v>14</v>
      </c>
      <c r="C17" s="5"/>
      <c r="D17" s="151">
        <f>'2023_BannerMD_BMT_AUT_ADULT'!D16</f>
        <v>2317</v>
      </c>
      <c r="E17" s="512" t="str">
        <f>'2023_BannerMD_BMT_AUT_ADULT'!E16</f>
        <v>Days 11+/61+ paid at the per diem rate are not subject to the transplant outlier (prep and transplant through day 60) but are subject to outlier pursuant to the transplant specialty contract at an established threshold of $7,263.18</v>
      </c>
      <c r="F17" s="513"/>
      <c r="G17" s="514"/>
    </row>
    <row r="18" spans="2:9">
      <c r="D18" s="152"/>
    </row>
    <row r="19" spans="2:9" ht="24" customHeight="1">
      <c r="B19" s="1"/>
      <c r="C19" s="1" t="s">
        <v>34</v>
      </c>
      <c r="D19" s="158" t="s">
        <v>34</v>
      </c>
    </row>
    <row r="20" spans="2:9" ht="21" customHeight="1">
      <c r="B20" s="6" t="s">
        <v>43</v>
      </c>
      <c r="C20" s="147">
        <v>246648</v>
      </c>
      <c r="D20" s="147">
        <f>ROUND(C20*$C$22,0)</f>
        <v>255823</v>
      </c>
    </row>
    <row r="21" spans="2:9" ht="21" hidden="1" customHeight="1">
      <c r="B21" s="138" t="s">
        <v>36</v>
      </c>
    </row>
    <row r="22" spans="2:9" ht="21" hidden="1" customHeight="1">
      <c r="B22" s="25" t="s">
        <v>18</v>
      </c>
      <c r="C22" s="27">
        <v>1.0371999999999999</v>
      </c>
    </row>
    <row r="23" spans="2:9" ht="21" hidden="1" customHeight="1">
      <c r="B23" s="15" t="s">
        <v>37</v>
      </c>
      <c r="C23" s="198">
        <v>30000</v>
      </c>
    </row>
    <row r="24" spans="2:9" ht="21" customHeight="1"/>
    <row r="25" spans="2:9" s="12" customFormat="1" ht="48" customHeight="1">
      <c r="B25" s="507" t="s">
        <v>44</v>
      </c>
      <c r="C25" s="508"/>
      <c r="D25" s="508"/>
      <c r="E25" s="508"/>
      <c r="F25" s="508"/>
      <c r="G25" s="509"/>
    </row>
    <row r="27" spans="2:9" ht="36.75" customHeight="1">
      <c r="B27" s="507" t="s">
        <v>22</v>
      </c>
      <c r="C27" s="508"/>
      <c r="D27" s="508"/>
      <c r="E27" s="508"/>
      <c r="F27" s="508"/>
      <c r="G27" s="509"/>
      <c r="H27" s="10"/>
      <c r="I27" s="10"/>
    </row>
  </sheetData>
  <mergeCells count="8">
    <mergeCell ref="B27:G27"/>
    <mergeCell ref="B25:G25"/>
    <mergeCell ref="E17:G17"/>
    <mergeCell ref="A2:G2"/>
    <mergeCell ref="A3:G3"/>
    <mergeCell ref="A4:G4"/>
    <mergeCell ref="A5:G5"/>
    <mergeCell ref="E6:G7"/>
  </mergeCells>
  <printOptions horizontalCentered="1"/>
  <pageMargins left="0.25" right="0.25" top="0.25" bottom="0.25" header="0.25" footer="0.25"/>
  <pageSetup scale="83"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59C08-A19D-4D34-A098-DC69AB4846F1}">
  <sheetPr>
    <tabColor rgb="FFFFFF00"/>
    <pageSetUpPr fitToPage="1"/>
  </sheetPr>
  <dimension ref="A2:G15"/>
  <sheetViews>
    <sheetView showGridLines="0" zoomScale="90" zoomScaleNormal="90" zoomScaleSheetLayoutView="70" workbookViewId="0">
      <selection activeCell="D10" sqref="D10"/>
    </sheetView>
  </sheetViews>
  <sheetFormatPr defaultColWidth="9" defaultRowHeight="12.75"/>
  <cols>
    <col min="1" max="1" width="2.875" style="15" customWidth="1"/>
    <col min="2" max="2" width="64" style="15" customWidth="1"/>
    <col min="3" max="3" width="14.75" style="15" hidden="1" customWidth="1"/>
    <col min="4" max="4" width="24" style="15" customWidth="1"/>
    <col min="5" max="5" width="9" style="15" customWidth="1"/>
    <col min="6" max="16384" width="9" style="15"/>
  </cols>
  <sheetData>
    <row r="2" spans="1:7" s="11" customFormat="1" ht="19.899999999999999" customHeight="1">
      <c r="A2" s="510" t="s">
        <v>93</v>
      </c>
      <c r="B2" s="510"/>
      <c r="C2" s="510"/>
      <c r="D2" s="510"/>
      <c r="E2" s="85"/>
      <c r="F2" s="85"/>
      <c r="G2" s="85"/>
    </row>
    <row r="3" spans="1:7" s="11" customFormat="1" ht="19.899999999999999" customHeight="1">
      <c r="A3" s="510" t="s">
        <v>45</v>
      </c>
      <c r="B3" s="510"/>
      <c r="C3" s="510"/>
      <c r="D3" s="510"/>
    </row>
    <row r="4" spans="1:7" s="11" customFormat="1" ht="19.899999999999999" customHeight="1">
      <c r="A4" s="511" t="str">
        <f>'2023_BUMCT_BMT_ALLO_UNREL_ADULT'!A4</f>
        <v>EFFECTIVE 10/01/2023 THROUGH 9/30/2024</v>
      </c>
      <c r="B4" s="511"/>
      <c r="C4" s="511"/>
      <c r="D4" s="511"/>
    </row>
    <row r="5" spans="1:7" s="11" customFormat="1" ht="19.899999999999999" customHeight="1">
      <c r="A5" s="510" t="s">
        <v>95</v>
      </c>
      <c r="B5" s="510"/>
      <c r="C5" s="510"/>
      <c r="D5" s="510"/>
      <c r="E5" s="85"/>
      <c r="F5" s="85"/>
      <c r="G5" s="85"/>
    </row>
    <row r="6" spans="1:7" s="12" customFormat="1" ht="15">
      <c r="B6" s="13"/>
      <c r="C6" s="13"/>
      <c r="D6" s="14"/>
    </row>
    <row r="7" spans="1:7">
      <c r="B7" s="17"/>
      <c r="C7" s="17"/>
      <c r="D7" s="2"/>
    </row>
    <row r="8" spans="1:7" ht="39" customHeight="1">
      <c r="B8" s="316" t="s">
        <v>5</v>
      </c>
      <c r="C8" s="318" t="s">
        <v>6</v>
      </c>
      <c r="D8" s="316" t="s">
        <v>7</v>
      </c>
    </row>
    <row r="9" spans="1:7" ht="20.100000000000001" customHeight="1">
      <c r="B9" s="41" t="s">
        <v>47</v>
      </c>
      <c r="C9" s="306">
        <v>7058</v>
      </c>
      <c r="D9" s="494">
        <f>ROUND($C$9*$C$14,0)</f>
        <v>7321</v>
      </c>
    </row>
    <row r="10" spans="1:7" ht="35.1" customHeight="1">
      <c r="B10" s="303" t="s">
        <v>48</v>
      </c>
      <c r="C10" s="303"/>
      <c r="D10" s="495">
        <f>SUM(D9)</f>
        <v>7321</v>
      </c>
    </row>
    <row r="11" spans="1:7">
      <c r="B11" s="331"/>
      <c r="C11" s="331"/>
      <c r="D11" s="323"/>
    </row>
    <row r="12" spans="1:7">
      <c r="B12" s="1"/>
      <c r="C12" s="1"/>
    </row>
    <row r="13" spans="1:7" hidden="1">
      <c r="B13" s="138" t="s">
        <v>36</v>
      </c>
    </row>
    <row r="14" spans="1:7" hidden="1">
      <c r="B14" s="25" t="s">
        <v>18</v>
      </c>
      <c r="C14" s="330">
        <v>1.0371999999999999</v>
      </c>
      <c r="D14" s="49"/>
    </row>
    <row r="15" spans="1:7" hidden="1">
      <c r="B15" s="1"/>
      <c r="C15" s="26"/>
    </row>
  </sheetData>
  <mergeCells count="4">
    <mergeCell ref="A2:D2"/>
    <mergeCell ref="A3:D3"/>
    <mergeCell ref="A4:D4"/>
    <mergeCell ref="A5:D5"/>
  </mergeCells>
  <printOptions horizontalCentered="1"/>
  <pageMargins left="0.25" right="0.25" top="0.25" bottom="0.25" header="0.25" footer="0.25"/>
  <pageSetup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pageSetUpPr fitToPage="1"/>
  </sheetPr>
  <dimension ref="A2:G12"/>
  <sheetViews>
    <sheetView showGridLines="0" zoomScale="90" zoomScaleNormal="90" zoomScaleSheetLayoutView="70" workbookViewId="0">
      <selection activeCell="D24" sqref="D24"/>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510" t="s">
        <v>93</v>
      </c>
      <c r="B2" s="510"/>
      <c r="C2" s="510"/>
      <c r="D2" s="510"/>
      <c r="E2" s="85"/>
      <c r="F2" s="85"/>
      <c r="G2" s="85"/>
    </row>
    <row r="3" spans="1:7" s="11" customFormat="1" ht="40.5" customHeight="1">
      <c r="A3" s="516" t="s">
        <v>55</v>
      </c>
      <c r="B3" s="516"/>
      <c r="C3" s="516"/>
      <c r="D3" s="516"/>
    </row>
    <row r="4" spans="1:7" s="11" customFormat="1" ht="19.899999999999999" customHeight="1">
      <c r="A4" s="511" t="str">
        <f>'2023_BannerMD_BMT_AUT_ADULT'!A4:E4</f>
        <v>EFFECTIVE 10/01/2023 THROUGH 9/30/2024</v>
      </c>
      <c r="B4" s="511"/>
      <c r="C4" s="511"/>
      <c r="D4" s="511"/>
    </row>
    <row r="5" spans="1:7" s="11" customFormat="1" ht="19.899999999999999" customHeight="1">
      <c r="A5" s="510" t="s">
        <v>95</v>
      </c>
      <c r="B5" s="510"/>
      <c r="C5" s="510"/>
      <c r="D5" s="510"/>
      <c r="E5" s="85"/>
      <c r="F5" s="85"/>
      <c r="G5" s="85"/>
    </row>
    <row r="6" spans="1:7" ht="18.75" customHeight="1">
      <c r="D6" s="2"/>
    </row>
    <row r="7" spans="1:7" ht="13.9" customHeight="1">
      <c r="B7" s="17"/>
      <c r="C7" s="17"/>
      <c r="D7" s="16" t="s">
        <v>51</v>
      </c>
    </row>
    <row r="8" spans="1:7" ht="41.45" customHeight="1">
      <c r="B8" s="18" t="s">
        <v>5</v>
      </c>
      <c r="C8" s="28" t="s">
        <v>6</v>
      </c>
      <c r="D8" s="18" t="s">
        <v>7</v>
      </c>
    </row>
    <row r="9" spans="1:7" ht="96" customHeight="1">
      <c r="B9" s="254" t="s">
        <v>56</v>
      </c>
      <c r="C9" s="141" t="s">
        <v>53</v>
      </c>
      <c r="D9" s="141" t="s">
        <v>53</v>
      </c>
    </row>
    <row r="10" spans="1:7" ht="13.9" customHeight="1">
      <c r="B10" s="21"/>
      <c r="C10" s="21"/>
      <c r="D10" s="22"/>
    </row>
    <row r="11" spans="1:7" ht="75.75" customHeight="1">
      <c r="B11" s="517" t="s">
        <v>107</v>
      </c>
      <c r="C11" s="518"/>
      <c r="D11" s="519"/>
    </row>
    <row r="12" spans="1:7" s="11" customFormat="1" ht="12.75" customHeight="1">
      <c r="A12" s="393"/>
      <c r="B12" s="393"/>
      <c r="C12" s="393"/>
      <c r="D12" s="393"/>
    </row>
  </sheetData>
  <mergeCells count="5">
    <mergeCell ref="A2:D2"/>
    <mergeCell ref="A3:D3"/>
    <mergeCell ref="A4:D4"/>
    <mergeCell ref="A5:D5"/>
    <mergeCell ref="B11:D11"/>
  </mergeCells>
  <printOptions horizontalCentered="1"/>
  <pageMargins left="0.25" right="0.25" top="0.25" bottom="0.25" header="0.25" footer="0.25"/>
  <pageSetup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pageSetUpPr fitToPage="1"/>
  </sheetPr>
  <dimension ref="A2:G15"/>
  <sheetViews>
    <sheetView showGridLines="0" zoomScale="90" zoomScaleNormal="90" zoomScaleSheetLayoutView="70" workbookViewId="0">
      <selection activeCell="G11" sqref="G11"/>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510" t="s">
        <v>93</v>
      </c>
      <c r="B2" s="510"/>
      <c r="C2" s="510"/>
      <c r="D2" s="510"/>
      <c r="E2" s="85"/>
      <c r="F2" s="85"/>
      <c r="G2" s="85"/>
    </row>
    <row r="3" spans="1:7" s="11" customFormat="1" ht="40.5" customHeight="1">
      <c r="A3" s="516" t="s">
        <v>50</v>
      </c>
      <c r="B3" s="516"/>
      <c r="C3" s="516"/>
      <c r="D3" s="516"/>
    </row>
    <row r="4" spans="1:7" s="11" customFormat="1" ht="19.899999999999999" customHeight="1">
      <c r="A4" s="511" t="str">
        <f>'2023_BannerMD_BMT_AUT_ADULT'!A4:E4</f>
        <v>EFFECTIVE 10/01/2023 THROUGH 9/30/2024</v>
      </c>
      <c r="B4" s="511"/>
      <c r="C4" s="511"/>
      <c r="D4" s="511"/>
    </row>
    <row r="5" spans="1:7" s="11" customFormat="1" ht="19.899999999999999" customHeight="1">
      <c r="A5" s="85"/>
      <c r="B5" s="510" t="s">
        <v>95</v>
      </c>
      <c r="C5" s="510"/>
      <c r="D5" s="510"/>
      <c r="E5" s="85"/>
    </row>
    <row r="6" spans="1:7" ht="18.75" customHeight="1">
      <c r="D6" s="2"/>
    </row>
    <row r="7" spans="1:7" ht="13.9" customHeight="1">
      <c r="B7" s="17"/>
      <c r="C7" s="17"/>
      <c r="D7" s="16" t="s">
        <v>4</v>
      </c>
    </row>
    <row r="8" spans="1:7" ht="41.45" customHeight="1">
      <c r="B8" s="18" t="s">
        <v>5</v>
      </c>
      <c r="C8" s="28" t="s">
        <v>6</v>
      </c>
      <c r="D8" s="18" t="s">
        <v>7</v>
      </c>
    </row>
    <row r="9" spans="1:7" ht="111" customHeight="1">
      <c r="B9" s="140" t="s">
        <v>108</v>
      </c>
      <c r="C9" s="141" t="s">
        <v>53</v>
      </c>
      <c r="D9" s="141" t="s">
        <v>53</v>
      </c>
    </row>
    <row r="10" spans="1:7" ht="13.9" customHeight="1">
      <c r="B10" s="21"/>
      <c r="C10" s="21"/>
      <c r="D10" s="22"/>
    </row>
    <row r="11" spans="1:7" ht="56.1" customHeight="1">
      <c r="B11" s="517" t="s">
        <v>54</v>
      </c>
      <c r="C11" s="518"/>
      <c r="D11" s="519"/>
    </row>
    <row r="12" spans="1:7" s="11" customFormat="1" ht="12.75" customHeight="1">
      <c r="A12" s="393"/>
      <c r="B12" s="393"/>
      <c r="C12" s="393"/>
      <c r="D12" s="393"/>
    </row>
    <row r="13" spans="1:7">
      <c r="B13" s="9"/>
      <c r="C13" s="9"/>
      <c r="D13" s="8"/>
    </row>
    <row r="14" spans="1:7">
      <c r="B14" s="9"/>
      <c r="C14" s="9"/>
      <c r="D14" s="8"/>
    </row>
    <row r="15" spans="1:7" s="10" customFormat="1">
      <c r="A15" s="15"/>
      <c r="B15" s="25"/>
      <c r="C15" s="241"/>
      <c r="D15" s="15"/>
    </row>
  </sheetData>
  <mergeCells count="5">
    <mergeCell ref="A2:D2"/>
    <mergeCell ref="A3:D3"/>
    <mergeCell ref="A4:D4"/>
    <mergeCell ref="B11:D11"/>
    <mergeCell ref="B5:D5"/>
  </mergeCells>
  <printOptions horizontalCentered="1"/>
  <pageMargins left="0.25" right="0.25" top="0.25" bottom="0.25" header="0.25" footer="0.25"/>
  <pageSetup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B6BCB-353E-477C-8C0A-5A20E0CBC129}">
  <sheetPr>
    <tabColor rgb="FFFFFF00"/>
    <pageSetUpPr fitToPage="1"/>
  </sheetPr>
  <dimension ref="A2:G15"/>
  <sheetViews>
    <sheetView showGridLines="0" zoomScale="90" zoomScaleNormal="90" zoomScaleSheetLayoutView="70" workbookViewId="0">
      <selection activeCell="F11" sqref="F11"/>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510" t="s">
        <v>93</v>
      </c>
      <c r="B2" s="510"/>
      <c r="C2" s="510"/>
      <c r="D2" s="510"/>
      <c r="E2" s="85"/>
      <c r="F2" s="85"/>
      <c r="G2" s="85"/>
    </row>
    <row r="3" spans="1:7" s="11" customFormat="1" ht="40.5" customHeight="1">
      <c r="A3" s="516" t="s">
        <v>58</v>
      </c>
      <c r="B3" s="516"/>
      <c r="C3" s="516"/>
      <c r="D3" s="516"/>
    </row>
    <row r="4" spans="1:7" s="11" customFormat="1" ht="19.899999999999999" customHeight="1">
      <c r="A4" s="511" t="str">
        <f>'2023_BannerMD_BMT_AUT_ADULT'!A4:E4</f>
        <v>EFFECTIVE 10/01/2023 THROUGH 9/30/2024</v>
      </c>
      <c r="B4" s="511"/>
      <c r="C4" s="511"/>
      <c r="D4" s="511"/>
    </row>
    <row r="5" spans="1:7" s="11" customFormat="1" ht="19.899999999999999" customHeight="1">
      <c r="A5" s="85"/>
      <c r="B5" s="510" t="s">
        <v>95</v>
      </c>
      <c r="C5" s="510"/>
      <c r="D5" s="510"/>
      <c r="E5" s="85"/>
    </row>
    <row r="6" spans="1:7" ht="18.75" customHeight="1">
      <c r="D6" s="2"/>
    </row>
    <row r="7" spans="1:7" ht="13.9" customHeight="1">
      <c r="B7" s="17"/>
      <c r="C7" s="17"/>
      <c r="D7" s="16" t="s">
        <v>4</v>
      </c>
    </row>
    <row r="8" spans="1:7" ht="41.45" customHeight="1">
      <c r="B8" s="18" t="s">
        <v>5</v>
      </c>
      <c r="C8" s="28" t="s">
        <v>6</v>
      </c>
      <c r="D8" s="18" t="s">
        <v>7</v>
      </c>
    </row>
    <row r="9" spans="1:7" ht="114.75" customHeight="1">
      <c r="B9" s="140" t="s">
        <v>109</v>
      </c>
      <c r="C9" s="141" t="s">
        <v>53</v>
      </c>
      <c r="D9" s="141" t="s">
        <v>53</v>
      </c>
    </row>
    <row r="10" spans="1:7" ht="13.9" customHeight="1">
      <c r="B10" s="21"/>
      <c r="C10" s="21"/>
      <c r="D10" s="22"/>
    </row>
    <row r="11" spans="1:7" ht="56.1" customHeight="1">
      <c r="B11" s="517" t="s">
        <v>60</v>
      </c>
      <c r="C11" s="518"/>
      <c r="D11" s="519"/>
    </row>
    <row r="12" spans="1:7" s="11" customFormat="1" ht="12.75" customHeight="1">
      <c r="A12" s="393"/>
      <c r="B12" s="393"/>
      <c r="C12" s="393"/>
      <c r="D12" s="393"/>
    </row>
    <row r="13" spans="1:7">
      <c r="B13" s="9"/>
      <c r="C13" s="9"/>
      <c r="D13" s="8"/>
    </row>
    <row r="14" spans="1:7">
      <c r="B14" s="9"/>
      <c r="C14" s="9"/>
      <c r="D14" s="8"/>
    </row>
    <row r="15" spans="1:7" s="10" customFormat="1">
      <c r="A15" s="15"/>
      <c r="B15" s="25"/>
      <c r="C15" s="241"/>
      <c r="D15" s="15"/>
    </row>
  </sheetData>
  <mergeCells count="5">
    <mergeCell ref="A2:D2"/>
    <mergeCell ref="A3:D3"/>
    <mergeCell ref="A4:D4"/>
    <mergeCell ref="B5:D5"/>
    <mergeCell ref="B11:D11"/>
  </mergeCells>
  <printOptions horizontalCentered="1"/>
  <pageMargins left="0.25" right="0.25" top="0.25" bottom="0.25" header="0.25" footer="0.2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1:I29"/>
  <sheetViews>
    <sheetView showGridLines="0" zoomScale="90" zoomScaleNormal="90" zoomScaleSheetLayoutView="70" workbookViewId="0">
      <selection activeCell="E12" sqref="E12"/>
    </sheetView>
  </sheetViews>
  <sheetFormatPr defaultColWidth="9" defaultRowHeight="12.75"/>
  <cols>
    <col min="1" max="1" width="2.875" style="15" customWidth="1"/>
    <col min="2" max="2" width="64" style="15" customWidth="1"/>
    <col min="3" max="3" width="26.625" style="15" hidden="1" customWidth="1"/>
    <col min="4" max="4" width="26.62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85"/>
      <c r="B2" s="510" t="s">
        <v>0</v>
      </c>
      <c r="C2" s="510"/>
      <c r="D2" s="510"/>
      <c r="E2" s="510"/>
      <c r="F2" s="510"/>
      <c r="G2" s="85"/>
    </row>
    <row r="3" spans="1:7" s="11" customFormat="1" ht="19.899999999999999" customHeight="1">
      <c r="A3" s="510" t="s">
        <v>30</v>
      </c>
      <c r="B3" s="510"/>
      <c r="C3" s="510"/>
      <c r="D3" s="510"/>
      <c r="E3" s="510"/>
      <c r="F3" s="510"/>
      <c r="G3" s="510"/>
    </row>
    <row r="4" spans="1:7" s="11" customFormat="1" ht="19.899999999999999" customHeight="1">
      <c r="A4" s="511" t="str">
        <f>'2023_BannerMD_BMT_AUT_ADULT'!A4:E4</f>
        <v>EFFECTIVE 10/01/2023 THROUGH 9/30/2024</v>
      </c>
      <c r="B4" s="511"/>
      <c r="C4" s="511"/>
      <c r="D4" s="511"/>
      <c r="E4" s="511"/>
      <c r="F4" s="511"/>
      <c r="G4" s="511"/>
    </row>
    <row r="5" spans="1:7" s="11" customFormat="1" ht="19.899999999999999" customHeight="1">
      <c r="A5" s="510" t="s">
        <v>3</v>
      </c>
      <c r="B5" s="510"/>
      <c r="C5" s="510"/>
      <c r="D5" s="510"/>
      <c r="E5" s="510"/>
      <c r="F5" s="510"/>
      <c r="G5" s="510"/>
    </row>
    <row r="6" spans="1:7">
      <c r="D6" s="2"/>
      <c r="E6" s="515"/>
      <c r="F6" s="515"/>
      <c r="G6" s="515"/>
    </row>
    <row r="7" spans="1:7" ht="15.6" customHeight="1">
      <c r="B7" s="17"/>
      <c r="C7" s="17"/>
      <c r="D7" s="2" t="s">
        <v>4</v>
      </c>
      <c r="E7" s="515"/>
      <c r="F7" s="515"/>
      <c r="G7" s="515"/>
    </row>
    <row r="8" spans="1:7" ht="35.1" customHeight="1">
      <c r="B8" s="18" t="s">
        <v>5</v>
      </c>
      <c r="C8" s="129" t="s">
        <v>6</v>
      </c>
      <c r="D8" s="18" t="s">
        <v>7</v>
      </c>
      <c r="E8" s="2"/>
      <c r="F8" s="2"/>
      <c r="G8" s="2"/>
    </row>
    <row r="9" spans="1:7" ht="44.25" customHeight="1">
      <c r="B9" s="400" t="s">
        <v>8</v>
      </c>
      <c r="C9" s="213">
        <v>5991</v>
      </c>
      <c r="D9" s="144">
        <f t="shared" ref="D9:D14" si="0">ROUND(C9*$C$24,0)</f>
        <v>6214</v>
      </c>
      <c r="E9" s="2"/>
      <c r="F9" s="2"/>
      <c r="G9" s="2"/>
    </row>
    <row r="10" spans="1:7" ht="35.1" customHeight="1">
      <c r="B10" s="4" t="s">
        <v>31</v>
      </c>
      <c r="C10" s="214">
        <v>10575</v>
      </c>
      <c r="D10" s="144">
        <f t="shared" si="0"/>
        <v>10968</v>
      </c>
      <c r="E10" s="20"/>
    </row>
    <row r="11" spans="1:7" ht="35.1" customHeight="1">
      <c r="B11" s="4" t="s">
        <v>32</v>
      </c>
      <c r="C11" s="214">
        <v>15925</v>
      </c>
      <c r="D11" s="144">
        <f t="shared" si="0"/>
        <v>16517</v>
      </c>
      <c r="E11" s="20"/>
    </row>
    <row r="12" spans="1:7" ht="35.1" customHeight="1">
      <c r="B12" s="23" t="s">
        <v>10</v>
      </c>
      <c r="C12" s="215">
        <v>57607</v>
      </c>
      <c r="D12" s="144">
        <f t="shared" si="0"/>
        <v>59750</v>
      </c>
      <c r="E12" s="20"/>
    </row>
    <row r="13" spans="1:7" ht="35.1" customHeight="1">
      <c r="B13" s="29" t="s">
        <v>11</v>
      </c>
      <c r="C13" s="215">
        <v>90994</v>
      </c>
      <c r="D13" s="144">
        <f t="shared" si="0"/>
        <v>94379</v>
      </c>
      <c r="E13" s="20"/>
    </row>
    <row r="14" spans="1:7" ht="35.1" customHeight="1">
      <c r="B14" s="29" t="s">
        <v>12</v>
      </c>
      <c r="C14" s="215">
        <v>30092</v>
      </c>
      <c r="D14" s="144">
        <f t="shared" si="0"/>
        <v>31211</v>
      </c>
      <c r="E14" s="20"/>
    </row>
    <row r="15" spans="1:7" ht="35.1" customHeight="1">
      <c r="B15" s="21" t="s">
        <v>33</v>
      </c>
      <c r="C15" s="21"/>
      <c r="D15" s="154">
        <f>SUM(D9:D14)</f>
        <v>219039</v>
      </c>
    </row>
    <row r="16" spans="1:7">
      <c r="D16" s="155"/>
    </row>
    <row r="17" spans="1:9">
      <c r="D17" s="157"/>
    </row>
    <row r="18" spans="1:9" ht="67.5" customHeight="1">
      <c r="B18" s="5" t="s">
        <v>14</v>
      </c>
      <c r="C18" s="5"/>
      <c r="D18" s="146">
        <f>'2023_BannerMD_BMT_AUT_ADULT'!D16</f>
        <v>2317</v>
      </c>
      <c r="E18" s="512" t="str">
        <f>'2023_BannerMD_BMT_AUT_ADULT'!E16</f>
        <v>Days 11+/61+ paid at the per diem rate are not subject to the transplant outlier (prep and transplant through day 60) but are subject to outlier pursuant to the transplant specialty contract at an established threshold of $7,263.18</v>
      </c>
      <c r="F18" s="513"/>
      <c r="G18" s="514"/>
    </row>
    <row r="19" spans="1:9">
      <c r="B19" s="9"/>
      <c r="C19" s="9"/>
      <c r="D19" s="8"/>
    </row>
    <row r="20" spans="1:9">
      <c r="D20" s="31"/>
    </row>
    <row r="21" spans="1:9" ht="10.5" customHeight="1">
      <c r="B21" s="1"/>
      <c r="C21" s="1" t="s">
        <v>34</v>
      </c>
      <c r="D21" s="2" t="s">
        <v>34</v>
      </c>
    </row>
    <row r="22" spans="1:9" ht="72" customHeight="1">
      <c r="B22" s="6" t="s">
        <v>35</v>
      </c>
      <c r="C22" s="147">
        <v>278820</v>
      </c>
      <c r="D22" s="144">
        <f>ROUND(C22*$C$24,0)</f>
        <v>289192</v>
      </c>
    </row>
    <row r="23" spans="1:9" hidden="1">
      <c r="B23" s="138" t="s">
        <v>36</v>
      </c>
    </row>
    <row r="24" spans="1:9" hidden="1">
      <c r="B24" s="25" t="s">
        <v>18</v>
      </c>
      <c r="C24" s="27">
        <v>1.0371999999999999</v>
      </c>
    </row>
    <row r="25" spans="1:9" hidden="1">
      <c r="B25" s="15" t="s">
        <v>37</v>
      </c>
      <c r="C25" s="198">
        <v>10000</v>
      </c>
    </row>
    <row r="26" spans="1:9" s="11" customFormat="1" ht="19.899999999999999" customHeight="1">
      <c r="A26" s="393"/>
      <c r="B26" s="393"/>
      <c r="C26" s="393"/>
      <c r="D26" s="393"/>
      <c r="E26" s="393"/>
      <c r="F26" s="393"/>
      <c r="G26" s="393"/>
    </row>
    <row r="27" spans="1:9" ht="80.25" customHeight="1">
      <c r="B27" s="507" t="s">
        <v>29</v>
      </c>
      <c r="C27" s="508"/>
      <c r="D27" s="508"/>
      <c r="E27" s="509"/>
    </row>
    <row r="29" spans="1:9" ht="36.75" customHeight="1">
      <c r="B29" s="507" t="s">
        <v>22</v>
      </c>
      <c r="C29" s="508"/>
      <c r="D29" s="508"/>
      <c r="E29" s="508"/>
      <c r="F29" s="508"/>
      <c r="G29" s="509"/>
      <c r="H29" s="10"/>
      <c r="I29" s="10"/>
    </row>
  </sheetData>
  <mergeCells count="8">
    <mergeCell ref="B29:G29"/>
    <mergeCell ref="B2:F2"/>
    <mergeCell ref="B27:E27"/>
    <mergeCell ref="A3:G3"/>
    <mergeCell ref="A4:G4"/>
    <mergeCell ref="A5:G5"/>
    <mergeCell ref="E6:G7"/>
    <mergeCell ref="E18:G18"/>
  </mergeCells>
  <printOptions horizontalCentered="1"/>
  <pageMargins left="0.25" right="0.25" top="0.25" bottom="0.25" header="0.25" footer="0.25"/>
  <pageSetup scale="80"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C3B82-15FB-475B-A87B-315854A6E12A}">
  <sheetPr>
    <tabColor rgb="FFFFFF00"/>
    <pageSetUpPr fitToPage="1"/>
  </sheetPr>
  <dimension ref="A2:G15"/>
  <sheetViews>
    <sheetView showGridLines="0" zoomScale="90" zoomScaleNormal="90" zoomScaleSheetLayoutView="70" workbookViewId="0">
      <selection activeCell="F8" sqref="F8"/>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510" t="s">
        <v>93</v>
      </c>
      <c r="B2" s="510"/>
      <c r="C2" s="510"/>
      <c r="D2" s="510"/>
      <c r="E2" s="85"/>
      <c r="F2" s="85"/>
      <c r="G2" s="85"/>
    </row>
    <row r="3" spans="1:7" s="11" customFormat="1" ht="40.5" customHeight="1">
      <c r="A3" s="516" t="s">
        <v>110</v>
      </c>
      <c r="B3" s="516"/>
      <c r="C3" s="516"/>
      <c r="D3" s="516"/>
    </row>
    <row r="4" spans="1:7" s="11" customFormat="1" ht="19.899999999999999" customHeight="1">
      <c r="A4" s="511" t="s">
        <v>2</v>
      </c>
      <c r="B4" s="511"/>
      <c r="C4" s="511"/>
      <c r="D4" s="511"/>
    </row>
    <row r="5" spans="1:7" s="11" customFormat="1" ht="19.899999999999999" customHeight="1">
      <c r="A5" s="85"/>
      <c r="B5" s="510" t="s">
        <v>95</v>
      </c>
      <c r="C5" s="510"/>
      <c r="D5" s="510"/>
      <c r="E5" s="85"/>
    </row>
    <row r="6" spans="1:7" ht="18.75" customHeight="1">
      <c r="D6" s="2"/>
    </row>
    <row r="7" spans="1:7" ht="13.9" customHeight="1">
      <c r="B7" s="17"/>
      <c r="C7" s="17"/>
      <c r="D7" s="16" t="s">
        <v>4</v>
      </c>
    </row>
    <row r="8" spans="1:7" ht="41.45" customHeight="1">
      <c r="B8" s="81" t="s">
        <v>5</v>
      </c>
      <c r="C8" s="28" t="s">
        <v>6</v>
      </c>
      <c r="D8" s="18" t="s">
        <v>7</v>
      </c>
    </row>
    <row r="9" spans="1:7" ht="99.75" customHeight="1">
      <c r="B9" s="492" t="s">
        <v>111</v>
      </c>
      <c r="C9" s="491" t="s">
        <v>53</v>
      </c>
      <c r="D9" s="141" t="s">
        <v>53</v>
      </c>
    </row>
    <row r="10" spans="1:7" ht="13.9" customHeight="1">
      <c r="B10" s="21"/>
      <c r="C10" s="21"/>
      <c r="D10" s="22"/>
    </row>
    <row r="11" spans="1:7" ht="56.1" customHeight="1">
      <c r="B11" s="517" t="s">
        <v>112</v>
      </c>
      <c r="C11" s="518"/>
      <c r="D11" s="519"/>
    </row>
    <row r="12" spans="1:7" s="11" customFormat="1" ht="12.75" customHeight="1">
      <c r="A12" s="393"/>
      <c r="B12" s="393"/>
      <c r="C12" s="393"/>
      <c r="D12" s="393"/>
    </row>
    <row r="13" spans="1:7">
      <c r="B13" s="9"/>
      <c r="C13" s="9"/>
      <c r="D13" s="8"/>
    </row>
    <row r="14" spans="1:7">
      <c r="B14" s="9"/>
      <c r="C14" s="9"/>
      <c r="D14" s="8"/>
    </row>
    <row r="15" spans="1:7" s="10" customFormat="1">
      <c r="A15" s="15"/>
      <c r="B15" s="25"/>
      <c r="C15" s="241"/>
      <c r="D15" s="15"/>
    </row>
  </sheetData>
  <mergeCells count="5">
    <mergeCell ref="A2:D2"/>
    <mergeCell ref="A3:D3"/>
    <mergeCell ref="A4:D4"/>
    <mergeCell ref="B5:D5"/>
    <mergeCell ref="B11:D11"/>
  </mergeCells>
  <printOptions horizontalCentered="1"/>
  <pageMargins left="0.25" right="0.25" top="0.25" bottom="0.25" header="0.25" footer="0.25"/>
  <pageSetup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pageSetUpPr fitToPage="1"/>
  </sheetPr>
  <dimension ref="A1:G28"/>
  <sheetViews>
    <sheetView showGridLines="0" zoomScale="90" zoomScaleNormal="90" zoomScaleSheetLayoutView="70" workbookViewId="0">
      <selection activeCell="C1" sqref="C1"/>
    </sheetView>
  </sheetViews>
  <sheetFormatPr defaultColWidth="9" defaultRowHeight="12.75"/>
  <cols>
    <col min="1" max="1" width="2.875" style="15" customWidth="1"/>
    <col min="2" max="2" width="64" style="15" customWidth="1"/>
    <col min="3" max="3" width="24.75" style="15" hidden="1" customWidth="1"/>
    <col min="4" max="4" width="24.7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10" t="s">
        <v>93</v>
      </c>
      <c r="B2" s="510"/>
      <c r="C2" s="510"/>
      <c r="D2" s="510"/>
      <c r="E2" s="510"/>
      <c r="F2" s="510"/>
      <c r="G2" s="510"/>
    </row>
    <row r="3" spans="1:7" s="11" customFormat="1" ht="19.899999999999999" customHeight="1">
      <c r="A3" s="510" t="s">
        <v>79</v>
      </c>
      <c r="B3" s="510"/>
      <c r="C3" s="510"/>
      <c r="D3" s="510"/>
      <c r="E3" s="510"/>
      <c r="F3" s="510"/>
      <c r="G3" s="510"/>
    </row>
    <row r="4" spans="1:7" s="11" customFormat="1" ht="19.899999999999999" customHeight="1">
      <c r="A4" s="511" t="str">
        <f>'2023_BannerMD_BMT_AUT_ADULT'!A4:E4</f>
        <v>EFFECTIVE 10/01/2023 THROUGH 9/30/2024</v>
      </c>
      <c r="B4" s="511"/>
      <c r="C4" s="511"/>
      <c r="D4" s="511"/>
      <c r="E4" s="511"/>
      <c r="F4" s="511"/>
      <c r="G4" s="511"/>
    </row>
    <row r="5" spans="1:7" s="11" customFormat="1" ht="19.899999999999999" customHeight="1">
      <c r="A5" s="510" t="s">
        <v>95</v>
      </c>
      <c r="B5" s="510"/>
      <c r="C5" s="510"/>
      <c r="D5" s="510"/>
      <c r="E5" s="510"/>
      <c r="F5" s="510"/>
      <c r="G5" s="510"/>
    </row>
    <row r="6" spans="1:7" s="12" customFormat="1" ht="15">
      <c r="A6" s="525"/>
      <c r="B6" s="525"/>
      <c r="C6" s="525"/>
      <c r="D6" s="525"/>
      <c r="E6" s="525"/>
      <c r="F6" s="525"/>
      <c r="G6" s="525"/>
    </row>
    <row r="7" spans="1:7">
      <c r="D7" s="2"/>
    </row>
    <row r="8" spans="1:7" ht="22.5" customHeight="1">
      <c r="B8" s="17"/>
      <c r="C8" s="17"/>
      <c r="D8" s="2" t="s">
        <v>46</v>
      </c>
      <c r="E8" s="2"/>
      <c r="F8" s="2"/>
      <c r="G8" s="2"/>
    </row>
    <row r="9" spans="1:7" ht="62.25" customHeight="1">
      <c r="B9" s="18" t="s">
        <v>5</v>
      </c>
      <c r="C9" s="129" t="s">
        <v>6</v>
      </c>
      <c r="D9" s="18" t="s">
        <v>7</v>
      </c>
      <c r="E9" s="2"/>
      <c r="F9" s="2"/>
      <c r="G9" s="2"/>
    </row>
    <row r="10" spans="1:7" ht="47.25" customHeight="1">
      <c r="B10" s="400" t="s">
        <v>8</v>
      </c>
      <c r="C10" s="221">
        <v>4659</v>
      </c>
      <c r="D10" s="147">
        <f>ROUND(C10*$C$27,0)</f>
        <v>4832</v>
      </c>
      <c r="E10" s="2"/>
      <c r="F10" s="2"/>
      <c r="G10" s="2"/>
    </row>
    <row r="11" spans="1:7" ht="40.5" customHeight="1">
      <c r="B11" s="4" t="s">
        <v>113</v>
      </c>
      <c r="C11" s="217">
        <v>87687</v>
      </c>
      <c r="D11" s="147">
        <f t="shared" ref="D11" si="0">ROUND(C11*$C$27,0)</f>
        <v>90949</v>
      </c>
      <c r="E11" s="20"/>
    </row>
    <row r="12" spans="1:7" ht="35.1" customHeight="1">
      <c r="B12" s="4" t="s">
        <v>81</v>
      </c>
      <c r="C12" s="170">
        <v>17495</v>
      </c>
      <c r="D12" s="147">
        <f>ROUND(C12*$C$27,0)</f>
        <v>18146</v>
      </c>
      <c r="E12" s="20"/>
    </row>
    <row r="13" spans="1:7" ht="35.1" customHeight="1">
      <c r="B13" s="21" t="s">
        <v>114</v>
      </c>
      <c r="C13" s="148">
        <f>SUM(C10:C12)</f>
        <v>109841</v>
      </c>
      <c r="D13" s="148">
        <f>SUM(D10:D12)</f>
        <v>113927</v>
      </c>
    </row>
    <row r="14" spans="1:7">
      <c r="D14" s="150"/>
    </row>
    <row r="15" spans="1:7" ht="63.75" customHeight="1">
      <c r="B15" s="5" t="s">
        <v>78</v>
      </c>
      <c r="C15" s="5"/>
      <c r="D15" s="151">
        <f>'2023_BannerMD_BMT_AUT_ADULT'!D16</f>
        <v>2317</v>
      </c>
      <c r="E15" s="512" t="str">
        <f>'2023_BannerMD_BMT_AUT_ADULT'!E16</f>
        <v>Days 11+/61+ paid at the per diem rate are not subject to the transplant outlier (prep and transplant through day 60) but are subject to outlier pursuant to the transplant specialty contract at an established threshold of $7,263.18</v>
      </c>
      <c r="F15" s="513"/>
      <c r="G15" s="514"/>
    </row>
    <row r="16" spans="1:7">
      <c r="B16" s="9"/>
      <c r="C16" s="9"/>
      <c r="D16" s="8"/>
    </row>
    <row r="17" spans="2:7" s="12" customFormat="1" ht="56.25" customHeight="1">
      <c r="B17"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8"/>
      <c r="D17" s="508"/>
      <c r="E17" s="508"/>
      <c r="F17" s="508"/>
      <c r="G17" s="509"/>
    </row>
    <row r="18" spans="2:7">
      <c r="B18" s="9"/>
      <c r="C18" s="9"/>
      <c r="D18" s="8"/>
    </row>
    <row r="19" spans="2:7">
      <c r="B19" s="9"/>
      <c r="C19" s="9"/>
      <c r="D19" s="8"/>
    </row>
    <row r="25" spans="2:7" hidden="1"/>
    <row r="26" spans="2:7" hidden="1">
      <c r="B26" s="138" t="s">
        <v>36</v>
      </c>
    </row>
    <row r="27" spans="2:7" hidden="1">
      <c r="B27" s="25" t="s">
        <v>18</v>
      </c>
      <c r="C27" s="27">
        <v>1.0371999999999999</v>
      </c>
    </row>
    <row r="28" spans="2:7" hidden="1"/>
  </sheetData>
  <mergeCells count="7">
    <mergeCell ref="B17:G17"/>
    <mergeCell ref="E15:G15"/>
    <mergeCell ref="A6:G6"/>
    <mergeCell ref="A2:G2"/>
    <mergeCell ref="A3:G3"/>
    <mergeCell ref="A4:G4"/>
    <mergeCell ref="A5:G5"/>
  </mergeCells>
  <printOptions horizontalCentered="1"/>
  <pageMargins left="0.25" right="0.25" top="0.25" bottom="0.25" header="0.25" footer="0.25"/>
  <pageSetup scale="83"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pageSetUpPr fitToPage="1"/>
  </sheetPr>
  <dimension ref="A2:G20"/>
  <sheetViews>
    <sheetView showGridLines="0" zoomScale="90" zoomScaleNormal="90" zoomScaleSheetLayoutView="70" workbookViewId="0">
      <selection activeCell="C1" sqref="C1"/>
    </sheetView>
  </sheetViews>
  <sheetFormatPr defaultColWidth="9" defaultRowHeight="12.75"/>
  <cols>
    <col min="1" max="1" width="2.875" style="15" customWidth="1"/>
    <col min="2" max="2" width="64" style="15" customWidth="1"/>
    <col min="3" max="3" width="13.5" style="15" hidden="1" customWidth="1"/>
    <col min="4" max="4" width="29" style="15" customWidth="1"/>
    <col min="5" max="6" width="18.625" style="15" customWidth="1"/>
    <col min="7" max="7" width="12.625" style="15" customWidth="1"/>
    <col min="8" max="16384" width="9" style="15"/>
  </cols>
  <sheetData>
    <row r="2" spans="1:7" s="11" customFormat="1" ht="19.899999999999999" customHeight="1">
      <c r="A2" s="510" t="s">
        <v>93</v>
      </c>
      <c r="B2" s="510"/>
      <c r="C2" s="510"/>
      <c r="D2" s="510"/>
      <c r="E2" s="510"/>
      <c r="F2" s="510"/>
      <c r="G2" s="510"/>
    </row>
    <row r="3" spans="1:7" s="11" customFormat="1" ht="19.899999999999999" customHeight="1">
      <c r="A3" s="510" t="s">
        <v>75</v>
      </c>
      <c r="B3" s="510"/>
      <c r="C3" s="510"/>
      <c r="D3" s="510"/>
      <c r="E3" s="510"/>
      <c r="F3" s="510"/>
      <c r="G3" s="510"/>
    </row>
    <row r="4" spans="1:7" s="11" customFormat="1" ht="19.899999999999999" customHeight="1">
      <c r="A4" s="511" t="str">
        <f>'2023_BannerMD_BMT_AUT_ADULT'!A4:E4</f>
        <v>EFFECTIVE 10/01/2023 THROUGH 9/30/2024</v>
      </c>
      <c r="B4" s="511"/>
      <c r="C4" s="511"/>
      <c r="D4" s="511"/>
      <c r="E4" s="511"/>
      <c r="F4" s="511"/>
      <c r="G4" s="511"/>
    </row>
    <row r="5" spans="1:7" s="11" customFormat="1" ht="19.899999999999999" customHeight="1">
      <c r="A5" s="510" t="s">
        <v>95</v>
      </c>
      <c r="B5" s="510"/>
      <c r="C5" s="510"/>
      <c r="D5" s="510"/>
      <c r="E5" s="510"/>
      <c r="F5" s="510"/>
      <c r="G5" s="510"/>
    </row>
    <row r="6" spans="1:7" s="12" customFormat="1" ht="30" customHeight="1">
      <c r="A6" s="525"/>
      <c r="B6" s="525"/>
      <c r="C6" s="525"/>
      <c r="D6" s="525"/>
      <c r="E6" s="525"/>
      <c r="F6" s="525"/>
      <c r="G6" s="525"/>
    </row>
    <row r="7" spans="1:7" ht="21" customHeight="1">
      <c r="B7" s="17"/>
      <c r="C7" s="17"/>
      <c r="D7" s="2" t="s">
        <v>46</v>
      </c>
      <c r="E7" s="2"/>
      <c r="F7" s="2"/>
      <c r="G7" s="2"/>
    </row>
    <row r="8" spans="1:7" ht="35.1" customHeight="1">
      <c r="B8" s="18" t="s">
        <v>5</v>
      </c>
      <c r="C8" s="129" t="s">
        <v>6</v>
      </c>
      <c r="D8" s="18" t="s">
        <v>7</v>
      </c>
      <c r="E8" s="2"/>
      <c r="F8" s="2"/>
      <c r="G8" s="2"/>
    </row>
    <row r="9" spans="1:7" ht="62.25" customHeight="1">
      <c r="B9" s="400" t="s">
        <v>8</v>
      </c>
      <c r="C9" s="221">
        <v>4659</v>
      </c>
      <c r="D9" s="147">
        <f>ROUND(C9*$C$18,0)</f>
        <v>4832</v>
      </c>
      <c r="E9" s="2"/>
      <c r="F9" s="2"/>
      <c r="G9" s="2"/>
    </row>
    <row r="10" spans="1:7" ht="35.1" customHeight="1">
      <c r="B10" s="4" t="s">
        <v>115</v>
      </c>
      <c r="C10" s="217">
        <v>87687</v>
      </c>
      <c r="D10" s="147">
        <f>ROUND(C10*$C$18,0)</f>
        <v>90949</v>
      </c>
      <c r="E10" s="20"/>
    </row>
    <row r="11" spans="1:7" ht="35.1" customHeight="1">
      <c r="B11" s="21" t="s">
        <v>116</v>
      </c>
      <c r="C11" s="148">
        <f>SUM(C9:C10)</f>
        <v>92346</v>
      </c>
      <c r="D11" s="148">
        <f>SUM(D9:D10)</f>
        <v>95781</v>
      </c>
    </row>
    <row r="12" spans="1:7">
      <c r="D12" s="150"/>
    </row>
    <row r="13" spans="1:7" ht="55.5" customHeight="1">
      <c r="B13" s="5" t="s">
        <v>78</v>
      </c>
      <c r="C13" s="5"/>
      <c r="D13" s="151">
        <f>'2023_BannerMD_BMT_AUT_ADULT'!D16</f>
        <v>2317</v>
      </c>
      <c r="E13" s="512" t="str">
        <f>'2023_BannerMD_BMT_AUT_ADULT'!E16</f>
        <v>Days 11+/61+ paid at the per diem rate are not subject to the transplant outlier (prep and transplant through day 60) but are subject to outlier pursuant to the transplant specialty contract at an established threshold of $7,263.18</v>
      </c>
      <c r="F13" s="513"/>
      <c r="G13" s="514"/>
    </row>
    <row r="14" spans="1:7">
      <c r="B14" s="9"/>
      <c r="C14" s="9"/>
      <c r="D14" s="8"/>
    </row>
    <row r="16" spans="1:7" ht="55.5" customHeight="1">
      <c r="B16" s="507" t="s">
        <v>44</v>
      </c>
      <c r="C16" s="508"/>
      <c r="D16" s="508"/>
      <c r="E16" s="508"/>
      <c r="F16" s="508"/>
      <c r="G16" s="509"/>
    </row>
    <row r="17" spans="2:3" hidden="1">
      <c r="B17" s="138" t="s">
        <v>36</v>
      </c>
    </row>
    <row r="18" spans="2:3" hidden="1">
      <c r="B18" s="25" t="s">
        <v>18</v>
      </c>
      <c r="C18" s="27">
        <v>1.0371999999999999</v>
      </c>
    </row>
    <row r="19" spans="2:3" hidden="1">
      <c r="B19" s="15" t="s">
        <v>117</v>
      </c>
      <c r="C19" s="26">
        <v>1</v>
      </c>
    </row>
    <row r="20" spans="2:3" hidden="1"/>
  </sheetData>
  <mergeCells count="7">
    <mergeCell ref="B16:G16"/>
    <mergeCell ref="E13:G13"/>
    <mergeCell ref="A6:G6"/>
    <mergeCell ref="A2:G2"/>
    <mergeCell ref="A3:G3"/>
    <mergeCell ref="A4:G4"/>
    <mergeCell ref="A5:G5"/>
  </mergeCells>
  <printOptions horizontalCentered="1"/>
  <pageMargins left="0.25" right="0.25" top="0.25" bottom="0.25" header="0.25" footer="0.25"/>
  <pageSetup scale="80"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pageSetUpPr fitToPage="1"/>
  </sheetPr>
  <dimension ref="A1:G26"/>
  <sheetViews>
    <sheetView showGridLines="0" zoomScale="90" zoomScaleNormal="90" zoomScaleSheetLayoutView="70" workbookViewId="0">
      <selection activeCell="C1" sqref="C1"/>
    </sheetView>
  </sheetViews>
  <sheetFormatPr defaultColWidth="9" defaultRowHeight="12"/>
  <cols>
    <col min="1" max="1" width="4.5" style="10" customWidth="1"/>
    <col min="2" max="2" width="64" style="10" customWidth="1"/>
    <col min="3" max="3" width="20.625" style="10" hidden="1" customWidth="1"/>
    <col min="4" max="4" width="20.625" style="10" customWidth="1"/>
    <col min="5" max="5" width="11.5" style="10" customWidth="1"/>
    <col min="6" max="6" width="10.75" style="10" customWidth="1"/>
    <col min="7" max="7" width="26.375" style="10" customWidth="1"/>
    <col min="8" max="8" width="5.125" style="10" customWidth="1"/>
    <col min="9" max="16384" width="9" style="10"/>
  </cols>
  <sheetData>
    <row r="1" spans="1:7" ht="12.75">
      <c r="A1" s="15"/>
      <c r="B1" s="15"/>
      <c r="C1" s="15"/>
      <c r="D1" s="15"/>
      <c r="E1" s="15"/>
      <c r="F1" s="15"/>
      <c r="G1" s="15"/>
    </row>
    <row r="2" spans="1:7" ht="19.899999999999999" customHeight="1">
      <c r="A2" s="510" t="s">
        <v>93</v>
      </c>
      <c r="B2" s="510"/>
      <c r="C2" s="510"/>
      <c r="D2" s="510"/>
      <c r="E2" s="510"/>
      <c r="F2" s="510"/>
      <c r="G2" s="510"/>
    </row>
    <row r="3" spans="1:7" ht="19.899999999999999" customHeight="1">
      <c r="A3" s="510" t="s">
        <v>118</v>
      </c>
      <c r="B3" s="510"/>
      <c r="C3" s="510"/>
      <c r="D3" s="510"/>
      <c r="E3" s="510"/>
      <c r="F3" s="510"/>
      <c r="G3" s="510"/>
    </row>
    <row r="4" spans="1:7" ht="19.899999999999999" customHeight="1">
      <c r="A4" s="511" t="str">
        <f>'2023_BannerMD_BMT_AUT_ADULT'!A4:E4</f>
        <v>EFFECTIVE 10/01/2023 THROUGH 9/30/2024</v>
      </c>
      <c r="B4" s="511"/>
      <c r="C4" s="511"/>
      <c r="D4" s="511"/>
      <c r="E4" s="511"/>
      <c r="F4" s="511"/>
      <c r="G4" s="511"/>
    </row>
    <row r="5" spans="1:7" ht="19.899999999999999" customHeight="1">
      <c r="A5" s="510" t="s">
        <v>95</v>
      </c>
      <c r="B5" s="510"/>
      <c r="C5" s="510"/>
      <c r="D5" s="510"/>
      <c r="E5" s="510"/>
      <c r="F5" s="510"/>
      <c r="G5" s="510"/>
    </row>
    <row r="6" spans="1:7" ht="15">
      <c r="A6" s="11"/>
      <c r="B6" s="15"/>
      <c r="C6" s="15"/>
      <c r="D6" s="2"/>
      <c r="E6" s="15"/>
      <c r="F6" s="11"/>
      <c r="G6" s="11"/>
    </row>
    <row r="7" spans="1:7" ht="15.75">
      <c r="A7" s="11"/>
      <c r="B7" s="17"/>
      <c r="C7" s="17"/>
      <c r="D7" s="2" t="s">
        <v>39</v>
      </c>
      <c r="E7" s="2"/>
      <c r="F7" s="393"/>
      <c r="G7" s="393"/>
    </row>
    <row r="8" spans="1:7" ht="35.1" customHeight="1">
      <c r="A8" s="11"/>
      <c r="B8" s="18" t="s">
        <v>5</v>
      </c>
      <c r="C8" s="129" t="s">
        <v>6</v>
      </c>
      <c r="D8" s="18" t="s">
        <v>7</v>
      </c>
      <c r="E8" s="2"/>
      <c r="F8" s="2"/>
      <c r="G8" s="2"/>
    </row>
    <row r="9" spans="1:7" ht="51" customHeight="1">
      <c r="A9" s="11"/>
      <c r="B9" s="400" t="s">
        <v>8</v>
      </c>
      <c r="C9" s="216">
        <v>3360</v>
      </c>
      <c r="D9" s="147">
        <f>ROUND(C9*$C$25,0)</f>
        <v>3485</v>
      </c>
      <c r="E9" s="2"/>
      <c r="F9" s="2"/>
      <c r="G9" s="2"/>
    </row>
    <row r="10" spans="1:7" ht="35.1" customHeight="1">
      <c r="A10" s="11"/>
      <c r="B10" s="23" t="s">
        <v>10</v>
      </c>
      <c r="C10" s="217">
        <v>63203</v>
      </c>
      <c r="D10" s="147">
        <f t="shared" ref="D10:D12" si="0">ROUND(C10*$C$25,0)</f>
        <v>65554</v>
      </c>
      <c r="E10" s="20"/>
      <c r="F10" s="15"/>
      <c r="G10" s="15"/>
    </row>
    <row r="11" spans="1:7" ht="35.1" customHeight="1">
      <c r="A11" s="11"/>
      <c r="B11" s="29" t="s">
        <v>11</v>
      </c>
      <c r="C11" s="147">
        <v>49400</v>
      </c>
      <c r="D11" s="147">
        <f t="shared" si="0"/>
        <v>51238</v>
      </c>
      <c r="E11" s="20"/>
      <c r="F11" s="15"/>
      <c r="G11" s="15"/>
    </row>
    <row r="12" spans="1:7" ht="35.1" customHeight="1">
      <c r="A12" s="11"/>
      <c r="B12" s="29" t="s">
        <v>12</v>
      </c>
      <c r="C12" s="147">
        <v>20320</v>
      </c>
      <c r="D12" s="147">
        <f t="shared" si="0"/>
        <v>21076</v>
      </c>
      <c r="E12" s="20"/>
      <c r="F12" s="15"/>
      <c r="G12" s="15"/>
    </row>
    <row r="13" spans="1:7" ht="35.1" customHeight="1">
      <c r="A13" s="15"/>
      <c r="B13" s="21" t="s">
        <v>86</v>
      </c>
      <c r="C13" s="148">
        <f>SUM(C9:C12)</f>
        <v>136283</v>
      </c>
      <c r="D13" s="148">
        <f>SUM(D9:D12)</f>
        <v>141353</v>
      </c>
      <c r="E13" s="15"/>
      <c r="F13" s="15"/>
      <c r="G13" s="15"/>
    </row>
    <row r="14" spans="1:7" ht="12.75">
      <c r="A14" s="15"/>
      <c r="B14" s="1"/>
      <c r="C14" s="1"/>
      <c r="D14" s="150"/>
      <c r="E14" s="15"/>
      <c r="F14" s="15"/>
      <c r="G14" s="15"/>
    </row>
    <row r="15" spans="1:7" ht="59.25" customHeight="1">
      <c r="A15" s="15"/>
      <c r="B15" s="5" t="s">
        <v>119</v>
      </c>
      <c r="C15" s="5"/>
      <c r="D15" s="151">
        <f>'2023_BannerMD_BMT_AUT_ADULT'!D16</f>
        <v>2317</v>
      </c>
      <c r="E15" s="512" t="str">
        <f>'2023_BannerMD_BMT_AUT_ADULT'!E16</f>
        <v>Days 11+/61+ paid at the per diem rate are not subject to the transplant outlier (prep and transplant through day 60) but are subject to outlier pursuant to the transplant specialty contract at an established threshold of $7,263.18</v>
      </c>
      <c r="F15" s="513"/>
      <c r="G15" s="514"/>
    </row>
    <row r="16" spans="1:7" ht="22.5" customHeight="1">
      <c r="B16" s="9"/>
      <c r="C16" s="9"/>
      <c r="D16" s="8"/>
    </row>
    <row r="17" spans="2:7" ht="12.75">
      <c r="B17" s="9"/>
      <c r="C17" s="9"/>
      <c r="D17" s="8"/>
    </row>
    <row r="18" spans="2:7" ht="58.5" customHeight="1">
      <c r="B18" s="507" t="s">
        <v>44</v>
      </c>
      <c r="C18" s="508"/>
      <c r="D18" s="508"/>
      <c r="E18" s="508"/>
      <c r="F18" s="508"/>
      <c r="G18" s="509"/>
    </row>
    <row r="23" spans="2:7" ht="12.75" customHeight="1"/>
    <row r="24" spans="2:7" ht="12.75" hidden="1">
      <c r="B24" s="138" t="s">
        <v>36</v>
      </c>
      <c r="C24" s="15"/>
      <c r="D24" s="15"/>
      <c r="E24" s="15"/>
      <c r="F24" s="15"/>
    </row>
    <row r="25" spans="2:7" ht="12.75" hidden="1">
      <c r="B25" s="25" t="s">
        <v>18</v>
      </c>
      <c r="C25" s="27">
        <v>1.0371999999999999</v>
      </c>
    </row>
    <row r="26" spans="2:7">
      <c r="C26" s="39"/>
    </row>
  </sheetData>
  <mergeCells count="6">
    <mergeCell ref="B18:G18"/>
    <mergeCell ref="A2:G2"/>
    <mergeCell ref="A3:G3"/>
    <mergeCell ref="A4:G4"/>
    <mergeCell ref="A5:G5"/>
    <mergeCell ref="E15:G15"/>
  </mergeCells>
  <printOptions horizontalCentered="1"/>
  <pageMargins left="0.25" right="0.25" top="0.25" bottom="0.25" header="0.25" footer="0.25"/>
  <pageSetup scale="8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pageSetUpPr fitToPage="1"/>
  </sheetPr>
  <dimension ref="A2:G25"/>
  <sheetViews>
    <sheetView showGridLines="0" zoomScale="90" zoomScaleNormal="90" zoomScaleSheetLayoutView="70" workbookViewId="0">
      <selection activeCell="H4" sqref="H4"/>
    </sheetView>
  </sheetViews>
  <sheetFormatPr defaultColWidth="9" defaultRowHeight="12.75"/>
  <cols>
    <col min="1" max="1" width="2.875" style="15" customWidth="1"/>
    <col min="2" max="2" width="64" style="15" customWidth="1"/>
    <col min="3" max="3" width="13.75" style="15" hidden="1" customWidth="1"/>
    <col min="4" max="4" width="21.875" style="15" customWidth="1"/>
    <col min="5" max="6" width="18.625" style="15" customWidth="1"/>
    <col min="7" max="7" width="12.625" style="15" customWidth="1"/>
    <col min="8" max="8" width="4.5" style="15" customWidth="1"/>
    <col min="9" max="16384" width="9" style="15"/>
  </cols>
  <sheetData>
    <row r="2" spans="1:7" s="11" customFormat="1" ht="19.899999999999999" customHeight="1">
      <c r="A2" s="510" t="s">
        <v>93</v>
      </c>
      <c r="B2" s="510"/>
      <c r="C2" s="510"/>
      <c r="D2" s="510"/>
      <c r="E2" s="510"/>
      <c r="F2" s="510"/>
      <c r="G2" s="510"/>
    </row>
    <row r="3" spans="1:7" s="11" customFormat="1" ht="19.899999999999999" customHeight="1">
      <c r="A3" s="510" t="s">
        <v>120</v>
      </c>
      <c r="B3" s="510"/>
      <c r="C3" s="510"/>
      <c r="D3" s="510"/>
      <c r="E3" s="510"/>
      <c r="F3" s="510"/>
      <c r="G3" s="510"/>
    </row>
    <row r="4" spans="1:7" s="11" customFormat="1" ht="19.899999999999999" customHeight="1">
      <c r="A4" s="511" t="s">
        <v>2</v>
      </c>
      <c r="B4" s="511"/>
      <c r="C4" s="511"/>
      <c r="D4" s="511"/>
      <c r="E4" s="511"/>
      <c r="F4" s="511"/>
      <c r="G4" s="511"/>
    </row>
    <row r="5" spans="1:7" s="11" customFormat="1" ht="19.899999999999999" customHeight="1">
      <c r="A5" s="510" t="s">
        <v>95</v>
      </c>
      <c r="B5" s="510"/>
      <c r="C5" s="510"/>
      <c r="D5" s="510"/>
      <c r="E5" s="510"/>
      <c r="F5" s="510"/>
      <c r="G5" s="510"/>
    </row>
    <row r="6" spans="1:7">
      <c r="D6" s="2"/>
    </row>
    <row r="7" spans="1:7" ht="21.75" customHeight="1">
      <c r="B7" s="17"/>
      <c r="C7" s="17"/>
      <c r="D7" s="2" t="s">
        <v>39</v>
      </c>
      <c r="E7" s="2"/>
      <c r="F7" s="2"/>
      <c r="G7" s="2"/>
    </row>
    <row r="8" spans="1:7" ht="35.1" customHeight="1">
      <c r="B8" s="18" t="s">
        <v>5</v>
      </c>
      <c r="C8" s="129" t="s">
        <v>6</v>
      </c>
      <c r="D8" s="18" t="s">
        <v>7</v>
      </c>
      <c r="E8" s="2"/>
      <c r="F8" s="2"/>
      <c r="G8" s="2"/>
    </row>
    <row r="9" spans="1:7" ht="56.25" customHeight="1">
      <c r="B9" s="400" t="s">
        <v>8</v>
      </c>
      <c r="C9" s="248">
        <v>4825</v>
      </c>
      <c r="D9" s="147">
        <f>ROUND(C9*$C$24,0)</f>
        <v>5004</v>
      </c>
      <c r="E9" s="2"/>
      <c r="F9" s="2"/>
      <c r="G9" s="2"/>
    </row>
    <row r="10" spans="1:7" ht="35.1" customHeight="1">
      <c r="B10" s="78" t="s">
        <v>10</v>
      </c>
      <c r="C10" s="267">
        <v>77344</v>
      </c>
      <c r="D10" s="147">
        <f t="shared" ref="D10:D12" si="0">ROUND(C10*$C$24,0)</f>
        <v>80221</v>
      </c>
      <c r="E10" s="20"/>
    </row>
    <row r="11" spans="1:7" ht="35.1" customHeight="1">
      <c r="B11" s="29" t="s">
        <v>11</v>
      </c>
      <c r="C11" s="266">
        <v>69632</v>
      </c>
      <c r="D11" s="147">
        <f t="shared" si="0"/>
        <v>72222</v>
      </c>
      <c r="E11" s="20"/>
    </row>
    <row r="12" spans="1:7" ht="35.1" customHeight="1">
      <c r="B12" s="29" t="s">
        <v>12</v>
      </c>
      <c r="C12" s="266">
        <v>20323</v>
      </c>
      <c r="D12" s="147">
        <f t="shared" si="0"/>
        <v>21079</v>
      </c>
      <c r="E12" s="20"/>
    </row>
    <row r="13" spans="1:7" ht="35.1" customHeight="1">
      <c r="B13" s="21" t="s">
        <v>121</v>
      </c>
      <c r="C13" s="148">
        <f>SUM(C9:C12)</f>
        <v>172124</v>
      </c>
      <c r="D13" s="148">
        <f>SUM(D9:D12)</f>
        <v>178526</v>
      </c>
    </row>
    <row r="14" spans="1:7">
      <c r="B14" s="1"/>
      <c r="C14" s="1"/>
      <c r="D14" s="150"/>
    </row>
    <row r="15" spans="1:7" ht="66" customHeight="1">
      <c r="B15" s="5" t="s">
        <v>14</v>
      </c>
      <c r="C15" s="5"/>
      <c r="D15" s="151">
        <f>'2023_BannerMD_BMT_AUT_ADULT'!D16</f>
        <v>2317</v>
      </c>
      <c r="E15" s="512" t="str">
        <f>'2023_BannerMD_BMT_AUT_ADULT'!E16</f>
        <v>Days 11+/61+ paid at the per diem rate are not subject to the transplant outlier (prep and transplant through day 60) but are subject to outlier pursuant to the transplant specialty contract at an established threshold of $7,263.18</v>
      </c>
      <c r="F15" s="513"/>
      <c r="G15" s="514"/>
    </row>
    <row r="16" spans="1:7">
      <c r="B16" s="9"/>
      <c r="C16" s="9"/>
      <c r="D16" s="8"/>
    </row>
    <row r="17" spans="1:7" s="10" customFormat="1" ht="50.25" customHeight="1">
      <c r="A17" s="15"/>
      <c r="B17" s="507" t="s">
        <v>16</v>
      </c>
      <c r="C17" s="508"/>
      <c r="D17" s="508"/>
      <c r="E17" s="508"/>
      <c r="F17" s="508"/>
      <c r="G17" s="509"/>
    </row>
    <row r="21" spans="1:7" ht="15.75" customHeight="1"/>
    <row r="23" spans="1:7" hidden="1">
      <c r="B23" s="244" t="s">
        <v>36</v>
      </c>
      <c r="C23" s="245"/>
      <c r="D23" s="245"/>
      <c r="E23" s="245"/>
    </row>
    <row r="24" spans="1:7" hidden="1">
      <c r="B24" s="25" t="s">
        <v>18</v>
      </c>
      <c r="C24" s="27">
        <v>1.0371999999999999</v>
      </c>
    </row>
    <row r="25" spans="1:7">
      <c r="C25" s="26"/>
    </row>
  </sheetData>
  <mergeCells count="6">
    <mergeCell ref="B17:G17"/>
    <mergeCell ref="A2:G2"/>
    <mergeCell ref="A3:G3"/>
    <mergeCell ref="A4:G4"/>
    <mergeCell ref="A5:G5"/>
    <mergeCell ref="E15:G15"/>
  </mergeCells>
  <printOptions horizontalCentered="1"/>
  <pageMargins left="0.25" right="0.25" top="0.25" bottom="0.25" header="0.25" footer="0.25"/>
  <pageSetup scale="86"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pageSetUpPr fitToPage="1"/>
  </sheetPr>
  <dimension ref="A2:H28"/>
  <sheetViews>
    <sheetView showGridLines="0" zoomScale="90" zoomScaleNormal="90" zoomScaleSheetLayoutView="70" workbookViewId="0">
      <selection activeCell="A4" sqref="A4:G4"/>
    </sheetView>
  </sheetViews>
  <sheetFormatPr defaultColWidth="9" defaultRowHeight="12.75"/>
  <cols>
    <col min="1" max="1" width="2.875" style="15" customWidth="1"/>
    <col min="2" max="2" width="64" style="15" customWidth="1"/>
    <col min="3" max="3" width="7.875" style="15" hidden="1" customWidth="1"/>
    <col min="4" max="4" width="22.5" style="15" customWidth="1"/>
    <col min="5" max="6" width="18.625" style="15" customWidth="1"/>
    <col min="7" max="7" width="12.625" style="15" customWidth="1"/>
    <col min="8" max="8" width="9" style="15" customWidth="1"/>
    <col min="9" max="16384" width="9" style="15"/>
  </cols>
  <sheetData>
    <row r="2" spans="1:8" s="11" customFormat="1" ht="19.899999999999999" customHeight="1">
      <c r="A2" s="510" t="s">
        <v>93</v>
      </c>
      <c r="B2" s="510"/>
      <c r="C2" s="510"/>
      <c r="D2" s="510"/>
      <c r="E2" s="510"/>
      <c r="F2" s="510"/>
      <c r="G2" s="510"/>
    </row>
    <row r="3" spans="1:8" s="11" customFormat="1" ht="19.899999999999999" customHeight="1">
      <c r="A3" s="510" t="s">
        <v>89</v>
      </c>
      <c r="B3" s="510"/>
      <c r="C3" s="510"/>
      <c r="D3" s="510"/>
      <c r="E3" s="510"/>
      <c r="F3" s="510"/>
      <c r="G3" s="510"/>
    </row>
    <row r="4" spans="1:8" s="11" customFormat="1" ht="19.899999999999999" customHeight="1">
      <c r="A4" s="511" t="str">
        <f>'2023_BUMCT_SIMUL_PANCREAS_KDNY_'!A4:G4</f>
        <v>EFFECTIVE 10/01/2023 THROUGH 9/30/2024</v>
      </c>
      <c r="B4" s="511"/>
      <c r="C4" s="511"/>
      <c r="D4" s="511"/>
      <c r="E4" s="511"/>
      <c r="F4" s="511"/>
      <c r="G4" s="511"/>
    </row>
    <row r="5" spans="1:8" s="11" customFormat="1" ht="19.899999999999999" customHeight="1">
      <c r="A5" s="510" t="s">
        <v>95</v>
      </c>
      <c r="B5" s="510"/>
      <c r="C5" s="510"/>
      <c r="D5" s="510"/>
      <c r="E5" s="510"/>
      <c r="F5" s="510"/>
      <c r="G5" s="510"/>
    </row>
    <row r="6" spans="1:8" s="12" customFormat="1" ht="15.75">
      <c r="A6" s="511"/>
      <c r="B6" s="511"/>
      <c r="C6" s="511"/>
      <c r="D6" s="511"/>
      <c r="E6" s="511"/>
      <c r="F6" s="511"/>
      <c r="G6" s="511"/>
      <c r="H6" s="511"/>
    </row>
    <row r="7" spans="1:8" ht="24.95" customHeight="1">
      <c r="B7" s="17"/>
      <c r="C7" s="17"/>
      <c r="D7" s="2" t="s">
        <v>4</v>
      </c>
    </row>
    <row r="8" spans="1:8" ht="24.95" customHeight="1">
      <c r="B8" s="18" t="s">
        <v>5</v>
      </c>
      <c r="C8" s="129" t="s">
        <v>6</v>
      </c>
      <c r="D8" s="18" t="s">
        <v>7</v>
      </c>
      <c r="E8" s="2"/>
      <c r="F8" s="2"/>
      <c r="G8" s="2"/>
    </row>
    <row r="9" spans="1:8" ht="46.5" customHeight="1">
      <c r="B9" s="400" t="s">
        <v>8</v>
      </c>
      <c r="C9" s="221">
        <v>7010</v>
      </c>
      <c r="D9" s="147">
        <f>ROUND(C9*$C$27,0)</f>
        <v>7271</v>
      </c>
      <c r="E9" s="2"/>
      <c r="F9" s="2"/>
      <c r="G9" s="2"/>
    </row>
    <row r="10" spans="1:8" ht="30" customHeight="1">
      <c r="B10" s="23" t="s">
        <v>10</v>
      </c>
      <c r="C10" s="217">
        <v>161549</v>
      </c>
      <c r="D10" s="147">
        <f t="shared" ref="D10:D12" si="0">ROUND(C10*$C$27,0)</f>
        <v>167559</v>
      </c>
      <c r="E10" s="20"/>
    </row>
    <row r="11" spans="1:8" ht="30" customHeight="1">
      <c r="B11" s="29" t="s">
        <v>11</v>
      </c>
      <c r="C11" s="147">
        <v>125082</v>
      </c>
      <c r="D11" s="147">
        <f t="shared" si="0"/>
        <v>129735</v>
      </c>
      <c r="E11" s="20"/>
    </row>
    <row r="12" spans="1:8" ht="30" customHeight="1">
      <c r="B12" s="29" t="s">
        <v>12</v>
      </c>
      <c r="C12" s="147">
        <v>28115</v>
      </c>
      <c r="D12" s="147">
        <f t="shared" si="0"/>
        <v>29161</v>
      </c>
      <c r="E12" s="20"/>
    </row>
    <row r="13" spans="1:8" ht="21.6" customHeight="1">
      <c r="B13" s="21" t="s">
        <v>90</v>
      </c>
      <c r="C13" s="148">
        <f>SUM(C9:C12)</f>
        <v>321756</v>
      </c>
      <c r="D13" s="148">
        <f>SUM(D9:D12)</f>
        <v>333726</v>
      </c>
    </row>
    <row r="14" spans="1:8" ht="20.100000000000001" customHeight="1">
      <c r="B14" s="1"/>
      <c r="C14" s="1"/>
      <c r="D14" s="150"/>
    </row>
    <row r="15" spans="1:8" ht="60.75" customHeight="1">
      <c r="B15" s="5" t="s">
        <v>14</v>
      </c>
      <c r="C15" s="5"/>
      <c r="D15" s="151">
        <f>'2023_BannerMD_BMT_AUT_ADULT'!D16</f>
        <v>2317</v>
      </c>
      <c r="E15" s="512" t="str">
        <f>'2023_BannerMD_BMT_AUT_ADULT'!E16</f>
        <v>Days 11+/61+ paid at the per diem rate are not subject to the transplant outlier (prep and transplant through day 60) but are subject to outlier pursuant to the transplant specialty contract at an established threshold of $7,263.18</v>
      </c>
      <c r="F15" s="513"/>
      <c r="G15" s="514"/>
    </row>
    <row r="16" spans="1:8">
      <c r="B16" s="9"/>
      <c r="C16" s="9"/>
      <c r="D16" s="8"/>
    </row>
    <row r="17" spans="1:7" ht="57" customHeight="1">
      <c r="B17"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8"/>
      <c r="D17" s="508"/>
      <c r="E17" s="508"/>
      <c r="F17" s="508"/>
      <c r="G17" s="509"/>
    </row>
    <row r="18" spans="1:7" ht="15.75">
      <c r="A18" s="510"/>
      <c r="B18" s="510"/>
      <c r="C18" s="510"/>
      <c r="D18" s="510"/>
      <c r="E18" s="510"/>
      <c r="F18" s="510"/>
      <c r="G18" s="510"/>
    </row>
    <row r="19" spans="1:7">
      <c r="B19" s="9"/>
      <c r="C19" s="9"/>
      <c r="D19" s="8"/>
    </row>
    <row r="20" spans="1:7" s="10" customFormat="1">
      <c r="A20" s="15"/>
      <c r="B20" s="9"/>
      <c r="C20" s="9"/>
      <c r="D20" s="8"/>
      <c r="E20" s="15"/>
      <c r="F20" s="15"/>
      <c r="G20" s="15"/>
    </row>
    <row r="25" spans="1:7" ht="15" customHeight="1"/>
    <row r="26" spans="1:7" hidden="1">
      <c r="B26" s="138" t="s">
        <v>36</v>
      </c>
    </row>
    <row r="27" spans="1:7" hidden="1">
      <c r="B27" s="25" t="s">
        <v>18</v>
      </c>
      <c r="C27" s="27">
        <v>1.0371999999999999</v>
      </c>
    </row>
    <row r="28" spans="1:7">
      <c r="C28" s="26"/>
    </row>
  </sheetData>
  <mergeCells count="8">
    <mergeCell ref="E15:G15"/>
    <mergeCell ref="A18:G18"/>
    <mergeCell ref="A2:G2"/>
    <mergeCell ref="A3:G3"/>
    <mergeCell ref="A4:G4"/>
    <mergeCell ref="A5:G5"/>
    <mergeCell ref="A6:H6"/>
    <mergeCell ref="B17:G17"/>
  </mergeCells>
  <printOptions horizontalCentered="1"/>
  <pageMargins left="0.25" right="0.25" top="0.25" bottom="0.25" header="0.25" footer="0.25"/>
  <pageSetup scale="84"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pageSetUpPr fitToPage="1"/>
  </sheetPr>
  <dimension ref="A2:I25"/>
  <sheetViews>
    <sheetView showGridLines="0" topLeftCell="B1" zoomScale="90" zoomScaleNormal="90" zoomScaleSheetLayoutView="70" workbookViewId="0">
      <selection activeCell="C1" sqref="C1"/>
    </sheetView>
  </sheetViews>
  <sheetFormatPr defaultColWidth="9" defaultRowHeight="12"/>
  <cols>
    <col min="1" max="1" width="4.5" style="10" customWidth="1"/>
    <col min="2" max="2" width="64" style="10" customWidth="1"/>
    <col min="3" max="3" width="21.625" style="10" hidden="1" customWidth="1"/>
    <col min="4" max="4" width="21.625" style="10" customWidth="1"/>
    <col min="5" max="6" width="9" style="10"/>
    <col min="7" max="7" width="28.625" style="10" customWidth="1"/>
    <col min="8" max="8" width="0.25" style="10" customWidth="1"/>
    <col min="9" max="16384" width="9" style="10"/>
  </cols>
  <sheetData>
    <row r="2" spans="1:9" ht="18.600000000000001" customHeight="1">
      <c r="B2" s="510" t="s">
        <v>93</v>
      </c>
      <c r="C2" s="510"/>
      <c r="D2" s="510"/>
      <c r="E2" s="510"/>
      <c r="F2" s="510"/>
      <c r="G2" s="510"/>
    </row>
    <row r="3" spans="1:9" ht="15.75">
      <c r="A3" s="510" t="s">
        <v>91</v>
      </c>
      <c r="B3" s="510"/>
      <c r="C3" s="510"/>
      <c r="D3" s="510"/>
      <c r="E3" s="510"/>
      <c r="F3" s="510"/>
      <c r="G3" s="510"/>
      <c r="H3" s="393"/>
      <c r="I3" s="47"/>
    </row>
    <row r="4" spans="1:9" ht="15.75">
      <c r="A4" s="511" t="str">
        <f>'2023_BannerMD_BMT_AUT_ADULT'!A4:E4</f>
        <v>EFFECTIVE 10/01/2023 THROUGH 9/30/2024</v>
      </c>
      <c r="B4" s="511"/>
      <c r="C4" s="511"/>
      <c r="D4" s="511"/>
      <c r="E4" s="511"/>
      <c r="F4" s="511"/>
      <c r="G4" s="511"/>
      <c r="H4" s="511"/>
      <c r="I4" s="47"/>
    </row>
    <row r="5" spans="1:9" ht="15.75">
      <c r="A5" s="510" t="s">
        <v>95</v>
      </c>
      <c r="B5" s="510"/>
      <c r="C5" s="510"/>
      <c r="D5" s="510"/>
      <c r="E5" s="510"/>
      <c r="F5" s="510"/>
      <c r="G5" s="510"/>
      <c r="H5" s="510"/>
      <c r="I5" s="47"/>
    </row>
    <row r="6" spans="1:9" ht="12.75">
      <c r="A6" s="15"/>
      <c r="B6" s="15"/>
      <c r="C6" s="15"/>
      <c r="D6" s="2"/>
      <c r="E6" s="15"/>
      <c r="F6" s="15"/>
      <c r="G6" s="15"/>
      <c r="H6" s="15"/>
      <c r="I6" s="15"/>
    </row>
    <row r="7" spans="1:9" ht="17.25" customHeight="1">
      <c r="A7" s="15"/>
      <c r="B7" s="17"/>
      <c r="C7" s="17"/>
      <c r="D7" s="2" t="s">
        <v>4</v>
      </c>
      <c r="E7" s="523"/>
      <c r="F7" s="523"/>
      <c r="G7" s="523"/>
      <c r="H7" s="523"/>
      <c r="I7" s="15"/>
    </row>
    <row r="8" spans="1:9" ht="35.1" customHeight="1">
      <c r="A8" s="15"/>
      <c r="B8" s="18" t="s">
        <v>5</v>
      </c>
      <c r="C8" s="129"/>
      <c r="D8" s="18" t="s">
        <v>7</v>
      </c>
      <c r="E8" s="2"/>
      <c r="F8" s="2"/>
      <c r="G8" s="2"/>
      <c r="H8" s="2"/>
      <c r="I8" s="15"/>
    </row>
    <row r="9" spans="1:9" ht="51.75" customHeight="1">
      <c r="A9" s="15"/>
      <c r="B9" s="400" t="s">
        <v>8</v>
      </c>
      <c r="C9" s="216">
        <v>7232</v>
      </c>
      <c r="D9" s="147">
        <f>ROUND(C9*$C$24,0)</f>
        <v>7501</v>
      </c>
      <c r="E9" s="2"/>
      <c r="F9" s="2"/>
      <c r="G9" s="2"/>
      <c r="H9" s="2"/>
      <c r="I9" s="15"/>
    </row>
    <row r="10" spans="1:9" ht="35.1" customHeight="1">
      <c r="A10" s="15"/>
      <c r="B10" s="23" t="s">
        <v>10</v>
      </c>
      <c r="C10" s="217">
        <v>196458</v>
      </c>
      <c r="D10" s="147">
        <f t="shared" ref="D10:D12" si="0">ROUND(C10*$C$24,0)</f>
        <v>203766</v>
      </c>
      <c r="E10" s="15"/>
      <c r="F10" s="15"/>
      <c r="G10" s="15"/>
      <c r="H10" s="15"/>
      <c r="I10" s="15"/>
    </row>
    <row r="11" spans="1:9" ht="35.1" customHeight="1">
      <c r="A11" s="15"/>
      <c r="B11" s="29" t="s">
        <v>11</v>
      </c>
      <c r="C11" s="147">
        <v>106363</v>
      </c>
      <c r="D11" s="147">
        <f t="shared" si="0"/>
        <v>110320</v>
      </c>
      <c r="E11" s="15"/>
      <c r="F11" s="15"/>
      <c r="G11" s="15"/>
      <c r="H11" s="15"/>
      <c r="I11" s="15"/>
    </row>
    <row r="12" spans="1:9" ht="35.1" customHeight="1">
      <c r="A12" s="15"/>
      <c r="B12" s="29" t="s">
        <v>12</v>
      </c>
      <c r="C12" s="147">
        <v>38547</v>
      </c>
      <c r="D12" s="147">
        <f t="shared" si="0"/>
        <v>39981</v>
      </c>
      <c r="E12" s="15"/>
      <c r="F12" s="15"/>
      <c r="G12" s="15"/>
      <c r="H12" s="15"/>
      <c r="I12" s="15"/>
    </row>
    <row r="13" spans="1:9" ht="35.1" customHeight="1">
      <c r="A13" s="15"/>
      <c r="B13" s="21" t="s">
        <v>92</v>
      </c>
      <c r="C13" s="148">
        <f>SUM(C9:C12)</f>
        <v>348600</v>
      </c>
      <c r="D13" s="148">
        <f>SUM(D9:D12)</f>
        <v>361568</v>
      </c>
      <c r="E13" s="15"/>
      <c r="F13" s="15"/>
      <c r="G13" s="15"/>
      <c r="H13" s="15"/>
      <c r="I13" s="15"/>
    </row>
    <row r="14" spans="1:9">
      <c r="D14" s="162"/>
    </row>
    <row r="15" spans="1:9" ht="65.25" customHeight="1">
      <c r="B15" s="5" t="s">
        <v>14</v>
      </c>
      <c r="C15" s="5"/>
      <c r="D15" s="151">
        <f>'2023_BannerMD_BMT_AUT_ADULT'!D16</f>
        <v>2317</v>
      </c>
      <c r="E15" s="512" t="str">
        <f>'2023_BannerMD_BMT_AUT_ADULT'!E16</f>
        <v>Days 11+/61+ paid at the per diem rate are not subject to the transplant outlier (prep and transplant through day 60) but are subject to outlier pursuant to the transplant specialty contract at an established threshold of $7,263.18</v>
      </c>
      <c r="F15" s="513"/>
      <c r="G15" s="514"/>
    </row>
    <row r="16" spans="1:9" ht="12.75">
      <c r="B16" s="9"/>
      <c r="C16" s="9"/>
      <c r="D16" s="8"/>
    </row>
    <row r="17" spans="2:7" ht="60.75" customHeight="1">
      <c r="B17"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8"/>
      <c r="D17" s="508"/>
      <c r="E17" s="508"/>
      <c r="F17" s="508"/>
      <c r="G17" s="509"/>
    </row>
    <row r="18" spans="2:7" ht="22.5" customHeight="1"/>
    <row r="23" spans="2:7" ht="12.75" hidden="1">
      <c r="B23" s="138" t="s">
        <v>36</v>
      </c>
      <c r="C23" s="15"/>
      <c r="D23" s="15"/>
      <c r="E23" s="15"/>
      <c r="F23" s="15"/>
    </row>
    <row r="24" spans="2:7" ht="12.75" hidden="1">
      <c r="B24" s="25" t="s">
        <v>18</v>
      </c>
      <c r="C24" s="27">
        <v>1.0371999999999999</v>
      </c>
    </row>
    <row r="25" spans="2:7">
      <c r="C25" s="39"/>
    </row>
  </sheetData>
  <mergeCells count="7">
    <mergeCell ref="B17:G17"/>
    <mergeCell ref="E15:G15"/>
    <mergeCell ref="B2:G2"/>
    <mergeCell ref="A3:G3"/>
    <mergeCell ref="A4:H4"/>
    <mergeCell ref="A5:H5"/>
    <mergeCell ref="E7:H7"/>
  </mergeCells>
  <printOptions horizontalCentered="1"/>
  <pageMargins left="0.25" right="0.25" top="0.25" bottom="0.25" header="0.25" footer="0.25"/>
  <pageSetup scale="86"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pageSetUpPr fitToPage="1"/>
  </sheetPr>
  <dimension ref="A2:H22"/>
  <sheetViews>
    <sheetView showGridLines="0" zoomScale="90" zoomScaleNormal="90" zoomScaleSheetLayoutView="70" workbookViewId="0">
      <selection activeCell="G10" sqref="G10"/>
    </sheetView>
  </sheetViews>
  <sheetFormatPr defaultColWidth="9" defaultRowHeight="12"/>
  <cols>
    <col min="1" max="1" width="4.25" style="10" customWidth="1"/>
    <col min="2" max="2" width="64" style="10" customWidth="1"/>
    <col min="3" max="3" width="16.5" style="10" hidden="1" customWidth="1"/>
    <col min="4" max="4" width="16.5" style="10" customWidth="1"/>
    <col min="5" max="5" width="11.25" style="10" customWidth="1"/>
    <col min="6" max="6" width="9.125" style="10" customWidth="1"/>
    <col min="7" max="7" width="24.75" style="10" customWidth="1"/>
    <col min="8" max="16384" width="9" style="10"/>
  </cols>
  <sheetData>
    <row r="2" spans="1:8" ht="19.899999999999999" customHeight="1">
      <c r="A2" s="510" t="s">
        <v>93</v>
      </c>
      <c r="B2" s="510"/>
      <c r="C2" s="510"/>
      <c r="D2" s="510"/>
      <c r="E2" s="510"/>
      <c r="F2" s="510"/>
      <c r="G2" s="510"/>
    </row>
    <row r="3" spans="1:8" ht="19.899999999999999" customHeight="1">
      <c r="A3" s="510" t="s">
        <v>122</v>
      </c>
      <c r="B3" s="510"/>
      <c r="C3" s="510"/>
      <c r="D3" s="510"/>
      <c r="E3" s="510"/>
      <c r="F3" s="510"/>
      <c r="G3" s="510"/>
    </row>
    <row r="4" spans="1:8" ht="19.899999999999999" customHeight="1">
      <c r="A4" s="511" t="str">
        <f>'2023_BannerMD_BMT_AUT_ADULT'!A4:E4</f>
        <v>EFFECTIVE 10/01/2023 THROUGH 9/30/2024</v>
      </c>
      <c r="B4" s="511"/>
      <c r="C4" s="511"/>
      <c r="D4" s="511"/>
      <c r="E4" s="511"/>
      <c r="F4" s="511"/>
      <c r="G4" s="511"/>
    </row>
    <row r="5" spans="1:8" ht="19.899999999999999" customHeight="1">
      <c r="A5" s="510" t="s">
        <v>95</v>
      </c>
      <c r="B5" s="510"/>
      <c r="C5" s="510"/>
      <c r="D5" s="510"/>
      <c r="E5" s="510"/>
      <c r="F5" s="510"/>
      <c r="G5" s="510"/>
    </row>
    <row r="6" spans="1:8" ht="15">
      <c r="A6" s="12"/>
      <c r="B6" s="13"/>
      <c r="C6" s="13"/>
      <c r="D6" s="12"/>
      <c r="E6" s="12"/>
      <c r="F6" s="12"/>
      <c r="G6" s="12"/>
    </row>
    <row r="7" spans="1:8" ht="30.6" customHeight="1">
      <c r="A7" s="15"/>
      <c r="B7" s="17"/>
      <c r="C7" s="17"/>
      <c r="D7" s="16" t="s">
        <v>39</v>
      </c>
      <c r="E7" s="515"/>
      <c r="F7" s="515"/>
      <c r="G7" s="515"/>
    </row>
    <row r="8" spans="1:8" ht="35.1" customHeight="1">
      <c r="A8" s="32"/>
      <c r="B8" s="33" t="s">
        <v>5</v>
      </c>
      <c r="C8" s="129" t="s">
        <v>6</v>
      </c>
      <c r="D8" s="33" t="s">
        <v>7</v>
      </c>
      <c r="E8" s="34"/>
      <c r="F8" s="34"/>
      <c r="G8" s="34"/>
      <c r="H8" s="45"/>
    </row>
    <row r="9" spans="1:8" ht="37.5" customHeight="1">
      <c r="A9" s="32"/>
      <c r="B9" s="400" t="s">
        <v>8</v>
      </c>
      <c r="C9" s="248">
        <v>9092</v>
      </c>
      <c r="D9" s="147">
        <f>ROUND(C9*$C$21,0)</f>
        <v>9430</v>
      </c>
      <c r="E9" s="34"/>
      <c r="F9" s="34"/>
      <c r="G9" s="34"/>
      <c r="H9" s="45"/>
    </row>
    <row r="10" spans="1:8" ht="35.1" customHeight="1">
      <c r="A10" s="32"/>
      <c r="B10" s="23" t="s">
        <v>10</v>
      </c>
      <c r="C10" s="217">
        <v>122670</v>
      </c>
      <c r="D10" s="147">
        <f t="shared" ref="D10:D11" si="0">ROUND(C10*$C$21,0)</f>
        <v>127233</v>
      </c>
      <c r="E10" s="46"/>
      <c r="F10" s="32"/>
      <c r="G10" s="32"/>
      <c r="H10" s="45"/>
    </row>
    <row r="11" spans="1:8" ht="35.1" customHeight="1">
      <c r="A11" s="32"/>
      <c r="B11" s="29" t="s">
        <v>11</v>
      </c>
      <c r="C11" s="147">
        <v>100954</v>
      </c>
      <c r="D11" s="147">
        <f t="shared" si="0"/>
        <v>104709</v>
      </c>
      <c r="E11" s="46"/>
      <c r="F11" s="32"/>
      <c r="G11" s="32"/>
      <c r="H11" s="45"/>
    </row>
    <row r="12" spans="1:8" ht="35.1" customHeight="1">
      <c r="A12" s="32"/>
      <c r="B12" s="29" t="s">
        <v>12</v>
      </c>
      <c r="C12" s="147">
        <v>27910</v>
      </c>
      <c r="D12" s="147">
        <f>ROUND(C12*$C$21,0)</f>
        <v>28948</v>
      </c>
      <c r="E12" s="46"/>
      <c r="F12" s="32"/>
      <c r="G12" s="32"/>
      <c r="H12" s="45"/>
    </row>
    <row r="13" spans="1:8" ht="35.1" customHeight="1">
      <c r="A13" s="15"/>
      <c r="B13" s="21" t="s">
        <v>123</v>
      </c>
      <c r="C13" s="148">
        <f>SUM(C9:C12)</f>
        <v>260626</v>
      </c>
      <c r="D13" s="148">
        <f>SUM(D9:D12)</f>
        <v>270320</v>
      </c>
      <c r="E13" s="32"/>
      <c r="F13" s="32"/>
      <c r="G13" s="32"/>
      <c r="H13" s="45"/>
    </row>
    <row r="14" spans="1:8">
      <c r="D14" s="162"/>
    </row>
    <row r="15" spans="1:8" ht="73.150000000000006" customHeight="1">
      <c r="B15" s="5" t="s">
        <v>14</v>
      </c>
      <c r="C15" s="5"/>
      <c r="D15" s="151">
        <f>'2023_BannerMD_BMT_AUT_ADULT'!D16</f>
        <v>2317</v>
      </c>
      <c r="E15" s="512" t="str">
        <f>'2023_BannerMD_BMT_AUT_ADULT'!E16</f>
        <v>Days 11+/61+ paid at the per diem rate are not subject to the transplant outlier (prep and transplant through day 60) but are subject to outlier pursuant to the transplant specialty contract at an established threshold of $7,263.18</v>
      </c>
      <c r="F15" s="513"/>
      <c r="G15" s="514"/>
    </row>
    <row r="16" spans="1:8" ht="12.75">
      <c r="B16" s="9"/>
      <c r="C16" s="9"/>
      <c r="D16" s="8"/>
    </row>
    <row r="17" spans="1:7" ht="69" customHeight="1">
      <c r="A17" s="12"/>
      <c r="B17"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8"/>
      <c r="D17" s="508"/>
      <c r="E17" s="508"/>
      <c r="F17" s="508"/>
      <c r="G17" s="509"/>
    </row>
    <row r="20" spans="1:7" ht="12.75" hidden="1">
      <c r="B20" s="138" t="s">
        <v>36</v>
      </c>
      <c r="C20" s="15"/>
      <c r="D20" s="15"/>
      <c r="E20" s="15"/>
      <c r="F20" s="15"/>
    </row>
    <row r="21" spans="1:7" ht="12.75" hidden="1">
      <c r="B21" s="25" t="s">
        <v>18</v>
      </c>
      <c r="C21" s="27">
        <v>1.0371999999999999</v>
      </c>
    </row>
    <row r="22" spans="1:7">
      <c r="C22" s="39"/>
    </row>
  </sheetData>
  <mergeCells count="7">
    <mergeCell ref="B17:G17"/>
    <mergeCell ref="E15:G15"/>
    <mergeCell ref="E7:G7"/>
    <mergeCell ref="A2:G2"/>
    <mergeCell ref="A3:G3"/>
    <mergeCell ref="A4:G4"/>
    <mergeCell ref="A5:G5"/>
  </mergeCells>
  <printOptions horizontalCentered="1"/>
  <pageMargins left="0.25" right="0.25" top="0.25" bottom="0.25" header="0.25" footer="0.25"/>
  <pageSetup scale="9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pageSetUpPr fitToPage="1"/>
  </sheetPr>
  <dimension ref="A1:G27"/>
  <sheetViews>
    <sheetView showGridLines="0" zoomScale="90" zoomScaleNormal="90" zoomScaleSheetLayoutView="70" workbookViewId="0">
      <selection activeCell="G11" sqref="G11"/>
    </sheetView>
  </sheetViews>
  <sheetFormatPr defaultColWidth="9" defaultRowHeight="12"/>
  <cols>
    <col min="1" max="1" width="3.75" style="10" customWidth="1"/>
    <col min="2" max="2" width="64" style="10" customWidth="1"/>
    <col min="3" max="3" width="16.5" style="10" hidden="1" customWidth="1"/>
    <col min="4" max="4" width="16.5" style="10" customWidth="1"/>
    <col min="5" max="5" width="10.5" style="10" customWidth="1"/>
    <col min="6" max="6" width="8.875" style="10" customWidth="1"/>
    <col min="7" max="7" width="31.375" style="10" customWidth="1"/>
    <col min="8" max="16384" width="9" style="10"/>
  </cols>
  <sheetData>
    <row r="1" spans="1:7" ht="19.899999999999999" customHeight="1">
      <c r="A1" s="15"/>
      <c r="B1" s="15"/>
      <c r="C1" s="15"/>
      <c r="D1" s="15"/>
      <c r="E1" s="15"/>
      <c r="F1" s="15"/>
      <c r="G1" s="15"/>
    </row>
    <row r="2" spans="1:7" ht="20.100000000000001" customHeight="1">
      <c r="A2" s="510" t="s">
        <v>93</v>
      </c>
      <c r="B2" s="510"/>
      <c r="C2" s="510"/>
      <c r="D2" s="510"/>
      <c r="E2" s="510"/>
      <c r="F2" s="510"/>
      <c r="G2" s="510"/>
    </row>
    <row r="3" spans="1:7" ht="20.100000000000001" customHeight="1">
      <c r="A3" s="510" t="s">
        <v>124</v>
      </c>
      <c r="B3" s="510"/>
      <c r="C3" s="510"/>
      <c r="D3" s="510"/>
      <c r="E3" s="510"/>
      <c r="F3" s="510"/>
      <c r="G3" s="510"/>
    </row>
    <row r="4" spans="1:7" ht="20.100000000000001" customHeight="1">
      <c r="A4" s="511" t="str">
        <f>'2023_BannerMD_BMT_AUT_ADULT'!A4</f>
        <v>EFFECTIVE 10/01/2023 THROUGH 9/30/2024</v>
      </c>
      <c r="B4" s="511"/>
      <c r="C4" s="511"/>
      <c r="D4" s="511"/>
      <c r="E4" s="511"/>
      <c r="F4" s="511"/>
      <c r="G4" s="511"/>
    </row>
    <row r="5" spans="1:7" ht="20.100000000000001" customHeight="1">
      <c r="A5" s="510" t="s">
        <v>95</v>
      </c>
      <c r="B5" s="510"/>
      <c r="C5" s="510"/>
      <c r="D5" s="510"/>
      <c r="E5" s="510"/>
      <c r="F5" s="510"/>
      <c r="G5" s="510"/>
    </row>
    <row r="6" spans="1:7" ht="19.899999999999999" customHeight="1">
      <c r="A6" s="511"/>
      <c r="B6" s="511"/>
      <c r="C6" s="511"/>
      <c r="D6" s="511"/>
      <c r="E6" s="511"/>
      <c r="F6" s="511"/>
      <c r="G6" s="511"/>
    </row>
    <row r="7" spans="1:7" ht="27.6" customHeight="1">
      <c r="A7" s="15"/>
      <c r="B7" s="15"/>
      <c r="C7" s="15"/>
      <c r="D7" s="16" t="s">
        <v>39</v>
      </c>
      <c r="E7" s="515"/>
      <c r="F7" s="515"/>
      <c r="G7" s="515"/>
    </row>
    <row r="8" spans="1:7" s="15" customFormat="1" ht="38.25">
      <c r="B8" s="33" t="s">
        <v>5</v>
      </c>
      <c r="C8" s="129" t="s">
        <v>6</v>
      </c>
      <c r="D8" s="18" t="s">
        <v>7</v>
      </c>
      <c r="E8" s="2"/>
      <c r="F8" s="2"/>
      <c r="G8" s="2"/>
    </row>
    <row r="9" spans="1:7" s="15" customFormat="1" ht="40.5" customHeight="1">
      <c r="B9" s="400" t="s">
        <v>8</v>
      </c>
      <c r="C9" s="210">
        <v>9826</v>
      </c>
      <c r="D9" s="164">
        <f>ROUND(C9*$C$26,0)</f>
        <v>10192</v>
      </c>
      <c r="E9" s="2"/>
      <c r="F9" s="2"/>
      <c r="G9" s="2"/>
    </row>
    <row r="10" spans="1:7" s="15" customFormat="1" ht="35.1" customHeight="1">
      <c r="B10" s="43" t="s">
        <v>10</v>
      </c>
      <c r="C10" s="222">
        <v>146541</v>
      </c>
      <c r="D10" s="164">
        <f t="shared" ref="D10:D11" si="0">ROUND(C10*$C$26,0)</f>
        <v>151992</v>
      </c>
      <c r="E10" s="37"/>
    </row>
    <row r="11" spans="1:7" s="15" customFormat="1" ht="35.1" customHeight="1">
      <c r="B11" s="44" t="s">
        <v>11</v>
      </c>
      <c r="C11" s="223">
        <v>111460</v>
      </c>
      <c r="D11" s="164">
        <f t="shared" si="0"/>
        <v>115606</v>
      </c>
      <c r="E11" s="37"/>
    </row>
    <row r="12" spans="1:7" s="15" customFormat="1" ht="35.1" customHeight="1">
      <c r="B12" s="44" t="s">
        <v>12</v>
      </c>
      <c r="C12" s="223">
        <v>24250</v>
      </c>
      <c r="D12" s="164">
        <f>ROUND(C12*$C$26,0)</f>
        <v>25152</v>
      </c>
      <c r="E12" s="37"/>
    </row>
    <row r="13" spans="1:7" s="15" customFormat="1" ht="35.1" customHeight="1">
      <c r="B13" s="21" t="s">
        <v>125</v>
      </c>
      <c r="C13" s="21"/>
      <c r="D13" s="154">
        <f>SUM(D9:D12)</f>
        <v>302942</v>
      </c>
    </row>
    <row r="14" spans="1:7">
      <c r="A14" s="45"/>
      <c r="B14" s="45"/>
      <c r="C14" s="45"/>
      <c r="D14" s="165"/>
      <c r="E14" s="45"/>
      <c r="F14" s="45"/>
      <c r="G14" s="45"/>
    </row>
    <row r="15" spans="1:7" ht="67.5" customHeight="1">
      <c r="A15" s="45"/>
      <c r="B15" s="5" t="s">
        <v>14</v>
      </c>
      <c r="C15" s="5"/>
      <c r="D15" s="146">
        <f>'2023_BannerMD_BMT_AUT_ADULT'!D16</f>
        <v>2317</v>
      </c>
      <c r="E15" s="512" t="str">
        <f>'2023_BannerMD_BMT_AUT_ADULT'!E16</f>
        <v>Days 11+/61+ paid at the per diem rate are not subject to the transplant outlier (prep and transplant through day 60) but are subject to outlier pursuant to the transplant specialty contract at an established threshold of $7,263.18</v>
      </c>
      <c r="F15" s="513"/>
      <c r="G15" s="514"/>
    </row>
    <row r="16" spans="1:7" ht="12.75">
      <c r="B16" s="9"/>
      <c r="C16" s="9"/>
      <c r="D16" s="8"/>
    </row>
    <row r="17" spans="1:7" ht="59.1" customHeight="1">
      <c r="A17" s="12"/>
      <c r="B17"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8"/>
      <c r="D17" s="508"/>
      <c r="E17" s="508"/>
      <c r="F17" s="508"/>
      <c r="G17" s="509"/>
    </row>
    <row r="18" spans="1:7" ht="12.75">
      <c r="B18" s="9"/>
      <c r="C18" s="9"/>
      <c r="D18" s="8"/>
    </row>
    <row r="19" spans="1:7" ht="12.75">
      <c r="B19" s="9"/>
      <c r="C19" s="9"/>
      <c r="D19" s="8"/>
    </row>
    <row r="25" spans="1:7" ht="12.75" hidden="1">
      <c r="B25" s="138" t="s">
        <v>36</v>
      </c>
      <c r="C25" s="15"/>
      <c r="D25" s="15"/>
      <c r="E25" s="15"/>
      <c r="F25" s="15"/>
    </row>
    <row r="26" spans="1:7" ht="12.75" hidden="1">
      <c r="B26" s="25" t="s">
        <v>18</v>
      </c>
      <c r="C26" s="27">
        <v>1.0371999999999999</v>
      </c>
    </row>
    <row r="27" spans="1:7">
      <c r="C27" s="39"/>
    </row>
  </sheetData>
  <mergeCells count="8">
    <mergeCell ref="E15:G15"/>
    <mergeCell ref="B17:G17"/>
    <mergeCell ref="A2:G2"/>
    <mergeCell ref="A3:G3"/>
    <mergeCell ref="A4:G4"/>
    <mergeCell ref="A5:G5"/>
    <mergeCell ref="A6:G6"/>
    <mergeCell ref="E7:G7"/>
  </mergeCells>
  <printOptions horizontalCentered="1"/>
  <pageMargins left="0.25" right="0.25" top="0.25" bottom="0.25" header="0.25" footer="0.25"/>
  <pageSetup scale="86"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pageSetUpPr fitToPage="1"/>
  </sheetPr>
  <dimension ref="A1:G27"/>
  <sheetViews>
    <sheetView showGridLines="0" zoomScale="90" zoomScaleNormal="90" zoomScaleSheetLayoutView="80" workbookViewId="0">
      <selection activeCell="B12" sqref="B12"/>
    </sheetView>
  </sheetViews>
  <sheetFormatPr defaultColWidth="9" defaultRowHeight="12.75"/>
  <cols>
    <col min="1" max="1" width="2.875" style="15" customWidth="1"/>
    <col min="2" max="2" width="64" style="15" customWidth="1"/>
    <col min="3" max="3" width="16.375" style="15" hidden="1" customWidth="1"/>
    <col min="4" max="4" width="22.125" style="15" customWidth="1"/>
    <col min="5" max="5" width="20.375" style="15" bestFit="1" customWidth="1"/>
    <col min="6"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10" t="s">
        <v>93</v>
      </c>
      <c r="B2" s="510"/>
      <c r="C2" s="510"/>
      <c r="D2" s="510"/>
      <c r="E2" s="510"/>
      <c r="F2" s="510"/>
      <c r="G2" s="510"/>
    </row>
    <row r="3" spans="1:7" s="11" customFormat="1" ht="19.899999999999999" customHeight="1">
      <c r="A3" s="510" t="s">
        <v>69</v>
      </c>
      <c r="B3" s="510"/>
      <c r="C3" s="510"/>
      <c r="D3" s="510"/>
      <c r="E3" s="510"/>
      <c r="F3" s="510"/>
      <c r="G3" s="510"/>
    </row>
    <row r="4" spans="1:7" s="11" customFormat="1" ht="19.899999999999999" customHeight="1">
      <c r="A4" s="511" t="s">
        <v>126</v>
      </c>
      <c r="B4" s="511"/>
      <c r="C4" s="511"/>
      <c r="D4" s="511"/>
      <c r="E4" s="511"/>
      <c r="F4" s="511"/>
      <c r="G4" s="511"/>
    </row>
    <row r="5" spans="1:7" s="11" customFormat="1" ht="19.899999999999999" customHeight="1">
      <c r="A5" s="510" t="s">
        <v>95</v>
      </c>
      <c r="B5" s="510"/>
      <c r="C5" s="510"/>
      <c r="D5" s="510"/>
      <c r="E5" s="510"/>
      <c r="F5" s="510"/>
      <c r="G5" s="510"/>
    </row>
    <row r="6" spans="1:7" ht="13.5" customHeight="1">
      <c r="D6" s="2"/>
      <c r="E6" s="515"/>
      <c r="F6" s="515"/>
      <c r="G6" s="515"/>
    </row>
    <row r="7" spans="1:7">
      <c r="B7" s="17"/>
      <c r="C7" s="17"/>
      <c r="D7" s="2" t="s">
        <v>39</v>
      </c>
      <c r="E7" s="515"/>
      <c r="F7" s="515"/>
      <c r="G7" s="515"/>
    </row>
    <row r="8" spans="1:7" ht="35.1" customHeight="1">
      <c r="B8" s="18" t="s">
        <v>5</v>
      </c>
      <c r="C8" s="129" t="s">
        <v>6</v>
      </c>
      <c r="D8" s="18" t="s">
        <v>7</v>
      </c>
      <c r="E8" s="2"/>
      <c r="F8" s="2"/>
      <c r="G8" s="2"/>
    </row>
    <row r="9" spans="1:7" ht="107.1" customHeight="1">
      <c r="B9" s="4" t="s">
        <v>127</v>
      </c>
      <c r="C9" s="153">
        <v>8743</v>
      </c>
      <c r="D9" s="166">
        <f>ROUND(C9*$C$25,0)</f>
        <v>9135</v>
      </c>
      <c r="E9" s="2"/>
      <c r="F9" s="2"/>
      <c r="G9" s="2"/>
    </row>
    <row r="10" spans="1:7" ht="35.1" customHeight="1">
      <c r="B10" s="23" t="s">
        <v>10</v>
      </c>
      <c r="C10" s="212">
        <v>109022</v>
      </c>
      <c r="D10" s="166">
        <f t="shared" ref="D10:D12" si="0">ROUND(C10*$C$25,0)</f>
        <v>113906</v>
      </c>
      <c r="E10" s="20"/>
    </row>
    <row r="11" spans="1:7" ht="35.1" customHeight="1">
      <c r="B11" s="29" t="s">
        <v>11</v>
      </c>
      <c r="C11" s="161">
        <v>82569</v>
      </c>
      <c r="D11" s="166">
        <f t="shared" si="0"/>
        <v>86268</v>
      </c>
      <c r="E11" s="20"/>
    </row>
    <row r="12" spans="1:7" ht="35.1" customHeight="1">
      <c r="B12" s="29" t="s">
        <v>12</v>
      </c>
      <c r="C12" s="161">
        <v>35091</v>
      </c>
      <c r="D12" s="166">
        <f t="shared" si="0"/>
        <v>36663</v>
      </c>
      <c r="E12" s="20"/>
    </row>
    <row r="13" spans="1:7" ht="35.1" customHeight="1">
      <c r="B13" s="21" t="s">
        <v>71</v>
      </c>
      <c r="C13" s="21"/>
      <c r="D13" s="154">
        <f>SUM(D9:D12)</f>
        <v>245972</v>
      </c>
    </row>
    <row r="14" spans="1:7" ht="16.5" customHeight="1">
      <c r="D14" s="155"/>
    </row>
    <row r="15" spans="1:7" ht="35.1" customHeight="1">
      <c r="B15" s="23" t="s">
        <v>128</v>
      </c>
      <c r="C15" s="24"/>
      <c r="D15" s="156" t="e">
        <f>'2023_BUMCP_KIDNEY CADAVERIC'!#REF!</f>
        <v>#REF!</v>
      </c>
    </row>
    <row r="16" spans="1:7">
      <c r="D16" s="157"/>
    </row>
    <row r="17" spans="1:7" ht="69" customHeight="1">
      <c r="B17" s="5" t="s">
        <v>14</v>
      </c>
      <c r="C17" s="5"/>
      <c r="D17" s="146">
        <f>'2023_BannerMD_BMT_AUT_ADULT'!D16</f>
        <v>2317</v>
      </c>
      <c r="E17" s="512" t="s">
        <v>129</v>
      </c>
      <c r="F17" s="513"/>
      <c r="G17" s="514"/>
    </row>
    <row r="18" spans="1:7">
      <c r="B18" s="9"/>
      <c r="C18" s="9"/>
      <c r="D18" s="159"/>
    </row>
    <row r="19" spans="1:7">
      <c r="B19" s="1"/>
      <c r="C19" s="1" t="s">
        <v>34</v>
      </c>
      <c r="D19" s="160" t="s">
        <v>34</v>
      </c>
    </row>
    <row r="20" spans="1:7" ht="68.25" customHeight="1">
      <c r="B20" s="7" t="s">
        <v>72</v>
      </c>
      <c r="C20" s="167">
        <v>290000</v>
      </c>
      <c r="D20" s="166">
        <f t="shared" ref="D20" si="1">ROUND(C20*$C$25,0)</f>
        <v>302992</v>
      </c>
      <c r="E20" s="507" t="s">
        <v>73</v>
      </c>
      <c r="F20" s="508"/>
      <c r="G20" s="509"/>
    </row>
    <row r="21" spans="1:7">
      <c r="B21" s="1"/>
      <c r="C21" s="84"/>
      <c r="D21" s="84"/>
      <c r="E21" s="1"/>
    </row>
    <row r="22" spans="1:7" ht="50.25" customHeight="1">
      <c r="B22" s="520" t="s">
        <v>130</v>
      </c>
      <c r="C22" s="521"/>
      <c r="D22" s="521"/>
      <c r="E22" s="521"/>
      <c r="F22" s="521"/>
      <c r="G22" s="522"/>
    </row>
    <row r="23" spans="1:7" hidden="1">
      <c r="B23" s="1"/>
      <c r="C23" s="10"/>
      <c r="D23" s="10"/>
      <c r="E23" s="1"/>
      <c r="F23" s="42"/>
    </row>
    <row r="24" spans="1:7" hidden="1">
      <c r="B24" s="138" t="s">
        <v>36</v>
      </c>
    </row>
    <row r="25" spans="1:7" hidden="1">
      <c r="B25" s="25" t="s">
        <v>18</v>
      </c>
      <c r="C25" s="27">
        <v>1.0448</v>
      </c>
    </row>
    <row r="26" spans="1:7" s="10" customFormat="1">
      <c r="A26" s="15"/>
      <c r="B26" s="15"/>
      <c r="C26" s="199"/>
      <c r="E26" s="15"/>
      <c r="F26" s="15"/>
      <c r="G26" s="15"/>
    </row>
    <row r="27" spans="1:7" ht="52.5" customHeight="1">
      <c r="B27"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7" s="508"/>
      <c r="D27" s="508"/>
      <c r="E27" s="508"/>
      <c r="F27" s="508"/>
      <c r="G27" s="509"/>
    </row>
  </sheetData>
  <mergeCells count="9">
    <mergeCell ref="E20:G20"/>
    <mergeCell ref="B22:G22"/>
    <mergeCell ref="B27:G27"/>
    <mergeCell ref="E17:G17"/>
    <mergeCell ref="A2:G2"/>
    <mergeCell ref="A3:G3"/>
    <mergeCell ref="A4:G4"/>
    <mergeCell ref="A5:G5"/>
    <mergeCell ref="E6:G7"/>
  </mergeCells>
  <printOptions horizontalCentered="1"/>
  <pageMargins left="0.25" right="0.25" top="0.25" bottom="0.25" header="0.25" footer="0.25"/>
  <pageSetup scale="78"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pageSetUpPr fitToPage="1"/>
  </sheetPr>
  <dimension ref="A1:I27"/>
  <sheetViews>
    <sheetView showGridLines="0" zoomScale="90" zoomScaleNormal="90" zoomScaleSheetLayoutView="70" workbookViewId="0">
      <selection activeCell="G19" sqref="G19"/>
    </sheetView>
  </sheetViews>
  <sheetFormatPr defaultColWidth="9" defaultRowHeight="12.75"/>
  <cols>
    <col min="1" max="1" width="2.875" style="15" customWidth="1"/>
    <col min="2" max="2" width="64" style="15" customWidth="1"/>
    <col min="3" max="3" width="16.375" style="15" hidden="1" customWidth="1"/>
    <col min="4" max="4" width="26.625" style="15" customWidth="1"/>
    <col min="5" max="6" width="18.625" style="15" customWidth="1"/>
    <col min="7" max="7" width="12.625" style="15" customWidth="1"/>
    <col min="8" max="8" width="9" style="15" customWidth="1"/>
    <col min="9" max="16384" width="9" style="15"/>
  </cols>
  <sheetData>
    <row r="1" spans="1:8" ht="19.899999999999999" customHeight="1"/>
    <row r="2" spans="1:8" s="11" customFormat="1" ht="19.899999999999999" customHeight="1">
      <c r="A2" s="85"/>
      <c r="B2" s="510" t="s">
        <v>0</v>
      </c>
      <c r="C2" s="510"/>
      <c r="D2" s="510"/>
      <c r="E2" s="510"/>
      <c r="F2" s="510"/>
      <c r="G2" s="85"/>
    </row>
    <row r="3" spans="1:8" s="11" customFormat="1" ht="19.899999999999999" customHeight="1">
      <c r="A3" s="85"/>
      <c r="B3" s="510" t="s">
        <v>38</v>
      </c>
      <c r="C3" s="510"/>
      <c r="D3" s="510"/>
      <c r="E3" s="510"/>
      <c r="F3" s="510"/>
      <c r="G3" s="85"/>
      <c r="H3" s="85"/>
    </row>
    <row r="4" spans="1:8" s="11" customFormat="1" ht="19.899999999999999" customHeight="1">
      <c r="A4" s="130"/>
      <c r="B4" s="511" t="str">
        <f>'2023_BannerMD_BMT_AUT_ADULT'!A4</f>
        <v>EFFECTIVE 10/01/2023 THROUGH 9/30/2024</v>
      </c>
      <c r="C4" s="511"/>
      <c r="D4" s="511"/>
      <c r="E4" s="511"/>
      <c r="F4" s="511"/>
      <c r="G4" s="130"/>
    </row>
    <row r="5" spans="1:8" s="11" customFormat="1" ht="19.899999999999999" customHeight="1">
      <c r="A5" s="85"/>
      <c r="B5" s="510" t="s">
        <v>3</v>
      </c>
      <c r="C5" s="510"/>
      <c r="D5" s="510"/>
      <c r="E5" s="510"/>
      <c r="F5" s="510"/>
      <c r="G5" s="85"/>
    </row>
    <row r="6" spans="1:8">
      <c r="D6" s="2"/>
      <c r="E6" s="515"/>
      <c r="F6" s="515"/>
      <c r="G6" s="515"/>
    </row>
    <row r="7" spans="1:8" ht="18" customHeight="1">
      <c r="B7" s="17"/>
      <c r="C7" s="17"/>
      <c r="D7" s="2" t="s">
        <v>39</v>
      </c>
      <c r="E7" s="515"/>
      <c r="F7" s="515"/>
      <c r="G7" s="515"/>
    </row>
    <row r="8" spans="1:8" ht="24.95" customHeight="1">
      <c r="B8" s="18" t="s">
        <v>5</v>
      </c>
      <c r="C8" s="129" t="s">
        <v>6</v>
      </c>
      <c r="D8" s="18" t="s">
        <v>7</v>
      </c>
      <c r="E8" s="2"/>
      <c r="F8" s="2"/>
      <c r="G8" s="2"/>
    </row>
    <row r="9" spans="1:8" ht="45" customHeight="1">
      <c r="B9" s="400" t="s">
        <v>8</v>
      </c>
      <c r="C9" s="216">
        <v>4168</v>
      </c>
      <c r="D9" s="147">
        <f>ROUND(C9*$C$22,0)</f>
        <v>4323</v>
      </c>
      <c r="E9" s="2"/>
      <c r="F9" s="2"/>
      <c r="G9" s="2"/>
    </row>
    <row r="10" spans="1:8" ht="35.1" customHeight="1">
      <c r="B10" s="23" t="s">
        <v>40</v>
      </c>
      <c r="C10" s="217">
        <v>6440</v>
      </c>
      <c r="D10" s="147">
        <f>ROUND(C10*$C$22,0)</f>
        <v>6680</v>
      </c>
      <c r="E10" s="20"/>
    </row>
    <row r="11" spans="1:8" ht="35.1" customHeight="1">
      <c r="B11" s="4" t="s">
        <v>32</v>
      </c>
      <c r="C11" s="220" t="s">
        <v>41</v>
      </c>
      <c r="D11" s="147" t="s">
        <v>41</v>
      </c>
      <c r="E11" s="20"/>
    </row>
    <row r="12" spans="1:8" ht="35.1" customHeight="1">
      <c r="B12" s="23" t="s">
        <v>10</v>
      </c>
      <c r="C12" s="147">
        <v>100086</v>
      </c>
      <c r="D12" s="147">
        <f t="shared" ref="D12:D14" si="0">ROUND(C12*$C$22,0)</f>
        <v>103809</v>
      </c>
      <c r="E12" s="20"/>
    </row>
    <row r="13" spans="1:8" ht="35.1" customHeight="1">
      <c r="B13" s="29" t="s">
        <v>11</v>
      </c>
      <c r="C13" s="147">
        <v>55337</v>
      </c>
      <c r="D13" s="147">
        <f t="shared" si="0"/>
        <v>57396</v>
      </c>
      <c r="E13" s="20"/>
    </row>
    <row r="14" spans="1:8" ht="35.1" customHeight="1">
      <c r="B14" s="29" t="s">
        <v>12</v>
      </c>
      <c r="C14" s="147">
        <v>33244</v>
      </c>
      <c r="D14" s="147">
        <f t="shared" si="0"/>
        <v>34481</v>
      </c>
      <c r="E14" s="20"/>
    </row>
    <row r="15" spans="1:8" ht="35.1" customHeight="1">
      <c r="B15" s="21" t="s">
        <v>42</v>
      </c>
      <c r="C15" s="21"/>
      <c r="D15" s="148">
        <f>SUM(D9:D14)</f>
        <v>206689</v>
      </c>
    </row>
    <row r="16" spans="1:8">
      <c r="D16" s="150"/>
    </row>
    <row r="17" spans="2:9" ht="67.5" customHeight="1">
      <c r="B17" s="5" t="s">
        <v>14</v>
      </c>
      <c r="C17" s="437"/>
      <c r="D17" s="151">
        <f>'2023_BannerMD_BMT_AUT_ADULT'!D16</f>
        <v>2317</v>
      </c>
      <c r="E17" s="512" t="str">
        <f>'2023_BannerMD_BMT_AUT_ADULT'!E16</f>
        <v>Days 11+/61+ paid at the per diem rate are not subject to the transplant outlier (prep and transplant through day 60) but are subject to outlier pursuant to the transplant specialty contract at an established threshold of $7,263.18</v>
      </c>
      <c r="F17" s="513"/>
      <c r="G17" s="514"/>
    </row>
    <row r="18" spans="2:9">
      <c r="D18" s="31"/>
    </row>
    <row r="19" spans="2:9" ht="24" customHeight="1">
      <c r="B19" s="1"/>
      <c r="C19" s="1" t="s">
        <v>34</v>
      </c>
      <c r="D19" s="2" t="s">
        <v>34</v>
      </c>
    </row>
    <row r="20" spans="2:9" ht="72" customHeight="1">
      <c r="B20" s="6" t="s">
        <v>43</v>
      </c>
      <c r="C20" s="436">
        <v>246648</v>
      </c>
      <c r="D20" s="147">
        <f>ROUND(C20*$C$22,0)</f>
        <v>255823</v>
      </c>
    </row>
    <row r="21" spans="2:9" hidden="1">
      <c r="B21" s="138" t="s">
        <v>36</v>
      </c>
    </row>
    <row r="22" spans="2:9" hidden="1">
      <c r="B22" s="25" t="s">
        <v>28</v>
      </c>
      <c r="C22" s="27">
        <v>1.0371999999999999</v>
      </c>
    </row>
    <row r="23" spans="2:9" hidden="1">
      <c r="B23" s="15" t="s">
        <v>28</v>
      </c>
      <c r="C23" s="198"/>
    </row>
    <row r="25" spans="2:9" ht="64.5" customHeight="1">
      <c r="B25" s="507" t="s">
        <v>44</v>
      </c>
      <c r="C25" s="508"/>
      <c r="D25" s="508"/>
      <c r="E25" s="509"/>
    </row>
    <row r="27" spans="2:9" ht="36.75" customHeight="1">
      <c r="B27" s="507" t="s">
        <v>22</v>
      </c>
      <c r="C27" s="508"/>
      <c r="D27" s="508"/>
      <c r="E27" s="508"/>
      <c r="F27" s="508"/>
      <c r="G27" s="509"/>
      <c r="H27" s="10"/>
      <c r="I27" s="10"/>
    </row>
  </sheetData>
  <mergeCells count="8">
    <mergeCell ref="B25:E25"/>
    <mergeCell ref="B27:G27"/>
    <mergeCell ref="E17:G17"/>
    <mergeCell ref="B2:F2"/>
    <mergeCell ref="B3:F3"/>
    <mergeCell ref="B4:F4"/>
    <mergeCell ref="B5:F5"/>
    <mergeCell ref="E6:G7"/>
  </mergeCells>
  <pageMargins left="0.25" right="0.25" top="0.25" bottom="0.25" header="0.25" footer="0.25"/>
  <pageSetup scale="82" orientation="landscape" r:id="rId1"/>
  <headerFooter alignWithMargins="0"/>
  <legacy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pageSetUpPr fitToPage="1"/>
  </sheetPr>
  <dimension ref="A2:D21"/>
  <sheetViews>
    <sheetView showGridLines="0" zoomScale="90" zoomScaleNormal="90" zoomScaleSheetLayoutView="70" workbookViewId="0">
      <selection activeCell="B9" sqref="B9"/>
    </sheetView>
  </sheetViews>
  <sheetFormatPr defaultColWidth="9" defaultRowHeight="12"/>
  <cols>
    <col min="1" max="1" width="3.625" style="10" customWidth="1"/>
    <col min="2" max="2" width="64" style="10" customWidth="1"/>
    <col min="3" max="3" width="16.375" style="10" hidden="1" customWidth="1"/>
    <col min="4" max="4" width="19.75" style="10" customWidth="1"/>
    <col min="5" max="16384" width="9" style="10"/>
  </cols>
  <sheetData>
    <row r="2" spans="1:4" ht="19.899999999999999" customHeight="1">
      <c r="A2" s="510" t="s">
        <v>93</v>
      </c>
      <c r="B2" s="510"/>
      <c r="C2" s="510"/>
      <c r="D2" s="510"/>
    </row>
    <row r="3" spans="1:4" ht="19.899999999999999" customHeight="1">
      <c r="A3" s="510" t="s">
        <v>131</v>
      </c>
      <c r="B3" s="510"/>
      <c r="C3" s="510"/>
      <c r="D3" s="510"/>
    </row>
    <row r="4" spans="1:4" ht="19.899999999999999" customHeight="1">
      <c r="A4" s="511" t="str">
        <f>'2023_BannerMD_BMT_AUT_ADULT'!A4:E4</f>
        <v>EFFECTIVE 10/01/2023 THROUGH 9/30/2024</v>
      </c>
      <c r="B4" s="511"/>
      <c r="C4" s="511"/>
      <c r="D4" s="511"/>
    </row>
    <row r="5" spans="1:4" ht="19.899999999999999" customHeight="1">
      <c r="A5" s="510" t="s">
        <v>95</v>
      </c>
      <c r="B5" s="510"/>
      <c r="C5" s="510"/>
      <c r="D5" s="510"/>
    </row>
    <row r="6" spans="1:4" ht="19.899999999999999" customHeight="1">
      <c r="A6" s="511"/>
      <c r="B6" s="511"/>
      <c r="C6" s="511"/>
      <c r="D6" s="511"/>
    </row>
    <row r="7" spans="1:4" ht="12.75">
      <c r="A7" s="15"/>
      <c r="B7" s="17"/>
      <c r="C7" s="17"/>
    </row>
    <row r="8" spans="1:4" s="35" customFormat="1" ht="35.1" customHeight="1">
      <c r="A8" s="32"/>
      <c r="B8" s="33" t="s">
        <v>132</v>
      </c>
      <c r="C8" s="218" t="s">
        <v>6</v>
      </c>
      <c r="D8" s="80" t="s">
        <v>39</v>
      </c>
    </row>
    <row r="9" spans="1:4" s="35" customFormat="1" ht="15.95" customHeight="1">
      <c r="A9" s="32"/>
      <c r="B9" s="21"/>
      <c r="C9" s="21"/>
      <c r="D9" s="148"/>
    </row>
    <row r="10" spans="1:4" s="35" customFormat="1" ht="35.1" customHeight="1">
      <c r="A10" s="32"/>
      <c r="B10" s="36" t="s">
        <v>133</v>
      </c>
      <c r="C10" s="33" t="s">
        <v>7</v>
      </c>
      <c r="D10" s="33" t="s">
        <v>134</v>
      </c>
    </row>
    <row r="11" spans="1:4" s="35" customFormat="1" ht="12.75">
      <c r="A11" s="32"/>
      <c r="B11" s="15"/>
      <c r="C11" s="15"/>
      <c r="D11" s="150"/>
    </row>
    <row r="12" spans="1:4" ht="87" customHeight="1">
      <c r="A12" s="15"/>
      <c r="B12" s="507" t="s">
        <v>135</v>
      </c>
      <c r="C12" s="508"/>
      <c r="D12" s="509"/>
    </row>
    <row r="13" spans="1:4" ht="13.9" hidden="1" customHeight="1">
      <c r="A13" s="15"/>
      <c r="B13" s="32"/>
      <c r="C13" s="32"/>
      <c r="D13" s="32"/>
    </row>
    <row r="14" spans="1:4" ht="13.5" hidden="1" customHeight="1">
      <c r="A14" s="15"/>
      <c r="B14" s="138" t="s">
        <v>36</v>
      </c>
      <c r="C14" s="15"/>
      <c r="D14" s="15"/>
    </row>
    <row r="15" spans="1:4" ht="12.75" hidden="1">
      <c r="B15" s="25" t="s">
        <v>18</v>
      </c>
      <c r="C15" s="27">
        <f>'2023_BannerMD_BMT_AUT_ADULT'!C21</f>
        <v>1.0371999999999999</v>
      </c>
    </row>
    <row r="16" spans="1:4" ht="13.15" hidden="1" customHeight="1">
      <c r="B16" s="15" t="s">
        <v>37</v>
      </c>
      <c r="C16" s="200">
        <v>30000</v>
      </c>
    </row>
    <row r="17" hidden="1"/>
    <row r="18" hidden="1"/>
    <row r="19" hidden="1"/>
    <row r="20" hidden="1"/>
    <row r="21" hidden="1"/>
  </sheetData>
  <mergeCells count="6">
    <mergeCell ref="B12:D12"/>
    <mergeCell ref="A6:D6"/>
    <mergeCell ref="A3:D3"/>
    <mergeCell ref="A4:D4"/>
    <mergeCell ref="A2:D2"/>
    <mergeCell ref="A5:D5"/>
  </mergeCells>
  <printOptions horizontalCentered="1"/>
  <pageMargins left="0.25" right="0.25" top="0.25" bottom="0.25" header="0.25" footer="0.25"/>
  <pageSetup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pageSetUpPr fitToPage="1"/>
  </sheetPr>
  <dimension ref="A2:I25"/>
  <sheetViews>
    <sheetView showGridLines="0" zoomScale="90" zoomScaleNormal="90" zoomScaleSheetLayoutView="70" workbookViewId="0">
      <selection activeCell="D20" sqref="D20"/>
    </sheetView>
  </sheetViews>
  <sheetFormatPr defaultColWidth="9" defaultRowHeight="12"/>
  <cols>
    <col min="1" max="1" width="3.625" style="10" customWidth="1"/>
    <col min="2" max="2" width="64" style="10" customWidth="1"/>
    <col min="3" max="3" width="16.375" style="10" hidden="1" customWidth="1"/>
    <col min="4" max="4" width="19.75" style="10" customWidth="1"/>
    <col min="5" max="5" width="25.5" style="10" customWidth="1"/>
    <col min="6" max="6" width="10.5" style="10" customWidth="1"/>
    <col min="7" max="7" width="10.25" style="10" customWidth="1"/>
    <col min="8" max="16384" width="9" style="10"/>
  </cols>
  <sheetData>
    <row r="2" spans="1:9" ht="19.899999999999999" customHeight="1">
      <c r="A2" s="510" t="s">
        <v>93</v>
      </c>
      <c r="B2" s="510"/>
      <c r="C2" s="510"/>
      <c r="D2" s="510"/>
      <c r="E2" s="510"/>
      <c r="F2" s="510"/>
      <c r="G2" s="510"/>
      <c r="H2" s="11"/>
    </row>
    <row r="3" spans="1:9" ht="19.899999999999999" customHeight="1">
      <c r="A3" s="510" t="s">
        <v>136</v>
      </c>
      <c r="B3" s="510"/>
      <c r="C3" s="510"/>
      <c r="D3" s="510"/>
      <c r="E3" s="510"/>
      <c r="F3" s="510"/>
      <c r="G3" s="510"/>
      <c r="H3" s="11"/>
    </row>
    <row r="4" spans="1:9" ht="19.899999999999999" customHeight="1">
      <c r="A4" s="511" t="s">
        <v>126</v>
      </c>
      <c r="B4" s="511"/>
      <c r="C4" s="511"/>
      <c r="D4" s="511"/>
      <c r="E4" s="511"/>
      <c r="F4" s="511"/>
      <c r="G4" s="511"/>
      <c r="H4" s="11"/>
    </row>
    <row r="5" spans="1:9" ht="19.899999999999999" customHeight="1">
      <c r="A5" s="510" t="s">
        <v>95</v>
      </c>
      <c r="B5" s="510"/>
      <c r="C5" s="510"/>
      <c r="D5" s="510"/>
      <c r="E5" s="510"/>
      <c r="F5" s="510"/>
      <c r="G5" s="510"/>
      <c r="H5" s="11"/>
    </row>
    <row r="6" spans="1:9" ht="19.899999999999999" customHeight="1">
      <c r="A6" s="511"/>
      <c r="B6" s="511"/>
      <c r="C6" s="511"/>
      <c r="D6" s="511"/>
      <c r="E6" s="511"/>
      <c r="F6" s="511"/>
      <c r="G6" s="511"/>
      <c r="H6" s="11"/>
    </row>
    <row r="7" spans="1:9" ht="12.75">
      <c r="A7" s="15"/>
      <c r="B7" s="17"/>
      <c r="C7" s="17"/>
      <c r="D7" s="2" t="s">
        <v>39</v>
      </c>
      <c r="E7" s="515"/>
      <c r="F7" s="515"/>
      <c r="G7" s="515"/>
      <c r="H7" s="15"/>
    </row>
    <row r="8" spans="1:9" s="35" customFormat="1" ht="35.1" customHeight="1">
      <c r="A8" s="32"/>
      <c r="B8" s="33" t="s">
        <v>5</v>
      </c>
      <c r="C8" s="129" t="s">
        <v>6</v>
      </c>
      <c r="D8" s="33" t="s">
        <v>7</v>
      </c>
      <c r="E8" s="34"/>
      <c r="F8" s="34"/>
      <c r="G8" s="34"/>
      <c r="H8" s="32"/>
    </row>
    <row r="9" spans="1:9" s="35" customFormat="1" ht="25.5">
      <c r="A9" s="32"/>
      <c r="B9" s="397" t="s">
        <v>137</v>
      </c>
      <c r="C9" s="221">
        <v>11629</v>
      </c>
      <c r="D9" s="147">
        <f>ROUND(C9*$C$23,0)</f>
        <v>12150</v>
      </c>
      <c r="E9" s="34"/>
      <c r="F9" s="34"/>
      <c r="G9" s="34"/>
      <c r="H9" s="404"/>
      <c r="I9" s="405"/>
    </row>
    <row r="10" spans="1:9" s="35" customFormat="1" ht="35.1" customHeight="1">
      <c r="A10" s="32"/>
      <c r="B10" s="23" t="s">
        <v>10</v>
      </c>
      <c r="C10" s="217">
        <v>140457</v>
      </c>
      <c r="D10" s="147">
        <f t="shared" ref="D10:D12" si="0">ROUND(C10*$C$23,0)</f>
        <v>146749</v>
      </c>
      <c r="E10" s="20"/>
      <c r="F10" s="15"/>
      <c r="G10" s="32"/>
      <c r="H10" s="404"/>
      <c r="I10" s="405"/>
    </row>
    <row r="11" spans="1:9" s="35" customFormat="1" ht="35.1" customHeight="1">
      <c r="A11" s="32"/>
      <c r="B11" s="29" t="s">
        <v>11</v>
      </c>
      <c r="C11" s="147">
        <v>110723</v>
      </c>
      <c r="D11" s="147">
        <f t="shared" si="0"/>
        <v>115683</v>
      </c>
      <c r="E11" s="20"/>
      <c r="F11" s="15"/>
      <c r="G11" s="32"/>
      <c r="H11" s="404"/>
      <c r="I11" s="405"/>
    </row>
    <row r="12" spans="1:9" s="35" customFormat="1" ht="35.1" customHeight="1">
      <c r="A12" s="32"/>
      <c r="B12" s="29" t="s">
        <v>12</v>
      </c>
      <c r="C12" s="147">
        <v>30227</v>
      </c>
      <c r="D12" s="147">
        <f t="shared" si="0"/>
        <v>31581</v>
      </c>
      <c r="E12" s="20"/>
      <c r="F12" s="15"/>
      <c r="G12" s="32"/>
      <c r="H12" s="404"/>
      <c r="I12" s="405"/>
    </row>
    <row r="13" spans="1:9" s="35" customFormat="1" ht="35.1" customHeight="1">
      <c r="A13" s="32"/>
      <c r="B13" s="21" t="s">
        <v>138</v>
      </c>
      <c r="C13" s="21"/>
      <c r="D13" s="148">
        <f>SUM(D9:D12)</f>
        <v>306163</v>
      </c>
      <c r="E13" s="15"/>
      <c r="F13" s="15"/>
      <c r="G13" s="32"/>
      <c r="H13" s="404"/>
      <c r="I13" s="405"/>
    </row>
    <row r="14" spans="1:9" s="35" customFormat="1" ht="12.75">
      <c r="A14" s="32"/>
      <c r="B14" s="21"/>
      <c r="C14" s="21"/>
      <c r="D14" s="148"/>
      <c r="E14" s="15"/>
      <c r="F14" s="15"/>
      <c r="G14" s="32"/>
      <c r="H14" s="32"/>
    </row>
    <row r="15" spans="1:9" s="35" customFormat="1" ht="35.1" customHeight="1">
      <c r="A15" s="15"/>
      <c r="B15" s="23" t="s">
        <v>128</v>
      </c>
      <c r="C15" s="24"/>
      <c r="D15" s="163" t="e">
        <f>'2023_BUMCP_KIDNEY CADAVERIC'!#REF!</f>
        <v>#REF!</v>
      </c>
      <c r="E15" s="15"/>
      <c r="F15" s="15"/>
      <c r="G15" s="32"/>
      <c r="H15" s="32"/>
    </row>
    <row r="16" spans="1:9" s="35" customFormat="1" ht="12.75">
      <c r="A16" s="15"/>
      <c r="B16" s="15"/>
      <c r="C16" s="15"/>
      <c r="D16" s="158"/>
      <c r="E16" s="15"/>
      <c r="F16" s="15"/>
      <c r="G16" s="32"/>
      <c r="H16" s="32"/>
    </row>
    <row r="17" spans="1:8" s="35" customFormat="1" ht="68.45" customHeight="1">
      <c r="A17" s="15"/>
      <c r="B17" s="5" t="s">
        <v>14</v>
      </c>
      <c r="C17" s="5"/>
      <c r="D17" s="151">
        <f>'2023_BannerMD_BMT_AUT_ADULT'!D16</f>
        <v>2317</v>
      </c>
      <c r="E17" s="512" t="s">
        <v>129</v>
      </c>
      <c r="F17" s="513"/>
      <c r="G17" s="514"/>
      <c r="H17" s="32"/>
    </row>
    <row r="18" spans="1:8" s="35" customFormat="1" ht="12.75">
      <c r="A18" s="15"/>
      <c r="B18" s="9"/>
      <c r="C18" s="9"/>
      <c r="D18" s="169"/>
      <c r="E18" s="15"/>
      <c r="F18" s="15"/>
      <c r="G18" s="32"/>
      <c r="H18" s="32"/>
    </row>
    <row r="19" spans="1:8" s="35" customFormat="1" ht="12.75">
      <c r="A19" s="15"/>
      <c r="B19" s="1"/>
      <c r="C19" s="1" t="s">
        <v>34</v>
      </c>
      <c r="D19" s="158" t="s">
        <v>34</v>
      </c>
      <c r="E19" s="15"/>
      <c r="F19" s="15"/>
      <c r="G19" s="32"/>
      <c r="H19" s="32"/>
    </row>
    <row r="20" spans="1:8" s="35" customFormat="1" ht="48">
      <c r="A20" s="15"/>
      <c r="B20" s="38" t="s">
        <v>139</v>
      </c>
      <c r="C20" s="170">
        <v>280000</v>
      </c>
      <c r="D20" s="147">
        <f t="shared" ref="D20" si="1">ROUND(C20*$C$23,0)</f>
        <v>292544</v>
      </c>
      <c r="E20" s="520" t="s">
        <v>73</v>
      </c>
      <c r="F20" s="521"/>
      <c r="G20" s="522"/>
      <c r="H20" s="32"/>
    </row>
    <row r="21" spans="1:8" ht="15" hidden="1" customHeight="1">
      <c r="A21" s="15"/>
      <c r="F21" s="15"/>
      <c r="G21" s="15"/>
      <c r="H21" s="15"/>
    </row>
    <row r="22" spans="1:8" ht="13.5" hidden="1" customHeight="1">
      <c r="A22" s="15"/>
      <c r="B22" s="138" t="s">
        <v>36</v>
      </c>
      <c r="C22" s="15"/>
      <c r="D22" s="15"/>
      <c r="E22" s="15"/>
      <c r="F22" s="15"/>
      <c r="G22" s="15"/>
      <c r="H22" s="15"/>
    </row>
    <row r="23" spans="1:8" ht="12.75" hidden="1">
      <c r="B23" s="25" t="s">
        <v>18</v>
      </c>
      <c r="C23" s="27">
        <v>1.0448</v>
      </c>
    </row>
    <row r="24" spans="1:8" ht="13.15" hidden="1" customHeight="1">
      <c r="B24" s="15"/>
      <c r="C24" s="200"/>
    </row>
    <row r="25" spans="1:8" ht="58.5" customHeight="1">
      <c r="A25" s="15"/>
      <c r="B25"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5" s="508"/>
      <c r="D25" s="508"/>
      <c r="E25" s="508"/>
      <c r="F25" s="508"/>
      <c r="G25" s="509"/>
      <c r="H25" s="15"/>
    </row>
  </sheetData>
  <mergeCells count="9">
    <mergeCell ref="B25:G25"/>
    <mergeCell ref="A2:G2"/>
    <mergeCell ref="A3:G3"/>
    <mergeCell ref="A4:G4"/>
    <mergeCell ref="A5:G5"/>
    <mergeCell ref="E7:G7"/>
    <mergeCell ref="A6:G6"/>
    <mergeCell ref="E17:G17"/>
    <mergeCell ref="E20:G20"/>
  </mergeCells>
  <printOptions horizontalCentered="1"/>
  <pageMargins left="0.25" right="0.25" top="0.25" bottom="0.25" header="0.25" footer="0.25"/>
  <pageSetup scale="88"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56B7E-D350-40B4-B580-35A17CD421D7}">
  <sheetPr>
    <tabColor rgb="FFFFFF00"/>
    <pageSetUpPr fitToPage="1"/>
  </sheetPr>
  <dimension ref="A1:G26"/>
  <sheetViews>
    <sheetView showGridLines="0" zoomScale="90" zoomScaleNormal="90" zoomScaleSheetLayoutView="80" workbookViewId="0">
      <selection activeCell="B21" sqref="B21:G21"/>
    </sheetView>
  </sheetViews>
  <sheetFormatPr defaultColWidth="9" defaultRowHeight="12.75"/>
  <cols>
    <col min="1" max="1" width="2.875" style="15" customWidth="1"/>
    <col min="2" max="2" width="64" style="15" customWidth="1"/>
    <col min="3" max="3" width="16.375" style="15" hidden="1" customWidth="1"/>
    <col min="4" max="4" width="33.5" style="15" customWidth="1"/>
    <col min="5" max="5" width="20.375" style="15" bestFit="1" customWidth="1"/>
    <col min="6"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10" t="s">
        <v>93</v>
      </c>
      <c r="B2" s="510"/>
      <c r="C2" s="510"/>
      <c r="D2" s="510"/>
      <c r="E2" s="510"/>
      <c r="F2" s="510"/>
      <c r="G2" s="510"/>
    </row>
    <row r="3" spans="1:7" s="11" customFormat="1" ht="19.899999999999999" customHeight="1">
      <c r="A3" s="510" t="s">
        <v>69</v>
      </c>
      <c r="B3" s="510"/>
      <c r="C3" s="510"/>
      <c r="D3" s="510"/>
      <c r="E3" s="510"/>
      <c r="F3" s="510"/>
      <c r="G3" s="510"/>
    </row>
    <row r="4" spans="1:7" s="11" customFormat="1" ht="19.899999999999999" customHeight="1">
      <c r="A4" s="511" t="s">
        <v>140</v>
      </c>
      <c r="B4" s="511"/>
      <c r="C4" s="511"/>
      <c r="D4" s="511"/>
      <c r="E4" s="511"/>
      <c r="F4" s="511"/>
      <c r="G4" s="511"/>
    </row>
    <row r="5" spans="1:7" s="11" customFormat="1" ht="19.899999999999999" customHeight="1">
      <c r="A5" s="510" t="s">
        <v>95</v>
      </c>
      <c r="B5" s="510"/>
      <c r="C5" s="510"/>
      <c r="D5" s="510"/>
      <c r="E5" s="510"/>
      <c r="F5" s="510"/>
      <c r="G5" s="510"/>
    </row>
    <row r="6" spans="1:7" ht="13.5" customHeight="1">
      <c r="D6" s="2"/>
      <c r="E6" s="515"/>
      <c r="F6" s="515"/>
      <c r="G6" s="515"/>
    </row>
    <row r="7" spans="1:7">
      <c r="B7" s="17"/>
      <c r="C7" s="17"/>
      <c r="D7" s="2" t="s">
        <v>39</v>
      </c>
      <c r="E7" s="515"/>
      <c r="F7" s="515"/>
      <c r="G7" s="515"/>
    </row>
    <row r="8" spans="1:7" ht="35.1" customHeight="1">
      <c r="B8" s="18" t="s">
        <v>5</v>
      </c>
      <c r="C8" s="129" t="s">
        <v>6</v>
      </c>
      <c r="D8" s="18" t="s">
        <v>7</v>
      </c>
      <c r="E8" s="2"/>
      <c r="F8" s="2"/>
      <c r="G8" s="2"/>
    </row>
    <row r="9" spans="1:7" ht="57.75" customHeight="1">
      <c r="B9" s="4" t="s">
        <v>127</v>
      </c>
      <c r="C9" s="153">
        <v>9135</v>
      </c>
      <c r="D9" s="166">
        <f>ROUND(C9*$C$24,0)</f>
        <v>9475</v>
      </c>
      <c r="E9" s="2"/>
      <c r="F9" s="2"/>
      <c r="G9" s="2"/>
    </row>
    <row r="10" spans="1:7" ht="35.1" customHeight="1">
      <c r="B10" s="23" t="s">
        <v>10</v>
      </c>
      <c r="C10" s="212">
        <v>113906</v>
      </c>
      <c r="D10" s="166">
        <f>ROUND(C10*$C$24,0)</f>
        <v>118143</v>
      </c>
      <c r="E10" s="20"/>
    </row>
    <row r="11" spans="1:7" ht="35.1" customHeight="1">
      <c r="B11" s="29" t="s">
        <v>11</v>
      </c>
      <c r="C11" s="161">
        <v>86268</v>
      </c>
      <c r="D11" s="166">
        <f>ROUND(C11*$C$24,0)</f>
        <v>89477</v>
      </c>
      <c r="E11" s="20"/>
    </row>
    <row r="12" spans="1:7" ht="35.1" customHeight="1">
      <c r="B12" s="29" t="s">
        <v>12</v>
      </c>
      <c r="C12" s="161">
        <v>36663</v>
      </c>
      <c r="D12" s="166">
        <f>ROUND(C12*$C$24,0)</f>
        <v>38027</v>
      </c>
      <c r="E12" s="20"/>
    </row>
    <row r="13" spans="1:7" ht="35.1" customHeight="1">
      <c r="B13" s="21" t="s">
        <v>71</v>
      </c>
      <c r="C13" s="21">
        <v>245972</v>
      </c>
      <c r="D13" s="154">
        <f>SUM(D9:D12)</f>
        <v>255122</v>
      </c>
    </row>
    <row r="14" spans="1:7" ht="16.5" customHeight="1">
      <c r="D14" s="155"/>
    </row>
    <row r="15" spans="1:7">
      <c r="D15" s="157"/>
    </row>
    <row r="16" spans="1:7" ht="69" customHeight="1">
      <c r="B16" s="5" t="s">
        <v>14</v>
      </c>
      <c r="C16" s="5">
        <v>2234</v>
      </c>
      <c r="D16" s="500">
        <f t="shared" ref="D16" si="0">ROUND(C16*$C$24,0)</f>
        <v>2317</v>
      </c>
      <c r="E16" s="512" t="s">
        <v>141</v>
      </c>
      <c r="F16" s="513"/>
      <c r="G16" s="514"/>
    </row>
    <row r="17" spans="1:7">
      <c r="B17" s="9"/>
      <c r="C17" s="9"/>
      <c r="D17" s="159"/>
    </row>
    <row r="18" spans="1:7">
      <c r="B18" s="1"/>
      <c r="C18" s="1" t="s">
        <v>34</v>
      </c>
      <c r="D18" s="160" t="s">
        <v>34</v>
      </c>
    </row>
    <row r="19" spans="1:7" ht="68.25" customHeight="1">
      <c r="B19" s="7" t="s">
        <v>72</v>
      </c>
      <c r="C19" s="167">
        <v>310991</v>
      </c>
      <c r="D19" s="166">
        <f>ROUND(C19*$C$24,0)</f>
        <v>322560</v>
      </c>
      <c r="E19" s="507" t="s">
        <v>73</v>
      </c>
      <c r="F19" s="508"/>
      <c r="G19" s="509"/>
    </row>
    <row r="20" spans="1:7">
      <c r="B20" s="1"/>
      <c r="C20" s="84"/>
      <c r="D20" s="84"/>
      <c r="E20" s="1"/>
    </row>
    <row r="21" spans="1:7" ht="50.25" customHeight="1">
      <c r="B21" s="520" t="s">
        <v>74</v>
      </c>
      <c r="C21" s="521"/>
      <c r="D21" s="521"/>
      <c r="E21" s="521"/>
      <c r="F21" s="521"/>
      <c r="G21" s="522"/>
    </row>
    <row r="22" spans="1:7">
      <c r="B22" s="1"/>
      <c r="C22" s="10"/>
      <c r="D22" s="10"/>
      <c r="E22" s="1"/>
      <c r="F22" s="42"/>
    </row>
    <row r="23" spans="1:7" hidden="1">
      <c r="B23" s="138" t="s">
        <v>36</v>
      </c>
    </row>
    <row r="24" spans="1:7" hidden="1">
      <c r="B24" s="25" t="s">
        <v>18</v>
      </c>
      <c r="C24" s="27">
        <v>1.0371999999999999</v>
      </c>
    </row>
    <row r="25" spans="1:7" s="10" customFormat="1">
      <c r="A25" s="15"/>
      <c r="B25" s="15"/>
      <c r="C25" s="199"/>
      <c r="E25" s="15"/>
      <c r="F25" s="15"/>
      <c r="G25" s="15"/>
    </row>
    <row r="26" spans="1:7" ht="52.5" customHeight="1">
      <c r="B26" s="507" t="s">
        <v>16</v>
      </c>
      <c r="C26" s="508"/>
      <c r="D26" s="508"/>
      <c r="E26" s="508"/>
      <c r="F26" s="508"/>
      <c r="G26" s="509"/>
    </row>
  </sheetData>
  <mergeCells count="9">
    <mergeCell ref="E19:G19"/>
    <mergeCell ref="B21:G21"/>
    <mergeCell ref="B26:G26"/>
    <mergeCell ref="A2:G2"/>
    <mergeCell ref="A3:G3"/>
    <mergeCell ref="A4:G4"/>
    <mergeCell ref="A5:G5"/>
    <mergeCell ref="E6:G7"/>
    <mergeCell ref="E16:G16"/>
  </mergeCells>
  <printOptions horizontalCentered="1"/>
  <pageMargins left="0.25" right="0.25" top="0.25" bottom="0.25" header="0.25" footer="0.25"/>
  <pageSetup scale="75"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AA74F-1EFF-4790-8F6E-45B479BEFC0E}">
  <sheetPr>
    <tabColor rgb="FFFFFF00"/>
    <pageSetUpPr fitToPage="1"/>
  </sheetPr>
  <dimension ref="A2:H25"/>
  <sheetViews>
    <sheetView showGridLines="0" topLeftCell="A11" zoomScale="90" zoomScaleNormal="90" zoomScaleSheetLayoutView="70" workbookViewId="0">
      <selection activeCell="D31" sqref="D31"/>
    </sheetView>
  </sheetViews>
  <sheetFormatPr defaultColWidth="9" defaultRowHeight="12"/>
  <cols>
    <col min="1" max="1" width="3.625" style="10" customWidth="1"/>
    <col min="2" max="2" width="40.625" style="10" customWidth="1"/>
    <col min="3" max="3" width="16.625" style="10" hidden="1" customWidth="1"/>
    <col min="4" max="4" width="45.5" style="10" customWidth="1"/>
    <col min="5" max="5" width="25.5" style="10" customWidth="1"/>
    <col min="6" max="6" width="10.5" style="10" customWidth="1"/>
    <col min="7" max="7" width="10.25" style="10" customWidth="1"/>
    <col min="8" max="16384" width="9" style="10"/>
  </cols>
  <sheetData>
    <row r="2" spans="1:8" ht="19.899999999999999" customHeight="1">
      <c r="A2" s="510" t="s">
        <v>93</v>
      </c>
      <c r="B2" s="510"/>
      <c r="C2" s="510"/>
      <c r="D2" s="510"/>
      <c r="E2" s="510"/>
      <c r="F2" s="510"/>
      <c r="G2" s="510"/>
      <c r="H2" s="11"/>
    </row>
    <row r="3" spans="1:8" ht="19.899999999999999" customHeight="1">
      <c r="A3" s="510" t="s">
        <v>136</v>
      </c>
      <c r="B3" s="510"/>
      <c r="C3" s="510"/>
      <c r="D3" s="510"/>
      <c r="E3" s="510"/>
      <c r="F3" s="510"/>
      <c r="G3" s="510"/>
      <c r="H3" s="11"/>
    </row>
    <row r="4" spans="1:8" ht="19.899999999999999" customHeight="1">
      <c r="A4" s="511" t="s">
        <v>140</v>
      </c>
      <c r="B4" s="511"/>
      <c r="C4" s="511"/>
      <c r="D4" s="511"/>
      <c r="E4" s="511"/>
      <c r="F4" s="511"/>
      <c r="G4" s="511"/>
      <c r="H4" s="11"/>
    </row>
    <row r="5" spans="1:8" ht="19.899999999999999" customHeight="1">
      <c r="A5" s="510" t="s">
        <v>95</v>
      </c>
      <c r="B5" s="510"/>
      <c r="C5" s="510"/>
      <c r="D5" s="510"/>
      <c r="E5" s="510"/>
      <c r="F5" s="510"/>
      <c r="G5" s="510"/>
      <c r="H5" s="11"/>
    </row>
    <row r="6" spans="1:8" ht="19.899999999999999" customHeight="1">
      <c r="A6" s="511"/>
      <c r="B6" s="511"/>
      <c r="C6" s="511"/>
      <c r="D6" s="511"/>
      <c r="E6" s="511"/>
      <c r="F6" s="511"/>
      <c r="G6" s="511"/>
      <c r="H6" s="11"/>
    </row>
    <row r="7" spans="1:8" ht="12.75">
      <c r="A7" s="15"/>
      <c r="B7" s="17"/>
      <c r="C7" s="17"/>
      <c r="D7" s="2" t="s">
        <v>39</v>
      </c>
      <c r="E7" s="515"/>
      <c r="F7" s="515"/>
      <c r="G7" s="515"/>
      <c r="H7" s="15"/>
    </row>
    <row r="8" spans="1:8" s="35" customFormat="1" ht="35.1" customHeight="1">
      <c r="A8" s="32"/>
      <c r="B8" s="33" t="s">
        <v>5</v>
      </c>
      <c r="C8" s="129" t="s">
        <v>6</v>
      </c>
      <c r="D8" s="33" t="s">
        <v>7</v>
      </c>
      <c r="E8" s="34"/>
      <c r="F8" s="34"/>
      <c r="G8" s="34"/>
      <c r="H8" s="32"/>
    </row>
    <row r="9" spans="1:8" s="35" customFormat="1" ht="48" customHeight="1">
      <c r="A9" s="32"/>
      <c r="B9" s="397" t="s">
        <v>137</v>
      </c>
      <c r="C9" s="221">
        <v>12150</v>
      </c>
      <c r="D9" s="147">
        <f>ROUND(C9*$C$22,0)</f>
        <v>12602</v>
      </c>
      <c r="E9" s="34"/>
      <c r="F9" s="34"/>
      <c r="G9" s="34"/>
      <c r="H9" s="32"/>
    </row>
    <row r="10" spans="1:8" s="35" customFormat="1" ht="29.25" customHeight="1">
      <c r="A10" s="32"/>
      <c r="B10" s="23" t="s">
        <v>10</v>
      </c>
      <c r="C10" s="217">
        <v>146749</v>
      </c>
      <c r="D10" s="147">
        <f>ROUND(C10*$C$22,0)</f>
        <v>152208</v>
      </c>
      <c r="E10" s="20"/>
      <c r="F10" s="15"/>
      <c r="G10" s="32"/>
      <c r="H10" s="32"/>
    </row>
    <row r="11" spans="1:8" s="35" customFormat="1" ht="35.1" customHeight="1">
      <c r="A11" s="32"/>
      <c r="B11" s="29" t="s">
        <v>11</v>
      </c>
      <c r="C11" s="147">
        <v>115683</v>
      </c>
      <c r="D11" s="147">
        <f>ROUND(C11*$C$22,0)</f>
        <v>119986</v>
      </c>
      <c r="E11" s="20"/>
      <c r="F11" s="15"/>
      <c r="G11" s="32"/>
      <c r="H11" s="32"/>
    </row>
    <row r="12" spans="1:8" s="35" customFormat="1" ht="35.1" customHeight="1">
      <c r="A12" s="32"/>
      <c r="B12" s="29" t="s">
        <v>12</v>
      </c>
      <c r="C12" s="147">
        <v>31581</v>
      </c>
      <c r="D12" s="147">
        <f>ROUND(C12*$C$22,0)</f>
        <v>32756</v>
      </c>
      <c r="E12" s="20"/>
      <c r="F12" s="15"/>
      <c r="G12" s="32"/>
      <c r="H12" s="32"/>
    </row>
    <row r="13" spans="1:8" s="35" customFormat="1" ht="35.1" customHeight="1">
      <c r="A13" s="32"/>
      <c r="B13" s="21" t="s">
        <v>138</v>
      </c>
      <c r="C13" s="21"/>
      <c r="D13" s="148">
        <f>SUM(D9:D12)</f>
        <v>317552</v>
      </c>
      <c r="E13" s="15"/>
      <c r="F13" s="15"/>
      <c r="G13" s="32"/>
      <c r="H13" s="32"/>
    </row>
    <row r="14" spans="1:8" s="35" customFormat="1" ht="12.75">
      <c r="A14" s="32"/>
      <c r="B14" s="21"/>
      <c r="C14" s="21"/>
      <c r="D14" s="148"/>
      <c r="E14" s="15"/>
      <c r="F14" s="15"/>
      <c r="G14" s="32"/>
      <c r="H14" s="32"/>
    </row>
    <row r="15" spans="1:8" s="35" customFormat="1" ht="12.75">
      <c r="A15" s="15"/>
      <c r="B15" s="15"/>
      <c r="C15" s="15"/>
      <c r="D15" s="158"/>
      <c r="E15" s="15"/>
      <c r="F15" s="15"/>
      <c r="G15" s="32"/>
      <c r="H15" s="32"/>
    </row>
    <row r="16" spans="1:8" s="35" customFormat="1" ht="68.45" customHeight="1">
      <c r="A16" s="15"/>
      <c r="B16" s="5" t="s">
        <v>14</v>
      </c>
      <c r="C16" s="147">
        <v>2234</v>
      </c>
      <c r="D16" s="151">
        <v>2317</v>
      </c>
      <c r="E16" s="512" t="s">
        <v>141</v>
      </c>
      <c r="F16" s="513"/>
      <c r="G16" s="514"/>
      <c r="H16" s="32"/>
    </row>
    <row r="17" spans="1:8" s="35" customFormat="1" ht="12.75">
      <c r="A17" s="15"/>
      <c r="B17" s="9"/>
      <c r="C17" s="9"/>
      <c r="D17" s="169"/>
      <c r="E17" s="15"/>
      <c r="F17" s="15"/>
      <c r="G17" s="32"/>
      <c r="H17" s="32"/>
    </row>
    <row r="18" spans="1:8" s="35" customFormat="1" ht="12.75">
      <c r="A18" s="15"/>
      <c r="B18" s="1"/>
      <c r="C18" s="1" t="s">
        <v>34</v>
      </c>
      <c r="D18" s="158" t="s">
        <v>34</v>
      </c>
      <c r="E18" s="15"/>
      <c r="F18" s="15"/>
      <c r="G18" s="32"/>
      <c r="H18" s="32"/>
    </row>
    <row r="19" spans="1:8" s="35" customFormat="1" ht="72">
      <c r="A19" s="15"/>
      <c r="B19" s="38" t="s">
        <v>139</v>
      </c>
      <c r="C19" s="170">
        <v>300267</v>
      </c>
      <c r="D19" s="147">
        <f>ROUND(C19*$C$22,0)</f>
        <v>311437</v>
      </c>
      <c r="E19" s="520" t="s">
        <v>73</v>
      </c>
      <c r="F19" s="521"/>
      <c r="G19" s="522"/>
      <c r="H19" s="32"/>
    </row>
    <row r="20" spans="1:8" ht="12.75">
      <c r="A20" s="15"/>
      <c r="F20" s="15"/>
      <c r="G20" s="15"/>
      <c r="H20" s="15"/>
    </row>
    <row r="21" spans="1:8" ht="13.5" hidden="1" customHeight="1">
      <c r="A21" s="15"/>
      <c r="B21" s="138" t="s">
        <v>36</v>
      </c>
      <c r="C21" s="15"/>
      <c r="D21" s="15"/>
      <c r="E21" s="15"/>
      <c r="F21" s="15"/>
      <c r="G21" s="15"/>
      <c r="H21" s="15"/>
    </row>
    <row r="22" spans="1:8" ht="12.75" hidden="1">
      <c r="B22" s="25" t="s">
        <v>18</v>
      </c>
      <c r="C22" s="27">
        <v>1.0371999999999999</v>
      </c>
    </row>
    <row r="23" spans="1:8" s="15" customFormat="1" ht="50.25" customHeight="1">
      <c r="B23" s="520" t="s">
        <v>74</v>
      </c>
      <c r="C23" s="521"/>
      <c r="D23" s="521"/>
      <c r="E23" s="521"/>
      <c r="F23" s="521"/>
      <c r="G23" s="522"/>
    </row>
    <row r="24" spans="1:8" ht="13.15" customHeight="1">
      <c r="B24" s="15"/>
      <c r="C24" s="200"/>
    </row>
    <row r="25" spans="1:8" ht="58.5" customHeight="1">
      <c r="A25" s="15"/>
      <c r="B25" s="507" t="str">
        <f>'[1]2021_BUMCT_BMT_ALLO_UNREL_ADULT'!$B$27</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5" s="508"/>
      <c r="D25" s="508"/>
      <c r="E25" s="508"/>
      <c r="F25" s="508"/>
      <c r="G25" s="509"/>
      <c r="H25" s="15"/>
    </row>
  </sheetData>
  <mergeCells count="10">
    <mergeCell ref="E16:G16"/>
    <mergeCell ref="E19:G19"/>
    <mergeCell ref="B23:G23"/>
    <mergeCell ref="B25:G25"/>
    <mergeCell ref="A2:G2"/>
    <mergeCell ref="A3:G3"/>
    <mergeCell ref="A4:G4"/>
    <mergeCell ref="A5:G5"/>
    <mergeCell ref="A6:G6"/>
    <mergeCell ref="E7:G7"/>
  </mergeCells>
  <printOptions horizontalCentered="1"/>
  <pageMargins left="0.25" right="0.25" top="0.25" bottom="0.25" header="0.25" footer="0.25"/>
  <pageSetup scale="83"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9C109-5BA2-47F6-B325-E71CEDED33CE}">
  <sheetPr>
    <tabColor theme="9" tint="0.39997558519241921"/>
    <pageSetUpPr fitToPage="1"/>
  </sheetPr>
  <dimension ref="A2:I28"/>
  <sheetViews>
    <sheetView showGridLines="0" zoomScale="90" zoomScaleNormal="90" zoomScaleSheetLayoutView="70" workbookViewId="0">
      <selection activeCell="A4" sqref="A4:E4"/>
    </sheetView>
  </sheetViews>
  <sheetFormatPr defaultColWidth="9" defaultRowHeight="12"/>
  <cols>
    <col min="1" max="1" width="2.875" customWidth="1"/>
    <col min="2" max="2" width="69.5" customWidth="1"/>
    <col min="3" max="3" width="27.875" hidden="1" customWidth="1"/>
    <col min="4" max="4" width="27.875" customWidth="1"/>
    <col min="5" max="5" width="38.125" customWidth="1"/>
    <col min="6" max="6" width="4.375" customWidth="1"/>
    <col min="7" max="7" width="12.125" bestFit="1" customWidth="1"/>
  </cols>
  <sheetData>
    <row r="2" spans="1:7" s="11" customFormat="1" ht="19.899999999999999" customHeight="1">
      <c r="A2" s="510" t="s">
        <v>142</v>
      </c>
      <c r="B2" s="510"/>
      <c r="C2" s="510"/>
      <c r="D2" s="510"/>
      <c r="E2" s="510"/>
    </row>
    <row r="3" spans="1:7" s="11" customFormat="1" ht="19.899999999999999" customHeight="1">
      <c r="A3" s="510" t="s">
        <v>1</v>
      </c>
      <c r="B3" s="510"/>
      <c r="C3" s="510"/>
      <c r="D3" s="510"/>
      <c r="E3" s="510"/>
    </row>
    <row r="4" spans="1:7" s="11" customFormat="1" ht="19.899999999999999" customHeight="1">
      <c r="A4" s="511" t="s">
        <v>143</v>
      </c>
      <c r="B4" s="511"/>
      <c r="C4" s="511"/>
      <c r="D4" s="511"/>
      <c r="E4" s="511"/>
    </row>
    <row r="5" spans="1:7" s="11" customFormat="1" ht="19.899999999999999" customHeight="1">
      <c r="A5" s="510" t="s">
        <v>144</v>
      </c>
      <c r="B5" s="510"/>
      <c r="C5" s="510"/>
      <c r="D5" s="510"/>
      <c r="E5" s="510"/>
    </row>
    <row r="6" spans="1:7" s="12" customFormat="1" ht="15">
      <c r="B6" s="13"/>
      <c r="C6" s="13"/>
    </row>
    <row r="7" spans="1:7" ht="12.75">
      <c r="A7" s="15"/>
      <c r="B7" s="17"/>
      <c r="C7" s="17"/>
      <c r="D7" s="2" t="s">
        <v>4</v>
      </c>
      <c r="E7" s="2"/>
    </row>
    <row r="8" spans="1:7" ht="40.15" customHeight="1">
      <c r="A8" s="15"/>
      <c r="B8" s="18" t="s">
        <v>5</v>
      </c>
      <c r="C8" s="129" t="s">
        <v>6</v>
      </c>
      <c r="D8" s="18" t="s">
        <v>7</v>
      </c>
      <c r="E8" s="2"/>
    </row>
    <row r="9" spans="1:7" ht="47.25" customHeight="1">
      <c r="A9" s="15"/>
      <c r="B9" s="400" t="s">
        <v>8</v>
      </c>
      <c r="C9" s="504">
        <v>5691</v>
      </c>
      <c r="D9" s="502">
        <v>5903</v>
      </c>
      <c r="E9" s="2"/>
      <c r="G9" s="403"/>
    </row>
    <row r="10" spans="1:7" ht="35.1" customHeight="1">
      <c r="A10" s="15"/>
      <c r="B10" s="78" t="s">
        <v>9</v>
      </c>
      <c r="C10" s="505">
        <v>14086</v>
      </c>
      <c r="D10" s="502">
        <v>14610</v>
      </c>
      <c r="E10" s="20"/>
      <c r="G10" s="403"/>
    </row>
    <row r="11" spans="1:7" ht="35.1" customHeight="1">
      <c r="A11" s="15"/>
      <c r="B11" s="78" t="s">
        <v>10</v>
      </c>
      <c r="C11" s="504">
        <v>105641</v>
      </c>
      <c r="D11" s="502">
        <v>109571</v>
      </c>
      <c r="E11" s="20"/>
      <c r="G11" s="403"/>
    </row>
    <row r="12" spans="1:7" ht="35.1" customHeight="1">
      <c r="A12" s="15"/>
      <c r="B12" s="29" t="s">
        <v>11</v>
      </c>
      <c r="C12" s="504">
        <v>26763</v>
      </c>
      <c r="D12" s="502">
        <v>27759</v>
      </c>
      <c r="E12" s="20"/>
      <c r="G12" s="403"/>
    </row>
    <row r="13" spans="1:7" ht="35.1" customHeight="1">
      <c r="A13" s="15"/>
      <c r="B13" s="29" t="s">
        <v>12</v>
      </c>
      <c r="C13" s="504">
        <v>9860</v>
      </c>
      <c r="D13" s="502">
        <v>10227</v>
      </c>
      <c r="E13" s="20"/>
      <c r="G13" s="403"/>
    </row>
    <row r="14" spans="1:7" ht="35.1" customHeight="1">
      <c r="A14" s="15"/>
      <c r="B14" s="58" t="s">
        <v>13</v>
      </c>
      <c r="C14" s="58"/>
      <c r="D14" s="145">
        <f>SUM(D9:D13)</f>
        <v>168070</v>
      </c>
      <c r="E14" s="15"/>
      <c r="G14" s="403"/>
    </row>
    <row r="15" spans="1:7" ht="12.75">
      <c r="A15" s="15"/>
      <c r="B15" s="15"/>
      <c r="C15" s="15"/>
      <c r="D15" s="31"/>
      <c r="E15" s="15"/>
    </row>
    <row r="16" spans="1:7" ht="71.25" customHeight="1">
      <c r="A16" s="15"/>
      <c r="B16" s="5" t="s">
        <v>14</v>
      </c>
      <c r="C16" s="503">
        <v>2234</v>
      </c>
      <c r="D16" s="502">
        <v>2317</v>
      </c>
      <c r="E16" s="132" t="s">
        <v>15</v>
      </c>
    </row>
    <row r="17" spans="1:9" ht="11.45" customHeight="1">
      <c r="A17" s="15"/>
      <c r="B17" s="1"/>
      <c r="C17" s="1"/>
      <c r="D17" s="15"/>
      <c r="E17" s="15"/>
    </row>
    <row r="18" spans="1:9" ht="48.75" customHeight="1">
      <c r="A18" s="15"/>
      <c r="B18" s="507" t="s">
        <v>16</v>
      </c>
      <c r="C18" s="508"/>
      <c r="D18" s="508"/>
      <c r="E18" s="509"/>
    </row>
    <row r="19" spans="1:9" ht="12.75">
      <c r="A19" s="15"/>
      <c r="B19" s="15"/>
      <c r="C19" s="15"/>
      <c r="D19" s="15"/>
      <c r="E19" s="15"/>
    </row>
    <row r="20" spans="1:9" ht="12.75" hidden="1">
      <c r="A20" s="15"/>
      <c r="B20" s="244" t="s">
        <v>17</v>
      </c>
      <c r="C20" s="246"/>
      <c r="D20" s="247"/>
      <c r="E20" s="247"/>
    </row>
    <row r="21" spans="1:9" s="10" customFormat="1" ht="12.75" hidden="1">
      <c r="A21" s="15"/>
      <c r="B21" s="25" t="s">
        <v>18</v>
      </c>
      <c r="C21" s="501">
        <v>1.0371999999999999</v>
      </c>
      <c r="D21" s="243" t="s">
        <v>19</v>
      </c>
      <c r="E21" s="243" t="s">
        <v>20</v>
      </c>
    </row>
    <row r="22" spans="1:9" ht="12.75" hidden="1">
      <c r="A22" s="15"/>
      <c r="B22" s="1"/>
      <c r="C22" s="26"/>
      <c r="D22" s="15"/>
      <c r="E22" s="15" t="s">
        <v>21</v>
      </c>
    </row>
    <row r="23" spans="1:9" ht="12.75" hidden="1">
      <c r="A23" s="15"/>
      <c r="B23" s="1"/>
      <c r="C23" s="26"/>
      <c r="D23" s="15"/>
      <c r="E23" s="15"/>
    </row>
    <row r="24" spans="1:9" s="15" customFormat="1" ht="27" customHeight="1">
      <c r="B24" s="507" t="s">
        <v>22</v>
      </c>
      <c r="C24" s="508"/>
      <c r="D24" s="508"/>
      <c r="E24" s="508"/>
      <c r="F24" s="508"/>
      <c r="G24" s="509"/>
      <c r="H24" s="10"/>
      <c r="I24" s="10"/>
    </row>
    <row r="25" spans="1:9" ht="12.75">
      <c r="A25" s="15"/>
      <c r="B25" s="15"/>
      <c r="C25" s="15"/>
      <c r="D25" s="15"/>
      <c r="E25" s="15"/>
    </row>
    <row r="26" spans="1:9" ht="12.75">
      <c r="A26" s="15"/>
      <c r="B26" s="15"/>
      <c r="C26" s="15"/>
      <c r="D26" s="15"/>
      <c r="E26" s="15"/>
    </row>
    <row r="28" spans="1:9">
      <c r="B28" t="s">
        <v>23</v>
      </c>
    </row>
  </sheetData>
  <mergeCells count="6">
    <mergeCell ref="B24:G24"/>
    <mergeCell ref="A2:E2"/>
    <mergeCell ref="A3:E3"/>
    <mergeCell ref="A4:E4"/>
    <mergeCell ref="A5:E5"/>
    <mergeCell ref="B18:E18"/>
  </mergeCells>
  <printOptions horizontalCentered="1"/>
  <pageMargins left="0.25" right="0.25" top="0.25" bottom="0.25" header="0.25" footer="0.25"/>
  <pageSetup scale="83"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54A95-011D-4D10-8A82-CC1A46FC76D0}">
  <sheetPr>
    <tabColor theme="9" tint="0.59999389629810485"/>
    <pageSetUpPr fitToPage="1"/>
  </sheetPr>
  <dimension ref="A2:G12"/>
  <sheetViews>
    <sheetView showGridLines="0" topLeftCell="A2" zoomScale="90" zoomScaleNormal="90" zoomScaleSheetLayoutView="70" workbookViewId="0">
      <selection activeCell="G13" sqref="G13"/>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510" t="s">
        <v>142</v>
      </c>
      <c r="B2" s="510"/>
      <c r="C2" s="510"/>
      <c r="D2" s="510"/>
      <c r="E2" s="85"/>
      <c r="F2" s="85"/>
      <c r="G2" s="85"/>
    </row>
    <row r="3" spans="1:7" s="11" customFormat="1" ht="40.5" customHeight="1">
      <c r="A3" s="516" t="s">
        <v>55</v>
      </c>
      <c r="B3" s="516"/>
      <c r="C3" s="516"/>
      <c r="D3" s="516"/>
    </row>
    <row r="4" spans="1:7" s="11" customFormat="1" ht="19.899999999999999" customHeight="1">
      <c r="A4" s="511" t="s">
        <v>143</v>
      </c>
      <c r="B4" s="511"/>
      <c r="C4" s="511"/>
      <c r="D4" s="511"/>
    </row>
    <row r="5" spans="1:7" s="11" customFormat="1" ht="19.899999999999999" customHeight="1">
      <c r="A5" s="510" t="s">
        <v>144</v>
      </c>
      <c r="B5" s="510"/>
      <c r="C5" s="510"/>
      <c r="D5" s="510"/>
      <c r="E5" s="510"/>
      <c r="F5" s="85"/>
      <c r="G5" s="85"/>
    </row>
    <row r="6" spans="1:7" ht="18.75" customHeight="1">
      <c r="D6" s="2"/>
    </row>
    <row r="7" spans="1:7" ht="13.9" customHeight="1">
      <c r="B7" s="17"/>
      <c r="C7" s="17"/>
      <c r="D7" s="16" t="s">
        <v>51</v>
      </c>
    </row>
    <row r="8" spans="1:7" ht="41.45" customHeight="1">
      <c r="B8" s="18" t="s">
        <v>5</v>
      </c>
      <c r="C8" s="28" t="s">
        <v>6</v>
      </c>
      <c r="D8" s="18" t="s">
        <v>7</v>
      </c>
    </row>
    <row r="9" spans="1:7" ht="107.1" customHeight="1">
      <c r="B9" s="254" t="s">
        <v>56</v>
      </c>
      <c r="C9" s="141" t="s">
        <v>53</v>
      </c>
      <c r="D9" s="141" t="s">
        <v>53</v>
      </c>
    </row>
    <row r="10" spans="1:7" ht="13.9" customHeight="1">
      <c r="B10" s="21"/>
      <c r="C10" s="21"/>
      <c r="D10" s="22"/>
    </row>
    <row r="11" spans="1:7" ht="75.75" customHeight="1">
      <c r="B11" s="517" t="s">
        <v>145</v>
      </c>
      <c r="C11" s="518"/>
      <c r="D11" s="519"/>
    </row>
    <row r="12" spans="1:7" s="11" customFormat="1" ht="12.75" customHeight="1">
      <c r="A12" s="393"/>
      <c r="B12" s="393"/>
      <c r="C12" s="393"/>
      <c r="D12" s="393"/>
    </row>
  </sheetData>
  <mergeCells count="5">
    <mergeCell ref="A2:D2"/>
    <mergeCell ref="A3:D3"/>
    <mergeCell ref="A4:D4"/>
    <mergeCell ref="A5:E5"/>
    <mergeCell ref="B11:D11"/>
  </mergeCells>
  <printOptions horizontalCentered="1"/>
  <pageMargins left="0.25" right="0.25" top="0.25" bottom="0.25" header="0.25" footer="0.25"/>
  <pageSetup orientation="landscape"/>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D440B-95E5-4E12-A4FE-9DBF6495365D}">
  <sheetPr>
    <tabColor theme="9" tint="0.59999389629810485"/>
    <pageSetUpPr fitToPage="1"/>
  </sheetPr>
  <dimension ref="A2:G12"/>
  <sheetViews>
    <sheetView showGridLines="0" zoomScale="90" zoomScaleNormal="90" zoomScaleSheetLayoutView="70" workbookViewId="0">
      <selection activeCell="B8" sqref="B8"/>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510" t="s">
        <v>142</v>
      </c>
      <c r="B2" s="510"/>
      <c r="C2" s="510"/>
      <c r="D2" s="510"/>
      <c r="E2" s="85"/>
      <c r="F2" s="85"/>
      <c r="G2" s="85"/>
    </row>
    <row r="3" spans="1:7" s="11" customFormat="1" ht="40.5" customHeight="1">
      <c r="A3" s="516" t="s">
        <v>50</v>
      </c>
      <c r="B3" s="516"/>
      <c r="C3" s="516"/>
      <c r="D3" s="516"/>
    </row>
    <row r="4" spans="1:7" s="11" customFormat="1" ht="19.899999999999999" customHeight="1">
      <c r="A4" s="511" t="s">
        <v>143</v>
      </c>
      <c r="B4" s="511"/>
      <c r="C4" s="511"/>
      <c r="D4" s="511"/>
    </row>
    <row r="5" spans="1:7" s="11" customFormat="1" ht="19.899999999999999" customHeight="1">
      <c r="A5" s="510" t="s">
        <v>144</v>
      </c>
      <c r="B5" s="510"/>
      <c r="C5" s="510"/>
      <c r="D5" s="510"/>
      <c r="E5" s="510"/>
      <c r="F5" s="85"/>
      <c r="G5" s="85"/>
    </row>
    <row r="6" spans="1:7" ht="18.75" customHeight="1">
      <c r="D6" s="2"/>
    </row>
    <row r="7" spans="1:7" ht="13.9" customHeight="1">
      <c r="B7" s="17"/>
      <c r="C7" s="17"/>
      <c r="D7" s="16" t="s">
        <v>51</v>
      </c>
    </row>
    <row r="8" spans="1:7" ht="41.45" customHeight="1">
      <c r="B8" s="18" t="s">
        <v>5</v>
      </c>
      <c r="C8" s="28" t="s">
        <v>6</v>
      </c>
      <c r="D8" s="18" t="s">
        <v>7</v>
      </c>
    </row>
    <row r="9" spans="1:7" ht="117" customHeight="1">
      <c r="B9" s="506" t="s">
        <v>146</v>
      </c>
      <c r="C9" s="141" t="s">
        <v>53</v>
      </c>
      <c r="D9" s="141" t="s">
        <v>53</v>
      </c>
    </row>
    <row r="10" spans="1:7" ht="13.9" customHeight="1">
      <c r="B10" s="21"/>
      <c r="C10" s="21"/>
      <c r="D10" s="22"/>
    </row>
    <row r="11" spans="1:7" ht="75.75" customHeight="1">
      <c r="B11" s="517" t="s">
        <v>147</v>
      </c>
      <c r="C11" s="518"/>
      <c r="D11" s="519"/>
    </row>
    <row r="12" spans="1:7" s="11" customFormat="1" ht="12.75" customHeight="1">
      <c r="A12" s="393"/>
      <c r="B12" s="393"/>
      <c r="C12" s="393"/>
      <c r="D12" s="393"/>
    </row>
  </sheetData>
  <mergeCells count="5">
    <mergeCell ref="A2:D2"/>
    <mergeCell ref="A3:D3"/>
    <mergeCell ref="A4:D4"/>
    <mergeCell ref="A5:E5"/>
    <mergeCell ref="B11:D11"/>
  </mergeCells>
  <printOptions horizontalCentered="1"/>
  <pageMargins left="0.25" right="0.25" top="0.25" bottom="0.25" header="0.25" footer="0.25"/>
  <pageSetup orientation="landscape"/>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79BD0-93FE-4F12-B238-EA10407014C7}">
  <sheetPr>
    <tabColor theme="9" tint="0.59999389629810485"/>
    <pageSetUpPr fitToPage="1"/>
  </sheetPr>
  <dimension ref="A2:G12"/>
  <sheetViews>
    <sheetView showGridLines="0" zoomScale="90" zoomScaleNormal="90" zoomScaleSheetLayoutView="70" workbookViewId="0">
      <selection activeCell="A4" sqref="A4:D4"/>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510" t="s">
        <v>142</v>
      </c>
      <c r="B2" s="510"/>
      <c r="C2" s="510"/>
      <c r="D2" s="510"/>
      <c r="E2" s="85"/>
      <c r="F2" s="85"/>
      <c r="G2" s="85"/>
    </row>
    <row r="3" spans="1:7" s="11" customFormat="1" ht="40.5" customHeight="1">
      <c r="A3" s="516" t="s">
        <v>58</v>
      </c>
      <c r="B3" s="516"/>
      <c r="C3" s="516"/>
      <c r="D3" s="516"/>
    </row>
    <row r="4" spans="1:7" s="11" customFormat="1" ht="19.899999999999999" customHeight="1">
      <c r="A4" s="511" t="s">
        <v>143</v>
      </c>
      <c r="B4" s="511"/>
      <c r="C4" s="511"/>
      <c r="D4" s="511"/>
    </row>
    <row r="5" spans="1:7" s="11" customFormat="1" ht="19.899999999999999" customHeight="1">
      <c r="A5" s="510" t="s">
        <v>144</v>
      </c>
      <c r="B5" s="510"/>
      <c r="C5" s="510"/>
      <c r="D5" s="510"/>
      <c r="E5" s="510"/>
      <c r="F5" s="85"/>
      <c r="G5" s="85"/>
    </row>
    <row r="6" spans="1:7" ht="18.75" customHeight="1">
      <c r="D6" s="2"/>
    </row>
    <row r="7" spans="1:7" ht="13.9" customHeight="1">
      <c r="B7" s="17"/>
      <c r="C7" s="17"/>
      <c r="D7" s="16" t="s">
        <v>51</v>
      </c>
    </row>
    <row r="8" spans="1:7" ht="41.45" customHeight="1">
      <c r="B8" s="18" t="s">
        <v>5</v>
      </c>
      <c r="C8" s="28" t="s">
        <v>6</v>
      </c>
      <c r="D8" s="18" t="s">
        <v>7</v>
      </c>
    </row>
    <row r="9" spans="1:7" ht="120" customHeight="1">
      <c r="B9" s="506" t="s">
        <v>148</v>
      </c>
      <c r="C9" s="141" t="s">
        <v>53</v>
      </c>
      <c r="D9" s="141" t="s">
        <v>53</v>
      </c>
    </row>
    <row r="10" spans="1:7" ht="13.9" customHeight="1">
      <c r="B10" s="21"/>
      <c r="C10" s="21"/>
      <c r="D10" s="22"/>
    </row>
    <row r="11" spans="1:7" ht="75.75" customHeight="1">
      <c r="B11" s="517" t="s">
        <v>149</v>
      </c>
      <c r="C11" s="518"/>
      <c r="D11" s="519"/>
    </row>
    <row r="12" spans="1:7" s="11" customFormat="1" ht="12.75" customHeight="1">
      <c r="A12" s="393"/>
      <c r="B12" s="393"/>
      <c r="C12" s="393"/>
      <c r="D12" s="393"/>
    </row>
  </sheetData>
  <mergeCells count="5">
    <mergeCell ref="A2:D2"/>
    <mergeCell ref="A3:D3"/>
    <mergeCell ref="A4:D4"/>
    <mergeCell ref="A5:E5"/>
    <mergeCell ref="B11:D11"/>
  </mergeCells>
  <printOptions horizontalCentered="1"/>
  <pageMargins left="0.25" right="0.25" top="0.25" bottom="0.25" header="0.25" footer="0.25"/>
  <pageSetup orientation="landscape"/>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16EE3-3586-4245-9764-55BE05EA8008}">
  <sheetPr>
    <tabColor theme="9" tint="0.59999389629810485"/>
    <pageSetUpPr fitToPage="1"/>
  </sheetPr>
  <dimension ref="A2:G12"/>
  <sheetViews>
    <sheetView showGridLines="0" zoomScale="90" zoomScaleNormal="90" zoomScaleSheetLayoutView="70" workbookViewId="0">
      <selection activeCell="F9" sqref="F9"/>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510" t="s">
        <v>142</v>
      </c>
      <c r="B2" s="510"/>
      <c r="C2" s="510"/>
      <c r="D2" s="510"/>
      <c r="E2" s="85"/>
      <c r="F2" s="85"/>
      <c r="G2" s="85"/>
    </row>
    <row r="3" spans="1:7" s="11" customFormat="1" ht="40.5" customHeight="1">
      <c r="A3" s="516" t="s">
        <v>110</v>
      </c>
      <c r="B3" s="516"/>
      <c r="C3" s="516"/>
      <c r="D3" s="516"/>
    </row>
    <row r="4" spans="1:7" s="11" customFormat="1" ht="19.899999999999999" customHeight="1">
      <c r="A4" s="511" t="s">
        <v>143</v>
      </c>
      <c r="B4" s="511"/>
      <c r="C4" s="511"/>
      <c r="D4" s="511"/>
    </row>
    <row r="5" spans="1:7" s="11" customFormat="1" ht="19.899999999999999" customHeight="1">
      <c r="A5" s="510" t="s">
        <v>144</v>
      </c>
      <c r="B5" s="510"/>
      <c r="C5" s="510"/>
      <c r="D5" s="510"/>
      <c r="E5" s="510"/>
      <c r="F5" s="85"/>
      <c r="G5" s="85"/>
    </row>
    <row r="6" spans="1:7" ht="18.75" customHeight="1">
      <c r="D6" s="2"/>
    </row>
    <row r="7" spans="1:7" ht="13.9" customHeight="1">
      <c r="B7" s="17"/>
      <c r="C7" s="17"/>
      <c r="D7" s="16" t="s">
        <v>51</v>
      </c>
    </row>
    <row r="8" spans="1:7" ht="41.45" customHeight="1">
      <c r="B8" s="18" t="s">
        <v>5</v>
      </c>
      <c r="C8" s="28" t="s">
        <v>6</v>
      </c>
      <c r="D8" s="18" t="s">
        <v>7</v>
      </c>
    </row>
    <row r="9" spans="1:7" ht="120" customHeight="1">
      <c r="B9" s="506" t="s">
        <v>150</v>
      </c>
      <c r="C9" s="141" t="s">
        <v>53</v>
      </c>
      <c r="D9" s="141" t="s">
        <v>53</v>
      </c>
    </row>
    <row r="10" spans="1:7" ht="13.9" customHeight="1">
      <c r="B10" s="21"/>
      <c r="C10" s="21"/>
      <c r="D10" s="22"/>
    </row>
    <row r="11" spans="1:7" ht="75.75" customHeight="1">
      <c r="B11" s="517" t="s">
        <v>151</v>
      </c>
      <c r="C11" s="518"/>
      <c r="D11" s="519"/>
    </row>
    <row r="12" spans="1:7" s="11" customFormat="1" ht="12.75" customHeight="1">
      <c r="A12" s="393"/>
      <c r="B12" s="393"/>
      <c r="C12" s="393"/>
      <c r="D12" s="393"/>
    </row>
  </sheetData>
  <mergeCells count="5">
    <mergeCell ref="A2:D2"/>
    <mergeCell ref="A3:D3"/>
    <mergeCell ref="A4:D4"/>
    <mergeCell ref="A5:E5"/>
    <mergeCell ref="B11:D11"/>
  </mergeCells>
  <printOptions horizontalCentered="1"/>
  <pageMargins left="0.25" right="0.25" top="0.25" bottom="0.25" header="0.25" footer="0.25"/>
  <pageSetup orientation="landscape"/>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8B3D2-69D1-4F29-AFB0-9B7650D01480}">
  <sheetPr>
    <tabColor theme="9" tint="0.59999389629810485"/>
    <pageSetUpPr fitToPage="1"/>
  </sheetPr>
  <dimension ref="A2:G12"/>
  <sheetViews>
    <sheetView showGridLines="0" zoomScale="90" zoomScaleNormal="90" zoomScaleSheetLayoutView="70" workbookViewId="0">
      <selection activeCell="B8" sqref="B8"/>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510" t="s">
        <v>142</v>
      </c>
      <c r="B2" s="510"/>
      <c r="C2" s="510"/>
      <c r="D2" s="510"/>
      <c r="E2" s="85"/>
      <c r="F2" s="85"/>
      <c r="G2" s="85"/>
    </row>
    <row r="3" spans="1:7" s="11" customFormat="1" ht="40.5" customHeight="1">
      <c r="A3" s="516" t="s">
        <v>61</v>
      </c>
      <c r="B3" s="516"/>
      <c r="C3" s="516"/>
      <c r="D3" s="516"/>
    </row>
    <row r="4" spans="1:7" s="11" customFormat="1" ht="19.899999999999999" customHeight="1">
      <c r="A4" s="511" t="s">
        <v>143</v>
      </c>
      <c r="B4" s="511"/>
      <c r="C4" s="511"/>
      <c r="D4" s="511"/>
    </row>
    <row r="5" spans="1:7" s="11" customFormat="1" ht="19.899999999999999" customHeight="1">
      <c r="A5" s="510" t="s">
        <v>144</v>
      </c>
      <c r="B5" s="510"/>
      <c r="C5" s="510"/>
      <c r="D5" s="510"/>
      <c r="E5" s="510"/>
      <c r="F5" s="85"/>
      <c r="G5" s="85"/>
    </row>
    <row r="6" spans="1:7" ht="18.75" customHeight="1">
      <c r="D6" s="2"/>
    </row>
    <row r="7" spans="1:7" ht="13.9" customHeight="1">
      <c r="B7" s="17"/>
      <c r="C7" s="17"/>
      <c r="D7" s="16" t="s">
        <v>51</v>
      </c>
    </row>
    <row r="8" spans="1:7" ht="41.45" customHeight="1">
      <c r="B8" s="18" t="s">
        <v>5</v>
      </c>
      <c r="C8" s="28" t="s">
        <v>6</v>
      </c>
      <c r="D8" s="18" t="s">
        <v>7</v>
      </c>
    </row>
    <row r="9" spans="1:7" ht="110.25" customHeight="1">
      <c r="B9" s="506" t="s">
        <v>63</v>
      </c>
      <c r="C9" s="141" t="s">
        <v>53</v>
      </c>
      <c r="D9" s="141" t="s">
        <v>53</v>
      </c>
    </row>
    <row r="10" spans="1:7" ht="13.9" customHeight="1">
      <c r="B10" s="21"/>
      <c r="C10" s="21"/>
      <c r="D10" s="22"/>
    </row>
    <row r="11" spans="1:7" ht="75.75" customHeight="1">
      <c r="B11" s="517" t="s">
        <v>152</v>
      </c>
      <c r="C11" s="518"/>
      <c r="D11" s="519"/>
    </row>
    <row r="12" spans="1:7" s="11" customFormat="1" ht="12.75" customHeight="1">
      <c r="A12" s="393"/>
      <c r="B12" s="393"/>
      <c r="C12" s="393"/>
      <c r="D12" s="393"/>
    </row>
  </sheetData>
  <mergeCells count="5">
    <mergeCell ref="A2:D2"/>
    <mergeCell ref="A3:D3"/>
    <mergeCell ref="A4:D4"/>
    <mergeCell ref="A5:E5"/>
    <mergeCell ref="B11:D11"/>
  </mergeCells>
  <printOptions horizontalCentered="1"/>
  <pageMargins left="0.25" right="0.25" top="0.25" bottom="0.25" header="0.25" footer="0.25"/>
  <pageSetup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6E074-9C66-437B-A5C5-3CEF894ED7EB}">
  <sheetPr>
    <tabColor theme="9" tint="0.39997558519241921"/>
    <pageSetUpPr fitToPage="1"/>
  </sheetPr>
  <dimension ref="A2:E15"/>
  <sheetViews>
    <sheetView showGridLines="0" zoomScale="90" zoomScaleNormal="90" zoomScaleSheetLayoutView="70" workbookViewId="0">
      <selection activeCell="H23" sqref="H23"/>
    </sheetView>
  </sheetViews>
  <sheetFormatPr defaultColWidth="9" defaultRowHeight="12.75"/>
  <cols>
    <col min="1" max="1" width="2.875" style="15" customWidth="1"/>
    <col min="2" max="2" width="64" style="15" customWidth="1"/>
    <col min="3" max="3" width="11.25" style="15" hidden="1" customWidth="1"/>
    <col min="4" max="4" width="24" style="15" customWidth="1"/>
    <col min="5" max="5" width="9" style="15" customWidth="1"/>
    <col min="6" max="16384" width="9" style="15"/>
  </cols>
  <sheetData>
    <row r="2" spans="1:5" s="11" customFormat="1" ht="19.899999999999999" customHeight="1">
      <c r="A2" s="510" t="s">
        <v>0</v>
      </c>
      <c r="B2" s="510"/>
      <c r="C2" s="510"/>
      <c r="D2" s="510"/>
      <c r="E2" s="510"/>
    </row>
    <row r="3" spans="1:5" s="11" customFormat="1" ht="19.899999999999999" customHeight="1">
      <c r="A3" s="510" t="s">
        <v>45</v>
      </c>
      <c r="B3" s="510"/>
      <c r="C3" s="510"/>
      <c r="D3" s="510"/>
    </row>
    <row r="4" spans="1:5" s="11" customFormat="1" ht="19.899999999999999" customHeight="1">
      <c r="A4" s="511" t="str">
        <f>'2023_BannerMD_BMT_AUT_ADULT'!A4</f>
        <v>EFFECTIVE 10/01/2023 THROUGH 9/30/2024</v>
      </c>
      <c r="B4" s="511"/>
      <c r="C4" s="511"/>
      <c r="D4" s="511"/>
      <c r="E4" s="511"/>
    </row>
    <row r="5" spans="1:5" s="11" customFormat="1" ht="19.899999999999999" customHeight="1">
      <c r="A5" s="510" t="s">
        <v>3</v>
      </c>
      <c r="B5" s="510"/>
      <c r="C5" s="510"/>
      <c r="D5" s="510"/>
      <c r="E5" s="510"/>
    </row>
    <row r="6" spans="1:5" s="12" customFormat="1" ht="15">
      <c r="B6" s="13"/>
      <c r="C6" s="13"/>
      <c r="D6" s="14"/>
    </row>
    <row r="7" spans="1:5">
      <c r="B7" s="17"/>
      <c r="C7" s="17"/>
      <c r="D7" s="2" t="s">
        <v>46</v>
      </c>
    </row>
    <row r="8" spans="1:5" ht="39" customHeight="1">
      <c r="B8" s="316" t="s">
        <v>5</v>
      </c>
      <c r="C8" s="318" t="s">
        <v>6</v>
      </c>
      <c r="D8" s="316" t="s">
        <v>7</v>
      </c>
    </row>
    <row r="9" spans="1:5" ht="20.100000000000001" customHeight="1">
      <c r="B9" s="41" t="s">
        <v>47</v>
      </c>
      <c r="C9" s="306">
        <v>7058</v>
      </c>
      <c r="D9" s="494">
        <f>ROUND($C$9*$C$14,0)</f>
        <v>7321</v>
      </c>
    </row>
    <row r="10" spans="1:5" ht="35.1" customHeight="1">
      <c r="B10" s="303" t="s">
        <v>48</v>
      </c>
      <c r="C10" s="303"/>
      <c r="D10" s="495">
        <f>SUM(D9)</f>
        <v>7321</v>
      </c>
    </row>
    <row r="11" spans="1:5">
      <c r="B11" s="331"/>
      <c r="C11" s="331"/>
      <c r="D11" s="323"/>
    </row>
    <row r="12" spans="1:5">
      <c r="B12" s="1"/>
      <c r="C12" s="1"/>
    </row>
    <row r="13" spans="1:5" ht="12.75" customHeight="1">
      <c r="B13" s="493" t="s">
        <v>49</v>
      </c>
    </row>
    <row r="14" spans="1:5" ht="12.75" hidden="1" customHeight="1">
      <c r="B14" s="25" t="s">
        <v>18</v>
      </c>
      <c r="C14" s="330">
        <v>1.0371999999999999</v>
      </c>
      <c r="D14" s="49"/>
    </row>
    <row r="15" spans="1:5">
      <c r="B15" s="1"/>
      <c r="C15" s="26"/>
    </row>
  </sheetData>
  <mergeCells count="4">
    <mergeCell ref="A3:D3"/>
    <mergeCell ref="A2:E2"/>
    <mergeCell ref="A5:E5"/>
    <mergeCell ref="A4:E4"/>
  </mergeCells>
  <printOptions horizontalCentered="1"/>
  <pageMargins left="0.25" right="0.25" top="0.25" bottom="0.25" header="0.25" footer="0.25"/>
  <pageSetup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9C87C-C6F2-468D-8D80-A36EC34206F3}">
  <sheetPr>
    <tabColor theme="9" tint="0.59999389629810485"/>
    <pageSetUpPr fitToPage="1"/>
  </sheetPr>
  <dimension ref="A2:G12"/>
  <sheetViews>
    <sheetView showGridLines="0" zoomScale="90" zoomScaleNormal="90" zoomScaleSheetLayoutView="70" workbookViewId="0">
      <selection activeCell="A4" sqref="A4:D4"/>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510" t="s">
        <v>142</v>
      </c>
      <c r="B2" s="510"/>
      <c r="C2" s="510"/>
      <c r="D2" s="510"/>
      <c r="E2" s="85"/>
      <c r="F2" s="85"/>
      <c r="G2" s="85"/>
    </row>
    <row r="3" spans="1:7" s="11" customFormat="1" ht="40.5" customHeight="1">
      <c r="A3" s="516" t="s">
        <v>65</v>
      </c>
      <c r="B3" s="516"/>
      <c r="C3" s="516"/>
      <c r="D3" s="516"/>
    </row>
    <row r="4" spans="1:7" s="11" customFormat="1" ht="19.899999999999999" customHeight="1">
      <c r="A4" s="511" t="s">
        <v>143</v>
      </c>
      <c r="B4" s="511"/>
      <c r="C4" s="511"/>
      <c r="D4" s="511"/>
    </row>
    <row r="5" spans="1:7" s="11" customFormat="1" ht="19.899999999999999" customHeight="1">
      <c r="A5" s="510" t="s">
        <v>144</v>
      </c>
      <c r="B5" s="510"/>
      <c r="C5" s="510"/>
      <c r="D5" s="510"/>
      <c r="E5" s="510"/>
      <c r="F5" s="85"/>
      <c r="G5" s="85"/>
    </row>
    <row r="6" spans="1:7" ht="18.75" customHeight="1">
      <c r="D6" s="2"/>
    </row>
    <row r="7" spans="1:7" ht="13.9" customHeight="1">
      <c r="B7" s="17"/>
      <c r="C7" s="17"/>
      <c r="D7" s="16" t="s">
        <v>51</v>
      </c>
    </row>
    <row r="8" spans="1:7" ht="41.45" customHeight="1">
      <c r="B8" s="18" t="s">
        <v>5</v>
      </c>
      <c r="C8" s="28" t="s">
        <v>6</v>
      </c>
      <c r="D8" s="18" t="s">
        <v>7</v>
      </c>
    </row>
    <row r="9" spans="1:7" ht="110.25" customHeight="1">
      <c r="B9" s="506" t="s">
        <v>66</v>
      </c>
      <c r="C9" s="141" t="s">
        <v>53</v>
      </c>
      <c r="D9" s="141" t="s">
        <v>53</v>
      </c>
    </row>
    <row r="10" spans="1:7" ht="13.9" customHeight="1">
      <c r="B10" s="21"/>
      <c r="C10" s="21"/>
      <c r="D10" s="22"/>
    </row>
    <row r="11" spans="1:7" ht="75.75" customHeight="1">
      <c r="B11" s="517" t="s">
        <v>153</v>
      </c>
      <c r="C11" s="518"/>
      <c r="D11" s="519"/>
    </row>
    <row r="12" spans="1:7" s="11" customFormat="1" ht="12.75" customHeight="1">
      <c r="A12" s="393"/>
      <c r="B12" s="393"/>
      <c r="C12" s="393"/>
      <c r="D12" s="393"/>
    </row>
  </sheetData>
  <mergeCells count="5">
    <mergeCell ref="A2:D2"/>
    <mergeCell ref="A3:D3"/>
    <mergeCell ref="A4:D4"/>
    <mergeCell ref="A5:E5"/>
    <mergeCell ref="B11:D11"/>
  </mergeCells>
  <printOptions horizontalCentered="1"/>
  <pageMargins left="0.25" right="0.25" top="0.25" bottom="0.25" header="0.25" footer="0.25"/>
  <pageSetup orientation="landscape"/>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C000"/>
    <pageSetUpPr fitToPage="1"/>
  </sheetPr>
  <dimension ref="A1:K27"/>
  <sheetViews>
    <sheetView showGridLines="0" zoomScale="90" zoomScaleNormal="90" zoomScaleSheetLayoutView="70" workbookViewId="0">
      <selection activeCell="F8" sqref="F8"/>
    </sheetView>
  </sheetViews>
  <sheetFormatPr defaultColWidth="9" defaultRowHeight="12"/>
  <cols>
    <col min="1" max="1" width="2.875" customWidth="1"/>
    <col min="2" max="2" width="47.5" customWidth="1"/>
    <col min="3" max="3" width="28.375" hidden="1" customWidth="1"/>
    <col min="4" max="4" width="28.375" customWidth="1"/>
    <col min="5" max="5" width="8" customWidth="1"/>
    <col min="6" max="6" width="19.5" customWidth="1"/>
    <col min="7" max="7" width="4.125" customWidth="1"/>
    <col min="8" max="8" width="15.875" customWidth="1"/>
    <col min="10" max="10" width="16.375" customWidth="1"/>
    <col min="11" max="11" width="14.375" bestFit="1" customWidth="1"/>
  </cols>
  <sheetData>
    <row r="1" spans="1:11" s="12" customFormat="1" ht="30.6" customHeight="1">
      <c r="B1" s="510" t="s">
        <v>154</v>
      </c>
      <c r="C1" s="510"/>
      <c r="D1" s="510"/>
      <c r="E1" s="510"/>
      <c r="F1" s="510"/>
      <c r="G1" s="14"/>
      <c r="H1" s="14"/>
    </row>
    <row r="2" spans="1:11" ht="15.75">
      <c r="A2" s="15"/>
      <c r="B2" s="526" t="s">
        <v>94</v>
      </c>
      <c r="C2" s="526"/>
      <c r="D2" s="526"/>
      <c r="E2" s="526"/>
      <c r="F2" s="526"/>
    </row>
    <row r="3" spans="1:11" ht="18.600000000000001" customHeight="1">
      <c r="A3" s="15"/>
      <c r="B3" s="527" t="str">
        <f>'2023_BannerMD_BMT_AUT_ADULT'!A4</f>
        <v>EFFECTIVE 10/01/2023 THROUGH 9/30/2024</v>
      </c>
      <c r="C3" s="527"/>
      <c r="D3" s="527"/>
      <c r="E3" s="527"/>
      <c r="F3" s="527"/>
    </row>
    <row r="4" spans="1:11" ht="24" customHeight="1">
      <c r="A4" s="15"/>
      <c r="B4" s="526" t="s">
        <v>155</v>
      </c>
      <c r="C4" s="526"/>
      <c r="D4" s="526"/>
      <c r="E4" s="526"/>
      <c r="F4" s="526"/>
    </row>
    <row r="5" spans="1:11" ht="35.1" customHeight="1">
      <c r="A5" s="15"/>
      <c r="B5" s="17"/>
      <c r="C5" s="17"/>
      <c r="D5" s="2" t="s">
        <v>96</v>
      </c>
      <c r="E5" s="2"/>
    </row>
    <row r="6" spans="1:11" ht="35.1" customHeight="1">
      <c r="A6" s="15"/>
      <c r="B6" s="18" t="s">
        <v>5</v>
      </c>
      <c r="C6" s="129" t="s">
        <v>6</v>
      </c>
      <c r="D6" s="293" t="s">
        <v>96</v>
      </c>
    </row>
    <row r="7" spans="1:11" ht="57" customHeight="1">
      <c r="A7" s="15"/>
      <c r="B7" s="279" t="s">
        <v>156</v>
      </c>
      <c r="C7" s="333">
        <v>0.35</v>
      </c>
      <c r="D7" s="333">
        <v>0.35</v>
      </c>
      <c r="H7" s="439"/>
    </row>
    <row r="8" spans="1:11" ht="24.95" customHeight="1">
      <c r="A8" s="15"/>
      <c r="B8" s="78" t="s">
        <v>9</v>
      </c>
      <c r="C8" s="334" t="s">
        <v>157</v>
      </c>
      <c r="D8" s="334" t="s">
        <v>157</v>
      </c>
      <c r="H8" s="439"/>
    </row>
    <row r="9" spans="1:11" ht="24.95" customHeight="1">
      <c r="A9" s="15"/>
      <c r="B9" s="78" t="s">
        <v>10</v>
      </c>
      <c r="C9" s="147">
        <v>72978.19</v>
      </c>
      <c r="D9" s="147">
        <f>ROUND(C9*$C$26,0)</f>
        <v>75693</v>
      </c>
      <c r="H9" s="439"/>
      <c r="K9" s="435"/>
    </row>
    <row r="10" spans="1:11" ht="30" customHeight="1">
      <c r="A10" s="15"/>
      <c r="B10" s="29" t="s">
        <v>11</v>
      </c>
      <c r="C10" s="147">
        <v>84742.69</v>
      </c>
      <c r="D10" s="147">
        <f>ROUND(C10*$C$26,0)</f>
        <v>87895</v>
      </c>
      <c r="H10" s="439"/>
      <c r="K10" s="435"/>
    </row>
    <row r="11" spans="1:11" ht="27" customHeight="1">
      <c r="A11" s="15"/>
      <c r="B11" s="29" t="s">
        <v>12</v>
      </c>
      <c r="C11" s="147">
        <v>24724.59</v>
      </c>
      <c r="D11" s="498">
        <f>ROUND(C11*$C$26,0)</f>
        <v>25644</v>
      </c>
      <c r="H11" s="439"/>
      <c r="K11" s="435"/>
    </row>
    <row r="12" spans="1:11" ht="18.600000000000001" customHeight="1">
      <c r="A12" s="15"/>
      <c r="B12" s="58" t="s">
        <v>13</v>
      </c>
      <c r="C12" s="58"/>
      <c r="D12" s="145">
        <f>ROUNDUP(SUM(D9:D11),1)</f>
        <v>189232</v>
      </c>
      <c r="H12" s="439"/>
      <c r="K12" s="435"/>
    </row>
    <row r="13" spans="1:11" ht="12.75">
      <c r="A13" s="15"/>
      <c r="B13" s="21"/>
      <c r="C13" s="21"/>
      <c r="D13" s="154"/>
    </row>
    <row r="14" spans="1:11" s="15" customFormat="1" ht="24.95" customHeight="1">
      <c r="B14" s="259" t="s">
        <v>158</v>
      </c>
      <c r="D14" s="334" t="s">
        <v>157</v>
      </c>
      <c r="E14"/>
      <c r="F14"/>
    </row>
    <row r="15" spans="1:11" s="15" customFormat="1" ht="12.75">
      <c r="D15" s="20"/>
      <c r="I15" s="26"/>
    </row>
    <row r="16" spans="1:11" s="15" customFormat="1" ht="35.1" customHeight="1">
      <c r="D16" s="152"/>
    </row>
    <row r="17" spans="1:8" s="15" customFormat="1" ht="82.5" customHeight="1">
      <c r="B17" s="5" t="s">
        <v>14</v>
      </c>
      <c r="C17" s="5"/>
      <c r="D17" s="146" t="s">
        <v>159</v>
      </c>
      <c r="E17"/>
      <c r="F17"/>
      <c r="G17"/>
    </row>
    <row r="18" spans="1:8" s="15" customFormat="1" ht="13.5" customHeight="1">
      <c r="B18" s="9"/>
      <c r="C18" s="9"/>
      <c r="D18" s="159"/>
      <c r="E18" s="394"/>
      <c r="F18" s="395"/>
      <c r="G18" s="396"/>
    </row>
    <row r="19" spans="1:8" s="335" customFormat="1" ht="77.45" customHeight="1">
      <c r="B19" s="336" t="s">
        <v>160</v>
      </c>
      <c r="C19" s="337">
        <v>321715</v>
      </c>
      <c r="D19" s="147">
        <f t="shared" ref="D19" si="0">ROUND(C19*$C$26,0)</f>
        <v>333683</v>
      </c>
      <c r="E19" s="528" t="s">
        <v>161</v>
      </c>
      <c r="F19" s="529"/>
      <c r="G19" s="530"/>
      <c r="H19" s="449" t="s">
        <v>28</v>
      </c>
    </row>
    <row r="20" spans="1:8" ht="11.45" customHeight="1">
      <c r="A20" s="15"/>
      <c r="B20" s="319"/>
      <c r="C20" s="319"/>
      <c r="D20" s="136"/>
      <c r="E20" s="136"/>
      <c r="F20" s="444"/>
    </row>
    <row r="21" spans="1:8" ht="40.5" customHeight="1">
      <c r="A21" s="15"/>
      <c r="B21" s="507" t="s">
        <v>97</v>
      </c>
      <c r="C21" s="508"/>
      <c r="D21" s="508"/>
      <c r="E21" s="509"/>
      <c r="F21" s="445"/>
    </row>
    <row r="22" spans="1:8" ht="12.75">
      <c r="A22" s="15"/>
      <c r="B22" s="9"/>
      <c r="C22" s="9"/>
      <c r="D22" s="8"/>
      <c r="E22" s="15"/>
      <c r="F22" s="15"/>
    </row>
    <row r="23" spans="1:8" ht="12.75">
      <c r="A23" s="15"/>
      <c r="B23" s="1"/>
      <c r="C23" s="15"/>
      <c r="D23" s="15"/>
      <c r="E23" s="15"/>
    </row>
    <row r="24" spans="1:8" s="10" customFormat="1" ht="15" customHeight="1">
      <c r="A24" s="15"/>
      <c r="F24" s="15"/>
      <c r="G24" s="15"/>
      <c r="H24" s="15"/>
    </row>
    <row r="25" spans="1:8" s="10" customFormat="1" ht="13.5" hidden="1" customHeight="1">
      <c r="A25" s="15"/>
      <c r="B25" s="138" t="s">
        <v>36</v>
      </c>
      <c r="C25" s="15"/>
      <c r="D25" s="15"/>
      <c r="E25" s="15"/>
      <c r="F25" s="15"/>
      <c r="G25" s="15"/>
      <c r="H25" s="15"/>
    </row>
    <row r="26" spans="1:8" s="10" customFormat="1" ht="12.75" hidden="1">
      <c r="B26" s="25" t="s">
        <v>18</v>
      </c>
      <c r="C26" s="27">
        <v>1.0371999999999999</v>
      </c>
    </row>
    <row r="27" spans="1:8" s="10" customFormat="1" ht="13.15" hidden="1" customHeight="1">
      <c r="B27" s="15"/>
      <c r="C27" s="200"/>
    </row>
  </sheetData>
  <mergeCells count="6">
    <mergeCell ref="B21:E21"/>
    <mergeCell ref="B1:F1"/>
    <mergeCell ref="B2:F2"/>
    <mergeCell ref="B3:F3"/>
    <mergeCell ref="B4:F4"/>
    <mergeCell ref="E19:G19"/>
  </mergeCells>
  <printOptions horizontalCentered="1"/>
  <pageMargins left="0.25" right="0.25" top="0.25" bottom="0.25" header="0.25" footer="0.25"/>
  <pageSetup scale="88"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C000"/>
    <pageSetUpPr fitToPage="1"/>
  </sheetPr>
  <dimension ref="A2:I27"/>
  <sheetViews>
    <sheetView showGridLines="0" showWhiteSpace="0" zoomScale="90" zoomScaleNormal="90" zoomScaleSheetLayoutView="70" workbookViewId="0">
      <selection activeCell="I14" sqref="I14"/>
    </sheetView>
  </sheetViews>
  <sheetFormatPr defaultColWidth="9" defaultRowHeight="12.75"/>
  <cols>
    <col min="1" max="1" width="2.875" style="15" customWidth="1"/>
    <col min="2" max="2" width="43.875" style="15" customWidth="1"/>
    <col min="3" max="3" width="19.875" style="15" hidden="1" customWidth="1"/>
    <col min="4" max="4" width="19.875" style="15" customWidth="1"/>
    <col min="5" max="5" width="5.25" style="15" customWidth="1"/>
    <col min="6" max="6" width="18.625" style="15" customWidth="1"/>
    <col min="7" max="7" width="12.625" style="15" customWidth="1"/>
    <col min="8" max="8" width="9" style="15" customWidth="1"/>
    <col min="9" max="10" width="9" style="15"/>
    <col min="11" max="11" width="16.625" style="15" customWidth="1"/>
    <col min="12" max="16384" width="9" style="15"/>
  </cols>
  <sheetData>
    <row r="2" spans="1:9" ht="15.75">
      <c r="B2" s="510" t="s">
        <v>154</v>
      </c>
      <c r="C2" s="510"/>
      <c r="D2" s="510"/>
      <c r="E2" s="510"/>
      <c r="F2" s="510"/>
    </row>
    <row r="3" spans="1:9" ht="15.75">
      <c r="B3" s="510" t="s">
        <v>98</v>
      </c>
      <c r="C3" s="510"/>
      <c r="D3" s="510"/>
      <c r="E3" s="510"/>
      <c r="F3" s="510"/>
    </row>
    <row r="4" spans="1:9" ht="15.75">
      <c r="B4" s="527" t="str">
        <f>'2023_BannerMD_BMT_AUT_ADULT'!A4</f>
        <v>EFFECTIVE 10/01/2023 THROUGH 9/30/2024</v>
      </c>
      <c r="C4" s="527"/>
      <c r="D4" s="527"/>
      <c r="E4" s="527"/>
      <c r="F4" s="527"/>
    </row>
    <row r="5" spans="1:9" ht="15.75">
      <c r="B5" s="526" t="s">
        <v>155</v>
      </c>
      <c r="C5" s="526"/>
      <c r="D5" s="526"/>
      <c r="E5" s="526"/>
      <c r="F5" s="526"/>
    </row>
    <row r="6" spans="1:9" s="11" customFormat="1" ht="23.1" customHeight="1">
      <c r="A6" s="510"/>
      <c r="B6" s="510"/>
      <c r="C6" s="510"/>
      <c r="D6" s="510"/>
      <c r="E6" s="510"/>
      <c r="F6" s="510"/>
      <c r="G6" s="510"/>
    </row>
    <row r="7" spans="1:9" ht="15.75" customHeight="1">
      <c r="D7" s="2" t="s">
        <v>96</v>
      </c>
      <c r="E7" s="48"/>
    </row>
    <row r="8" spans="1:9" ht="30" customHeight="1">
      <c r="B8" s="18" t="s">
        <v>5</v>
      </c>
      <c r="C8" s="129" t="s">
        <v>6</v>
      </c>
      <c r="D8" s="340"/>
    </row>
    <row r="9" spans="1:9" ht="57" customHeight="1">
      <c r="B9" s="279" t="s">
        <v>156</v>
      </c>
      <c r="C9" s="386">
        <v>0.35</v>
      </c>
      <c r="D9" s="341">
        <v>0.35</v>
      </c>
    </row>
    <row r="10" spans="1:9" ht="30" customHeight="1">
      <c r="B10" s="78" t="s">
        <v>162</v>
      </c>
      <c r="C10" s="263" t="s">
        <v>163</v>
      </c>
      <c r="D10" s="266" t="s">
        <v>163</v>
      </c>
      <c r="E10" s="130"/>
    </row>
    <row r="11" spans="1:9" ht="30" customHeight="1">
      <c r="B11" s="400" t="s">
        <v>26</v>
      </c>
      <c r="C11" s="264" t="s">
        <v>157</v>
      </c>
      <c r="D11" s="270" t="s">
        <v>157</v>
      </c>
    </row>
    <row r="12" spans="1:9" ht="30" customHeight="1">
      <c r="B12" s="78" t="s">
        <v>10</v>
      </c>
      <c r="C12" s="264">
        <v>157786.04999999999</v>
      </c>
      <c r="D12" s="147">
        <f t="shared" ref="D12:D14" si="0">ROUND(C12*$C$25,0)</f>
        <v>163656</v>
      </c>
      <c r="I12"/>
    </row>
    <row r="13" spans="1:9" ht="30" customHeight="1">
      <c r="B13" s="29" t="s">
        <v>11</v>
      </c>
      <c r="C13" s="264">
        <v>210466.12</v>
      </c>
      <c r="D13" s="147">
        <f t="shared" si="0"/>
        <v>218295</v>
      </c>
      <c r="I13"/>
    </row>
    <row r="14" spans="1:9" ht="30" customHeight="1">
      <c r="B14" s="29" t="s">
        <v>12</v>
      </c>
      <c r="C14" s="265">
        <v>46473.79</v>
      </c>
      <c r="D14" s="147">
        <f t="shared" si="0"/>
        <v>48203</v>
      </c>
      <c r="I14"/>
    </row>
    <row r="15" spans="1:9" ht="30" customHeight="1">
      <c r="B15" s="21" t="s">
        <v>27</v>
      </c>
      <c r="C15" s="148">
        <f>SUM(C12:C14)</f>
        <v>414725.95999999996</v>
      </c>
      <c r="D15" s="148">
        <f>SUM(D12:D14)</f>
        <v>430154</v>
      </c>
      <c r="I15"/>
    </row>
    <row r="16" spans="1:9" ht="30" customHeight="1">
      <c r="B16" s="23" t="s">
        <v>158</v>
      </c>
      <c r="C16" s="23"/>
      <c r="D16" s="334" t="s">
        <v>157</v>
      </c>
    </row>
    <row r="17" spans="1:9">
      <c r="D17" s="20"/>
    </row>
    <row r="18" spans="1:9">
      <c r="D18" s="20"/>
      <c r="I18" s="26"/>
    </row>
    <row r="19" spans="1:9" ht="35.1" customHeight="1">
      <c r="D19" s="152"/>
    </row>
    <row r="20" spans="1:9" s="335" customFormat="1" ht="77.45" customHeight="1">
      <c r="B20" s="452" t="s">
        <v>160</v>
      </c>
      <c r="C20" s="453">
        <v>1140496.3899999999</v>
      </c>
      <c r="D20" s="147">
        <f>ROUND(C20*$C$25,0)</f>
        <v>1182923</v>
      </c>
      <c r="E20" s="528" t="s">
        <v>161</v>
      </c>
      <c r="F20" s="529"/>
      <c r="G20" s="530"/>
      <c r="H20" s="447"/>
    </row>
    <row r="21" spans="1:9" s="335" customFormat="1" ht="21" customHeight="1">
      <c r="B21" s="338"/>
      <c r="C21" s="339"/>
      <c r="D21" s="339"/>
      <c r="E21" s="451"/>
      <c r="F21" s="451"/>
      <c r="G21" s="451"/>
    </row>
    <row r="22" spans="1:9" customFormat="1" ht="11.45" customHeight="1">
      <c r="A22" s="15"/>
      <c r="B22" s="345"/>
      <c r="C22" s="345"/>
      <c r="D22" s="329"/>
      <c r="E22" s="329"/>
      <c r="F22" s="450"/>
    </row>
    <row r="23" spans="1:9" customFormat="1" ht="40.5" customHeight="1">
      <c r="A23" s="15"/>
      <c r="B23" s="507" t="s">
        <v>97</v>
      </c>
      <c r="C23" s="508"/>
      <c r="D23" s="508"/>
      <c r="E23" s="508"/>
      <c r="F23" s="509"/>
    </row>
    <row r="24" spans="1:9" ht="12.95" hidden="1" customHeight="1">
      <c r="B24" s="138" t="s">
        <v>36</v>
      </c>
    </row>
    <row r="25" spans="1:9" ht="12.6" hidden="1" customHeight="1">
      <c r="B25" s="25" t="s">
        <v>18</v>
      </c>
      <c r="C25" s="27">
        <v>1.0371999999999999</v>
      </c>
      <c r="D25" s="49"/>
      <c r="E25" s="49"/>
    </row>
    <row r="26" spans="1:9" hidden="1">
      <c r="C26" s="26"/>
    </row>
    <row r="27" spans="1:9" hidden="1"/>
  </sheetData>
  <mergeCells count="7">
    <mergeCell ref="B23:F23"/>
    <mergeCell ref="B2:F2"/>
    <mergeCell ref="B3:F3"/>
    <mergeCell ref="B4:F4"/>
    <mergeCell ref="B5:F5"/>
    <mergeCell ref="A6:G6"/>
    <mergeCell ref="E20:G20"/>
  </mergeCells>
  <printOptions horizontalCentered="1"/>
  <pageMargins left="0.25" right="0.25" top="0.25" bottom="0.25" header="0.25" footer="0.25"/>
  <pageSetup scale="94"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C000"/>
    <pageSetUpPr fitToPage="1"/>
  </sheetPr>
  <dimension ref="A2:I29"/>
  <sheetViews>
    <sheetView showGridLines="0" zoomScale="90" zoomScaleNormal="90" zoomScaleSheetLayoutView="70" workbookViewId="0">
      <selection activeCell="F14" sqref="F14"/>
    </sheetView>
  </sheetViews>
  <sheetFormatPr defaultColWidth="9" defaultRowHeight="12.75"/>
  <cols>
    <col min="1" max="1" width="2.875" style="15" customWidth="1"/>
    <col min="2" max="2" width="43.875" style="15" bestFit="1" customWidth="1"/>
    <col min="3" max="3" width="18.75" style="15" hidden="1" customWidth="1"/>
    <col min="4" max="4" width="18.75" style="15" customWidth="1"/>
    <col min="5" max="5" width="4.5" style="15" customWidth="1"/>
    <col min="6" max="6" width="26" style="15" customWidth="1"/>
    <col min="7" max="7" width="14.5" style="15" customWidth="1"/>
    <col min="8" max="8" width="9" style="15" customWidth="1"/>
    <col min="9" max="9" width="11.875" style="15" bestFit="1" customWidth="1"/>
    <col min="10" max="10" width="11.75" style="15" customWidth="1"/>
    <col min="11" max="11" width="15.375" style="15" customWidth="1"/>
    <col min="12" max="16384" width="9" style="15"/>
  </cols>
  <sheetData>
    <row r="2" spans="2:7" ht="15.75">
      <c r="B2" s="510" t="s">
        <v>154</v>
      </c>
      <c r="C2" s="510"/>
      <c r="D2" s="510"/>
      <c r="E2" s="510"/>
      <c r="F2" s="510"/>
    </row>
    <row r="3" spans="2:7" ht="15.75">
      <c r="B3" s="510" t="s">
        <v>103</v>
      </c>
      <c r="C3" s="510"/>
      <c r="D3" s="510"/>
      <c r="E3" s="510"/>
      <c r="F3" s="510"/>
    </row>
    <row r="4" spans="2:7" ht="15.75">
      <c r="B4" s="527" t="str">
        <f>'2023_BannerMD_BMT_AUT_ADULT'!A4</f>
        <v>EFFECTIVE 10/01/2023 THROUGH 9/30/2024</v>
      </c>
      <c r="C4" s="527"/>
      <c r="D4" s="527"/>
      <c r="E4" s="527"/>
      <c r="F4" s="527"/>
    </row>
    <row r="5" spans="2:7" ht="15.75">
      <c r="B5" s="526" t="s">
        <v>155</v>
      </c>
      <c r="C5" s="526"/>
      <c r="D5" s="526"/>
      <c r="E5" s="526"/>
      <c r="F5" s="526"/>
    </row>
    <row r="8" spans="2:7" ht="18" customHeight="1">
      <c r="B8" s="17"/>
      <c r="C8" s="17"/>
      <c r="D8" s="2" t="s">
        <v>96</v>
      </c>
      <c r="E8" s="10"/>
      <c r="F8" s="10"/>
      <c r="G8" s="10"/>
    </row>
    <row r="9" spans="2:7" ht="39.6" customHeight="1">
      <c r="B9" s="18" t="s">
        <v>5</v>
      </c>
      <c r="C9" s="129" t="s">
        <v>6</v>
      </c>
      <c r="D9" s="293" t="s">
        <v>164</v>
      </c>
    </row>
    <row r="10" spans="2:7" ht="60.6" customHeight="1">
      <c r="B10" s="4" t="s">
        <v>127</v>
      </c>
      <c r="C10" s="387">
        <v>0.35</v>
      </c>
      <c r="D10" s="342">
        <v>0.35</v>
      </c>
      <c r="E10" s="208"/>
    </row>
    <row r="11" spans="2:7" ht="35.1" customHeight="1">
      <c r="B11" s="23" t="s">
        <v>40</v>
      </c>
      <c r="C11" s="217" t="s">
        <v>165</v>
      </c>
      <c r="D11" s="240" t="s">
        <v>165</v>
      </c>
      <c r="E11" s="208"/>
    </row>
    <row r="12" spans="2:7" ht="35.1" customHeight="1">
      <c r="B12" s="4" t="s">
        <v>32</v>
      </c>
      <c r="C12" s="220" t="s">
        <v>165</v>
      </c>
      <c r="D12" s="240" t="s">
        <v>165</v>
      </c>
      <c r="E12" s="208"/>
    </row>
    <row r="13" spans="2:7" ht="35.1" customHeight="1">
      <c r="B13" s="23" t="s">
        <v>10</v>
      </c>
      <c r="C13" s="147">
        <v>157786</v>
      </c>
      <c r="D13" s="147">
        <f>ROUND(C13*$C$26,0)</f>
        <v>163656</v>
      </c>
      <c r="E13" s="208"/>
      <c r="F13" s="17"/>
    </row>
    <row r="14" spans="2:7" ht="35.1" customHeight="1">
      <c r="B14" s="29" t="s">
        <v>11</v>
      </c>
      <c r="C14" s="147">
        <v>210466.1</v>
      </c>
      <c r="D14" s="147">
        <f t="shared" ref="D14:D15" si="0">ROUND(C14*$C$26,0)</f>
        <v>218295</v>
      </c>
      <c r="E14" s="208"/>
      <c r="F14" s="17"/>
    </row>
    <row r="15" spans="2:7" ht="35.1" customHeight="1">
      <c r="B15" s="29" t="s">
        <v>12</v>
      </c>
      <c r="C15" s="147">
        <v>46473.79</v>
      </c>
      <c r="D15" s="147">
        <f t="shared" si="0"/>
        <v>48203</v>
      </c>
      <c r="E15" s="208"/>
      <c r="F15" s="17"/>
    </row>
    <row r="16" spans="2:7" ht="35.1" customHeight="1">
      <c r="B16" s="21" t="s">
        <v>42</v>
      </c>
      <c r="C16" s="21"/>
      <c r="D16" s="148">
        <f>SUM(D13:D15)</f>
        <v>430154</v>
      </c>
      <c r="E16" s="148"/>
      <c r="F16" s="17"/>
      <c r="G16"/>
    </row>
    <row r="17" spans="1:9" ht="35.1" customHeight="1">
      <c r="D17" s="152"/>
    </row>
    <row r="18" spans="1:9" s="335" customFormat="1" ht="77.45" customHeight="1">
      <c r="B18" s="452" t="s">
        <v>160</v>
      </c>
      <c r="C18" s="453">
        <v>1140496.1974999998</v>
      </c>
      <c r="D18" s="454">
        <f t="shared" ref="D18" si="1">ROUND(C18*$C$26,0)</f>
        <v>1182923</v>
      </c>
      <c r="E18" s="528" t="s">
        <v>161</v>
      </c>
      <c r="F18" s="529"/>
      <c r="G18" s="530"/>
      <c r="I18" s="447"/>
    </row>
    <row r="19" spans="1:9" s="335" customFormat="1" ht="21" customHeight="1">
      <c r="B19" s="338"/>
      <c r="C19" s="339"/>
      <c r="D19" s="339"/>
      <c r="E19" s="451"/>
      <c r="F19" s="451"/>
      <c r="G19" s="451"/>
    </row>
    <row r="20" spans="1:9" customFormat="1" ht="11.45" customHeight="1">
      <c r="A20" s="15"/>
      <c r="B20" s="345"/>
      <c r="C20" s="345"/>
      <c r="D20" s="329"/>
      <c r="E20" s="329"/>
      <c r="F20" s="450"/>
    </row>
    <row r="21" spans="1:9" customFormat="1" ht="62.45" customHeight="1">
      <c r="A21" s="15"/>
      <c r="B21" s="531" t="s">
        <v>16</v>
      </c>
      <c r="C21" s="531"/>
      <c r="D21" s="531"/>
      <c r="E21" s="531"/>
      <c r="F21" s="531"/>
    </row>
    <row r="22" spans="1:9" customFormat="1" ht="11.45" customHeight="1">
      <c r="A22" s="15"/>
      <c r="B22" s="1"/>
      <c r="C22" s="1"/>
      <c r="D22" s="15"/>
      <c r="E22" s="15"/>
    </row>
    <row r="23" spans="1:9" customFormat="1" ht="40.5" customHeight="1">
      <c r="A23" s="15"/>
      <c r="B23" s="507" t="s">
        <v>97</v>
      </c>
      <c r="C23" s="508"/>
      <c r="D23" s="508"/>
      <c r="E23" s="508"/>
      <c r="F23" s="509"/>
    </row>
    <row r="25" spans="1:9" ht="12.95" hidden="1" customHeight="1">
      <c r="B25" s="138" t="s">
        <v>36</v>
      </c>
    </row>
    <row r="26" spans="1:9" ht="12.6" hidden="1" customHeight="1">
      <c r="B26" s="25" t="s">
        <v>18</v>
      </c>
      <c r="C26" s="27">
        <v>1.0371999999999999</v>
      </c>
      <c r="D26" s="49"/>
      <c r="E26" s="49"/>
    </row>
    <row r="27" spans="1:9" hidden="1"/>
    <row r="28" spans="1:9" hidden="1"/>
    <row r="29" spans="1:9" ht="36.75" customHeight="1">
      <c r="B29" s="507" t="s">
        <v>22</v>
      </c>
      <c r="C29" s="508"/>
      <c r="D29" s="508"/>
      <c r="E29" s="508"/>
      <c r="F29" s="508"/>
      <c r="G29" s="509"/>
      <c r="H29" s="10"/>
      <c r="I29" s="10"/>
    </row>
  </sheetData>
  <mergeCells count="8">
    <mergeCell ref="B29:G29"/>
    <mergeCell ref="B21:F21"/>
    <mergeCell ref="B23:F23"/>
    <mergeCell ref="B2:F2"/>
    <mergeCell ref="B3:F3"/>
    <mergeCell ref="B4:F4"/>
    <mergeCell ref="B5:F5"/>
    <mergeCell ref="E18:G18"/>
  </mergeCells>
  <printOptions horizontalCentered="1"/>
  <pageMargins left="0.25" right="0.25" top="0.25" bottom="0.25" header="0.25" footer="0.25"/>
  <pageSetup scale="76"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C000"/>
    <pageSetUpPr fitToPage="1"/>
  </sheetPr>
  <dimension ref="A2:G15"/>
  <sheetViews>
    <sheetView showGridLines="0" zoomScale="90" zoomScaleNormal="90" zoomScaleSheetLayoutView="70" workbookViewId="0">
      <selection activeCell="F11" sqref="F11"/>
    </sheetView>
  </sheetViews>
  <sheetFormatPr defaultColWidth="9" defaultRowHeight="12.75"/>
  <cols>
    <col min="1" max="1" width="2.875" style="15" customWidth="1"/>
    <col min="2" max="2" width="64" style="15" customWidth="1"/>
    <col min="3" max="3" width="24" style="15" hidden="1" customWidth="1"/>
    <col min="4" max="4" width="24" style="15" customWidth="1"/>
    <col min="5" max="5" width="9" style="15" customWidth="1"/>
    <col min="6" max="16384" width="9" style="15"/>
  </cols>
  <sheetData>
    <row r="2" spans="1:7" s="11" customFormat="1" ht="19.899999999999999" customHeight="1">
      <c r="A2" s="510" t="s">
        <v>154</v>
      </c>
      <c r="B2" s="510"/>
      <c r="C2" s="510"/>
      <c r="D2" s="510"/>
      <c r="E2" s="510"/>
      <c r="F2" s="85"/>
      <c r="G2" s="85"/>
    </row>
    <row r="3" spans="1:7" s="11" customFormat="1" ht="19.899999999999999" customHeight="1">
      <c r="A3" s="510" t="s">
        <v>45</v>
      </c>
      <c r="B3" s="510"/>
      <c r="C3" s="510"/>
      <c r="D3" s="510"/>
      <c r="E3" s="510"/>
    </row>
    <row r="4" spans="1:7" s="11" customFormat="1" ht="19.899999999999999" customHeight="1">
      <c r="A4" s="511" t="str">
        <f>'2023_BannerMD_BMT_AUT_ADULT'!A4:E4</f>
        <v>EFFECTIVE 10/01/2023 THROUGH 9/30/2024</v>
      </c>
      <c r="B4" s="511"/>
      <c r="C4" s="511"/>
      <c r="D4" s="511"/>
      <c r="E4" s="511"/>
    </row>
    <row r="5" spans="1:7" s="11" customFormat="1" ht="19.899999999999999" customHeight="1">
      <c r="A5" s="526" t="s">
        <v>155</v>
      </c>
      <c r="B5" s="526"/>
      <c r="C5" s="526"/>
      <c r="D5" s="526"/>
      <c r="E5" s="526"/>
    </row>
    <row r="6" spans="1:7" s="12" customFormat="1" ht="15">
      <c r="B6" s="13"/>
      <c r="C6" s="13"/>
      <c r="D6" s="14"/>
    </row>
    <row r="7" spans="1:7" ht="13.5" thickBot="1">
      <c r="B7" s="17"/>
      <c r="C7" s="17"/>
      <c r="D7" s="2" t="s">
        <v>4</v>
      </c>
    </row>
    <row r="8" spans="1:7" ht="35.1" customHeight="1" thickBot="1">
      <c r="B8" s="194" t="s">
        <v>5</v>
      </c>
      <c r="C8" s="195" t="s">
        <v>6</v>
      </c>
      <c r="D8" s="194" t="s">
        <v>7</v>
      </c>
    </row>
    <row r="9" spans="1:7" ht="35.1" customHeight="1" thickBot="1">
      <c r="B9" s="196" t="s">
        <v>47</v>
      </c>
      <c r="C9" s="197">
        <v>7058</v>
      </c>
      <c r="D9" s="197">
        <f>ROUND($C$9*$C$13,0)</f>
        <v>7321</v>
      </c>
    </row>
    <row r="10" spans="1:7" ht="35.1" customHeight="1">
      <c r="B10" s="21" t="s">
        <v>48</v>
      </c>
      <c r="C10" s="21"/>
      <c r="D10" s="193">
        <f>SUM(D9)</f>
        <v>7321</v>
      </c>
    </row>
    <row r="11" spans="1:7">
      <c r="B11" s="9" t="s">
        <v>166</v>
      </c>
      <c r="C11" s="9"/>
      <c r="D11" s="8"/>
    </row>
    <row r="12" spans="1:7" hidden="1">
      <c r="B12" s="138" t="s">
        <v>36</v>
      </c>
    </row>
    <row r="13" spans="1:7" hidden="1">
      <c r="B13" s="25" t="s">
        <v>18</v>
      </c>
      <c r="C13" s="242">
        <v>1.0371999999999999</v>
      </c>
      <c r="D13" s="49"/>
    </row>
    <row r="14" spans="1:7" hidden="1">
      <c r="B14" s="1"/>
      <c r="C14" s="26"/>
    </row>
    <row r="15" spans="1:7" hidden="1"/>
  </sheetData>
  <mergeCells count="4">
    <mergeCell ref="A2:E2"/>
    <mergeCell ref="A3:E3"/>
    <mergeCell ref="A4:E4"/>
    <mergeCell ref="A5:E5"/>
  </mergeCells>
  <printOptions horizontalCentered="1"/>
  <pageMargins left="0.25" right="0.25" top="0.25" bottom="0.25" header="0.25" footer="0.25"/>
  <pageSetup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CC00"/>
    <pageSetUpPr fitToPage="1"/>
  </sheetPr>
  <dimension ref="A2:K29"/>
  <sheetViews>
    <sheetView showGridLines="0" zoomScale="80" zoomScaleNormal="80" workbookViewId="0">
      <selection activeCell="L13" sqref="L13"/>
    </sheetView>
  </sheetViews>
  <sheetFormatPr defaultColWidth="8.875" defaultRowHeight="15"/>
  <cols>
    <col min="1" max="1" width="8.875" style="107"/>
    <col min="2" max="2" width="44.625" style="107" customWidth="1"/>
    <col min="3" max="3" width="15.375" style="107" hidden="1" customWidth="1"/>
    <col min="4" max="4" width="24.5" style="107" customWidth="1"/>
    <col min="5" max="5" width="10" style="107" bestFit="1" customWidth="1"/>
    <col min="6" max="6" width="12.25" style="107" bestFit="1" customWidth="1"/>
    <col min="7" max="16384" width="8.875" style="107"/>
  </cols>
  <sheetData>
    <row r="2" spans="1:11" ht="20.100000000000001" customHeight="1">
      <c r="A2" s="526" t="s">
        <v>154</v>
      </c>
      <c r="B2" s="526"/>
      <c r="C2" s="526"/>
      <c r="D2" s="526"/>
      <c r="E2" s="526"/>
      <c r="F2" s="526"/>
      <c r="G2" s="526"/>
      <c r="H2" s="133"/>
      <c r="I2" s="133"/>
      <c r="J2" s="133"/>
      <c r="K2" s="133"/>
    </row>
    <row r="3" spans="1:11" ht="20.100000000000001" customHeight="1">
      <c r="A3" s="526" t="s">
        <v>167</v>
      </c>
      <c r="B3" s="526"/>
      <c r="C3" s="526"/>
      <c r="D3" s="526"/>
      <c r="E3" s="526"/>
      <c r="F3" s="526"/>
      <c r="G3" s="526"/>
      <c r="H3" s="133"/>
      <c r="I3" s="133"/>
      <c r="J3" s="133"/>
      <c r="K3" s="133"/>
    </row>
    <row r="4" spans="1:11" ht="20.100000000000001" customHeight="1">
      <c r="A4" s="526" t="s">
        <v>168</v>
      </c>
      <c r="B4" s="526"/>
      <c r="C4" s="526"/>
      <c r="D4" s="526"/>
      <c r="E4" s="526"/>
      <c r="F4" s="526"/>
      <c r="G4" s="526"/>
      <c r="H4" s="133"/>
      <c r="I4" s="133"/>
      <c r="J4" s="133"/>
      <c r="K4" s="133"/>
    </row>
    <row r="5" spans="1:11" ht="20.100000000000001" customHeight="1">
      <c r="A5" s="527" t="str">
        <f>'2023_BannerMD_BMT_AUT_ADULT'!A4:E4</f>
        <v>EFFECTIVE 10/01/2023 THROUGH 9/30/2024</v>
      </c>
      <c r="B5" s="527"/>
      <c r="C5" s="527"/>
      <c r="D5" s="527"/>
      <c r="E5" s="527"/>
      <c r="F5" s="527"/>
      <c r="G5" s="527"/>
      <c r="H5" s="134"/>
      <c r="I5" s="134"/>
      <c r="J5" s="134"/>
      <c r="K5" s="134"/>
    </row>
    <row r="6" spans="1:11" ht="20.100000000000001" customHeight="1">
      <c r="A6" s="526" t="s">
        <v>155</v>
      </c>
      <c r="B6" s="526"/>
      <c r="C6" s="526"/>
      <c r="D6" s="526"/>
      <c r="E6" s="526"/>
      <c r="F6" s="526"/>
      <c r="G6" s="526"/>
      <c r="H6" s="133"/>
      <c r="I6" s="133"/>
      <c r="J6" s="133"/>
      <c r="K6" s="133"/>
    </row>
    <row r="8" spans="1:11" ht="15.75" thickBot="1"/>
    <row r="9" spans="1:11" ht="48" customHeight="1">
      <c r="B9" s="284" t="s">
        <v>5</v>
      </c>
      <c r="C9" s="277" t="s">
        <v>6</v>
      </c>
      <c r="D9" s="278" t="s">
        <v>169</v>
      </c>
      <c r="E9" s="111"/>
      <c r="F9" s="112"/>
      <c r="G9" s="112"/>
      <c r="H9" s="112"/>
    </row>
    <row r="10" spans="1:11" ht="67.150000000000006" customHeight="1">
      <c r="B10" s="279" t="s">
        <v>156</v>
      </c>
      <c r="C10" s="227" t="s">
        <v>159</v>
      </c>
      <c r="D10" s="280" t="s">
        <v>159</v>
      </c>
      <c r="E10" s="111"/>
      <c r="F10" s="127"/>
      <c r="G10" s="112"/>
      <c r="H10" s="112"/>
    </row>
    <row r="11" spans="1:11" ht="41.1" customHeight="1">
      <c r="B11" s="281" t="s">
        <v>10</v>
      </c>
      <c r="C11" s="225">
        <v>259733</v>
      </c>
      <c r="D11" s="282">
        <f>ROUND(C11*C$27,0)</f>
        <v>269395</v>
      </c>
      <c r="E11" s="116"/>
      <c r="F11" s="106"/>
      <c r="G11" s="117"/>
      <c r="H11" s="117"/>
    </row>
    <row r="12" spans="1:11" ht="41.1" customHeight="1">
      <c r="B12" s="283" t="s">
        <v>11</v>
      </c>
      <c r="C12" s="225">
        <v>210261</v>
      </c>
      <c r="D12" s="282">
        <f>ROUND(C12*C$27,0)</f>
        <v>218083</v>
      </c>
      <c r="E12" s="116"/>
      <c r="F12" s="106"/>
      <c r="G12" s="117"/>
      <c r="H12" s="117"/>
    </row>
    <row r="13" spans="1:11" ht="41.1" customHeight="1">
      <c r="B13" s="283" t="s">
        <v>170</v>
      </c>
      <c r="C13" s="225">
        <v>12367</v>
      </c>
      <c r="D13" s="282">
        <f>ROUND(C13*C$27,0)</f>
        <v>12827</v>
      </c>
      <c r="E13" s="116"/>
      <c r="F13" s="106"/>
      <c r="G13" s="117"/>
      <c r="H13" s="117"/>
    </row>
    <row r="14" spans="1:11" s="15" customFormat="1" ht="48.95" customHeight="1">
      <c r="B14" s="289" t="s">
        <v>81</v>
      </c>
      <c r="C14" s="170">
        <v>17495</v>
      </c>
      <c r="D14" s="282">
        <f>ROUND(C14*C$27,0)</f>
        <v>18146</v>
      </c>
      <c r="E14" s="20"/>
    </row>
    <row r="15" spans="1:11" ht="29.45" customHeight="1">
      <c r="B15" s="299" t="s">
        <v>171</v>
      </c>
      <c r="C15" s="296"/>
      <c r="D15" s="297">
        <f>SUM(D10:D14)</f>
        <v>518451</v>
      </c>
      <c r="E15" s="120"/>
      <c r="F15" s="128"/>
      <c r="G15" s="117"/>
      <c r="H15" s="117"/>
    </row>
    <row r="16" spans="1:11" ht="23.25" customHeight="1">
      <c r="B16" s="117"/>
      <c r="C16" s="117"/>
      <c r="D16" s="117"/>
      <c r="E16" s="117"/>
      <c r="F16" s="117"/>
      <c r="G16" s="117"/>
      <c r="H16" s="117"/>
    </row>
    <row r="17" spans="2:7" ht="24" customHeight="1">
      <c r="B17" s="532" t="s">
        <v>172</v>
      </c>
      <c r="C17" s="533"/>
      <c r="D17" s="533"/>
      <c r="E17" s="533"/>
      <c r="F17" s="533"/>
      <c r="G17" s="534"/>
    </row>
    <row r="19" spans="2:7">
      <c r="B19" s="122"/>
      <c r="C19" s="122" t="s">
        <v>34</v>
      </c>
      <c r="D19" s="112" t="s">
        <v>34</v>
      </c>
      <c r="E19" s="117"/>
      <c r="F19" s="117"/>
      <c r="G19" s="126"/>
    </row>
    <row r="20" spans="2:7" ht="76.5" customHeight="1">
      <c r="B20" s="123" t="s">
        <v>173</v>
      </c>
      <c r="C20" s="256">
        <v>1217365</v>
      </c>
      <c r="D20" s="282">
        <f>ROUND(C20*C$27,0)</f>
        <v>1262651</v>
      </c>
      <c r="E20" s="535" t="s">
        <v>161</v>
      </c>
      <c r="F20" s="536"/>
      <c r="G20" s="537"/>
    </row>
    <row r="22" spans="2:7" ht="36.950000000000003" customHeight="1">
      <c r="B22" s="507" t="s">
        <v>97</v>
      </c>
      <c r="C22" s="508"/>
      <c r="D22" s="508"/>
      <c r="E22" s="508"/>
      <c r="F22" s="508"/>
      <c r="G22" s="509"/>
    </row>
    <row r="25" spans="2:7" hidden="1"/>
    <row r="26" spans="2:7" s="10" customFormat="1" ht="12.75" hidden="1">
      <c r="B26" s="138" t="s">
        <v>36</v>
      </c>
      <c r="C26" s="15"/>
      <c r="D26" s="15"/>
      <c r="E26" s="15"/>
      <c r="F26" s="15"/>
    </row>
    <row r="27" spans="2:7" s="10" customFormat="1" ht="12.75" hidden="1">
      <c r="B27" s="25" t="s">
        <v>18</v>
      </c>
      <c r="C27" s="27">
        <v>1.0371999999999999</v>
      </c>
    </row>
    <row r="28" spans="2:7" s="10" customFormat="1" ht="12.75" hidden="1">
      <c r="B28" s="15"/>
      <c r="C28" s="200"/>
    </row>
    <row r="29" spans="2:7" hidden="1"/>
  </sheetData>
  <mergeCells count="8">
    <mergeCell ref="B22:G22"/>
    <mergeCell ref="B17:G17"/>
    <mergeCell ref="E20:G20"/>
    <mergeCell ref="A2:G2"/>
    <mergeCell ref="A3:G3"/>
    <mergeCell ref="A4:G4"/>
    <mergeCell ref="A5:G5"/>
    <mergeCell ref="A6:G6"/>
  </mergeCells>
  <printOptions horizontalCentered="1"/>
  <pageMargins left="0.7" right="0.7" top="0.75" bottom="0.75" header="0.3" footer="0.3"/>
  <pageSetup scale="74"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CC00"/>
    <pageSetUpPr fitToPage="1"/>
  </sheetPr>
  <dimension ref="A2:K27"/>
  <sheetViews>
    <sheetView showGridLines="0" zoomScale="80" zoomScaleNormal="80" workbookViewId="0">
      <selection activeCell="L15" sqref="L15"/>
    </sheetView>
  </sheetViews>
  <sheetFormatPr defaultColWidth="8.875" defaultRowHeight="15"/>
  <cols>
    <col min="1" max="1" width="8.875" style="107"/>
    <col min="2" max="2" width="44.5" style="107" customWidth="1"/>
    <col min="3" max="3" width="24.625" style="107" hidden="1" customWidth="1"/>
    <col min="4" max="4" width="24.625" style="107" customWidth="1"/>
    <col min="5" max="5" width="10" style="107" bestFit="1" customWidth="1"/>
    <col min="6" max="6" width="12.25" style="107" bestFit="1" customWidth="1"/>
    <col min="7" max="16384" width="8.875" style="107"/>
  </cols>
  <sheetData>
    <row r="2" spans="1:11" ht="20.100000000000001" customHeight="1">
      <c r="A2" s="526" t="s">
        <v>154</v>
      </c>
      <c r="B2" s="526"/>
      <c r="C2" s="526"/>
      <c r="D2" s="526"/>
      <c r="E2" s="526"/>
      <c r="F2" s="526"/>
      <c r="G2" s="526"/>
      <c r="H2" s="133"/>
      <c r="I2" s="133"/>
      <c r="J2" s="133"/>
      <c r="K2" s="133"/>
    </row>
    <row r="3" spans="1:11" ht="20.100000000000001" customHeight="1">
      <c r="A3" s="526" t="s">
        <v>174</v>
      </c>
      <c r="B3" s="526"/>
      <c r="C3" s="526"/>
      <c r="D3" s="526"/>
      <c r="E3" s="526"/>
      <c r="F3" s="526"/>
      <c r="G3" s="526"/>
      <c r="H3" s="133"/>
      <c r="I3" s="133"/>
      <c r="J3" s="133"/>
      <c r="K3" s="133"/>
    </row>
    <row r="4" spans="1:11" ht="20.100000000000001" customHeight="1">
      <c r="A4" s="526" t="s">
        <v>175</v>
      </c>
      <c r="B4" s="526"/>
      <c r="C4" s="526"/>
      <c r="D4" s="526"/>
      <c r="E4" s="526"/>
      <c r="F4" s="526"/>
      <c r="G4" s="526"/>
      <c r="H4" s="133"/>
      <c r="I4" s="133"/>
      <c r="J4" s="133"/>
      <c r="K4" s="133"/>
    </row>
    <row r="5" spans="1:11" ht="20.100000000000001" customHeight="1">
      <c r="A5" s="527" t="str">
        <f>'2023_BannerMD_BMT_AUT_ADULT'!A4:E4</f>
        <v>EFFECTIVE 10/01/2023 THROUGH 9/30/2024</v>
      </c>
      <c r="B5" s="527"/>
      <c r="C5" s="527"/>
      <c r="D5" s="527"/>
      <c r="E5" s="527"/>
      <c r="F5" s="527"/>
      <c r="G5" s="527"/>
      <c r="H5" s="134"/>
      <c r="I5" s="134"/>
      <c r="J5" s="134"/>
      <c r="K5" s="134"/>
    </row>
    <row r="6" spans="1:11" ht="20.100000000000001" customHeight="1">
      <c r="A6" s="526" t="s">
        <v>155</v>
      </c>
      <c r="B6" s="526"/>
      <c r="C6" s="526"/>
      <c r="D6" s="526"/>
      <c r="E6" s="526"/>
      <c r="F6" s="526"/>
      <c r="G6" s="526"/>
      <c r="H6" s="133"/>
      <c r="I6" s="133"/>
      <c r="J6" s="133"/>
      <c r="K6" s="133"/>
    </row>
    <row r="8" spans="1:11" ht="15.75" thickBot="1"/>
    <row r="9" spans="1:11" ht="48" customHeight="1">
      <c r="B9" s="284" t="s">
        <v>5</v>
      </c>
      <c r="C9" s="277" t="s">
        <v>6</v>
      </c>
      <c r="D9" s="278" t="s">
        <v>169</v>
      </c>
      <c r="E9" s="111"/>
      <c r="F9" s="112"/>
      <c r="G9" s="112"/>
      <c r="H9" s="112"/>
    </row>
    <row r="10" spans="1:11" ht="67.150000000000006" customHeight="1">
      <c r="B10" s="279" t="s">
        <v>156</v>
      </c>
      <c r="C10" s="227" t="s">
        <v>159</v>
      </c>
      <c r="D10" s="280" t="s">
        <v>159</v>
      </c>
      <c r="E10" s="111"/>
      <c r="F10" s="127"/>
      <c r="G10" s="112"/>
      <c r="H10" s="112"/>
    </row>
    <row r="11" spans="1:11" ht="41.1" customHeight="1">
      <c r="B11" s="281" t="s">
        <v>10</v>
      </c>
      <c r="C11" s="225">
        <v>259733</v>
      </c>
      <c r="D11" s="282">
        <f>ROUND(C11*C$26,0)</f>
        <v>269395</v>
      </c>
      <c r="E11" s="116"/>
      <c r="F11" s="106"/>
      <c r="G11" s="117"/>
      <c r="H11" s="117"/>
    </row>
    <row r="12" spans="1:11" ht="41.1" customHeight="1">
      <c r="B12" s="283" t="s">
        <v>11</v>
      </c>
      <c r="C12" s="225">
        <v>210261</v>
      </c>
      <c r="D12" s="282">
        <f>ROUND(C12*C$26,0)</f>
        <v>218083</v>
      </c>
      <c r="E12" s="116"/>
      <c r="F12" s="106"/>
      <c r="G12" s="117"/>
      <c r="H12" s="117"/>
    </row>
    <row r="13" spans="1:11" ht="41.1" customHeight="1">
      <c r="B13" s="283" t="s">
        <v>170</v>
      </c>
      <c r="C13" s="225">
        <v>12367</v>
      </c>
      <c r="D13" s="282">
        <f>ROUND(C13*C$26,0)</f>
        <v>12827</v>
      </c>
      <c r="E13" s="116"/>
      <c r="F13" s="106"/>
      <c r="G13" s="117"/>
      <c r="H13" s="117"/>
    </row>
    <row r="14" spans="1:11" ht="29.45" customHeight="1">
      <c r="B14" s="299" t="s">
        <v>171</v>
      </c>
      <c r="C14" s="296"/>
      <c r="D14" s="297">
        <f>SUM(D10:D13)</f>
        <v>500305</v>
      </c>
      <c r="E14" s="120"/>
      <c r="F14" s="128"/>
      <c r="G14" s="117"/>
      <c r="H14" s="117"/>
    </row>
    <row r="15" spans="1:11" ht="39" customHeight="1">
      <c r="B15" s="117"/>
      <c r="C15" s="117"/>
      <c r="D15" s="117"/>
      <c r="E15" s="117"/>
      <c r="F15" s="117"/>
      <c r="G15" s="117"/>
      <c r="H15" s="117"/>
    </row>
    <row r="16" spans="1:11" ht="26.25" customHeight="1">
      <c r="B16" s="532" t="s">
        <v>172</v>
      </c>
      <c r="C16" s="533"/>
      <c r="D16" s="533"/>
      <c r="E16" s="533"/>
      <c r="F16" s="533"/>
      <c r="G16" s="534"/>
    </row>
    <row r="18" spans="2:7">
      <c r="B18" s="122"/>
      <c r="C18" s="122" t="s">
        <v>34</v>
      </c>
      <c r="D18" s="112" t="s">
        <v>34</v>
      </c>
      <c r="E18" s="117"/>
      <c r="F18" s="117"/>
      <c r="G18" s="126"/>
    </row>
    <row r="19" spans="2:7" ht="76.5" customHeight="1">
      <c r="B19" s="123" t="s">
        <v>173</v>
      </c>
      <c r="C19" s="256">
        <v>1217365</v>
      </c>
      <c r="D19" s="282">
        <f>ROUND(C19*C$26,0)</f>
        <v>1262651</v>
      </c>
      <c r="E19" s="535" t="s">
        <v>161</v>
      </c>
      <c r="F19" s="536"/>
      <c r="G19" s="537"/>
    </row>
    <row r="21" spans="2:7" ht="36.950000000000003" customHeight="1">
      <c r="B21" s="507" t="s">
        <v>97</v>
      </c>
      <c r="C21" s="508"/>
      <c r="D21" s="508"/>
      <c r="E21" s="508"/>
      <c r="F21" s="508"/>
      <c r="G21" s="509"/>
    </row>
    <row r="22" spans="2:7" ht="12.75" customHeight="1"/>
    <row r="24" spans="2:7" hidden="1"/>
    <row r="25" spans="2:7" s="10" customFormat="1" ht="12.75" hidden="1">
      <c r="B25" s="138" t="s">
        <v>36</v>
      </c>
      <c r="C25" s="15"/>
      <c r="D25" s="15"/>
      <c r="E25" s="15"/>
      <c r="F25" s="15"/>
    </row>
    <row r="26" spans="2:7" s="10" customFormat="1" ht="12.75" hidden="1">
      <c r="B26" s="25" t="s">
        <v>18</v>
      </c>
      <c r="C26" s="27">
        <v>1.0371999999999999</v>
      </c>
    </row>
    <row r="27" spans="2:7" s="10" customFormat="1" ht="12.75">
      <c r="B27" s="15"/>
      <c r="C27" s="200"/>
    </row>
  </sheetData>
  <mergeCells count="8">
    <mergeCell ref="E19:G19"/>
    <mergeCell ref="B21:G21"/>
    <mergeCell ref="A2:G2"/>
    <mergeCell ref="A3:G3"/>
    <mergeCell ref="A4:G4"/>
    <mergeCell ref="A5:G5"/>
    <mergeCell ref="A6:G6"/>
    <mergeCell ref="B16:G16"/>
  </mergeCells>
  <printOptions horizontalCentered="1"/>
  <pageMargins left="0.7" right="0.7" top="0.75" bottom="0.75" header="0.3" footer="0.3"/>
  <pageSetup scale="79"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CC00"/>
    <pageSetUpPr fitToPage="1"/>
  </sheetPr>
  <dimension ref="A2:K28"/>
  <sheetViews>
    <sheetView showGridLines="0" topLeftCell="A6" zoomScale="90" zoomScaleNormal="90" workbookViewId="0">
      <selection activeCell="E10" sqref="E10"/>
    </sheetView>
  </sheetViews>
  <sheetFormatPr defaultColWidth="8.875" defaultRowHeight="15"/>
  <cols>
    <col min="1" max="1" width="8.875" style="107"/>
    <col min="2" max="2" width="63.625" style="107" customWidth="1"/>
    <col min="3" max="3" width="22.625" style="107" hidden="1" customWidth="1"/>
    <col min="4" max="4" width="22.625" style="107" customWidth="1"/>
    <col min="5" max="5" width="37.375" style="107" customWidth="1"/>
    <col min="6" max="16384" width="8.875" style="107"/>
  </cols>
  <sheetData>
    <row r="2" spans="1:11" ht="20.100000000000001" customHeight="1">
      <c r="A2" s="510" t="s">
        <v>154</v>
      </c>
      <c r="B2" s="510"/>
      <c r="C2" s="510"/>
      <c r="D2" s="510"/>
      <c r="E2" s="510"/>
      <c r="F2" s="133"/>
      <c r="G2" s="133"/>
      <c r="H2" s="133"/>
      <c r="I2" s="133"/>
      <c r="J2" s="133"/>
      <c r="K2" s="133"/>
    </row>
    <row r="3" spans="1:11" ht="20.100000000000001" customHeight="1">
      <c r="A3" s="526" t="s">
        <v>176</v>
      </c>
      <c r="B3" s="526"/>
      <c r="C3" s="526"/>
      <c r="D3" s="526"/>
      <c r="E3" s="526"/>
      <c r="F3" s="133"/>
      <c r="G3" s="133"/>
      <c r="H3" s="133"/>
      <c r="I3" s="133"/>
      <c r="J3" s="133"/>
      <c r="K3" s="133"/>
    </row>
    <row r="4" spans="1:11" ht="20.100000000000001" customHeight="1">
      <c r="A4" s="527" t="str">
        <f>'2023_BannerMD_BMT_AUT_ADULT'!A4:E4</f>
        <v>EFFECTIVE 10/01/2023 THROUGH 9/30/2024</v>
      </c>
      <c r="B4" s="527"/>
      <c r="C4" s="527"/>
      <c r="D4" s="527"/>
      <c r="E4" s="527"/>
      <c r="F4" s="134"/>
      <c r="G4" s="134"/>
      <c r="H4" s="134"/>
      <c r="I4" s="134"/>
      <c r="J4" s="134"/>
      <c r="K4" s="134"/>
    </row>
    <row r="5" spans="1:11" ht="20.100000000000001" customHeight="1">
      <c r="A5" s="526" t="s">
        <v>155</v>
      </c>
      <c r="B5" s="526"/>
      <c r="C5" s="526"/>
      <c r="D5" s="526"/>
      <c r="E5" s="526"/>
      <c r="F5" s="133"/>
      <c r="G5" s="133"/>
      <c r="H5" s="133"/>
      <c r="I5" s="133"/>
      <c r="J5" s="133"/>
      <c r="K5" s="133"/>
    </row>
    <row r="7" spans="1:11" ht="15.75" thickBot="1">
      <c r="D7" s="455"/>
    </row>
    <row r="8" spans="1:11" ht="41.1" customHeight="1">
      <c r="B8" s="284" t="s">
        <v>5</v>
      </c>
      <c r="C8" s="277" t="s">
        <v>6</v>
      </c>
      <c r="D8" s="278" t="s">
        <v>169</v>
      </c>
      <c r="E8" s="111"/>
      <c r="F8" s="112"/>
      <c r="G8" s="112"/>
      <c r="H8" s="112"/>
    </row>
    <row r="9" spans="1:11" ht="41.1" customHeight="1">
      <c r="B9" s="279" t="s">
        <v>156</v>
      </c>
      <c r="C9" s="224" t="s">
        <v>159</v>
      </c>
      <c r="D9" s="286" t="s">
        <v>159</v>
      </c>
      <c r="E9" s="111"/>
      <c r="F9" s="112"/>
      <c r="G9" s="112"/>
      <c r="H9" s="112"/>
    </row>
    <row r="10" spans="1:11" ht="41.1" customHeight="1">
      <c r="B10" s="281" t="s">
        <v>10</v>
      </c>
      <c r="C10" s="225">
        <v>309206</v>
      </c>
      <c r="D10" s="282">
        <f>ROUND(C10*$C$27,0)</f>
        <v>320708</v>
      </c>
      <c r="E10" s="116"/>
      <c r="F10" s="117"/>
      <c r="G10" s="117"/>
      <c r="H10" s="117"/>
    </row>
    <row r="11" spans="1:11" ht="41.1" customHeight="1">
      <c r="B11" s="283" t="s">
        <v>11</v>
      </c>
      <c r="C11" s="226">
        <v>123682</v>
      </c>
      <c r="D11" s="282">
        <f t="shared" ref="D11:D12" si="0">ROUND(C11*$C$27,0)</f>
        <v>128283</v>
      </c>
      <c r="E11" s="116"/>
      <c r="F11" s="117"/>
      <c r="G11" s="117"/>
      <c r="H11" s="117"/>
    </row>
    <row r="12" spans="1:11" ht="41.1" customHeight="1">
      <c r="B12" s="283" t="s">
        <v>170</v>
      </c>
      <c r="C12" s="226">
        <v>61841</v>
      </c>
      <c r="D12" s="282">
        <f t="shared" si="0"/>
        <v>64141</v>
      </c>
      <c r="E12" s="116"/>
      <c r="F12" s="117"/>
      <c r="G12" s="117"/>
      <c r="H12" s="117"/>
    </row>
    <row r="13" spans="1:11" ht="41.1" customHeight="1">
      <c r="B13" s="296" t="s">
        <v>125</v>
      </c>
      <c r="C13" s="296"/>
      <c r="D13" s="297">
        <f>SUM(D8:D12)</f>
        <v>513132</v>
      </c>
      <c r="E13" s="120"/>
      <c r="F13" s="117"/>
      <c r="G13" s="117"/>
      <c r="H13" s="117"/>
    </row>
    <row r="14" spans="1:11" ht="12.6" customHeight="1">
      <c r="B14" s="117"/>
      <c r="C14" s="117"/>
      <c r="D14" s="172"/>
      <c r="E14" s="117"/>
      <c r="F14" s="117"/>
      <c r="G14" s="117"/>
      <c r="H14" s="117"/>
    </row>
    <row r="15" spans="1:11" ht="29.25" customHeight="1">
      <c r="B15" s="532" t="s">
        <v>172</v>
      </c>
      <c r="C15" s="533"/>
      <c r="D15" s="533"/>
      <c r="E15" s="534"/>
      <c r="F15" s="117"/>
      <c r="G15" s="117"/>
      <c r="H15" s="117"/>
    </row>
    <row r="16" spans="1:11" ht="12" customHeight="1">
      <c r="B16" s="131"/>
      <c r="D16" s="173"/>
    </row>
    <row r="17" spans="1:9" ht="40.5" customHeight="1">
      <c r="B17" s="122"/>
      <c r="C17" s="122" t="s">
        <v>34</v>
      </c>
      <c r="D17" s="174" t="s">
        <v>34</v>
      </c>
      <c r="I17" s="204"/>
    </row>
    <row r="18" spans="1:9" ht="75.75" customHeight="1">
      <c r="B18" s="123" t="s">
        <v>177</v>
      </c>
      <c r="C18" s="255">
        <v>1248580</v>
      </c>
      <c r="D18" s="282">
        <f t="shared" ref="D18" si="1">ROUND(C18*$C$27,0)</f>
        <v>1295027</v>
      </c>
      <c r="E18" s="124" t="s">
        <v>161</v>
      </c>
      <c r="F18" s="125"/>
    </row>
    <row r="20" spans="1:9" customFormat="1" ht="38.450000000000003" customHeight="1">
      <c r="A20" s="15"/>
      <c r="B20" s="507" t="s">
        <v>97</v>
      </c>
      <c r="C20" s="508"/>
      <c r="D20" s="508"/>
      <c r="E20" s="509"/>
    </row>
    <row r="26" spans="1:9" s="10" customFormat="1" ht="12.75" hidden="1">
      <c r="B26" s="138" t="s">
        <v>36</v>
      </c>
      <c r="C26" s="15"/>
      <c r="D26" s="15"/>
      <c r="E26" s="15"/>
      <c r="F26" s="15"/>
    </row>
    <row r="27" spans="1:9" s="10" customFormat="1" ht="12.75" hidden="1">
      <c r="B27" s="25" t="s">
        <v>18</v>
      </c>
      <c r="C27" s="27">
        <v>1.0371999999999999</v>
      </c>
    </row>
    <row r="28" spans="1:9" s="10" customFormat="1" ht="12.75" hidden="1">
      <c r="B28" s="15"/>
      <c r="C28" s="200"/>
    </row>
  </sheetData>
  <mergeCells count="6">
    <mergeCell ref="B20:E20"/>
    <mergeCell ref="A2:E2"/>
    <mergeCell ref="A3:E3"/>
    <mergeCell ref="A4:E4"/>
    <mergeCell ref="A5:E5"/>
    <mergeCell ref="B15:E15"/>
  </mergeCells>
  <printOptions horizontalCentered="1"/>
  <pageMargins left="0.7" right="0.7" top="0.75" bottom="0.75" header="0.3" footer="0.3"/>
  <pageSetup scale="80"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B97F1-ED3B-4A9E-B00E-8ED2980D0A13}">
  <sheetPr>
    <tabColor rgb="FFFFCC00"/>
    <pageSetUpPr fitToPage="1"/>
  </sheetPr>
  <dimension ref="A2:K26"/>
  <sheetViews>
    <sheetView showGridLines="0" topLeftCell="A5" zoomScale="80" zoomScaleNormal="80" zoomScaleSheetLayoutView="80" workbookViewId="0">
      <selection activeCell="F10" sqref="F10"/>
    </sheetView>
  </sheetViews>
  <sheetFormatPr defaultColWidth="8.875" defaultRowHeight="15"/>
  <cols>
    <col min="1" max="1" width="8.875" style="406"/>
    <col min="2" max="2" width="50.125" style="406" customWidth="1"/>
    <col min="3" max="3" width="17.5" style="406" hidden="1" customWidth="1"/>
    <col min="4" max="4" width="21.5" style="406" customWidth="1"/>
    <col min="5" max="5" width="15.25" style="406" customWidth="1"/>
    <col min="6" max="7" width="8.875" style="406"/>
    <col min="8" max="8" width="18.375" style="406" customWidth="1"/>
    <col min="9" max="9" width="23.125" style="406" customWidth="1"/>
    <col min="10" max="16384" width="8.875" style="406"/>
  </cols>
  <sheetData>
    <row r="2" spans="1:11" ht="20.100000000000001" customHeight="1">
      <c r="A2" s="526" t="s">
        <v>154</v>
      </c>
      <c r="B2" s="526"/>
      <c r="C2" s="526"/>
      <c r="D2" s="526"/>
      <c r="E2" s="526"/>
      <c r="F2" s="526"/>
      <c r="G2" s="526"/>
      <c r="H2" s="133"/>
      <c r="I2" s="133"/>
      <c r="J2" s="133"/>
      <c r="K2" s="133"/>
    </row>
    <row r="3" spans="1:11" ht="20.100000000000001" customHeight="1">
      <c r="A3" s="526" t="s">
        <v>178</v>
      </c>
      <c r="B3" s="526"/>
      <c r="C3" s="526"/>
      <c r="D3" s="526"/>
      <c r="E3" s="526"/>
      <c r="F3" s="526"/>
      <c r="G3" s="526"/>
      <c r="H3" s="133"/>
      <c r="I3" s="133"/>
      <c r="J3" s="133"/>
      <c r="K3" s="133"/>
    </row>
    <row r="4" spans="1:11" ht="20.100000000000001" customHeight="1">
      <c r="A4" s="527" t="s">
        <v>126</v>
      </c>
      <c r="B4" s="527"/>
      <c r="C4" s="527"/>
      <c r="D4" s="527"/>
      <c r="E4" s="527"/>
      <c r="F4" s="527"/>
      <c r="G4" s="527"/>
      <c r="H4" s="134"/>
      <c r="I4" s="134"/>
      <c r="J4" s="134"/>
      <c r="K4" s="134"/>
    </row>
    <row r="5" spans="1:11" ht="20.100000000000001" customHeight="1">
      <c r="A5" s="526" t="s">
        <v>155</v>
      </c>
      <c r="B5" s="526"/>
      <c r="C5" s="526"/>
      <c r="D5" s="526"/>
      <c r="E5" s="526"/>
      <c r="F5" s="526"/>
      <c r="G5" s="526"/>
      <c r="H5" s="133"/>
      <c r="I5" s="133"/>
      <c r="J5" s="133"/>
      <c r="K5" s="133"/>
    </row>
    <row r="7" spans="1:11" ht="41.1" customHeight="1">
      <c r="B7" s="407" t="s">
        <v>5</v>
      </c>
      <c r="C7" s="408" t="s">
        <v>6</v>
      </c>
      <c r="D7" s="409" t="s">
        <v>169</v>
      </c>
      <c r="E7" s="410"/>
      <c r="F7" s="411"/>
      <c r="G7" s="411"/>
      <c r="H7" s="411" t="s">
        <v>179</v>
      </c>
    </row>
    <row r="8" spans="1:11" ht="59.45" customHeight="1">
      <c r="B8" s="412" t="s">
        <v>156</v>
      </c>
      <c r="C8" s="413" t="s">
        <v>159</v>
      </c>
      <c r="D8" s="414" t="s">
        <v>159</v>
      </c>
      <c r="E8" s="410"/>
      <c r="F8" s="411"/>
      <c r="G8" s="411"/>
      <c r="H8" s="440"/>
    </row>
    <row r="9" spans="1:11" ht="41.1" customHeight="1">
      <c r="B9" s="415" t="s">
        <v>10</v>
      </c>
      <c r="C9" s="225">
        <v>238593</v>
      </c>
      <c r="D9" s="416">
        <f>ROUND(C9*C$25,0)</f>
        <v>247469</v>
      </c>
      <c r="E9" s="417"/>
      <c r="F9" s="418"/>
      <c r="G9" s="418"/>
      <c r="H9" s="198"/>
    </row>
    <row r="10" spans="1:11" ht="41.1" customHeight="1">
      <c r="B10" s="419" t="s">
        <v>11</v>
      </c>
      <c r="C10" s="225">
        <v>137200</v>
      </c>
      <c r="D10" s="416">
        <f>ROUND(C10*C$25,0)</f>
        <v>142304</v>
      </c>
      <c r="E10" s="417"/>
      <c r="F10" s="418"/>
      <c r="G10" s="418"/>
      <c r="H10" s="198"/>
    </row>
    <row r="11" spans="1:11" ht="41.1" customHeight="1">
      <c r="B11" s="419" t="s">
        <v>170</v>
      </c>
      <c r="C11" s="225">
        <v>52267</v>
      </c>
      <c r="D11" s="416">
        <f>ROUND(C11*C$25,0)</f>
        <v>54211</v>
      </c>
      <c r="E11" s="417"/>
      <c r="F11" s="418"/>
      <c r="G11" s="418"/>
      <c r="H11" s="198"/>
    </row>
    <row r="12" spans="1:11" ht="30.75" customHeight="1">
      <c r="B12" s="420" t="s">
        <v>180</v>
      </c>
      <c r="C12" s="420"/>
      <c r="D12" s="421">
        <f>SUM(D8:D11)</f>
        <v>443984</v>
      </c>
      <c r="E12" s="418"/>
      <c r="F12" s="418"/>
      <c r="G12" s="418"/>
      <c r="H12" s="198"/>
    </row>
    <row r="13" spans="1:11">
      <c r="B13" s="418"/>
      <c r="C13" s="418"/>
      <c r="D13" s="418"/>
      <c r="E13" s="418"/>
      <c r="F13" s="418"/>
      <c r="G13" s="418"/>
      <c r="H13" s="418"/>
    </row>
    <row r="14" spans="1:11" s="374" customFormat="1" ht="33.6" customHeight="1">
      <c r="A14" s="361"/>
      <c r="B14" s="538" t="s">
        <v>97</v>
      </c>
      <c r="C14" s="539"/>
      <c r="D14" s="539"/>
      <c r="E14" s="540"/>
      <c r="F14" s="442"/>
      <c r="G14" s="443"/>
    </row>
    <row r="15" spans="1:11" s="376" customFormat="1" ht="15.75" customHeight="1">
      <c r="A15" s="361"/>
      <c r="B15" s="361"/>
      <c r="C15" s="361"/>
      <c r="D15" s="422"/>
      <c r="E15" s="361"/>
      <c r="F15" s="361"/>
      <c r="G15" s="361"/>
      <c r="H15" s="361"/>
      <c r="I15" s="361"/>
    </row>
    <row r="16" spans="1:11" ht="40.5" customHeight="1">
      <c r="B16" s="423"/>
      <c r="C16" s="423" t="s">
        <v>34</v>
      </c>
      <c r="D16" s="424" t="s">
        <v>34</v>
      </c>
      <c r="I16" s="425"/>
    </row>
    <row r="17" spans="1:9" ht="75.75" customHeight="1">
      <c r="B17" s="426" t="s">
        <v>181</v>
      </c>
      <c r="C17" s="427">
        <v>1080314.8415999999</v>
      </c>
      <c r="D17" s="428">
        <f>C17*C$25</f>
        <v>1120502.5537075198</v>
      </c>
      <c r="E17" s="429" t="s">
        <v>161</v>
      </c>
      <c r="F17" s="430"/>
    </row>
    <row r="18" spans="1:9" s="376" customFormat="1" ht="12.75">
      <c r="A18" s="361"/>
      <c r="B18" s="431"/>
      <c r="C18" s="431"/>
      <c r="D18" s="432"/>
      <c r="E18" s="361"/>
      <c r="F18" s="361"/>
      <c r="G18" s="361"/>
      <c r="H18" s="361"/>
      <c r="I18" s="361"/>
    </row>
    <row r="19" spans="1:9" s="15" customFormat="1" ht="81.75" customHeight="1">
      <c r="B19" s="507" t="s">
        <v>182</v>
      </c>
      <c r="C19" s="508"/>
      <c r="D19" s="508"/>
      <c r="E19" s="509"/>
      <c r="F19" s="1"/>
      <c r="G19" s="1"/>
      <c r="H19" s="1"/>
      <c r="I19" s="1"/>
    </row>
    <row r="24" spans="1:9" s="376" customFormat="1" ht="12.75" hidden="1">
      <c r="B24" s="375" t="s">
        <v>36</v>
      </c>
      <c r="C24" s="361"/>
      <c r="D24" s="361"/>
      <c r="E24" s="361"/>
      <c r="F24" s="361"/>
    </row>
    <row r="25" spans="1:9" s="376" customFormat="1" ht="12.75" hidden="1">
      <c r="B25" s="377" t="s">
        <v>18</v>
      </c>
      <c r="C25" s="27">
        <v>1.0371999999999999</v>
      </c>
    </row>
    <row r="26" spans="1:9" s="376" customFormat="1" ht="12.75">
      <c r="B26" s="361"/>
      <c r="C26" s="200"/>
    </row>
  </sheetData>
  <mergeCells count="6">
    <mergeCell ref="B19:E19"/>
    <mergeCell ref="B14:E14"/>
    <mergeCell ref="A2:G2"/>
    <mergeCell ref="A3:G3"/>
    <mergeCell ref="A4:G4"/>
    <mergeCell ref="A5:G5"/>
  </mergeCells>
  <printOptions horizontalCentered="1"/>
  <pageMargins left="0.7" right="0.7" top="0.75" bottom="0.75" header="0.3" footer="0.3"/>
  <pageSetup scale="83"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CC00"/>
    <pageSetUpPr fitToPage="1"/>
  </sheetPr>
  <dimension ref="A2:K28"/>
  <sheetViews>
    <sheetView showGridLines="0" zoomScale="80" zoomScaleNormal="80" zoomScaleSheetLayoutView="80" workbookViewId="0">
      <selection activeCell="C1" sqref="C1:C1048576"/>
    </sheetView>
  </sheetViews>
  <sheetFormatPr defaultColWidth="8.875" defaultRowHeight="15"/>
  <cols>
    <col min="1" max="1" width="8.875" style="107"/>
    <col min="2" max="2" width="50.125" style="107" customWidth="1"/>
    <col min="3" max="3" width="11.375" style="107" hidden="1" customWidth="1"/>
    <col min="4" max="4" width="21.5" style="107" customWidth="1"/>
    <col min="5" max="7" width="8.875" style="107"/>
    <col min="8" max="8" width="18.375" style="107" customWidth="1"/>
    <col min="9" max="9" width="23.125" style="107" customWidth="1"/>
    <col min="10" max="16384" width="8.875" style="107"/>
  </cols>
  <sheetData>
    <row r="2" spans="1:11" ht="20.100000000000001" customHeight="1">
      <c r="A2" s="526" t="s">
        <v>154</v>
      </c>
      <c r="B2" s="526"/>
      <c r="C2" s="526"/>
      <c r="D2" s="526"/>
      <c r="E2" s="526"/>
      <c r="F2" s="526"/>
      <c r="G2" s="526"/>
      <c r="H2" s="133"/>
      <c r="I2" s="133"/>
      <c r="J2" s="133"/>
      <c r="K2" s="133"/>
    </row>
    <row r="3" spans="1:11" ht="20.100000000000001" customHeight="1">
      <c r="A3" s="526" t="s">
        <v>183</v>
      </c>
      <c r="B3" s="526"/>
      <c r="C3" s="526"/>
      <c r="D3" s="526"/>
      <c r="E3" s="526"/>
      <c r="F3" s="526"/>
      <c r="G3" s="526"/>
      <c r="H3" s="133"/>
      <c r="I3" s="133"/>
      <c r="J3" s="133"/>
      <c r="K3" s="133"/>
    </row>
    <row r="4" spans="1:11" ht="20.100000000000001" customHeight="1">
      <c r="A4" s="527" t="str">
        <f>'2023_BannerMD_BMT_AUT_ADULT'!A4:E4</f>
        <v>EFFECTIVE 10/01/2023 THROUGH 9/30/2024</v>
      </c>
      <c r="B4" s="527"/>
      <c r="C4" s="527"/>
      <c r="D4" s="527"/>
      <c r="E4" s="527"/>
      <c r="F4" s="527"/>
      <c r="G4" s="527"/>
      <c r="H4" s="134"/>
      <c r="I4" s="134"/>
      <c r="J4" s="134"/>
      <c r="K4" s="134"/>
    </row>
    <row r="5" spans="1:11" ht="20.100000000000001" customHeight="1">
      <c r="A5" s="526" t="s">
        <v>155</v>
      </c>
      <c r="B5" s="526"/>
      <c r="C5" s="526"/>
      <c r="D5" s="526"/>
      <c r="E5" s="526"/>
      <c r="F5" s="526"/>
      <c r="G5" s="526"/>
      <c r="H5" s="133"/>
      <c r="I5" s="133"/>
      <c r="J5" s="133"/>
      <c r="K5" s="133"/>
    </row>
    <row r="7" spans="1:11" ht="41.1" customHeight="1">
      <c r="B7" s="108" t="s">
        <v>5</v>
      </c>
      <c r="C7" s="109" t="s">
        <v>6</v>
      </c>
      <c r="D7" s="110" t="s">
        <v>169</v>
      </c>
      <c r="E7" s="111"/>
      <c r="F7" s="112"/>
      <c r="G7" s="112"/>
      <c r="H7" s="112" t="s">
        <v>179</v>
      </c>
    </row>
    <row r="8" spans="1:11" ht="59.45" customHeight="1">
      <c r="B8" s="113" t="s">
        <v>156</v>
      </c>
      <c r="C8" s="224" t="s">
        <v>159</v>
      </c>
      <c r="D8" s="114" t="s">
        <v>159</v>
      </c>
      <c r="E8" s="111"/>
      <c r="F8" s="112"/>
      <c r="G8" s="112"/>
      <c r="H8" s="112"/>
    </row>
    <row r="9" spans="1:11" ht="41.1" customHeight="1">
      <c r="B9" s="115" t="s">
        <v>10</v>
      </c>
      <c r="C9" s="225">
        <v>238593</v>
      </c>
      <c r="D9" s="147">
        <f>ROUND(C9*C$27,0)</f>
        <v>247469</v>
      </c>
      <c r="E9" s="116"/>
      <c r="F9" s="117"/>
      <c r="G9" s="117"/>
      <c r="H9" s="117"/>
    </row>
    <row r="10" spans="1:11" ht="41.1" customHeight="1">
      <c r="B10" s="118" t="s">
        <v>11</v>
      </c>
      <c r="C10" s="225">
        <v>137200</v>
      </c>
      <c r="D10" s="147">
        <f>ROUND(C10*C$27,0)</f>
        <v>142304</v>
      </c>
      <c r="E10" s="116"/>
      <c r="F10" s="117"/>
      <c r="G10" s="117"/>
      <c r="H10" s="117"/>
    </row>
    <row r="11" spans="1:11" ht="41.1" customHeight="1">
      <c r="B11" s="118" t="s">
        <v>170</v>
      </c>
      <c r="C11" s="225">
        <v>52267</v>
      </c>
      <c r="D11" s="147">
        <f>ROUND(C11*C$27,0)</f>
        <v>54211</v>
      </c>
      <c r="E11" s="116"/>
      <c r="F11" s="117"/>
      <c r="G11" s="117"/>
      <c r="H11" s="117"/>
    </row>
    <row r="12" spans="1:11" ht="30.75" customHeight="1">
      <c r="B12" s="119" t="s">
        <v>180</v>
      </c>
      <c r="C12" s="119"/>
      <c r="D12" s="171">
        <f>SUM(D8:D11)</f>
        <v>443984</v>
      </c>
      <c r="E12" s="117"/>
      <c r="F12" s="117"/>
      <c r="G12" s="117"/>
      <c r="H12" s="117"/>
    </row>
    <row r="13" spans="1:11">
      <c r="B13" s="117"/>
      <c r="C13" s="117"/>
      <c r="D13" s="117"/>
      <c r="E13" s="117"/>
      <c r="F13" s="117"/>
      <c r="G13" s="117"/>
      <c r="H13" s="117"/>
    </row>
    <row r="14" spans="1:11" ht="48.95" customHeight="1">
      <c r="B14" s="507" t="s">
        <v>172</v>
      </c>
      <c r="C14" s="508"/>
      <c r="D14" s="508"/>
      <c r="E14" s="508"/>
      <c r="F14" s="508"/>
      <c r="G14" s="509"/>
    </row>
    <row r="15" spans="1:11" ht="29.45" customHeight="1"/>
    <row r="16" spans="1:11" customFormat="1" ht="33.6" customHeight="1">
      <c r="A16" s="15"/>
      <c r="B16" s="507" t="s">
        <v>97</v>
      </c>
      <c r="C16" s="508"/>
      <c r="D16" s="508"/>
      <c r="E16" s="508"/>
      <c r="F16" s="508"/>
      <c r="G16" s="509"/>
    </row>
    <row r="17" spans="1:9" s="10" customFormat="1" ht="15.75" customHeight="1">
      <c r="A17" s="15"/>
      <c r="B17" s="15"/>
      <c r="C17" s="15"/>
      <c r="D17" s="157"/>
      <c r="E17" s="15"/>
      <c r="F17" s="15"/>
      <c r="G17" s="15"/>
      <c r="H17" s="15"/>
      <c r="I17" s="15"/>
    </row>
    <row r="18" spans="1:9" s="10" customFormat="1" ht="12.75">
      <c r="A18" s="15"/>
      <c r="B18" s="9"/>
      <c r="C18" s="9"/>
      <c r="D18" s="159"/>
      <c r="E18" s="15"/>
      <c r="F18" s="15"/>
      <c r="G18" s="15"/>
      <c r="H18" s="15"/>
      <c r="I18" s="15"/>
    </row>
    <row r="20" spans="1:9" s="10" customFormat="1" ht="25.5">
      <c r="A20" s="15"/>
      <c r="B20" s="1"/>
      <c r="C20" s="1" t="s">
        <v>34</v>
      </c>
      <c r="D20" s="177" t="s">
        <v>34</v>
      </c>
      <c r="E20" s="15"/>
      <c r="F20" s="15"/>
      <c r="G20" s="15"/>
      <c r="H20" s="15"/>
      <c r="I20" s="15"/>
    </row>
    <row r="21" spans="1:9" s="10" customFormat="1" ht="147" customHeight="1">
      <c r="A21" s="15"/>
      <c r="B21" s="397" t="s">
        <v>184</v>
      </c>
      <c r="C21" s="178">
        <v>1080314.8415999999</v>
      </c>
      <c r="D21" s="178">
        <f>C21*C$27</f>
        <v>1120502.5537075198</v>
      </c>
      <c r="E21" s="507" t="s">
        <v>185</v>
      </c>
      <c r="F21" s="508"/>
      <c r="G21" s="508"/>
      <c r="H21" s="508"/>
      <c r="I21" s="509"/>
    </row>
    <row r="23" spans="1:9" s="15" customFormat="1" ht="54" customHeight="1">
      <c r="B23" s="507" t="s">
        <v>186</v>
      </c>
      <c r="C23" s="508"/>
      <c r="D23" s="508"/>
      <c r="E23" s="508"/>
      <c r="F23" s="508"/>
      <c r="G23" s="508"/>
      <c r="H23" s="508"/>
      <c r="I23" s="509"/>
    </row>
    <row r="26" spans="1:9" s="10" customFormat="1" ht="12.75" hidden="1">
      <c r="B26" s="138" t="s">
        <v>36</v>
      </c>
      <c r="C26" s="15"/>
      <c r="D26" s="15"/>
      <c r="E26" s="15"/>
      <c r="F26" s="15"/>
    </row>
    <row r="27" spans="1:9" s="10" customFormat="1" ht="12.75" hidden="1">
      <c r="B27" s="25" t="s">
        <v>18</v>
      </c>
      <c r="C27" s="27">
        <v>1.0371999999999999</v>
      </c>
    </row>
    <row r="28" spans="1:9" s="10" customFormat="1" ht="12.75">
      <c r="B28" s="15"/>
      <c r="C28" s="200"/>
    </row>
  </sheetData>
  <mergeCells count="8">
    <mergeCell ref="B23:I23"/>
    <mergeCell ref="E21:I21"/>
    <mergeCell ref="B16:G16"/>
    <mergeCell ref="B14:G14"/>
    <mergeCell ref="A2:G2"/>
    <mergeCell ref="A3:G3"/>
    <mergeCell ref="A4:G4"/>
    <mergeCell ref="A5:G5"/>
  </mergeCells>
  <printOptions horizontalCentered="1"/>
  <pageMargins left="0.7" right="0.7" top="0.75" bottom="0.75" header="0.3" footer="0.3"/>
  <pageSetup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pageSetUpPr fitToPage="1"/>
  </sheetPr>
  <dimension ref="A2:G15"/>
  <sheetViews>
    <sheetView showGridLines="0" zoomScale="90" zoomScaleNormal="90" zoomScaleSheetLayoutView="70" workbookViewId="0">
      <selection activeCell="I9" sqref="I9"/>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510" t="s">
        <v>0</v>
      </c>
      <c r="B2" s="510"/>
      <c r="C2" s="510"/>
      <c r="D2" s="510"/>
      <c r="E2" s="85"/>
      <c r="F2" s="85"/>
      <c r="G2" s="85"/>
    </row>
    <row r="3" spans="1:7" s="11" customFormat="1" ht="40.5" customHeight="1">
      <c r="A3" s="516" t="s">
        <v>50</v>
      </c>
      <c r="B3" s="516"/>
      <c r="C3" s="516"/>
      <c r="D3" s="516"/>
    </row>
    <row r="4" spans="1:7" s="11" customFormat="1" ht="19.899999999999999" customHeight="1">
      <c r="A4" s="511" t="str">
        <f>'2023_BannerMD_BMT_AUT_ADULT'!A4:E4</f>
        <v>EFFECTIVE 10/01/2023 THROUGH 9/30/2024</v>
      </c>
      <c r="B4" s="511"/>
      <c r="C4" s="511"/>
      <c r="D4" s="511"/>
    </row>
    <row r="5" spans="1:7" s="11" customFormat="1" ht="19.899999999999999" customHeight="1">
      <c r="A5" s="510" t="s">
        <v>3</v>
      </c>
      <c r="B5" s="510"/>
      <c r="C5" s="510"/>
      <c r="D5" s="510"/>
      <c r="E5" s="510"/>
      <c r="F5" s="85"/>
      <c r="G5" s="85"/>
    </row>
    <row r="6" spans="1:7" ht="18.75" customHeight="1">
      <c r="D6" s="2"/>
    </row>
    <row r="7" spans="1:7" ht="13.9" customHeight="1">
      <c r="B7" s="17"/>
      <c r="C7" s="17"/>
      <c r="D7" s="16" t="s">
        <v>51</v>
      </c>
    </row>
    <row r="8" spans="1:7" ht="41.45" customHeight="1">
      <c r="B8" s="81" t="s">
        <v>5</v>
      </c>
      <c r="C8" s="28" t="s">
        <v>6</v>
      </c>
      <c r="D8" s="18" t="s">
        <v>7</v>
      </c>
    </row>
    <row r="9" spans="1:7" ht="90" customHeight="1">
      <c r="B9" s="497" t="s">
        <v>52</v>
      </c>
      <c r="C9" s="491" t="s">
        <v>53</v>
      </c>
      <c r="D9" s="141" t="s">
        <v>53</v>
      </c>
    </row>
    <row r="10" spans="1:7" ht="13.9" customHeight="1">
      <c r="B10" s="490"/>
      <c r="C10" s="21"/>
      <c r="D10" s="22"/>
    </row>
    <row r="11" spans="1:7" ht="56.1" customHeight="1">
      <c r="B11" s="517" t="s">
        <v>54</v>
      </c>
      <c r="C11" s="518"/>
      <c r="D11" s="519"/>
    </row>
    <row r="12" spans="1:7" s="11" customFormat="1" ht="12.75" customHeight="1">
      <c r="A12" s="393"/>
      <c r="B12" s="393"/>
      <c r="C12" s="393"/>
      <c r="D12" s="393"/>
    </row>
    <row r="13" spans="1:7">
      <c r="B13" s="9"/>
      <c r="C13" s="9"/>
      <c r="D13" s="8"/>
    </row>
    <row r="14" spans="1:7">
      <c r="B14" s="9"/>
      <c r="C14" s="9"/>
      <c r="D14" s="8"/>
    </row>
    <row r="15" spans="1:7" s="10" customFormat="1">
      <c r="A15" s="15"/>
      <c r="B15" s="25"/>
      <c r="C15" s="241"/>
      <c r="D15" s="15"/>
    </row>
  </sheetData>
  <mergeCells count="5">
    <mergeCell ref="A3:D3"/>
    <mergeCell ref="A4:D4"/>
    <mergeCell ref="A5:E5"/>
    <mergeCell ref="B11:D11"/>
    <mergeCell ref="A2:D2"/>
  </mergeCells>
  <printOptions horizontalCentered="1"/>
  <pageMargins left="0.25" right="0.25" top="0.25" bottom="0.25" header="0.25" footer="0.25"/>
  <pageSetup orientation="landscape"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CC00"/>
    <pageSetUpPr fitToPage="1"/>
  </sheetPr>
  <dimension ref="A2:K27"/>
  <sheetViews>
    <sheetView showGridLines="0" topLeftCell="A4" zoomScale="80" zoomScaleNormal="80" workbookViewId="0">
      <selection activeCell="F11" sqref="F11"/>
    </sheetView>
  </sheetViews>
  <sheetFormatPr defaultColWidth="8.875" defaultRowHeight="15"/>
  <cols>
    <col min="1" max="1" width="8.875" style="107"/>
    <col min="2" max="2" width="49.625" style="107" customWidth="1"/>
    <col min="3" max="3" width="10.625" style="107" hidden="1" customWidth="1"/>
    <col min="4" max="4" width="22.375" style="107" customWidth="1"/>
    <col min="5" max="16384" width="8.875" style="107"/>
  </cols>
  <sheetData>
    <row r="2" spans="1:11" ht="20.100000000000001" customHeight="1">
      <c r="A2" s="526" t="s">
        <v>154</v>
      </c>
      <c r="B2" s="526"/>
      <c r="C2" s="526"/>
      <c r="D2" s="526"/>
      <c r="E2" s="526"/>
      <c r="F2" s="526"/>
      <c r="G2" s="526"/>
      <c r="H2" s="133"/>
      <c r="I2" s="133"/>
      <c r="J2" s="133"/>
      <c r="K2" s="133"/>
    </row>
    <row r="3" spans="1:11" ht="20.100000000000001" customHeight="1">
      <c r="A3" s="526" t="s">
        <v>187</v>
      </c>
      <c r="B3" s="526"/>
      <c r="C3" s="526"/>
      <c r="D3" s="526"/>
      <c r="E3" s="526"/>
      <c r="F3" s="526"/>
      <c r="G3" s="526"/>
      <c r="H3" s="133"/>
      <c r="I3" s="133"/>
      <c r="J3" s="133"/>
      <c r="K3" s="133"/>
    </row>
    <row r="4" spans="1:11" ht="20.100000000000001" customHeight="1">
      <c r="A4" s="526" t="s">
        <v>188</v>
      </c>
      <c r="B4" s="526"/>
      <c r="C4" s="526"/>
      <c r="D4" s="526"/>
      <c r="E4" s="526"/>
      <c r="F4" s="526"/>
      <c r="G4" s="526"/>
      <c r="H4" s="133"/>
      <c r="I4" s="133"/>
      <c r="J4" s="133"/>
      <c r="K4" s="133"/>
    </row>
    <row r="5" spans="1:11" ht="20.100000000000001" customHeight="1">
      <c r="A5" s="527" t="str">
        <f>'2023_BannerMD_BMT_AUT_ADULT'!A4:E4</f>
        <v>EFFECTIVE 10/01/2023 THROUGH 9/30/2024</v>
      </c>
      <c r="B5" s="527"/>
      <c r="C5" s="527"/>
      <c r="D5" s="527"/>
      <c r="E5" s="527"/>
      <c r="F5" s="527"/>
      <c r="G5" s="527"/>
      <c r="H5" s="134"/>
      <c r="I5" s="134"/>
      <c r="J5" s="134"/>
      <c r="K5" s="134"/>
    </row>
    <row r="6" spans="1:11" ht="20.100000000000001" customHeight="1">
      <c r="A6" s="526" t="s">
        <v>155</v>
      </c>
      <c r="B6" s="526"/>
      <c r="C6" s="526"/>
      <c r="D6" s="526"/>
      <c r="E6" s="526"/>
      <c r="F6" s="526"/>
      <c r="G6" s="526"/>
      <c r="H6" s="133"/>
      <c r="I6" s="133"/>
      <c r="J6" s="133"/>
      <c r="K6" s="133"/>
    </row>
    <row r="7" spans="1:11" ht="15.75" thickBot="1"/>
    <row r="8" spans="1:11" ht="31.5" customHeight="1">
      <c r="B8" s="284" t="s">
        <v>5</v>
      </c>
      <c r="C8" s="277" t="s">
        <v>6</v>
      </c>
      <c r="D8" s="278" t="s">
        <v>169</v>
      </c>
      <c r="E8" s="111"/>
      <c r="F8" s="112"/>
      <c r="G8" s="112"/>
      <c r="H8" s="112"/>
    </row>
    <row r="9" spans="1:11" ht="66.599999999999994" customHeight="1">
      <c r="B9" s="279" t="s">
        <v>189</v>
      </c>
      <c r="C9" s="224" t="s">
        <v>159</v>
      </c>
      <c r="D9" s="285" t="s">
        <v>159</v>
      </c>
      <c r="E9" s="111"/>
      <c r="F9" s="112"/>
      <c r="G9" s="112"/>
      <c r="H9" s="112"/>
    </row>
    <row r="10" spans="1:11" ht="41.1" customHeight="1">
      <c r="B10" s="281" t="s">
        <v>10</v>
      </c>
      <c r="C10" s="225">
        <v>456029</v>
      </c>
      <c r="D10" s="282">
        <f>ROUND(C10*C$26,0)</f>
        <v>472993</v>
      </c>
      <c r="E10" s="116"/>
      <c r="F10" s="117"/>
      <c r="G10" s="117"/>
      <c r="H10" s="117"/>
    </row>
    <row r="11" spans="1:11" ht="41.1" customHeight="1">
      <c r="B11" s="283" t="s">
        <v>11</v>
      </c>
      <c r="C11" s="225">
        <v>442962</v>
      </c>
      <c r="D11" s="282">
        <f>ROUND(C11*C$26,0)</f>
        <v>459440</v>
      </c>
      <c r="E11" s="116"/>
      <c r="F11" s="117"/>
      <c r="G11" s="117"/>
      <c r="H11" s="117"/>
    </row>
    <row r="12" spans="1:11" ht="41.1" customHeight="1">
      <c r="B12" s="283" t="s">
        <v>170</v>
      </c>
      <c r="C12" s="225">
        <v>35541</v>
      </c>
      <c r="D12" s="282">
        <f>ROUND(C12*C$26,0)</f>
        <v>36863</v>
      </c>
      <c r="E12" s="116"/>
      <c r="F12" s="117"/>
      <c r="G12" s="117"/>
      <c r="H12" s="117"/>
    </row>
    <row r="13" spans="1:11" ht="24.75" customHeight="1">
      <c r="B13" s="296" t="s">
        <v>190</v>
      </c>
      <c r="C13" s="296"/>
      <c r="D13" s="297">
        <f>SUM(D9:D12)</f>
        <v>969296</v>
      </c>
      <c r="E13" s="117"/>
      <c r="F13" s="117"/>
      <c r="G13" s="117"/>
      <c r="H13" s="117"/>
    </row>
    <row r="14" spans="1:11" ht="18.600000000000001" customHeight="1">
      <c r="B14" s="117"/>
      <c r="C14" s="117"/>
      <c r="D14" s="172"/>
      <c r="E14" s="117"/>
      <c r="F14" s="117"/>
      <c r="G14" s="117"/>
      <c r="H14" s="117"/>
    </row>
    <row r="15" spans="1:11" ht="29.45" hidden="1" customHeight="1">
      <c r="B15" s="117"/>
      <c r="C15" s="117"/>
      <c r="D15" s="121"/>
      <c r="E15" s="117"/>
      <c r="F15" s="117"/>
      <c r="G15" s="117"/>
      <c r="H15" s="117"/>
    </row>
    <row r="16" spans="1:11" ht="39" customHeight="1">
      <c r="B16" s="532" t="s">
        <v>172</v>
      </c>
      <c r="C16" s="533"/>
      <c r="D16" s="533"/>
      <c r="E16" s="533"/>
      <c r="F16" s="533"/>
      <c r="G16" s="534"/>
    </row>
    <row r="17" spans="2:7" ht="15.6" customHeight="1"/>
    <row r="18" spans="2:7" ht="25.5">
      <c r="B18" s="122"/>
      <c r="C18" s="122" t="s">
        <v>34</v>
      </c>
      <c r="D18" s="112" t="s">
        <v>34</v>
      </c>
      <c r="E18" s="117"/>
      <c r="F18" s="117"/>
      <c r="G18" s="126"/>
    </row>
    <row r="19" spans="2:7" ht="93.6" customHeight="1">
      <c r="B19" s="123" t="s">
        <v>191</v>
      </c>
      <c r="C19" s="257">
        <v>2358528</v>
      </c>
      <c r="D19" s="282">
        <f>ROUND(C19*C$26,0)</f>
        <v>2446265</v>
      </c>
      <c r="E19" s="535" t="s">
        <v>161</v>
      </c>
      <c r="F19" s="536"/>
      <c r="G19" s="537"/>
    </row>
    <row r="21" spans="2:7" ht="29.1" customHeight="1">
      <c r="B21" s="507" t="s">
        <v>97</v>
      </c>
      <c r="C21" s="508"/>
      <c r="D21" s="508"/>
      <c r="E21" s="508"/>
      <c r="F21" s="508"/>
      <c r="G21" s="509"/>
    </row>
    <row r="25" spans="2:7" s="10" customFormat="1" ht="12.75" hidden="1">
      <c r="B25" s="138" t="s">
        <v>36</v>
      </c>
      <c r="C25" s="15"/>
      <c r="D25" s="15"/>
      <c r="E25" s="15"/>
      <c r="F25" s="15"/>
    </row>
    <row r="26" spans="2:7" s="10" customFormat="1" ht="12.75" hidden="1">
      <c r="B26" s="25" t="s">
        <v>18</v>
      </c>
      <c r="C26" s="27">
        <v>1.0371999999999999</v>
      </c>
    </row>
    <row r="27" spans="2:7" s="10" customFormat="1" ht="12.75" hidden="1">
      <c r="B27" s="15" t="s">
        <v>37</v>
      </c>
      <c r="C27" s="200">
        <v>110000</v>
      </c>
    </row>
  </sheetData>
  <mergeCells count="8">
    <mergeCell ref="B21:G21"/>
    <mergeCell ref="B16:G16"/>
    <mergeCell ref="E19:G19"/>
    <mergeCell ref="A2:G2"/>
    <mergeCell ref="A3:G3"/>
    <mergeCell ref="A4:G4"/>
    <mergeCell ref="A5:G5"/>
    <mergeCell ref="A6:G6"/>
  </mergeCells>
  <printOptions horizontalCentered="1"/>
  <pageMargins left="0.7" right="0.7" top="0.75" bottom="0.75" header="0.3" footer="0.3"/>
  <pageSetup scale="84"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CC00"/>
    <pageSetUpPr fitToPage="1"/>
  </sheetPr>
  <dimension ref="A2:L28"/>
  <sheetViews>
    <sheetView showGridLines="0" zoomScale="80" zoomScaleNormal="80" workbookViewId="0">
      <selection activeCell="G10" sqref="G10"/>
    </sheetView>
  </sheetViews>
  <sheetFormatPr defaultColWidth="8.875" defaultRowHeight="15"/>
  <cols>
    <col min="1" max="1" width="8.875" style="107"/>
    <col min="2" max="2" width="44.5" style="107" customWidth="1"/>
    <col min="3" max="3" width="26.875" style="107" hidden="1" customWidth="1"/>
    <col min="4" max="4" width="26.875" style="107" customWidth="1"/>
    <col min="5" max="5" width="10" style="107" bestFit="1" customWidth="1"/>
    <col min="6" max="16384" width="8.875" style="107"/>
  </cols>
  <sheetData>
    <row r="2" spans="1:12" ht="20.100000000000001" customHeight="1">
      <c r="A2" s="526" t="s">
        <v>154</v>
      </c>
      <c r="B2" s="526"/>
      <c r="C2" s="526"/>
      <c r="D2" s="526"/>
      <c r="E2" s="526"/>
      <c r="F2" s="526"/>
      <c r="G2" s="526"/>
      <c r="H2" s="133"/>
      <c r="I2" s="133"/>
      <c r="J2" s="133"/>
      <c r="K2" s="133"/>
    </row>
    <row r="3" spans="1:12" ht="20.100000000000001" customHeight="1">
      <c r="A3" s="526" t="s">
        <v>192</v>
      </c>
      <c r="B3" s="526"/>
      <c r="C3" s="526"/>
      <c r="D3" s="526"/>
      <c r="E3" s="526"/>
      <c r="F3" s="526"/>
      <c r="G3" s="526"/>
      <c r="H3" s="133"/>
      <c r="I3" s="133"/>
      <c r="J3" s="133"/>
      <c r="K3" s="133"/>
    </row>
    <row r="4" spans="1:12" ht="20.100000000000001" customHeight="1">
      <c r="A4" s="526" t="s">
        <v>193</v>
      </c>
      <c r="B4" s="526"/>
      <c r="C4" s="526"/>
      <c r="D4" s="526"/>
      <c r="E4" s="526"/>
      <c r="F4" s="526"/>
      <c r="G4" s="526"/>
      <c r="H4" s="133"/>
      <c r="I4" s="133"/>
      <c r="J4" s="133"/>
      <c r="K4" s="133"/>
    </row>
    <row r="5" spans="1:12" ht="20.100000000000001" customHeight="1">
      <c r="A5" s="527" t="str">
        <f>'2023_BannerMD_BMT_AUT_ADULT'!A4:E4</f>
        <v>EFFECTIVE 10/01/2023 THROUGH 9/30/2024</v>
      </c>
      <c r="B5" s="527"/>
      <c r="C5" s="527"/>
      <c r="D5" s="527"/>
      <c r="E5" s="527"/>
      <c r="F5" s="527"/>
      <c r="G5" s="527"/>
      <c r="H5" s="134"/>
      <c r="I5" s="134"/>
      <c r="J5" s="134"/>
      <c r="K5" s="134"/>
    </row>
    <row r="6" spans="1:12" ht="20.100000000000001" customHeight="1">
      <c r="A6" s="526" t="s">
        <v>155</v>
      </c>
      <c r="B6" s="526"/>
      <c r="C6" s="526"/>
      <c r="D6" s="526"/>
      <c r="E6" s="526"/>
      <c r="F6" s="526"/>
      <c r="G6" s="526"/>
      <c r="H6" s="133"/>
      <c r="I6" s="133"/>
      <c r="J6" s="133"/>
      <c r="K6" s="133"/>
    </row>
    <row r="8" spans="1:12" ht="15.75" thickBot="1"/>
    <row r="9" spans="1:12" ht="50.45" customHeight="1">
      <c r="B9" s="284" t="s">
        <v>5</v>
      </c>
      <c r="C9" s="277" t="s">
        <v>6</v>
      </c>
      <c r="D9" s="278" t="s">
        <v>169</v>
      </c>
      <c r="E9" s="111"/>
      <c r="F9" s="112"/>
      <c r="G9" s="112"/>
      <c r="H9" s="112"/>
    </row>
    <row r="10" spans="1:12" ht="58.15" customHeight="1">
      <c r="B10" s="279" t="s">
        <v>189</v>
      </c>
      <c r="C10" s="228" t="s">
        <v>159</v>
      </c>
      <c r="D10" s="287" t="s">
        <v>159</v>
      </c>
      <c r="E10" s="111"/>
      <c r="F10" s="112"/>
      <c r="G10" s="112"/>
      <c r="H10" s="112"/>
    </row>
    <row r="11" spans="1:12" ht="39.950000000000003" customHeight="1">
      <c r="B11" s="281" t="s">
        <v>10</v>
      </c>
      <c r="C11" s="229">
        <v>247367</v>
      </c>
      <c r="D11" s="288">
        <f>ROUND(C11*C$27,0)</f>
        <v>256569</v>
      </c>
      <c r="E11" s="116"/>
      <c r="F11" s="117"/>
      <c r="G11" s="117"/>
      <c r="H11" s="117"/>
    </row>
    <row r="12" spans="1:12" ht="39.950000000000003" customHeight="1">
      <c r="B12" s="283" t="s">
        <v>11</v>
      </c>
      <c r="C12" s="229">
        <v>216444</v>
      </c>
      <c r="D12" s="288">
        <f>ROUND(C12*C$27,0)</f>
        <v>224496</v>
      </c>
      <c r="E12" s="116"/>
      <c r="F12" s="117"/>
      <c r="G12" s="117"/>
      <c r="H12" s="117"/>
    </row>
    <row r="13" spans="1:12" ht="39.950000000000003" customHeight="1">
      <c r="B13" s="283" t="s">
        <v>170</v>
      </c>
      <c r="C13" s="229">
        <v>55656</v>
      </c>
      <c r="D13" s="288">
        <f>ROUND(C13*C$27,0)</f>
        <v>57726</v>
      </c>
      <c r="E13" s="116"/>
      <c r="F13" s="117"/>
      <c r="G13" s="117"/>
      <c r="H13" s="117"/>
      <c r="L13" s="203"/>
    </row>
    <row r="14" spans="1:12" ht="48.95" customHeight="1">
      <c r="B14" s="296" t="s">
        <v>194</v>
      </c>
      <c r="C14" s="296"/>
      <c r="D14" s="298">
        <f>SUM(D10:D13)</f>
        <v>538791</v>
      </c>
      <c r="E14" s="120"/>
      <c r="F14" s="117"/>
      <c r="G14" s="117"/>
      <c r="H14" s="117"/>
      <c r="L14" s="203"/>
    </row>
    <row r="15" spans="1:12" ht="21.6" customHeight="1">
      <c r="B15" s="117"/>
      <c r="C15" s="117"/>
      <c r="D15" s="117"/>
      <c r="E15" s="117"/>
      <c r="F15" s="117"/>
      <c r="G15" s="117"/>
      <c r="H15" s="117"/>
      <c r="L15" s="203"/>
    </row>
    <row r="16" spans="1:12" ht="39" hidden="1" customHeight="1">
      <c r="B16" s="117"/>
      <c r="C16" s="117"/>
      <c r="D16" s="121"/>
      <c r="E16" s="117"/>
      <c r="F16" s="117"/>
      <c r="G16" s="117"/>
      <c r="H16" s="117"/>
      <c r="L16" s="203"/>
    </row>
    <row r="17" spans="2:7" ht="40.5" customHeight="1">
      <c r="B17" s="532" t="s">
        <v>172</v>
      </c>
      <c r="C17" s="533"/>
      <c r="D17" s="533"/>
      <c r="E17" s="533"/>
      <c r="F17" s="533"/>
      <c r="G17" s="534"/>
    </row>
    <row r="19" spans="2:7">
      <c r="B19" s="122"/>
      <c r="C19" s="122" t="s">
        <v>34</v>
      </c>
      <c r="D19" s="112" t="s">
        <v>34</v>
      </c>
      <c r="E19" s="117"/>
      <c r="F19" s="117"/>
      <c r="G19" s="126"/>
    </row>
    <row r="20" spans="2:7" ht="79.5" customHeight="1">
      <c r="B20" s="123" t="s">
        <v>195</v>
      </c>
      <c r="C20" s="256">
        <v>1311009</v>
      </c>
      <c r="D20" s="282">
        <f>ROUND(C20*C$27,0)</f>
        <v>1359779</v>
      </c>
      <c r="E20" s="535" t="s">
        <v>161</v>
      </c>
      <c r="F20" s="541"/>
      <c r="G20" s="542"/>
    </row>
    <row r="22" spans="2:7" ht="27.6" customHeight="1">
      <c r="B22" s="507" t="s">
        <v>97</v>
      </c>
      <c r="C22" s="508"/>
      <c r="D22" s="508"/>
      <c r="E22" s="508"/>
      <c r="F22" s="508"/>
      <c r="G22" s="509"/>
    </row>
    <row r="26" spans="2:7" s="10" customFormat="1" ht="12.75" hidden="1">
      <c r="B26" s="138" t="s">
        <v>36</v>
      </c>
      <c r="C26" s="15"/>
      <c r="D26" s="15"/>
      <c r="E26" s="15"/>
      <c r="F26" s="15"/>
    </row>
    <row r="27" spans="2:7" s="10" customFormat="1" ht="12.75" hidden="1">
      <c r="B27" s="25" t="s">
        <v>18</v>
      </c>
      <c r="C27" s="27">
        <v>1.0371999999999999</v>
      </c>
    </row>
    <row r="28" spans="2:7" s="10" customFormat="1" ht="12.75" hidden="1">
      <c r="B28" s="15" t="s">
        <v>37</v>
      </c>
      <c r="C28" s="200">
        <v>60000</v>
      </c>
    </row>
  </sheetData>
  <mergeCells count="8">
    <mergeCell ref="B22:G22"/>
    <mergeCell ref="B17:G17"/>
    <mergeCell ref="E20:G20"/>
    <mergeCell ref="A2:G2"/>
    <mergeCell ref="A3:G3"/>
    <mergeCell ref="A4:G4"/>
    <mergeCell ref="A5:G5"/>
    <mergeCell ref="A6:G6"/>
  </mergeCells>
  <printOptions horizontalCentered="1"/>
  <pageMargins left="0.7" right="0.7" top="0.75" bottom="0.75" header="0.3" footer="0.3"/>
  <pageSetup scale="84"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6"/>
    <pageSetUpPr fitToPage="1"/>
  </sheetPr>
  <dimension ref="A2:I28"/>
  <sheetViews>
    <sheetView showGridLines="0" topLeftCell="A2" zoomScale="90" zoomScaleNormal="90" zoomScaleSheetLayoutView="70" workbookViewId="0">
      <selection activeCell="F10" sqref="F10"/>
    </sheetView>
  </sheetViews>
  <sheetFormatPr defaultColWidth="9" defaultRowHeight="12.75"/>
  <cols>
    <col min="1" max="1" width="2.875" style="15" customWidth="1"/>
    <col min="2" max="2" width="64" style="15" customWidth="1"/>
    <col min="3" max="3" width="19.125" style="15" hidden="1" customWidth="1"/>
    <col min="4" max="4" width="27.875" style="15" customWidth="1"/>
    <col min="5" max="6" width="18.625" style="15" customWidth="1"/>
    <col min="7" max="7" width="10.25" style="15" customWidth="1"/>
    <col min="8" max="8" width="9" style="15" customWidth="1"/>
    <col min="9" max="16384" width="9" style="15"/>
  </cols>
  <sheetData>
    <row r="2" spans="1:7" s="11" customFormat="1" ht="19.899999999999999" customHeight="1">
      <c r="A2" s="510" t="s">
        <v>196</v>
      </c>
      <c r="B2" s="510"/>
      <c r="C2" s="510"/>
      <c r="D2" s="510"/>
      <c r="E2" s="510"/>
      <c r="F2" s="510"/>
      <c r="G2" s="510"/>
    </row>
    <row r="3" spans="1:7" s="11" customFormat="1" ht="19.899999999999999" customHeight="1">
      <c r="A3" s="510" t="s">
        <v>1</v>
      </c>
      <c r="B3" s="510"/>
      <c r="C3" s="510"/>
      <c r="D3" s="510"/>
      <c r="E3" s="510"/>
      <c r="F3" s="510"/>
      <c r="G3" s="510"/>
    </row>
    <row r="4" spans="1:7" s="11" customFormat="1" ht="19.899999999999999" customHeight="1">
      <c r="A4" s="511" t="str">
        <f>'2023_BannerMD_BMT_AUT_ADULT'!A4:E4</f>
        <v>EFFECTIVE 10/01/2023 THROUGH 9/30/2024</v>
      </c>
      <c r="B4" s="511"/>
      <c r="C4" s="511"/>
      <c r="D4" s="511"/>
      <c r="E4" s="511"/>
      <c r="F4" s="511"/>
      <c r="G4" s="511"/>
    </row>
    <row r="5" spans="1:7" s="11" customFormat="1" ht="19.899999999999999" customHeight="1">
      <c r="A5" s="510" t="s">
        <v>197</v>
      </c>
      <c r="B5" s="510"/>
      <c r="C5" s="510"/>
      <c r="D5" s="510"/>
      <c r="E5" s="510"/>
      <c r="F5" s="510"/>
      <c r="G5" s="510"/>
    </row>
    <row r="6" spans="1:7" s="12" customFormat="1" ht="15">
      <c r="B6" s="13"/>
      <c r="C6" s="13"/>
    </row>
    <row r="7" spans="1:7">
      <c r="B7" s="17"/>
      <c r="C7" s="17"/>
      <c r="D7" s="2" t="s">
        <v>4</v>
      </c>
      <c r="E7" s="2"/>
      <c r="F7" s="2"/>
      <c r="G7" s="2"/>
    </row>
    <row r="8" spans="1:7" ht="40.15" customHeight="1">
      <c r="B8" s="316" t="s">
        <v>5</v>
      </c>
      <c r="C8" s="318" t="s">
        <v>6</v>
      </c>
      <c r="D8" s="316" t="s">
        <v>7</v>
      </c>
      <c r="E8" s="2"/>
      <c r="F8" s="2"/>
      <c r="G8" s="2"/>
    </row>
    <row r="9" spans="1:7" ht="40.15" customHeight="1">
      <c r="B9" s="400" t="s">
        <v>8</v>
      </c>
      <c r="C9" s="301">
        <v>5691</v>
      </c>
      <c r="D9" s="301">
        <f>ROUND(C9*$C$25,0)</f>
        <v>5903</v>
      </c>
      <c r="E9" s="2"/>
      <c r="F9" s="2"/>
      <c r="G9" s="2"/>
    </row>
    <row r="10" spans="1:7" ht="35.1" customHeight="1">
      <c r="B10" s="259" t="s">
        <v>9</v>
      </c>
      <c r="C10" s="301">
        <v>14086</v>
      </c>
      <c r="D10" s="301">
        <f t="shared" ref="D10:D13" si="0">ROUND(C10*$C$25,0)</f>
        <v>14610</v>
      </c>
      <c r="E10" s="20"/>
    </row>
    <row r="11" spans="1:7" ht="35.1" customHeight="1">
      <c r="B11" s="259" t="s">
        <v>10</v>
      </c>
      <c r="C11" s="301">
        <v>105641</v>
      </c>
      <c r="D11" s="301">
        <f t="shared" si="0"/>
        <v>109571</v>
      </c>
      <c r="E11" s="20"/>
    </row>
    <row r="12" spans="1:7" ht="49.5" customHeight="1">
      <c r="B12" s="41" t="s">
        <v>11</v>
      </c>
      <c r="C12" s="301">
        <v>26763</v>
      </c>
      <c r="D12" s="301">
        <f t="shared" si="0"/>
        <v>27759</v>
      </c>
      <c r="E12" s="20"/>
    </row>
    <row r="13" spans="1:7" ht="42" customHeight="1">
      <c r="B13" s="41" t="s">
        <v>12</v>
      </c>
      <c r="C13" s="301">
        <v>9860</v>
      </c>
      <c r="D13" s="301">
        <f t="shared" si="0"/>
        <v>10227</v>
      </c>
      <c r="E13" s="20"/>
    </row>
    <row r="14" spans="1:7" ht="42" customHeight="1">
      <c r="B14" s="142" t="s">
        <v>198</v>
      </c>
      <c r="C14" s="143" t="s">
        <v>199</v>
      </c>
      <c r="D14" s="332" t="s">
        <v>199</v>
      </c>
      <c r="E14" s="20"/>
    </row>
    <row r="15" spans="1:7" ht="35.1" customHeight="1">
      <c r="B15" s="310" t="s">
        <v>13</v>
      </c>
      <c r="C15" s="310"/>
      <c r="D15" s="315">
        <f>SUM(D9:D13)</f>
        <v>168070</v>
      </c>
      <c r="E15" s="17"/>
      <c r="F15" s="17"/>
      <c r="G15" s="17"/>
    </row>
    <row r="16" spans="1:7">
      <c r="B16" s="329"/>
      <c r="C16" s="329"/>
      <c r="D16" s="31"/>
    </row>
    <row r="17" spans="1:9" ht="65.25" customHeight="1">
      <c r="B17" s="5" t="s">
        <v>14</v>
      </c>
      <c r="C17" s="5"/>
      <c r="D17" s="146">
        <f>'2023_BannerMD_BMT_AUT_ADULT'!D16</f>
        <v>2317</v>
      </c>
      <c r="E17" s="512" t="str">
        <f>'2023_BannerMD_BMT_AUT_ADULT'!E16</f>
        <v>Days 11+/61+ paid at the per diem rate are not subject to the transplant outlier (prep and transplant through day 60) but are subject to outlier pursuant to the transplant specialty contract at an established threshold of $7,263.18</v>
      </c>
      <c r="F17" s="513"/>
      <c r="G17" s="514"/>
    </row>
    <row r="18" spans="1:9">
      <c r="B18" s="9"/>
      <c r="C18" s="9"/>
    </row>
    <row r="19" spans="1:9">
      <c r="B19" s="9"/>
      <c r="C19" s="9"/>
      <c r="D19" s="8"/>
    </row>
    <row r="20" spans="1:9" ht="45.75" customHeight="1">
      <c r="B20"/>
      <c r="C20" s="52"/>
      <c r="D20" s="507" t="s">
        <v>200</v>
      </c>
      <c r="E20" s="508"/>
      <c r="F20" s="508"/>
      <c r="G20" s="509"/>
    </row>
    <row r="21" spans="1:9" ht="11.45" customHeight="1">
      <c r="B21" s="1"/>
      <c r="C21" s="1"/>
    </row>
    <row r="22" spans="1:9" ht="45.75" customHeight="1">
      <c r="B22"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508"/>
      <c r="D22" s="508"/>
      <c r="E22" s="508"/>
      <c r="F22" s="508"/>
      <c r="G22" s="509"/>
    </row>
    <row r="23" spans="1:9" ht="6" customHeight="1"/>
    <row r="24" spans="1:9" hidden="1">
      <c r="B24" s="138" t="s">
        <v>36</v>
      </c>
    </row>
    <row r="25" spans="1:9" s="10" customFormat="1" hidden="1">
      <c r="A25" s="15"/>
      <c r="B25" s="25" t="s">
        <v>18</v>
      </c>
      <c r="C25" s="27">
        <v>1.0371999999999999</v>
      </c>
      <c r="D25" s="15"/>
      <c r="E25" s="15"/>
      <c r="F25" s="15"/>
      <c r="G25" s="15"/>
    </row>
    <row r="26" spans="1:9" hidden="1">
      <c r="B26" s="1"/>
      <c r="C26" s="26"/>
    </row>
    <row r="28" spans="1:9" ht="36.75" customHeight="1">
      <c r="B28" s="507" t="s">
        <v>22</v>
      </c>
      <c r="C28" s="508"/>
      <c r="D28" s="508"/>
      <c r="E28" s="508"/>
      <c r="F28" s="508"/>
      <c r="G28" s="509"/>
      <c r="H28" s="10"/>
      <c r="I28" s="10"/>
    </row>
  </sheetData>
  <mergeCells count="8">
    <mergeCell ref="B28:G28"/>
    <mergeCell ref="B22:G22"/>
    <mergeCell ref="A2:G2"/>
    <mergeCell ref="A3:G3"/>
    <mergeCell ref="A4:G4"/>
    <mergeCell ref="A5:G5"/>
    <mergeCell ref="D20:G20"/>
    <mergeCell ref="E17:G17"/>
  </mergeCells>
  <printOptions horizontalCentered="1"/>
  <pageMargins left="0.25" right="0.25" top="0.25" bottom="0.25" header="0.25" footer="0.25"/>
  <pageSetup scale="85" orientation="landscape"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6"/>
    <pageSetUpPr fitToPage="1"/>
  </sheetPr>
  <dimension ref="A2:L34"/>
  <sheetViews>
    <sheetView showGridLines="0" topLeftCell="A2" zoomScale="90" zoomScaleNormal="90" zoomScaleSheetLayoutView="70" workbookViewId="0">
      <selection activeCell="C1" sqref="C1:C1048576"/>
    </sheetView>
  </sheetViews>
  <sheetFormatPr defaultColWidth="9" defaultRowHeight="12"/>
  <cols>
    <col min="1" max="1" width="2.875" customWidth="1"/>
    <col min="2" max="2" width="64" customWidth="1"/>
    <col min="3" max="3" width="22.25" hidden="1" customWidth="1"/>
    <col min="4" max="4" width="24" customWidth="1"/>
    <col min="5" max="6" width="18.625" customWidth="1"/>
    <col min="7" max="7" width="12.625" customWidth="1"/>
    <col min="8" max="8" width="9" customWidth="1"/>
  </cols>
  <sheetData>
    <row r="2" spans="1:12" s="11" customFormat="1" ht="19.899999999999999" customHeight="1">
      <c r="A2" s="510" t="s">
        <v>196</v>
      </c>
      <c r="B2" s="510"/>
      <c r="C2" s="510"/>
      <c r="D2" s="510"/>
      <c r="E2" s="510"/>
      <c r="F2" s="510"/>
      <c r="G2" s="510"/>
    </row>
    <row r="3" spans="1:12" s="11" customFormat="1" ht="19.899999999999999" customHeight="1">
      <c r="A3" s="510" t="s">
        <v>24</v>
      </c>
      <c r="B3" s="510"/>
      <c r="C3" s="510"/>
      <c r="D3" s="510"/>
      <c r="E3" s="510"/>
      <c r="F3" s="510"/>
      <c r="G3" s="510"/>
    </row>
    <row r="4" spans="1:12" s="11" customFormat="1" ht="19.899999999999999" customHeight="1">
      <c r="A4" s="511" t="str">
        <f>'2023_BannerMD_BMT_AUT_ADULT'!A4:E4</f>
        <v>EFFECTIVE 10/01/2023 THROUGH 9/30/2024</v>
      </c>
      <c r="B4" s="511"/>
      <c r="C4" s="511"/>
      <c r="D4" s="511"/>
      <c r="E4" s="511"/>
      <c r="F4" s="511"/>
      <c r="G4" s="511"/>
    </row>
    <row r="5" spans="1:12" s="11" customFormat="1" ht="19.899999999999999" customHeight="1">
      <c r="A5" s="510" t="s">
        <v>197</v>
      </c>
      <c r="B5" s="510"/>
      <c r="C5" s="510"/>
      <c r="D5" s="510"/>
      <c r="E5" s="510"/>
      <c r="F5" s="510"/>
      <c r="G5" s="510"/>
    </row>
    <row r="6" spans="1:12" s="12" customFormat="1" ht="15">
      <c r="B6" s="13"/>
      <c r="C6" s="13"/>
      <c r="D6" s="14"/>
      <c r="E6" s="14"/>
      <c r="F6" s="14"/>
      <c r="G6" s="14"/>
    </row>
    <row r="7" spans="1:12" s="15" customFormat="1" ht="12.75">
      <c r="B7" s="17"/>
      <c r="C7" s="17"/>
      <c r="D7" s="2" t="s">
        <v>4</v>
      </c>
      <c r="E7" s="2"/>
      <c r="F7" s="2"/>
      <c r="G7" s="2"/>
      <c r="H7"/>
      <c r="I7"/>
      <c r="J7"/>
      <c r="K7"/>
      <c r="L7"/>
    </row>
    <row r="8" spans="1:12" s="15" customFormat="1" ht="39" customHeight="1">
      <c r="B8" s="316" t="s">
        <v>5</v>
      </c>
      <c r="C8" s="318" t="s">
        <v>6</v>
      </c>
      <c r="D8" s="316" t="s">
        <v>7</v>
      </c>
      <c r="E8" s="2"/>
      <c r="F8" s="2"/>
      <c r="G8" s="2"/>
      <c r="H8"/>
      <c r="I8"/>
      <c r="J8"/>
      <c r="K8"/>
      <c r="L8"/>
    </row>
    <row r="9" spans="1:12" s="15" customFormat="1" ht="46.5" customHeight="1">
      <c r="B9" s="400" t="s">
        <v>8</v>
      </c>
      <c r="C9" s="301">
        <v>5731</v>
      </c>
      <c r="D9" s="258">
        <f>ROUND(C9*$C$25,0)</f>
        <v>5944</v>
      </c>
      <c r="E9" s="2"/>
      <c r="F9" s="2"/>
      <c r="G9" s="2"/>
      <c r="H9"/>
      <c r="I9"/>
      <c r="J9"/>
      <c r="K9"/>
      <c r="L9"/>
    </row>
    <row r="10" spans="1:12" s="15" customFormat="1" ht="35.1" customHeight="1">
      <c r="B10" s="4" t="s">
        <v>201</v>
      </c>
      <c r="C10" s="258">
        <v>6111</v>
      </c>
      <c r="D10" s="258">
        <f t="shared" ref="D10:D14" si="0">ROUND(C10*$C$25,0)</f>
        <v>6338</v>
      </c>
      <c r="E10" s="20"/>
      <c r="H10"/>
      <c r="I10"/>
      <c r="J10"/>
      <c r="K10"/>
      <c r="L10"/>
    </row>
    <row r="11" spans="1:12" s="15" customFormat="1" ht="45" customHeight="1">
      <c r="B11" s="41" t="s">
        <v>202</v>
      </c>
      <c r="C11" s="258">
        <v>15273</v>
      </c>
      <c r="D11" s="258">
        <f t="shared" si="0"/>
        <v>15841</v>
      </c>
      <c r="E11" s="20"/>
      <c r="H11"/>
      <c r="I11"/>
      <c r="J11"/>
      <c r="K11"/>
      <c r="L11"/>
    </row>
    <row r="12" spans="1:12" s="15" customFormat="1" ht="35.1" customHeight="1">
      <c r="B12" s="259" t="s">
        <v>10</v>
      </c>
      <c r="C12" s="258">
        <v>45837</v>
      </c>
      <c r="D12" s="258">
        <f t="shared" si="0"/>
        <v>47542</v>
      </c>
      <c r="E12" s="20"/>
      <c r="H12"/>
      <c r="I12"/>
      <c r="J12"/>
      <c r="K12"/>
      <c r="L12"/>
    </row>
    <row r="13" spans="1:12" s="15" customFormat="1" ht="48" customHeight="1">
      <c r="B13" s="41" t="s">
        <v>11</v>
      </c>
      <c r="C13" s="258">
        <v>84034</v>
      </c>
      <c r="D13" s="258">
        <f t="shared" si="0"/>
        <v>87160</v>
      </c>
      <c r="E13" s="20"/>
      <c r="H13"/>
      <c r="I13"/>
      <c r="J13"/>
      <c r="K13"/>
      <c r="L13"/>
    </row>
    <row r="14" spans="1:12" s="15" customFormat="1" ht="35.1" customHeight="1">
      <c r="B14" s="41" t="s">
        <v>12</v>
      </c>
      <c r="C14" s="258">
        <v>18334</v>
      </c>
      <c r="D14" s="258">
        <f t="shared" si="0"/>
        <v>19016</v>
      </c>
      <c r="E14" s="20"/>
      <c r="H14"/>
      <c r="I14"/>
      <c r="J14"/>
      <c r="K14"/>
      <c r="L14"/>
    </row>
    <row r="15" spans="1:12" s="15" customFormat="1" ht="45" customHeight="1">
      <c r="B15" s="142" t="s">
        <v>198</v>
      </c>
      <c r="C15" s="143" t="s">
        <v>199</v>
      </c>
      <c r="D15" s="143" t="s">
        <v>199</v>
      </c>
      <c r="E15" s="20"/>
      <c r="H15"/>
      <c r="I15"/>
      <c r="J15"/>
      <c r="K15"/>
      <c r="L15"/>
    </row>
    <row r="16" spans="1:12" s="15" customFormat="1" ht="35.1" customHeight="1">
      <c r="A16"/>
      <c r="B16" s="310" t="s">
        <v>203</v>
      </c>
      <c r="C16" s="58"/>
      <c r="D16" s="315">
        <f>SUM(D9:D14)</f>
        <v>181841</v>
      </c>
      <c r="E16" s="17"/>
      <c r="F16" s="17"/>
      <c r="G16" s="17"/>
      <c r="H16"/>
      <c r="I16"/>
      <c r="J16"/>
      <c r="K16"/>
      <c r="L16"/>
    </row>
    <row r="17" spans="1:12" s="15" customFormat="1" ht="12.75">
      <c r="A17"/>
      <c r="B17" s="329"/>
      <c r="D17" s="31"/>
      <c r="H17"/>
      <c r="I17"/>
      <c r="J17"/>
      <c r="K17"/>
      <c r="L17"/>
    </row>
    <row r="18" spans="1:12" s="15" customFormat="1" ht="66" customHeight="1">
      <c r="A18"/>
      <c r="B18" s="5" t="s">
        <v>14</v>
      </c>
      <c r="C18" s="5"/>
      <c r="D18" s="146">
        <f>'2023_BannerMD_BMT_AUT_ADULT'!D16</f>
        <v>2317</v>
      </c>
      <c r="E18" s="512" t="str">
        <f>'2023_BannerMD_BMT_AUT_ADULT'!E16</f>
        <v>Days 11+/61+ paid at the per diem rate are not subject to the transplant outlier (prep and transplant through day 60) but are subject to outlier pursuant to the transplant specialty contract at an established threshold of $7,263.18</v>
      </c>
      <c r="F18" s="513"/>
      <c r="G18" s="514"/>
      <c r="H18"/>
      <c r="I18"/>
      <c r="J18"/>
      <c r="K18"/>
      <c r="L18"/>
    </row>
    <row r="19" spans="1:12" s="15" customFormat="1" ht="12.75">
      <c r="A19"/>
      <c r="B19" s="9"/>
      <c r="C19" s="9"/>
      <c r="H19"/>
      <c r="I19"/>
      <c r="J19"/>
      <c r="K19"/>
      <c r="L19"/>
    </row>
    <row r="20" spans="1:12" s="15" customFormat="1" ht="12.75">
      <c r="A20"/>
      <c r="B20"/>
      <c r="C20" s="9"/>
      <c r="D20" s="8"/>
      <c r="H20"/>
      <c r="I20"/>
      <c r="J20"/>
      <c r="K20"/>
      <c r="L20"/>
    </row>
    <row r="21" spans="1:12" s="15" customFormat="1" ht="12.75">
      <c r="A21"/>
      <c r="B21" s="9"/>
      <c r="C21" s="9"/>
      <c r="D21" s="8"/>
      <c r="H21"/>
      <c r="I21"/>
      <c r="J21"/>
      <c r="K21"/>
      <c r="L21"/>
    </row>
    <row r="22" spans="1:12" s="12" customFormat="1" ht="55.5" customHeight="1">
      <c r="B22" s="507" t="s">
        <v>29</v>
      </c>
      <c r="C22" s="508"/>
      <c r="D22" s="508"/>
      <c r="E22" s="508"/>
      <c r="F22" s="508"/>
      <c r="G22" s="509"/>
    </row>
    <row r="23" spans="1:12" s="15" customFormat="1" ht="12.75">
      <c r="A23"/>
      <c r="B23" s="1"/>
      <c r="C23" s="1"/>
      <c r="H23"/>
      <c r="I23"/>
      <c r="J23"/>
      <c r="K23"/>
      <c r="L23"/>
    </row>
    <row r="24" spans="1:12" s="15" customFormat="1" ht="12.75" hidden="1">
      <c r="A24"/>
      <c r="B24" s="138" t="s">
        <v>36</v>
      </c>
      <c r="H24"/>
      <c r="I24"/>
      <c r="J24"/>
      <c r="K24"/>
      <c r="L24"/>
    </row>
    <row r="25" spans="1:12" s="15" customFormat="1" ht="12.75" hidden="1">
      <c r="A25"/>
      <c r="B25" s="25" t="s">
        <v>18</v>
      </c>
      <c r="C25" s="27">
        <v>1.0371999999999999</v>
      </c>
      <c r="D25" s="49"/>
      <c r="H25"/>
      <c r="I25"/>
      <c r="J25"/>
      <c r="K25"/>
      <c r="L25"/>
    </row>
    <row r="26" spans="1:12" s="15" customFormat="1" ht="12.75" hidden="1">
      <c r="A26"/>
      <c r="B26" s="1"/>
      <c r="C26" s="26"/>
      <c r="H26"/>
      <c r="I26"/>
      <c r="J26"/>
      <c r="K26"/>
      <c r="L26"/>
    </row>
    <row r="27" spans="1:12" s="15" customFormat="1" ht="12.75">
      <c r="A27"/>
      <c r="H27"/>
      <c r="I27"/>
      <c r="J27"/>
      <c r="K27"/>
      <c r="L27"/>
    </row>
    <row r="32" spans="1:12" ht="33" customHeight="1">
      <c r="B32" s="507" t="s">
        <v>200</v>
      </c>
      <c r="C32" s="508"/>
      <c r="D32" s="508"/>
      <c r="E32" s="509"/>
    </row>
    <row r="34" spans="2:9" s="15" customFormat="1" ht="36.75" customHeight="1">
      <c r="B34" s="507" t="s">
        <v>22</v>
      </c>
      <c r="C34" s="508"/>
      <c r="D34" s="508"/>
      <c r="E34" s="508"/>
      <c r="F34" s="508"/>
      <c r="G34" s="509"/>
      <c r="H34" s="10"/>
      <c r="I34" s="10"/>
    </row>
  </sheetData>
  <mergeCells count="8">
    <mergeCell ref="B32:E32"/>
    <mergeCell ref="B34:G34"/>
    <mergeCell ref="B22:G22"/>
    <mergeCell ref="A2:G2"/>
    <mergeCell ref="A3:G3"/>
    <mergeCell ref="A4:G4"/>
    <mergeCell ref="A5:G5"/>
    <mergeCell ref="E18:G18"/>
  </mergeCells>
  <printOptions horizontalCentered="1"/>
  <pageMargins left="0.25" right="0.25" top="0.25" bottom="0.25" header="0.25" footer="0.25"/>
  <pageSetup scale="78"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6"/>
    <pageSetUpPr fitToPage="1"/>
  </sheetPr>
  <dimension ref="A2:I28"/>
  <sheetViews>
    <sheetView showGridLines="0" zoomScale="90" zoomScaleNormal="90" zoomScaleSheetLayoutView="70" workbookViewId="0">
      <selection activeCell="C1" sqref="C1:C1048576"/>
    </sheetView>
  </sheetViews>
  <sheetFormatPr defaultColWidth="9" defaultRowHeight="12.75"/>
  <cols>
    <col min="1" max="1" width="2.875" style="15" customWidth="1"/>
    <col min="2" max="2" width="64" style="15" customWidth="1"/>
    <col min="3" max="3" width="22" style="15" hidden="1" customWidth="1"/>
    <col min="4" max="4" width="23.62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10" t="s">
        <v>196</v>
      </c>
      <c r="B2" s="510"/>
      <c r="C2" s="510"/>
      <c r="D2" s="510"/>
      <c r="E2" s="510"/>
      <c r="F2" s="510"/>
      <c r="G2" s="510"/>
    </row>
    <row r="3" spans="1:7" s="11" customFormat="1" ht="19.899999999999999" customHeight="1">
      <c r="A3" s="510" t="s">
        <v>30</v>
      </c>
      <c r="B3" s="510"/>
      <c r="C3" s="510"/>
      <c r="D3" s="510"/>
      <c r="E3" s="510"/>
      <c r="F3" s="510"/>
      <c r="G3" s="510"/>
    </row>
    <row r="4" spans="1:7" s="11" customFormat="1" ht="19.899999999999999" customHeight="1">
      <c r="A4" s="511" t="str">
        <f>'2023_BannerMD_BMT_AUT_ADULT'!A4:E4</f>
        <v>EFFECTIVE 10/01/2023 THROUGH 9/30/2024</v>
      </c>
      <c r="B4" s="511"/>
      <c r="C4" s="511"/>
      <c r="D4" s="511"/>
      <c r="E4" s="511"/>
      <c r="F4" s="511"/>
      <c r="G4" s="511"/>
    </row>
    <row r="5" spans="1:7" s="11" customFormat="1" ht="19.899999999999999" customHeight="1">
      <c r="A5" s="510" t="s">
        <v>197</v>
      </c>
      <c r="B5" s="510"/>
      <c r="C5" s="510"/>
      <c r="D5" s="510"/>
      <c r="E5" s="510"/>
      <c r="F5" s="510"/>
      <c r="G5" s="510"/>
    </row>
    <row r="6" spans="1:7" s="11" customFormat="1" ht="15.75">
      <c r="A6" s="393"/>
      <c r="B6" s="393"/>
      <c r="C6" s="393"/>
      <c r="D6" s="393"/>
      <c r="E6" s="393"/>
      <c r="F6" s="393"/>
      <c r="G6" s="393"/>
    </row>
    <row r="7" spans="1:7">
      <c r="B7" s="17"/>
      <c r="C7" s="17"/>
      <c r="D7" s="16" t="s">
        <v>4</v>
      </c>
      <c r="E7" s="2"/>
      <c r="F7" s="2"/>
      <c r="G7" s="2"/>
    </row>
    <row r="8" spans="1:7" ht="40.9" customHeight="1">
      <c r="B8" s="316" t="s">
        <v>5</v>
      </c>
      <c r="C8" s="318" t="s">
        <v>6</v>
      </c>
      <c r="D8" s="316" t="s">
        <v>7</v>
      </c>
      <c r="E8" s="2"/>
      <c r="F8" s="2"/>
      <c r="G8" s="2"/>
    </row>
    <row r="9" spans="1:7" ht="40.9" customHeight="1">
      <c r="B9" s="400" t="s">
        <v>8</v>
      </c>
      <c r="C9" s="308">
        <v>5817</v>
      </c>
      <c r="D9" s="305">
        <f>ROUND(C9*$C$25,0)</f>
        <v>6033</v>
      </c>
      <c r="E9" s="2"/>
      <c r="F9" s="2"/>
      <c r="G9" s="2"/>
    </row>
    <row r="10" spans="1:7" ht="35.1" customHeight="1">
      <c r="B10" s="4" t="s">
        <v>204</v>
      </c>
      <c r="C10" s="309">
        <v>8971</v>
      </c>
      <c r="D10" s="305">
        <f>ROUND(C10*$C$25,0)</f>
        <v>9305</v>
      </c>
      <c r="E10" s="20"/>
    </row>
    <row r="11" spans="1:7" ht="45" customHeight="1">
      <c r="B11" s="41" t="s">
        <v>205</v>
      </c>
      <c r="C11" s="309">
        <v>15273</v>
      </c>
      <c r="D11" s="305">
        <f>ROUND(C11*$C$25,0)</f>
        <v>15841</v>
      </c>
      <c r="E11" s="20"/>
    </row>
    <row r="12" spans="1:7" ht="35.1" customHeight="1">
      <c r="B12" s="259" t="s">
        <v>10</v>
      </c>
      <c r="C12" s="309">
        <v>44850</v>
      </c>
      <c r="D12" s="305">
        <f t="shared" ref="D12:D14" si="0">ROUND(C12*$C$25,0)</f>
        <v>46518</v>
      </c>
      <c r="E12" s="20"/>
    </row>
    <row r="13" spans="1:7" ht="35.1" customHeight="1">
      <c r="B13" s="41" t="s">
        <v>11</v>
      </c>
      <c r="C13" s="309">
        <v>100165</v>
      </c>
      <c r="D13" s="305">
        <f t="shared" si="0"/>
        <v>103891</v>
      </c>
      <c r="E13" s="20"/>
    </row>
    <row r="14" spans="1:7" ht="35.1" customHeight="1">
      <c r="B14" s="41" t="s">
        <v>12</v>
      </c>
      <c r="C14" s="309">
        <v>29901</v>
      </c>
      <c r="D14" s="305">
        <f t="shared" si="0"/>
        <v>31013</v>
      </c>
      <c r="E14" s="20"/>
    </row>
    <row r="15" spans="1:7" ht="49.5" customHeight="1">
      <c r="B15" s="142" t="s">
        <v>198</v>
      </c>
      <c r="C15" s="143" t="s">
        <v>199</v>
      </c>
      <c r="D15" s="143" t="s">
        <v>199</v>
      </c>
      <c r="E15" s="20"/>
    </row>
    <row r="16" spans="1:7" ht="35.1" customHeight="1">
      <c r="B16" s="310" t="s">
        <v>33</v>
      </c>
      <c r="C16" s="321"/>
      <c r="D16" s="314">
        <f>SUM(D9:D14)</f>
        <v>212601</v>
      </c>
      <c r="E16" s="17"/>
      <c r="F16" s="17"/>
      <c r="G16" s="17"/>
    </row>
    <row r="17" spans="1:9">
      <c r="B17" s="329"/>
      <c r="D17" s="31"/>
    </row>
    <row r="18" spans="1:9" ht="63.75" customHeight="1">
      <c r="B18" s="5" t="s">
        <v>14</v>
      </c>
      <c r="C18" s="5"/>
      <c r="D18" s="146">
        <f>'2023_BannerMD_BMT_AUT_ADULT'!D16</f>
        <v>2317</v>
      </c>
      <c r="E18" s="512" t="str">
        <f>'2023_BannerMD_BMT_AUT_ADULT'!E16</f>
        <v>Days 11+/61+ paid at the per diem rate are not subject to the transplant outlier (prep and transplant through day 60) but are subject to outlier pursuant to the transplant specialty contract at an established threshold of $7,263.18</v>
      </c>
      <c r="F18" s="513"/>
      <c r="G18" s="514"/>
    </row>
    <row r="19" spans="1:9">
      <c r="B19" s="9"/>
      <c r="C19" s="9"/>
      <c r="D19" s="53"/>
    </row>
    <row r="20" spans="1:9">
      <c r="B20"/>
      <c r="C20" s="9"/>
      <c r="D20" s="53"/>
    </row>
    <row r="21" spans="1:9">
      <c r="B21" s="9"/>
      <c r="C21" s="9"/>
      <c r="D21" s="53"/>
    </row>
    <row r="22" spans="1:9" s="11" customFormat="1" ht="51.75" customHeight="1">
      <c r="A22" s="393"/>
      <c r="B22" s="507" t="s">
        <v>29</v>
      </c>
      <c r="C22" s="508"/>
      <c r="D22" s="508"/>
      <c r="E22" s="508"/>
      <c r="F22" s="508"/>
      <c r="G22" s="509"/>
    </row>
    <row r="23" spans="1:9" hidden="1">
      <c r="B23" s="1"/>
      <c r="C23" s="1"/>
    </row>
    <row r="24" spans="1:9" hidden="1">
      <c r="B24" s="138" t="s">
        <v>36</v>
      </c>
    </row>
    <row r="25" spans="1:9" hidden="1">
      <c r="B25" s="25" t="s">
        <v>18</v>
      </c>
      <c r="C25" s="27">
        <v>1.0371999999999999</v>
      </c>
    </row>
    <row r="26" spans="1:9" hidden="1">
      <c r="B26" s="1"/>
      <c r="C26" s="26"/>
    </row>
    <row r="28" spans="1:9" ht="36.75" customHeight="1">
      <c r="B28" s="507" t="s">
        <v>22</v>
      </c>
      <c r="C28" s="508"/>
      <c r="D28" s="508"/>
      <c r="E28" s="508"/>
      <c r="F28" s="508"/>
      <c r="G28" s="509"/>
      <c r="H28" s="10"/>
      <c r="I28" s="10"/>
    </row>
  </sheetData>
  <mergeCells count="7">
    <mergeCell ref="B28:G28"/>
    <mergeCell ref="B22:G22"/>
    <mergeCell ref="A2:G2"/>
    <mergeCell ref="A3:G3"/>
    <mergeCell ref="A4:G4"/>
    <mergeCell ref="A5:G5"/>
    <mergeCell ref="E18:G18"/>
  </mergeCells>
  <printOptions horizontalCentered="1"/>
  <pageMargins left="0.25" right="0.25" top="0.25" bottom="0.25" header="0.25" footer="0.25"/>
  <pageSetup scale="89" orientation="landscape"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6"/>
    <pageSetUpPr fitToPage="1"/>
  </sheetPr>
  <dimension ref="A2:I28"/>
  <sheetViews>
    <sheetView showGridLines="0" zoomScale="90" zoomScaleNormal="90" zoomScaleSheetLayoutView="70" workbookViewId="0">
      <selection activeCell="E11" sqref="E11"/>
    </sheetView>
  </sheetViews>
  <sheetFormatPr defaultColWidth="9" defaultRowHeight="12.75"/>
  <cols>
    <col min="1" max="1" width="2.875" style="15" customWidth="1"/>
    <col min="2" max="2" width="64" style="15" customWidth="1"/>
    <col min="3" max="3" width="23.625" style="15" hidden="1" customWidth="1"/>
    <col min="4" max="4" width="23.62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10" t="s">
        <v>196</v>
      </c>
      <c r="B2" s="510"/>
      <c r="C2" s="510"/>
      <c r="D2" s="510"/>
      <c r="E2" s="510"/>
      <c r="F2" s="510"/>
      <c r="G2" s="510"/>
    </row>
    <row r="3" spans="1:7" s="11" customFormat="1" ht="19.899999999999999" customHeight="1">
      <c r="A3" s="510" t="s">
        <v>206</v>
      </c>
      <c r="B3" s="510"/>
      <c r="C3" s="510"/>
      <c r="D3" s="510"/>
      <c r="E3" s="510"/>
      <c r="F3" s="510"/>
      <c r="G3" s="510"/>
    </row>
    <row r="4" spans="1:7" s="11" customFormat="1" ht="19.899999999999999" customHeight="1">
      <c r="A4" s="511" t="str">
        <f>'2023_BannerMD_BMT_AUT_ADULT'!A4:E4</f>
        <v>EFFECTIVE 10/01/2023 THROUGH 9/30/2024</v>
      </c>
      <c r="B4" s="511"/>
      <c r="C4" s="511"/>
      <c r="D4" s="511"/>
      <c r="E4" s="511"/>
      <c r="F4" s="511"/>
      <c r="G4" s="511"/>
    </row>
    <row r="5" spans="1:7" s="11" customFormat="1" ht="19.899999999999999" customHeight="1">
      <c r="A5" s="510" t="s">
        <v>197</v>
      </c>
      <c r="B5" s="510"/>
      <c r="C5" s="510"/>
      <c r="D5" s="510"/>
      <c r="E5" s="510"/>
      <c r="F5" s="510"/>
      <c r="G5" s="510"/>
    </row>
    <row r="6" spans="1:7" s="11" customFormat="1" ht="15.75">
      <c r="A6" s="393"/>
      <c r="B6" s="393"/>
      <c r="C6" s="393"/>
      <c r="D6" s="393"/>
      <c r="E6" s="393"/>
      <c r="F6" s="393"/>
      <c r="G6" s="393"/>
    </row>
    <row r="7" spans="1:7">
      <c r="B7" s="17"/>
      <c r="C7" s="17"/>
      <c r="D7" s="16" t="s">
        <v>4</v>
      </c>
      <c r="E7" s="2"/>
      <c r="F7" s="2"/>
      <c r="G7" s="2"/>
    </row>
    <row r="8" spans="1:7" ht="40.9" customHeight="1">
      <c r="B8" s="316" t="s">
        <v>5</v>
      </c>
      <c r="C8" s="318" t="s">
        <v>6</v>
      </c>
      <c r="D8" s="316" t="s">
        <v>7</v>
      </c>
      <c r="E8" s="2"/>
      <c r="F8" s="2"/>
      <c r="G8" s="2"/>
    </row>
    <row r="9" spans="1:7" ht="45" customHeight="1">
      <c r="B9" s="400" t="s">
        <v>8</v>
      </c>
      <c r="C9" s="301">
        <v>5944</v>
      </c>
      <c r="D9" s="258">
        <f>ROUND(C9*$C$25,0)</f>
        <v>6165</v>
      </c>
      <c r="E9" s="2"/>
      <c r="F9" s="2"/>
      <c r="G9" s="2"/>
    </row>
    <row r="10" spans="1:7" ht="35.1" customHeight="1">
      <c r="B10" s="259" t="s">
        <v>40</v>
      </c>
      <c r="C10" s="258">
        <v>9168</v>
      </c>
      <c r="D10" s="258">
        <f>ROUND(C10*$C$25,0)</f>
        <v>9509</v>
      </c>
      <c r="E10" s="20"/>
    </row>
    <row r="11" spans="1:7" ht="45" customHeight="1">
      <c r="B11" s="41" t="s">
        <v>205</v>
      </c>
      <c r="C11" s="302" t="s">
        <v>41</v>
      </c>
      <c r="D11" s="258" t="s">
        <v>41</v>
      </c>
      <c r="E11" s="20"/>
    </row>
    <row r="12" spans="1:7" ht="35.1" customHeight="1">
      <c r="B12" s="259" t="s">
        <v>10</v>
      </c>
      <c r="C12" s="258">
        <v>45837</v>
      </c>
      <c r="D12" s="258">
        <f>ROUND(C12*$C$25,0)</f>
        <v>47542</v>
      </c>
      <c r="E12" s="20"/>
    </row>
    <row r="13" spans="1:7" ht="35.1" customHeight="1">
      <c r="B13" s="41" t="s">
        <v>11</v>
      </c>
      <c r="C13" s="258">
        <v>102371</v>
      </c>
      <c r="D13" s="258">
        <f t="shared" ref="D13:D14" si="0">ROUND(C13*$C$25,0)</f>
        <v>106179</v>
      </c>
      <c r="E13" s="20"/>
    </row>
    <row r="14" spans="1:7" ht="35.1" customHeight="1">
      <c r="B14" s="41" t="s">
        <v>12</v>
      </c>
      <c r="C14" s="258">
        <v>30559</v>
      </c>
      <c r="D14" s="258">
        <f t="shared" si="0"/>
        <v>31696</v>
      </c>
      <c r="E14" s="20"/>
    </row>
    <row r="15" spans="1:7" ht="42.75" customHeight="1">
      <c r="B15" s="142" t="s">
        <v>198</v>
      </c>
      <c r="C15" s="143" t="s">
        <v>199</v>
      </c>
      <c r="D15" s="143" t="s">
        <v>199</v>
      </c>
      <c r="E15" s="20"/>
    </row>
    <row r="16" spans="1:7" ht="35.1" customHeight="1">
      <c r="B16" s="310" t="s">
        <v>207</v>
      </c>
      <c r="C16" s="321"/>
      <c r="D16" s="315">
        <f>D9+D10+D12+D13+D14</f>
        <v>201091</v>
      </c>
      <c r="E16" s="17"/>
      <c r="F16" s="17"/>
      <c r="G16" s="17"/>
    </row>
    <row r="17" spans="1:9">
      <c r="B17" s="329"/>
      <c r="D17" s="31"/>
    </row>
    <row r="18" spans="1:9" ht="66" customHeight="1">
      <c r="B18" s="5" t="s">
        <v>14</v>
      </c>
      <c r="C18" s="5"/>
      <c r="D18" s="146">
        <f>'2023_BannerMD_BMT_AUT_ADULT'!D16</f>
        <v>2317</v>
      </c>
      <c r="E18" s="512" t="str">
        <f>'2023_BannerMD_BMT_AUT_ADULT'!E16</f>
        <v>Days 11+/61+ paid at the per diem rate are not subject to the transplant outlier (prep and transplant through day 60) but are subject to outlier pursuant to the transplant specialty contract at an established threshold of $7,263.18</v>
      </c>
      <c r="F18" s="513"/>
      <c r="G18" s="514"/>
    </row>
    <row r="19" spans="1:9">
      <c r="B19" s="9"/>
      <c r="C19" s="9"/>
      <c r="D19" s="53"/>
    </row>
    <row r="20" spans="1:9">
      <c r="B20"/>
      <c r="C20" s="9"/>
      <c r="D20" s="53"/>
    </row>
    <row r="21" spans="1:9">
      <c r="B21" s="9"/>
      <c r="C21" s="9"/>
      <c r="D21" s="53"/>
    </row>
    <row r="22" spans="1:9" s="11" customFormat="1" ht="54.75" customHeight="1">
      <c r="A22" s="393"/>
      <c r="B22"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508"/>
      <c r="D22" s="508"/>
      <c r="E22" s="508"/>
      <c r="F22" s="508"/>
      <c r="G22" s="509"/>
    </row>
    <row r="23" spans="1:9" hidden="1">
      <c r="B23" s="1"/>
      <c r="C23" s="1"/>
    </row>
    <row r="24" spans="1:9" hidden="1">
      <c r="B24" s="138" t="s">
        <v>208</v>
      </c>
    </row>
    <row r="25" spans="1:9" hidden="1">
      <c r="B25" s="25" t="s">
        <v>18</v>
      </c>
      <c r="C25" s="27">
        <v>1.0371999999999999</v>
      </c>
    </row>
    <row r="26" spans="1:9" hidden="1">
      <c r="B26" s="1"/>
      <c r="C26" s="26"/>
    </row>
    <row r="28" spans="1:9" ht="36.75" customHeight="1">
      <c r="B28" s="507" t="s">
        <v>22</v>
      </c>
      <c r="C28" s="508"/>
      <c r="D28" s="508"/>
      <c r="E28" s="508"/>
      <c r="F28" s="508"/>
      <c r="G28" s="509"/>
      <c r="H28" s="10"/>
      <c r="I28" s="10"/>
    </row>
  </sheetData>
  <mergeCells count="7">
    <mergeCell ref="B28:G28"/>
    <mergeCell ref="B22:G22"/>
    <mergeCell ref="A2:G2"/>
    <mergeCell ref="A3:G3"/>
    <mergeCell ref="A4:G4"/>
    <mergeCell ref="A5:G5"/>
    <mergeCell ref="E18:G18"/>
  </mergeCells>
  <printOptions horizontalCentered="1"/>
  <pageMargins left="0.25" right="0.25" top="0.25" bottom="0.25" header="0.25" footer="0.25"/>
  <pageSetup scale="86" orientation="landscape"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6"/>
    <pageSetUpPr fitToPage="1"/>
  </sheetPr>
  <dimension ref="A2:I28"/>
  <sheetViews>
    <sheetView showGridLines="0" zoomScale="90" zoomScaleNormal="90" zoomScaleSheetLayoutView="70" workbookViewId="0">
      <selection activeCell="C1" sqref="C1:C1048576"/>
    </sheetView>
  </sheetViews>
  <sheetFormatPr defaultColWidth="9" defaultRowHeight="12.75"/>
  <cols>
    <col min="1" max="1" width="2.875" style="15" customWidth="1"/>
    <col min="2" max="2" width="64" style="15" customWidth="1"/>
    <col min="3" max="3" width="27.875" style="15" hidden="1" customWidth="1"/>
    <col min="4" max="4" width="27.875" style="15" customWidth="1"/>
    <col min="5" max="6" width="18.625" style="15" customWidth="1"/>
    <col min="7" max="7" width="10.25" style="15" customWidth="1"/>
    <col min="8" max="8" width="9" style="15" customWidth="1"/>
    <col min="9" max="16384" width="9" style="15"/>
  </cols>
  <sheetData>
    <row r="2" spans="1:7" s="11" customFormat="1" ht="19.899999999999999" customHeight="1">
      <c r="A2" s="510" t="s">
        <v>196</v>
      </c>
      <c r="B2" s="510"/>
      <c r="C2" s="510"/>
      <c r="D2" s="510"/>
      <c r="E2" s="510"/>
      <c r="F2" s="510"/>
      <c r="G2" s="510"/>
    </row>
    <row r="3" spans="1:7" s="11" customFormat="1" ht="19.899999999999999" customHeight="1">
      <c r="A3" s="510" t="s">
        <v>209</v>
      </c>
      <c r="B3" s="510"/>
      <c r="C3" s="510"/>
      <c r="D3" s="510"/>
      <c r="E3" s="510"/>
      <c r="F3" s="510"/>
      <c r="G3" s="510"/>
    </row>
    <row r="4" spans="1:7" s="11" customFormat="1" ht="19.899999999999999" customHeight="1">
      <c r="A4" s="511" t="str">
        <f>'2023_BannerMD_BMT_AUT_ADULT'!A4:E4</f>
        <v>EFFECTIVE 10/01/2023 THROUGH 9/30/2024</v>
      </c>
      <c r="B4" s="511"/>
      <c r="C4" s="511"/>
      <c r="D4" s="511"/>
      <c r="E4" s="511"/>
      <c r="F4" s="511"/>
      <c r="G4" s="511"/>
    </row>
    <row r="5" spans="1:7" s="11" customFormat="1" ht="19.899999999999999" customHeight="1">
      <c r="A5" s="510" t="s">
        <v>197</v>
      </c>
      <c r="B5" s="510"/>
      <c r="C5" s="510"/>
      <c r="D5" s="510"/>
      <c r="E5" s="510"/>
      <c r="F5" s="510"/>
      <c r="G5" s="510"/>
    </row>
    <row r="6" spans="1:7" s="12" customFormat="1" ht="15">
      <c r="B6" s="13"/>
      <c r="C6" s="13"/>
    </row>
    <row r="7" spans="1:7">
      <c r="B7" s="17"/>
      <c r="C7" s="17"/>
      <c r="D7" s="2" t="s">
        <v>210</v>
      </c>
      <c r="E7" s="2"/>
      <c r="F7" s="2"/>
      <c r="G7" s="2"/>
    </row>
    <row r="8" spans="1:7" ht="40.15" customHeight="1">
      <c r="B8" s="316" t="s">
        <v>5</v>
      </c>
      <c r="C8" s="318" t="s">
        <v>6</v>
      </c>
      <c r="D8" s="316" t="s">
        <v>7</v>
      </c>
      <c r="E8" s="2"/>
      <c r="F8" s="2"/>
      <c r="G8" s="2"/>
    </row>
    <row r="9" spans="1:7" ht="42.75" customHeight="1">
      <c r="B9" s="400" t="s">
        <v>8</v>
      </c>
      <c r="C9" s="301">
        <v>5691</v>
      </c>
      <c r="D9" s="258">
        <f>ROUND(C9*$C$25,0)</f>
        <v>5903</v>
      </c>
      <c r="E9" s="2"/>
      <c r="F9" s="2"/>
      <c r="G9" s="2"/>
    </row>
    <row r="10" spans="1:7" ht="35.1" customHeight="1">
      <c r="B10" s="259" t="s">
        <v>9</v>
      </c>
      <c r="C10" s="301">
        <v>14444</v>
      </c>
      <c r="D10" s="258">
        <f t="shared" ref="D10:D13" si="0">ROUND(C10*$C$25,0)</f>
        <v>14981</v>
      </c>
      <c r="E10" s="20"/>
    </row>
    <row r="11" spans="1:7" ht="35.1" customHeight="1">
      <c r="B11" s="259" t="s">
        <v>10</v>
      </c>
      <c r="C11" s="301">
        <v>105641</v>
      </c>
      <c r="D11" s="258">
        <f t="shared" si="0"/>
        <v>109571</v>
      </c>
      <c r="E11" s="20"/>
    </row>
    <row r="12" spans="1:7" ht="49.5" customHeight="1">
      <c r="B12" s="399" t="s">
        <v>11</v>
      </c>
      <c r="C12" s="301">
        <v>26763</v>
      </c>
      <c r="D12" s="258">
        <f t="shared" si="0"/>
        <v>27759</v>
      </c>
      <c r="E12" s="20"/>
    </row>
    <row r="13" spans="1:7" ht="42" customHeight="1">
      <c r="B13" s="41" t="s">
        <v>12</v>
      </c>
      <c r="C13" s="301">
        <v>10357</v>
      </c>
      <c r="D13" s="258">
        <f t="shared" si="0"/>
        <v>10742</v>
      </c>
      <c r="E13" s="20"/>
    </row>
    <row r="14" spans="1:7" ht="42" customHeight="1">
      <c r="B14" s="388" t="s">
        <v>198</v>
      </c>
      <c r="C14" s="389" t="s">
        <v>199</v>
      </c>
      <c r="D14" s="390" t="s">
        <v>199</v>
      </c>
      <c r="E14" s="20"/>
    </row>
    <row r="15" spans="1:7" ht="35.1" customHeight="1">
      <c r="B15" s="310" t="s">
        <v>13</v>
      </c>
      <c r="C15" s="310"/>
      <c r="D15" s="315">
        <f>SUM(D9:D13)</f>
        <v>168956</v>
      </c>
      <c r="E15" s="17"/>
      <c r="F15" s="17"/>
      <c r="G15" s="17"/>
    </row>
    <row r="16" spans="1:7">
      <c r="B16" s="329"/>
      <c r="C16" s="329"/>
      <c r="D16" s="31"/>
    </row>
    <row r="17" spans="1:9" ht="66.75" customHeight="1">
      <c r="B17" s="5" t="s">
        <v>14</v>
      </c>
      <c r="C17" s="5"/>
      <c r="D17" s="146">
        <f>'2023_BannerMD_BMT_AUT_ADULT'!D16</f>
        <v>2317</v>
      </c>
      <c r="E17" s="512" t="str">
        <f>'2023_BannerMD_BMT_AUT_ADULT'!E16</f>
        <v>Days 11+/61+ paid at the per diem rate are not subject to the transplant outlier (prep and transplant through day 60) but are subject to outlier pursuant to the transplant specialty contract at an established threshold of $7,263.18</v>
      </c>
      <c r="F17" s="513"/>
      <c r="G17" s="514"/>
    </row>
    <row r="18" spans="1:9">
      <c r="B18" s="9"/>
      <c r="C18" s="9"/>
    </row>
    <row r="19" spans="1:9">
      <c r="B19" s="9"/>
      <c r="C19" s="9"/>
      <c r="D19" s="8"/>
    </row>
    <row r="20" spans="1:9" ht="45.75" customHeight="1">
      <c r="B20"/>
      <c r="C20" s="52"/>
      <c r="D20" s="507" t="s">
        <v>200</v>
      </c>
      <c r="E20" s="508"/>
      <c r="F20" s="508"/>
      <c r="G20" s="509"/>
    </row>
    <row r="21" spans="1:9" ht="11.45" customHeight="1">
      <c r="B21" s="1"/>
      <c r="C21" s="1"/>
    </row>
    <row r="22" spans="1:9" ht="45.75" customHeight="1">
      <c r="B22"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508"/>
      <c r="D22" s="508"/>
      <c r="E22" s="508"/>
      <c r="F22" s="508"/>
      <c r="G22" s="509"/>
    </row>
    <row r="23" spans="1:9" ht="6" customHeight="1"/>
    <row r="24" spans="1:9" hidden="1">
      <c r="B24" s="138" t="s">
        <v>36</v>
      </c>
    </row>
    <row r="25" spans="1:9" s="10" customFormat="1" hidden="1">
      <c r="A25" s="15"/>
      <c r="B25" s="25" t="s">
        <v>18</v>
      </c>
      <c r="C25" s="27">
        <v>1.0371999999999999</v>
      </c>
      <c r="D25" s="15"/>
      <c r="E25" s="15"/>
      <c r="F25" s="15"/>
      <c r="G25" s="15"/>
    </row>
    <row r="26" spans="1:9" hidden="1">
      <c r="B26" s="1"/>
      <c r="C26" s="26"/>
    </row>
    <row r="28" spans="1:9" ht="36.75" customHeight="1">
      <c r="B28" s="507" t="s">
        <v>22</v>
      </c>
      <c r="C28" s="508"/>
      <c r="D28" s="508"/>
      <c r="E28" s="508"/>
      <c r="F28" s="508"/>
      <c r="G28" s="509"/>
      <c r="H28" s="10"/>
      <c r="I28" s="10"/>
    </row>
  </sheetData>
  <mergeCells count="8">
    <mergeCell ref="B28:G28"/>
    <mergeCell ref="B22:G22"/>
    <mergeCell ref="A2:G2"/>
    <mergeCell ref="A3:G3"/>
    <mergeCell ref="A4:G4"/>
    <mergeCell ref="A5:G5"/>
    <mergeCell ref="D20:G20"/>
    <mergeCell ref="E17:G17"/>
  </mergeCells>
  <printOptions horizontalCentered="1"/>
  <pageMargins left="0.25" right="0.25" top="0.25" bottom="0.25" header="0.25" footer="0.25"/>
  <pageSetup scale="85" orientation="landscape"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theme="6"/>
    <pageSetUpPr fitToPage="1"/>
  </sheetPr>
  <dimension ref="A2:L28"/>
  <sheetViews>
    <sheetView showGridLines="0" topLeftCell="A8" zoomScale="90" zoomScaleNormal="90" zoomScaleSheetLayoutView="70" workbookViewId="0">
      <selection activeCell="F15" sqref="F15"/>
    </sheetView>
  </sheetViews>
  <sheetFormatPr defaultColWidth="9" defaultRowHeight="12"/>
  <cols>
    <col min="1" max="1" width="2.875" customWidth="1"/>
    <col min="2" max="2" width="64" customWidth="1"/>
    <col min="3" max="3" width="24" hidden="1" customWidth="1"/>
    <col min="4" max="4" width="24" customWidth="1"/>
    <col min="5" max="6" width="18.625" customWidth="1"/>
    <col min="7" max="7" width="12.625" customWidth="1"/>
    <col min="8" max="8" width="9" customWidth="1"/>
  </cols>
  <sheetData>
    <row r="2" spans="1:12" s="11" customFormat="1" ht="19.899999999999999" customHeight="1">
      <c r="A2" s="510" t="s">
        <v>196</v>
      </c>
      <c r="B2" s="510"/>
      <c r="C2" s="510"/>
      <c r="D2" s="510"/>
      <c r="E2" s="510"/>
      <c r="F2" s="510"/>
      <c r="G2" s="510"/>
    </row>
    <row r="3" spans="1:12" s="11" customFormat="1" ht="19.899999999999999" customHeight="1">
      <c r="A3" s="510" t="s">
        <v>211</v>
      </c>
      <c r="B3" s="510"/>
      <c r="C3" s="510"/>
      <c r="D3" s="510"/>
      <c r="E3" s="510"/>
      <c r="F3" s="510"/>
      <c r="G3" s="510"/>
    </row>
    <row r="4" spans="1:12" s="11" customFormat="1" ht="19.899999999999999" customHeight="1">
      <c r="A4" s="511" t="str">
        <f>'2023_BannerMD_BMT_AUT_ADULT'!A4:E4</f>
        <v>EFFECTIVE 10/01/2023 THROUGH 9/30/2024</v>
      </c>
      <c r="B4" s="511"/>
      <c r="C4" s="511"/>
      <c r="D4" s="511"/>
      <c r="E4" s="511"/>
      <c r="F4" s="511"/>
      <c r="G4" s="511"/>
    </row>
    <row r="5" spans="1:12" s="11" customFormat="1" ht="19.899999999999999" customHeight="1">
      <c r="A5" s="510" t="s">
        <v>197</v>
      </c>
      <c r="B5" s="510"/>
      <c r="C5" s="510"/>
      <c r="D5" s="510"/>
      <c r="E5" s="510"/>
      <c r="F5" s="510"/>
      <c r="G5" s="510"/>
    </row>
    <row r="6" spans="1:12" s="12" customFormat="1" ht="15">
      <c r="B6" s="13"/>
      <c r="C6" s="13"/>
      <c r="D6" s="14"/>
      <c r="E6" s="14"/>
      <c r="F6" s="14"/>
      <c r="G6" s="14"/>
    </row>
    <row r="7" spans="1:12" s="15" customFormat="1" ht="12.75">
      <c r="B7" s="17"/>
      <c r="C7" s="17"/>
      <c r="D7" s="2" t="s">
        <v>212</v>
      </c>
      <c r="E7" s="2"/>
      <c r="F7" s="2"/>
      <c r="G7" s="2"/>
      <c r="H7"/>
      <c r="I7"/>
      <c r="J7"/>
      <c r="K7"/>
      <c r="L7"/>
    </row>
    <row r="8" spans="1:12" s="15" customFormat="1" ht="39" customHeight="1">
      <c r="B8" s="316" t="s">
        <v>5</v>
      </c>
      <c r="C8" s="318" t="s">
        <v>6</v>
      </c>
      <c r="D8" s="316" t="s">
        <v>7</v>
      </c>
      <c r="E8" s="2"/>
      <c r="F8" s="2"/>
      <c r="G8" s="2"/>
      <c r="H8"/>
      <c r="I8"/>
      <c r="J8"/>
      <c r="K8"/>
      <c r="L8"/>
    </row>
    <row r="9" spans="1:12" s="15" customFormat="1" ht="42" customHeight="1">
      <c r="B9" s="400" t="s">
        <v>8</v>
      </c>
      <c r="C9" s="301">
        <v>5731</v>
      </c>
      <c r="D9" s="258">
        <f>ROUND(C9*$C$25,0)</f>
        <v>5944</v>
      </c>
      <c r="E9" s="2"/>
      <c r="F9" s="2"/>
      <c r="G9" s="2"/>
      <c r="H9"/>
      <c r="I9"/>
      <c r="J9"/>
      <c r="K9"/>
      <c r="L9"/>
    </row>
    <row r="10" spans="1:12" s="15" customFormat="1" ht="35.1" customHeight="1">
      <c r="B10" s="4" t="s">
        <v>99</v>
      </c>
      <c r="C10" s="258">
        <v>6111</v>
      </c>
      <c r="D10" s="258">
        <f t="shared" ref="D10:D14" si="0">ROUND(C10*$C$25,0)</f>
        <v>6338</v>
      </c>
      <c r="E10" s="20"/>
      <c r="H10"/>
      <c r="I10"/>
      <c r="J10"/>
      <c r="K10"/>
      <c r="L10"/>
    </row>
    <row r="11" spans="1:12" s="15" customFormat="1" ht="45" customHeight="1">
      <c r="B11" s="41" t="s">
        <v>202</v>
      </c>
      <c r="C11" s="258">
        <v>15273</v>
      </c>
      <c r="D11" s="258">
        <f t="shared" si="0"/>
        <v>15841</v>
      </c>
      <c r="E11" s="20"/>
      <c r="H11"/>
      <c r="I11"/>
      <c r="J11"/>
      <c r="K11"/>
      <c r="L11"/>
    </row>
    <row r="12" spans="1:12" s="15" customFormat="1" ht="35.1" customHeight="1">
      <c r="B12" s="328" t="s">
        <v>10</v>
      </c>
      <c r="C12" s="311">
        <v>130243</v>
      </c>
      <c r="D12" s="258">
        <f t="shared" si="0"/>
        <v>135088</v>
      </c>
      <c r="E12" s="20"/>
      <c r="H12"/>
      <c r="I12"/>
      <c r="J12"/>
      <c r="K12"/>
      <c r="L12"/>
    </row>
    <row r="13" spans="1:12" s="15" customFormat="1" ht="48" customHeight="1">
      <c r="B13" s="41" t="s">
        <v>11</v>
      </c>
      <c r="C13" s="158">
        <v>176577</v>
      </c>
      <c r="D13" s="258">
        <f t="shared" si="0"/>
        <v>183146</v>
      </c>
      <c r="E13" s="20"/>
      <c r="H13"/>
      <c r="I13"/>
      <c r="J13"/>
      <c r="K13"/>
      <c r="L13"/>
    </row>
    <row r="14" spans="1:12" s="15" customFormat="1" ht="35.1" customHeight="1">
      <c r="B14" s="41" t="s">
        <v>12</v>
      </c>
      <c r="C14" s="258">
        <v>25093</v>
      </c>
      <c r="D14" s="258">
        <f t="shared" si="0"/>
        <v>26026</v>
      </c>
      <c r="E14" s="20"/>
      <c r="H14"/>
      <c r="I14"/>
      <c r="J14"/>
      <c r="K14"/>
      <c r="L14"/>
    </row>
    <row r="15" spans="1:12" s="15" customFormat="1" ht="44.25" customHeight="1">
      <c r="B15" s="142" t="s">
        <v>198</v>
      </c>
      <c r="C15" s="143" t="s">
        <v>199</v>
      </c>
      <c r="D15" s="143" t="s">
        <v>199</v>
      </c>
      <c r="E15" s="20"/>
      <c r="H15"/>
      <c r="I15"/>
      <c r="J15"/>
      <c r="K15"/>
      <c r="L15"/>
    </row>
    <row r="16" spans="1:12" s="15" customFormat="1" ht="35.1" customHeight="1">
      <c r="A16"/>
      <c r="B16" s="310" t="s">
        <v>203</v>
      </c>
      <c r="C16" s="321"/>
      <c r="D16" s="315">
        <f>SUM(D9:D14)</f>
        <v>372383</v>
      </c>
      <c r="E16" s="17"/>
      <c r="F16" s="17"/>
      <c r="G16" s="17"/>
      <c r="H16"/>
      <c r="I16"/>
      <c r="J16"/>
      <c r="K16"/>
      <c r="L16"/>
    </row>
    <row r="17" spans="1:12" s="15" customFormat="1" ht="12.75">
      <c r="A17"/>
      <c r="B17" s="329"/>
      <c r="D17" s="31"/>
      <c r="H17"/>
      <c r="I17"/>
      <c r="J17"/>
      <c r="K17"/>
      <c r="L17"/>
    </row>
    <row r="18" spans="1:12" s="15" customFormat="1" ht="63.75" customHeight="1">
      <c r="A18"/>
      <c r="B18" s="5" t="s">
        <v>14</v>
      </c>
      <c r="C18" s="5"/>
      <c r="D18" s="146">
        <f>'2023_BannerMD_BMT_AUT_ADULT'!D16</f>
        <v>2317</v>
      </c>
      <c r="E18" s="512" t="str">
        <f>'2023_BannerMD_BMT_AUT_ADULT'!E16</f>
        <v>Days 11+/61+ paid at the per diem rate are not subject to the transplant outlier (prep and transplant through day 60) but are subject to outlier pursuant to the transplant specialty contract at an established threshold of $7,263.18</v>
      </c>
      <c r="F18" s="513"/>
      <c r="G18" s="514"/>
      <c r="H18"/>
      <c r="I18"/>
      <c r="J18"/>
      <c r="K18"/>
      <c r="L18"/>
    </row>
    <row r="19" spans="1:12" s="15" customFormat="1" ht="12.75">
      <c r="A19"/>
      <c r="B19" s="9"/>
      <c r="C19" s="9"/>
      <c r="H19"/>
      <c r="I19"/>
      <c r="J19"/>
      <c r="K19"/>
      <c r="L19"/>
    </row>
    <row r="20" spans="1:12" s="15" customFormat="1" ht="12.75">
      <c r="A20"/>
      <c r="B20"/>
      <c r="C20" s="9"/>
      <c r="D20" s="8"/>
      <c r="H20"/>
      <c r="I20"/>
      <c r="J20"/>
      <c r="K20"/>
      <c r="L20"/>
    </row>
    <row r="21" spans="1:12" s="15" customFormat="1" ht="12.75">
      <c r="A21"/>
      <c r="B21" s="9"/>
      <c r="C21" s="9"/>
      <c r="D21" s="8"/>
      <c r="H21"/>
      <c r="I21"/>
      <c r="J21"/>
      <c r="K21"/>
      <c r="L21"/>
    </row>
    <row r="22" spans="1:12" s="12" customFormat="1" ht="62.25" customHeight="1">
      <c r="B22" s="507" t="s">
        <v>102</v>
      </c>
      <c r="C22" s="508"/>
      <c r="D22" s="508"/>
      <c r="E22" s="508"/>
      <c r="F22" s="508"/>
      <c r="G22" s="509"/>
    </row>
    <row r="23" spans="1:12" s="15" customFormat="1" ht="12.75">
      <c r="A23"/>
      <c r="B23" s="1"/>
      <c r="C23" s="1"/>
      <c r="H23"/>
      <c r="I23"/>
      <c r="J23"/>
      <c r="K23"/>
      <c r="L23"/>
    </row>
    <row r="24" spans="1:12" s="15" customFormat="1" ht="12.75" hidden="1">
      <c r="A24"/>
      <c r="B24" s="138" t="s">
        <v>36</v>
      </c>
      <c r="H24"/>
      <c r="I24"/>
      <c r="J24"/>
      <c r="K24"/>
      <c r="L24"/>
    </row>
    <row r="25" spans="1:12" s="15" customFormat="1" ht="12.75" hidden="1">
      <c r="A25"/>
      <c r="B25" s="25" t="s">
        <v>18</v>
      </c>
      <c r="C25" s="27">
        <v>1.0371999999999999</v>
      </c>
      <c r="D25" s="49"/>
      <c r="H25"/>
      <c r="I25"/>
      <c r="J25"/>
      <c r="K25"/>
      <c r="L25"/>
    </row>
    <row r="26" spans="1:12" s="15" customFormat="1" ht="36.75" customHeight="1">
      <c r="B26" s="507" t="s">
        <v>22</v>
      </c>
      <c r="C26" s="508"/>
      <c r="D26" s="508"/>
      <c r="E26" s="508"/>
      <c r="F26" s="508"/>
      <c r="G26" s="509"/>
      <c r="H26" s="10"/>
      <c r="I26" s="10"/>
    </row>
    <row r="27" spans="1:12" s="15" customFormat="1" ht="12.75">
      <c r="A27"/>
      <c r="B27" s="1"/>
      <c r="C27" s="26"/>
      <c r="H27"/>
      <c r="I27"/>
      <c r="J27"/>
      <c r="K27"/>
      <c r="L27"/>
    </row>
    <row r="28" spans="1:12" s="15" customFormat="1" ht="12.75">
      <c r="A28"/>
      <c r="H28"/>
      <c r="I28"/>
      <c r="J28"/>
      <c r="K28"/>
      <c r="L28"/>
    </row>
  </sheetData>
  <mergeCells count="7">
    <mergeCell ref="B26:G26"/>
    <mergeCell ref="B22:G22"/>
    <mergeCell ref="A2:G2"/>
    <mergeCell ref="A3:G3"/>
    <mergeCell ref="A4:G4"/>
    <mergeCell ref="A5:G5"/>
    <mergeCell ref="E18:G18"/>
  </mergeCells>
  <printOptions horizontalCentered="1"/>
  <pageMargins left="0.25" right="0.25" top="0.25" bottom="0.25" header="0.25" footer="0.25"/>
  <pageSetup scale="86" orientation="landscape"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theme="6"/>
    <pageSetUpPr fitToPage="1"/>
  </sheetPr>
  <dimension ref="A2:I27"/>
  <sheetViews>
    <sheetView showGridLines="0" zoomScale="90" zoomScaleNormal="90" zoomScaleSheetLayoutView="70" workbookViewId="0">
      <selection activeCell="C1" sqref="C1:C1048576"/>
    </sheetView>
  </sheetViews>
  <sheetFormatPr defaultColWidth="9" defaultRowHeight="12.75"/>
  <cols>
    <col min="1" max="1" width="2.875" style="15" customWidth="1"/>
    <col min="2" max="2" width="64" style="15" customWidth="1"/>
    <col min="3" max="3" width="15.25" style="15" hidden="1" customWidth="1"/>
    <col min="4" max="4" width="23.62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10" t="s">
        <v>196</v>
      </c>
      <c r="B2" s="510"/>
      <c r="C2" s="510"/>
      <c r="D2" s="510"/>
      <c r="E2" s="510"/>
      <c r="F2" s="510"/>
      <c r="G2" s="510"/>
    </row>
    <row r="3" spans="1:7" s="11" customFormat="1" ht="19.899999999999999" customHeight="1">
      <c r="A3" s="510" t="s">
        <v>213</v>
      </c>
      <c r="B3" s="510"/>
      <c r="C3" s="510"/>
      <c r="D3" s="510"/>
      <c r="E3" s="510"/>
      <c r="F3" s="510"/>
      <c r="G3" s="510"/>
    </row>
    <row r="4" spans="1:7" s="11" customFormat="1" ht="19.899999999999999" customHeight="1">
      <c r="A4" s="511" t="str">
        <f>'2023_BannerMD_BMT_AUT_ADULT'!A4:E4</f>
        <v>EFFECTIVE 10/01/2023 THROUGH 9/30/2024</v>
      </c>
      <c r="B4" s="511"/>
      <c r="C4" s="511"/>
      <c r="D4" s="511"/>
      <c r="E4" s="511"/>
      <c r="F4" s="511"/>
      <c r="G4" s="511"/>
    </row>
    <row r="5" spans="1:7" s="11" customFormat="1" ht="19.899999999999999" customHeight="1">
      <c r="A5" s="510" t="s">
        <v>197</v>
      </c>
      <c r="B5" s="510"/>
      <c r="C5" s="510"/>
      <c r="D5" s="510"/>
      <c r="E5" s="510"/>
      <c r="F5" s="510"/>
      <c r="G5" s="510"/>
    </row>
    <row r="6" spans="1:7" s="11" customFormat="1" ht="15.75">
      <c r="A6" s="393"/>
      <c r="B6" s="393"/>
      <c r="C6" s="393"/>
      <c r="D6" s="393"/>
      <c r="E6" s="393"/>
      <c r="F6" s="393"/>
      <c r="G6" s="393"/>
    </row>
    <row r="7" spans="1:7">
      <c r="B7" s="17"/>
      <c r="C7" s="17"/>
      <c r="D7" s="16" t="s">
        <v>212</v>
      </c>
      <c r="E7" s="2"/>
      <c r="F7" s="2"/>
      <c r="G7" s="2"/>
    </row>
    <row r="8" spans="1:7" ht="31.5" customHeight="1">
      <c r="B8" s="316" t="s">
        <v>5</v>
      </c>
      <c r="C8" s="318" t="s">
        <v>6</v>
      </c>
      <c r="D8" s="316" t="s">
        <v>7</v>
      </c>
      <c r="E8" s="2"/>
      <c r="F8" s="2"/>
      <c r="G8" s="2"/>
    </row>
    <row r="9" spans="1:7" ht="40.9" customHeight="1">
      <c r="B9" s="398" t="s">
        <v>8</v>
      </c>
      <c r="C9" s="308">
        <v>5531</v>
      </c>
      <c r="D9" s="305">
        <f>ROUND(C9*$C$25,0)</f>
        <v>5737</v>
      </c>
      <c r="E9" s="2"/>
      <c r="F9" s="2"/>
      <c r="G9" s="2"/>
    </row>
    <row r="10" spans="1:7" ht="35.1" customHeight="1">
      <c r="B10" s="4" t="s">
        <v>204</v>
      </c>
      <c r="C10" s="309">
        <v>9613</v>
      </c>
      <c r="D10" s="305">
        <f t="shared" ref="D10:D14" si="0">ROUND(C10*$C$25,0)</f>
        <v>9971</v>
      </c>
      <c r="E10" s="20"/>
    </row>
    <row r="11" spans="1:7" ht="45" customHeight="1">
      <c r="B11" s="41" t="s">
        <v>205</v>
      </c>
      <c r="C11" s="309">
        <v>14521</v>
      </c>
      <c r="D11" s="305">
        <f t="shared" si="0"/>
        <v>15061</v>
      </c>
      <c r="E11" s="20"/>
    </row>
    <row r="12" spans="1:7" ht="35.1" customHeight="1">
      <c r="B12" s="259" t="s">
        <v>10</v>
      </c>
      <c r="C12" s="309">
        <v>51231</v>
      </c>
      <c r="D12" s="305">
        <f t="shared" si="0"/>
        <v>53137</v>
      </c>
      <c r="E12" s="20"/>
    </row>
    <row r="13" spans="1:7" ht="35.1" customHeight="1">
      <c r="B13" s="41" t="s">
        <v>11</v>
      </c>
      <c r="C13" s="309">
        <v>95239</v>
      </c>
      <c r="D13" s="305">
        <f t="shared" si="0"/>
        <v>98782</v>
      </c>
      <c r="E13" s="20"/>
    </row>
    <row r="14" spans="1:7" ht="35.1" customHeight="1">
      <c r="B14" s="41" t="s">
        <v>12</v>
      </c>
      <c r="C14" s="309">
        <v>28431</v>
      </c>
      <c r="D14" s="305">
        <f t="shared" si="0"/>
        <v>29489</v>
      </c>
      <c r="E14" s="20"/>
    </row>
    <row r="15" spans="1:7" ht="47.25" customHeight="1">
      <c r="B15" s="142" t="s">
        <v>198</v>
      </c>
      <c r="C15" s="143" t="s">
        <v>199</v>
      </c>
      <c r="D15" s="143" t="s">
        <v>199</v>
      </c>
      <c r="E15" s="20"/>
    </row>
    <row r="16" spans="1:7" ht="35.1" customHeight="1">
      <c r="B16" s="310" t="s">
        <v>33</v>
      </c>
      <c r="C16" s="321"/>
      <c r="D16" s="314">
        <f>SUM(D9:D14)</f>
        <v>212177</v>
      </c>
      <c r="E16" s="17"/>
      <c r="F16" s="17"/>
      <c r="G16" s="17"/>
    </row>
    <row r="17" spans="1:9">
      <c r="B17" s="329"/>
      <c r="D17" s="31"/>
    </row>
    <row r="18" spans="1:9" ht="69.75" customHeight="1">
      <c r="B18" s="5" t="s">
        <v>14</v>
      </c>
      <c r="C18" s="5"/>
      <c r="D18" s="146">
        <f>'2023_BannerMD_BMT_AUT_ADULT'!D16</f>
        <v>2317</v>
      </c>
      <c r="E18" s="512" t="str">
        <f>'2023_BannerMD_BMT_AUT_ADULT'!E16</f>
        <v>Days 11+/61+ paid at the per diem rate are not subject to the transplant outlier (prep and transplant through day 60) but are subject to outlier pursuant to the transplant specialty contract at an established threshold of $7,263.18</v>
      </c>
      <c r="F18" s="513"/>
      <c r="G18" s="514"/>
    </row>
    <row r="19" spans="1:9">
      <c r="B19" s="9"/>
      <c r="C19" s="9"/>
      <c r="D19" s="53"/>
    </row>
    <row r="20" spans="1:9">
      <c r="B20"/>
      <c r="C20" s="9"/>
      <c r="D20" s="53"/>
    </row>
    <row r="21" spans="1:9">
      <c r="B21" s="9"/>
      <c r="C21" s="9"/>
      <c r="D21" s="53"/>
    </row>
    <row r="22" spans="1:9" s="11" customFormat="1" ht="59.45" customHeight="1">
      <c r="A22" s="393"/>
      <c r="B22" s="507" t="s">
        <v>102</v>
      </c>
      <c r="C22" s="508"/>
      <c r="D22" s="508"/>
      <c r="E22" s="508"/>
      <c r="F22" s="508"/>
      <c r="G22" s="509"/>
    </row>
    <row r="23" spans="1:9" hidden="1">
      <c r="B23" s="1"/>
      <c r="C23" s="1"/>
    </row>
    <row r="24" spans="1:9" hidden="1">
      <c r="B24" s="138" t="s">
        <v>36</v>
      </c>
    </row>
    <row r="25" spans="1:9" hidden="1">
      <c r="B25" s="25" t="s">
        <v>18</v>
      </c>
      <c r="C25" s="27">
        <v>1.0371999999999999</v>
      </c>
    </row>
    <row r="26" spans="1:9">
      <c r="B26" s="1"/>
      <c r="C26" s="26"/>
    </row>
    <row r="27" spans="1:9" ht="36.75" customHeight="1">
      <c r="B27" s="507" t="s">
        <v>22</v>
      </c>
      <c r="C27" s="508"/>
      <c r="D27" s="508"/>
      <c r="E27" s="508"/>
      <c r="F27" s="508"/>
      <c r="G27" s="509"/>
      <c r="H27" s="10"/>
      <c r="I27" s="10"/>
    </row>
  </sheetData>
  <mergeCells count="7">
    <mergeCell ref="B27:G27"/>
    <mergeCell ref="B22:G22"/>
    <mergeCell ref="A2:G2"/>
    <mergeCell ref="A3:G3"/>
    <mergeCell ref="A4:G4"/>
    <mergeCell ref="A5:G5"/>
    <mergeCell ref="E18:G18"/>
  </mergeCells>
  <printOptions horizontalCentered="1"/>
  <pageMargins left="0.25" right="0.25" top="0.25" bottom="0.25" header="0.25" footer="0.25"/>
  <pageSetup scale="89" orientation="landscape"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theme="6"/>
    <pageSetUpPr fitToPage="1"/>
  </sheetPr>
  <dimension ref="A2:I32"/>
  <sheetViews>
    <sheetView showGridLines="0" zoomScale="90" zoomScaleNormal="90" zoomScaleSheetLayoutView="70" workbookViewId="0">
      <selection activeCell="C1" sqref="C1:C1048576"/>
    </sheetView>
  </sheetViews>
  <sheetFormatPr defaultColWidth="9" defaultRowHeight="12.75"/>
  <cols>
    <col min="1" max="1" width="2.875" style="15" customWidth="1"/>
    <col min="2" max="2" width="64" style="15" customWidth="1"/>
    <col min="3" max="3" width="13" style="15" hidden="1" customWidth="1"/>
    <col min="4" max="4" width="23.625" style="15" customWidth="1"/>
    <col min="5" max="6" width="18.625" style="15" customWidth="1"/>
    <col min="7" max="7" width="14.625" style="15" customWidth="1"/>
    <col min="8" max="8" width="9" style="15" customWidth="1"/>
    <col min="9" max="16384" width="9" style="15"/>
  </cols>
  <sheetData>
    <row r="2" spans="1:7" s="11" customFormat="1" ht="19.899999999999999" customHeight="1">
      <c r="A2" s="510" t="s">
        <v>196</v>
      </c>
      <c r="B2" s="510"/>
      <c r="C2" s="510"/>
      <c r="D2" s="510"/>
      <c r="E2" s="510"/>
      <c r="F2" s="510"/>
      <c r="G2" s="510"/>
    </row>
    <row r="3" spans="1:7" s="11" customFormat="1" ht="19.899999999999999" customHeight="1">
      <c r="A3" s="510" t="s">
        <v>214</v>
      </c>
      <c r="B3" s="510"/>
      <c r="C3" s="510"/>
      <c r="D3" s="510"/>
      <c r="E3" s="510"/>
      <c r="F3" s="510"/>
      <c r="G3" s="510"/>
    </row>
    <row r="4" spans="1:7" s="11" customFormat="1" ht="19.899999999999999" customHeight="1">
      <c r="A4" s="511" t="str">
        <f>'2023_BannerMD_BMT_AUT_ADULT'!A4:E4</f>
        <v>EFFECTIVE 10/01/2023 THROUGH 9/30/2024</v>
      </c>
      <c r="B4" s="511"/>
      <c r="C4" s="511"/>
      <c r="D4" s="511"/>
      <c r="E4" s="511"/>
      <c r="F4" s="511"/>
      <c r="G4" s="511"/>
    </row>
    <row r="5" spans="1:7" s="11" customFormat="1" ht="19.899999999999999" customHeight="1">
      <c r="A5" s="510" t="s">
        <v>197</v>
      </c>
      <c r="B5" s="510"/>
      <c r="C5" s="510"/>
      <c r="D5" s="510"/>
      <c r="E5" s="510"/>
      <c r="F5" s="510"/>
      <c r="G5" s="510"/>
    </row>
    <row r="6" spans="1:7" s="11" customFormat="1" ht="15.75">
      <c r="A6" s="393"/>
      <c r="B6" s="393"/>
      <c r="C6" s="393"/>
      <c r="D6" s="393"/>
      <c r="E6" s="393"/>
      <c r="F6" s="393"/>
      <c r="G6" s="393"/>
    </row>
    <row r="7" spans="1:7">
      <c r="B7" s="17"/>
      <c r="C7" s="17"/>
      <c r="D7" s="16" t="s">
        <v>212</v>
      </c>
      <c r="E7" s="2"/>
      <c r="F7" s="2"/>
      <c r="G7" s="2"/>
    </row>
    <row r="8" spans="1:7" ht="40.9" customHeight="1">
      <c r="B8" s="316" t="s">
        <v>5</v>
      </c>
      <c r="C8" s="318" t="s">
        <v>6</v>
      </c>
      <c r="D8" s="316" t="s">
        <v>7</v>
      </c>
      <c r="E8" s="2"/>
      <c r="F8" s="2"/>
      <c r="G8" s="2"/>
    </row>
    <row r="9" spans="1:7" ht="40.9" customHeight="1">
      <c r="B9" s="398" t="s">
        <v>8</v>
      </c>
      <c r="C9" s="301">
        <v>5409</v>
      </c>
      <c r="D9" s="258">
        <f>ROUND(C9*$C$28,0)</f>
        <v>5610</v>
      </c>
      <c r="E9" s="2"/>
      <c r="F9" s="2"/>
      <c r="G9" s="2"/>
    </row>
    <row r="10" spans="1:7" ht="35.1" customHeight="1">
      <c r="B10" s="259" t="s">
        <v>40</v>
      </c>
      <c r="C10" s="258">
        <v>9198</v>
      </c>
      <c r="D10" s="258">
        <f t="shared" ref="D10:D14" si="0">ROUND(C10*$C$28,0)</f>
        <v>9540</v>
      </c>
      <c r="E10" s="20"/>
    </row>
    <row r="11" spans="1:7" ht="45" customHeight="1">
      <c r="B11" s="41" t="s">
        <v>205</v>
      </c>
      <c r="C11" s="302" t="s">
        <v>41</v>
      </c>
      <c r="D11" s="221" t="s">
        <v>41</v>
      </c>
      <c r="E11" s="20"/>
    </row>
    <row r="12" spans="1:7" ht="35.1" customHeight="1">
      <c r="B12" s="259" t="s">
        <v>10</v>
      </c>
      <c r="C12" s="258">
        <v>50111</v>
      </c>
      <c r="D12" s="258">
        <f t="shared" si="0"/>
        <v>51975</v>
      </c>
      <c r="E12" s="20"/>
    </row>
    <row r="13" spans="1:7" ht="35.1" customHeight="1">
      <c r="B13" s="41" t="s">
        <v>11</v>
      </c>
      <c r="C13" s="258">
        <v>93155</v>
      </c>
      <c r="D13" s="258">
        <f t="shared" si="0"/>
        <v>96620</v>
      </c>
      <c r="E13" s="20"/>
    </row>
    <row r="14" spans="1:7" ht="35.1" customHeight="1">
      <c r="B14" s="41" t="s">
        <v>12</v>
      </c>
      <c r="C14" s="258">
        <v>27809</v>
      </c>
      <c r="D14" s="258">
        <f t="shared" si="0"/>
        <v>28843</v>
      </c>
      <c r="E14" s="20"/>
    </row>
    <row r="15" spans="1:7" ht="46.5" customHeight="1">
      <c r="B15" s="142" t="s">
        <v>198</v>
      </c>
      <c r="C15" s="143" t="s">
        <v>199</v>
      </c>
      <c r="D15" s="143" t="s">
        <v>199</v>
      </c>
      <c r="E15" s="20"/>
    </row>
    <row r="16" spans="1:7" ht="35.1" customHeight="1">
      <c r="B16" s="310" t="s">
        <v>207</v>
      </c>
      <c r="C16" s="321"/>
      <c r="D16" s="315">
        <f>D9+D10+D12+D13+D14</f>
        <v>192588</v>
      </c>
      <c r="E16" s="17"/>
      <c r="F16" s="17"/>
      <c r="G16" s="17"/>
    </row>
    <row r="17" spans="1:9">
      <c r="B17" s="329"/>
      <c r="D17" s="31"/>
    </row>
    <row r="18" spans="1:9" ht="69.75" customHeight="1">
      <c r="B18" s="5" t="s">
        <v>14</v>
      </c>
      <c r="C18" s="5"/>
      <c r="D18" s="146">
        <f>'2023_BannerMD_BMT_AUT_ADULT'!D16</f>
        <v>2317</v>
      </c>
      <c r="E18" s="512" t="str">
        <f>'2023_BannerMD_BMT_AUT_ADULT'!E16</f>
        <v>Days 11+/61+ paid at the per diem rate are not subject to the transplant outlier (prep and transplant through day 60) but are subject to outlier pursuant to the transplant specialty contract at an established threshold of $7,263.18</v>
      </c>
      <c r="F18" s="513"/>
      <c r="G18" s="514"/>
    </row>
    <row r="19" spans="1:9">
      <c r="B19" s="9"/>
      <c r="C19" s="9"/>
      <c r="D19" s="53"/>
    </row>
    <row r="20" spans="1:9" ht="27.75" customHeight="1">
      <c r="B20" s="1"/>
      <c r="C20" s="1" t="s">
        <v>34</v>
      </c>
      <c r="D20" s="57" t="s">
        <v>34</v>
      </c>
    </row>
    <row r="21" spans="1:9" ht="75.75" customHeight="1">
      <c r="B21"/>
      <c r="C21" s="147">
        <v>246648</v>
      </c>
      <c r="D21" s="258">
        <f>ROUND(C21*$C$28,0)</f>
        <v>255823</v>
      </c>
      <c r="E21" s="543" t="s">
        <v>215</v>
      </c>
      <c r="F21" s="544"/>
      <c r="G21" s="545"/>
    </row>
    <row r="23" spans="1:9">
      <c r="B23"/>
      <c r="C23" s="9"/>
      <c r="D23" s="53"/>
    </row>
    <row r="24" spans="1:9">
      <c r="B24" s="9"/>
      <c r="C24" s="9"/>
      <c r="D24" s="53"/>
    </row>
    <row r="25" spans="1:9" s="11" customFormat="1" ht="54.75" customHeight="1">
      <c r="A25" s="393"/>
      <c r="B25"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5" s="508"/>
      <c r="D25" s="508"/>
      <c r="E25" s="508"/>
      <c r="F25" s="508"/>
      <c r="G25" s="509"/>
    </row>
    <row r="26" spans="1:9" hidden="1">
      <c r="B26" s="1"/>
      <c r="C26" s="1"/>
    </row>
    <row r="27" spans="1:9" hidden="1">
      <c r="B27" s="138" t="s">
        <v>208</v>
      </c>
    </row>
    <row r="28" spans="1:9" hidden="1">
      <c r="B28" s="25" t="s">
        <v>18</v>
      </c>
      <c r="C28" s="27">
        <v>1.0371999999999999</v>
      </c>
    </row>
    <row r="29" spans="1:9" hidden="1">
      <c r="B29" s="1"/>
      <c r="D29" s="26"/>
    </row>
    <row r="30" spans="1:9" hidden="1"/>
    <row r="32" spans="1:9" ht="36.75" customHeight="1">
      <c r="B32" s="507" t="s">
        <v>22</v>
      </c>
      <c r="C32" s="508"/>
      <c r="D32" s="508"/>
      <c r="E32" s="508"/>
      <c r="F32" s="508"/>
      <c r="G32" s="509"/>
      <c r="H32" s="10"/>
      <c r="I32" s="10"/>
    </row>
  </sheetData>
  <mergeCells count="8">
    <mergeCell ref="B32:G32"/>
    <mergeCell ref="B25:G25"/>
    <mergeCell ref="E21:G21"/>
    <mergeCell ref="A2:G2"/>
    <mergeCell ref="A3:G3"/>
    <mergeCell ref="A4:G4"/>
    <mergeCell ref="A5:G5"/>
    <mergeCell ref="E18:G18"/>
  </mergeCells>
  <printOptions horizontalCentered="1"/>
  <pageMargins left="0.25" right="0.25" top="0.25" bottom="0.25" header="0.25" footer="0.25"/>
  <pageSetup scale="7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CB662-6167-4EC1-98BC-3043C6180231}">
  <sheetPr>
    <tabColor theme="9" tint="0.59999389629810485"/>
    <pageSetUpPr fitToPage="1"/>
  </sheetPr>
  <dimension ref="A2:G12"/>
  <sheetViews>
    <sheetView showGridLines="0" zoomScale="90" zoomScaleNormal="90" zoomScaleSheetLayoutView="70" workbookViewId="0">
      <selection activeCell="F10" sqref="F10"/>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510" t="s">
        <v>0</v>
      </c>
      <c r="B2" s="510"/>
      <c r="C2" s="510"/>
      <c r="D2" s="510"/>
      <c r="E2" s="85"/>
      <c r="F2" s="85"/>
      <c r="G2" s="85"/>
    </row>
    <row r="3" spans="1:7" s="11" customFormat="1" ht="40.5" customHeight="1">
      <c r="A3" s="516" t="s">
        <v>55</v>
      </c>
      <c r="B3" s="516"/>
      <c r="C3" s="516"/>
      <c r="D3" s="516"/>
    </row>
    <row r="4" spans="1:7" s="11" customFormat="1" ht="19.899999999999999" customHeight="1">
      <c r="A4" s="511" t="s">
        <v>2</v>
      </c>
      <c r="B4" s="511"/>
      <c r="C4" s="511"/>
      <c r="D4" s="511"/>
    </row>
    <row r="5" spans="1:7" s="11" customFormat="1" ht="19.899999999999999" customHeight="1">
      <c r="A5" s="510" t="s">
        <v>3</v>
      </c>
      <c r="B5" s="510"/>
      <c r="C5" s="510"/>
      <c r="D5" s="510"/>
      <c r="E5" s="510"/>
      <c r="F5" s="85"/>
      <c r="G5" s="85"/>
    </row>
    <row r="6" spans="1:7" ht="18.75" customHeight="1">
      <c r="D6" s="2"/>
    </row>
    <row r="7" spans="1:7" ht="13.9" customHeight="1">
      <c r="B7" s="17"/>
      <c r="C7" s="17"/>
      <c r="D7" s="16" t="s">
        <v>51</v>
      </c>
    </row>
    <row r="8" spans="1:7" ht="41.45" customHeight="1">
      <c r="B8" s="18" t="s">
        <v>5</v>
      </c>
      <c r="C8" s="28" t="s">
        <v>6</v>
      </c>
      <c r="D8" s="18" t="s">
        <v>7</v>
      </c>
    </row>
    <row r="9" spans="1:7" ht="107.1" customHeight="1">
      <c r="B9" s="254" t="s">
        <v>56</v>
      </c>
      <c r="C9" s="141" t="s">
        <v>53</v>
      </c>
      <c r="D9" s="141" t="s">
        <v>53</v>
      </c>
    </row>
    <row r="10" spans="1:7" ht="13.9" customHeight="1">
      <c r="B10" s="21"/>
      <c r="C10" s="21"/>
      <c r="D10" s="22"/>
    </row>
    <row r="11" spans="1:7" ht="75.75" customHeight="1">
      <c r="B11" s="517" t="s">
        <v>57</v>
      </c>
      <c r="C11" s="518"/>
      <c r="D11" s="519"/>
    </row>
    <row r="12" spans="1:7" s="11" customFormat="1" ht="12.75" customHeight="1">
      <c r="A12" s="393"/>
      <c r="B12" s="393"/>
      <c r="C12" s="393"/>
      <c r="D12" s="393"/>
    </row>
  </sheetData>
  <mergeCells count="5">
    <mergeCell ref="A2:D2"/>
    <mergeCell ref="A3:D3"/>
    <mergeCell ref="A4:D4"/>
    <mergeCell ref="B11:D11"/>
    <mergeCell ref="A5:E5"/>
  </mergeCells>
  <printOptions horizontalCentered="1"/>
  <pageMargins left="0.25" right="0.25" top="0.25" bottom="0.25" header="0.25" footer="0.25"/>
  <pageSetup orientation="landscape"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A0254-4634-4F2D-8BBF-6A8C6250C406}">
  <sheetPr>
    <tabColor theme="6"/>
    <pageSetUpPr fitToPage="1"/>
  </sheetPr>
  <dimension ref="A2:G15"/>
  <sheetViews>
    <sheetView showGridLines="0" zoomScale="90" zoomScaleNormal="90" zoomScaleSheetLayoutView="70" workbookViewId="0">
      <selection activeCell="D21" sqref="D21"/>
    </sheetView>
  </sheetViews>
  <sheetFormatPr defaultColWidth="9" defaultRowHeight="12.75"/>
  <cols>
    <col min="1" max="1" width="2.875" style="15" customWidth="1"/>
    <col min="2" max="2" width="64" style="15" customWidth="1"/>
    <col min="3" max="3" width="14" style="15" hidden="1" customWidth="1"/>
    <col min="4" max="4" width="24" style="15" customWidth="1"/>
    <col min="5" max="5" width="9" style="15" customWidth="1"/>
    <col min="6" max="16384" width="9" style="15"/>
  </cols>
  <sheetData>
    <row r="2" spans="1:7" s="11" customFormat="1" ht="19.899999999999999" customHeight="1">
      <c r="A2" s="510" t="s">
        <v>196</v>
      </c>
      <c r="B2" s="510"/>
      <c r="C2" s="510"/>
      <c r="D2" s="510"/>
    </row>
    <row r="3" spans="1:7" s="11" customFormat="1" ht="19.899999999999999" customHeight="1">
      <c r="A3" s="510" t="s">
        <v>45</v>
      </c>
      <c r="B3" s="510"/>
      <c r="C3" s="510"/>
      <c r="D3" s="510"/>
    </row>
    <row r="4" spans="1:7" s="11" customFormat="1" ht="19.899999999999999" customHeight="1">
      <c r="A4" s="511" t="str">
        <f>'2023_BannerMD_BMT_AUT_ADULT'!A4:E4</f>
        <v>EFFECTIVE 10/01/2023 THROUGH 9/30/2024</v>
      </c>
      <c r="B4" s="511"/>
      <c r="C4" s="511"/>
      <c r="D4" s="511"/>
      <c r="E4" s="130"/>
      <c r="F4" s="130"/>
      <c r="G4" s="130"/>
    </row>
    <row r="5" spans="1:7" s="11" customFormat="1" ht="19.899999999999999" customHeight="1">
      <c r="A5" s="510" t="s">
        <v>197</v>
      </c>
      <c r="B5" s="510"/>
      <c r="C5" s="510"/>
      <c r="D5" s="510"/>
    </row>
    <row r="6" spans="1:7" s="12" customFormat="1" ht="15">
      <c r="B6" s="13"/>
      <c r="C6" s="13"/>
      <c r="D6" s="14"/>
    </row>
    <row r="7" spans="1:7">
      <c r="B7" s="17"/>
      <c r="C7" s="17"/>
      <c r="D7" s="2" t="s">
        <v>46</v>
      </c>
    </row>
    <row r="8" spans="1:7" ht="39" customHeight="1">
      <c r="B8" s="316" t="s">
        <v>5</v>
      </c>
      <c r="C8" s="318" t="s">
        <v>6</v>
      </c>
      <c r="D8" s="316" t="s">
        <v>7</v>
      </c>
    </row>
    <row r="9" spans="1:7" ht="20.100000000000001" customHeight="1">
      <c r="B9" s="41" t="s">
        <v>47</v>
      </c>
      <c r="C9" s="306">
        <v>7058</v>
      </c>
      <c r="D9" s="306">
        <f>ROUND($C$9*$C$14,0)</f>
        <v>7321</v>
      </c>
    </row>
    <row r="10" spans="1:7" ht="35.1" customHeight="1">
      <c r="B10" s="303" t="s">
        <v>48</v>
      </c>
      <c r="C10" s="303"/>
      <c r="D10" s="307">
        <f>SUM(D9)</f>
        <v>7321</v>
      </c>
    </row>
    <row r="11" spans="1:7">
      <c r="B11" s="331"/>
      <c r="C11" s="331"/>
      <c r="D11" s="323"/>
    </row>
    <row r="12" spans="1:7" hidden="1">
      <c r="B12" s="1"/>
      <c r="C12" s="1"/>
    </row>
    <row r="13" spans="1:7" hidden="1">
      <c r="B13" s="138" t="s">
        <v>36</v>
      </c>
    </row>
    <row r="14" spans="1:7" hidden="1">
      <c r="B14" s="25" t="s">
        <v>18</v>
      </c>
      <c r="C14" s="330">
        <v>1.0371999999999999</v>
      </c>
      <c r="D14" s="49"/>
    </row>
    <row r="15" spans="1:7">
      <c r="B15" s="1"/>
      <c r="C15" s="26"/>
    </row>
  </sheetData>
  <mergeCells count="4">
    <mergeCell ref="A2:D2"/>
    <mergeCell ref="A3:D3"/>
    <mergeCell ref="A4:D4"/>
    <mergeCell ref="A5:D5"/>
  </mergeCells>
  <printOptions horizontalCentered="1"/>
  <pageMargins left="0.25" right="0.25" top="0.25" bottom="0.25" header="0.25" footer="0.25"/>
  <pageSetup orientation="landscape"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theme="6"/>
    <pageSetUpPr fitToPage="1"/>
  </sheetPr>
  <dimension ref="A1:G26"/>
  <sheetViews>
    <sheetView showGridLines="0" zoomScale="90" zoomScaleNormal="90" zoomScaleSheetLayoutView="70" workbookViewId="0">
      <selection activeCell="E9" sqref="E9"/>
    </sheetView>
  </sheetViews>
  <sheetFormatPr defaultColWidth="9" defaultRowHeight="12.75"/>
  <cols>
    <col min="1" max="1" width="2.875" style="15" customWidth="1"/>
    <col min="2" max="2" width="64" style="15" customWidth="1"/>
    <col min="3" max="3" width="20.625" style="15" hidden="1" customWidth="1"/>
    <col min="4" max="4" width="20.625" style="15" customWidth="1"/>
    <col min="5" max="6" width="18.625" style="15" customWidth="1"/>
    <col min="7" max="7" width="12.625" style="15" customWidth="1"/>
    <col min="8" max="16384" width="9" style="15"/>
  </cols>
  <sheetData>
    <row r="1" spans="1:7" ht="13.5" customHeight="1"/>
    <row r="2" spans="1:7" s="11" customFormat="1" ht="19.899999999999999" customHeight="1">
      <c r="A2" s="510" t="s">
        <v>196</v>
      </c>
      <c r="B2" s="510"/>
      <c r="C2" s="510"/>
      <c r="D2" s="510"/>
      <c r="E2" s="510"/>
      <c r="F2" s="510"/>
      <c r="G2" s="510"/>
    </row>
    <row r="3" spans="1:7" s="11" customFormat="1" ht="19.899999999999999" customHeight="1">
      <c r="A3" s="510" t="s">
        <v>69</v>
      </c>
      <c r="B3" s="510"/>
      <c r="C3" s="510"/>
      <c r="D3" s="510"/>
      <c r="E3" s="510"/>
      <c r="F3" s="510"/>
      <c r="G3" s="510"/>
    </row>
    <row r="4" spans="1:7" s="11" customFormat="1" ht="19.899999999999999" customHeight="1">
      <c r="A4" s="511" t="str">
        <f>'2023_BannerMD_BMT_AUT_ADULT'!A4:E4</f>
        <v>EFFECTIVE 10/01/2023 THROUGH 9/30/2024</v>
      </c>
      <c r="B4" s="511"/>
      <c r="C4" s="511"/>
      <c r="D4" s="511"/>
      <c r="E4" s="511"/>
      <c r="F4" s="511"/>
      <c r="G4" s="511"/>
    </row>
    <row r="5" spans="1:7" s="11" customFormat="1" ht="19.899999999999999" customHeight="1">
      <c r="A5" s="510" t="s">
        <v>197</v>
      </c>
      <c r="B5" s="510"/>
      <c r="C5" s="510"/>
      <c r="D5" s="510"/>
      <c r="E5" s="510"/>
      <c r="F5" s="510"/>
      <c r="G5" s="510"/>
    </row>
    <row r="6" spans="1:7" s="11" customFormat="1" ht="17.45" customHeight="1">
      <c r="A6" s="393"/>
      <c r="B6" s="393"/>
      <c r="C6" s="393"/>
      <c r="D6" s="393"/>
      <c r="E6" s="393"/>
      <c r="F6" s="393"/>
      <c r="G6" s="393"/>
    </row>
    <row r="7" spans="1:7">
      <c r="B7" s="17"/>
      <c r="C7" s="17"/>
      <c r="D7" s="16" t="s">
        <v>4</v>
      </c>
      <c r="E7" s="515"/>
      <c r="F7" s="515"/>
      <c r="G7" s="515"/>
    </row>
    <row r="8" spans="1:7" ht="37.9" customHeight="1">
      <c r="B8" s="316" t="s">
        <v>5</v>
      </c>
      <c r="C8" s="318" t="s">
        <v>6</v>
      </c>
      <c r="D8" s="316" t="s">
        <v>7</v>
      </c>
      <c r="E8" s="2"/>
      <c r="F8" s="2"/>
      <c r="G8" s="2"/>
    </row>
    <row r="9" spans="1:7" ht="44.25" customHeight="1">
      <c r="B9" s="398" t="s">
        <v>8</v>
      </c>
      <c r="C9" s="305">
        <v>9135</v>
      </c>
      <c r="D9" s="305">
        <f>ROUND(C9*$C$23,0)</f>
        <v>9475</v>
      </c>
      <c r="E9" s="2"/>
      <c r="F9" s="2"/>
      <c r="G9" s="2"/>
    </row>
    <row r="10" spans="1:7" ht="27" customHeight="1">
      <c r="B10" s="259" t="s">
        <v>10</v>
      </c>
      <c r="C10" s="305">
        <v>118340</v>
      </c>
      <c r="D10" s="305">
        <f t="shared" ref="D10:D12" si="0">ROUND(C10*$C$23,0)</f>
        <v>122742</v>
      </c>
    </row>
    <row r="11" spans="1:7" ht="45" customHeight="1">
      <c r="B11" s="41" t="s">
        <v>11</v>
      </c>
      <c r="C11" s="305">
        <v>88416</v>
      </c>
      <c r="D11" s="305">
        <f t="shared" si="0"/>
        <v>91705</v>
      </c>
    </row>
    <row r="12" spans="1:7" ht="45.75" customHeight="1">
      <c r="B12" s="343" t="s">
        <v>12</v>
      </c>
      <c r="C12" s="313">
        <v>36048</v>
      </c>
      <c r="D12" s="344">
        <f t="shared" si="0"/>
        <v>37389</v>
      </c>
    </row>
    <row r="13" spans="1:7" ht="29.25" customHeight="1">
      <c r="B13" s="310" t="s">
        <v>71</v>
      </c>
      <c r="C13" s="310"/>
      <c r="D13" s="314">
        <f>SUM(D9:D12)</f>
        <v>261311</v>
      </c>
    </row>
    <row r="14" spans="1:7" ht="12" customHeight="1">
      <c r="B14" s="345"/>
      <c r="C14" s="345"/>
      <c r="D14" s="346"/>
    </row>
    <row r="15" spans="1:7" ht="55.9" customHeight="1">
      <c r="B15" s="5" t="s">
        <v>14</v>
      </c>
      <c r="C15" s="5"/>
      <c r="D15" s="385">
        <f>'2023_BannerMD_BMT_AUT_ADULT'!D16</f>
        <v>2317</v>
      </c>
      <c r="E15" s="513" t="str">
        <f>'2023_BannerMD_BMT_AUT_ADULT'!E16</f>
        <v>Days 11+/61+ paid at the per diem rate are not subject to the transplant outlier (prep and transplant through day 60) but are subject to outlier pursuant to the transplant specialty contract at an established threshold of $7,263.18</v>
      </c>
      <c r="F15" s="513"/>
      <c r="G15" s="514"/>
    </row>
    <row r="16" spans="1:7" ht="12" customHeight="1">
      <c r="B16" s="9"/>
      <c r="C16" s="9"/>
      <c r="D16" s="159"/>
    </row>
    <row r="17" spans="1:7" ht="12" customHeight="1">
      <c r="B17" s="9"/>
      <c r="C17" s="9"/>
      <c r="D17" s="159"/>
    </row>
    <row r="18" spans="1:7" ht="15.75" customHeight="1">
      <c r="B18" s="1"/>
      <c r="C18" s="1" t="s">
        <v>34</v>
      </c>
      <c r="D18" s="177" t="s">
        <v>34</v>
      </c>
    </row>
    <row r="19" spans="1:7" ht="81" customHeight="1">
      <c r="B19" s="4" t="s">
        <v>216</v>
      </c>
      <c r="C19" s="202">
        <v>310991</v>
      </c>
      <c r="D19" s="305">
        <f t="shared" ref="D19" si="1">ROUND(C19*$C$23,0)</f>
        <v>322560</v>
      </c>
      <c r="E19"/>
    </row>
    <row r="21" spans="1:7" ht="60" customHeight="1">
      <c r="B21" s="507" t="s">
        <v>186</v>
      </c>
      <c r="C21" s="508"/>
      <c r="D21" s="508"/>
      <c r="E21" s="508"/>
      <c r="F21" s="508"/>
      <c r="G21" s="509"/>
    </row>
    <row r="22" spans="1:7" s="10" customFormat="1" ht="17.45" hidden="1" customHeight="1">
      <c r="A22" s="15"/>
      <c r="B22" s="138" t="s">
        <v>36</v>
      </c>
      <c r="C22" s="15"/>
      <c r="D22" s="15"/>
      <c r="E22" s="15"/>
      <c r="F22" s="15"/>
      <c r="G22" s="15"/>
    </row>
    <row r="23" spans="1:7" hidden="1">
      <c r="B23" s="25" t="s">
        <v>18</v>
      </c>
      <c r="C23" s="27">
        <v>1.0371999999999999</v>
      </c>
    </row>
    <row r="24" spans="1:7">
      <c r="C24" s="198"/>
    </row>
    <row r="26" spans="1:7" s="12" customFormat="1" ht="57" customHeight="1">
      <c r="B26"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6" s="508"/>
      <c r="D26" s="508"/>
      <c r="E26" s="508"/>
      <c r="F26" s="508"/>
      <c r="G26" s="509"/>
    </row>
  </sheetData>
  <mergeCells count="8">
    <mergeCell ref="E15:G15"/>
    <mergeCell ref="B26:G26"/>
    <mergeCell ref="B21:G21"/>
    <mergeCell ref="A2:G2"/>
    <mergeCell ref="A3:G3"/>
    <mergeCell ref="A4:G4"/>
    <mergeCell ref="A5:G5"/>
    <mergeCell ref="E7:G7"/>
  </mergeCells>
  <printOptions horizontalCentered="1"/>
  <pageMargins left="0.25" right="0.25" top="0.25" bottom="0.25" header="0.25" footer="0.25"/>
  <pageSetup scale="90" orientation="landscape"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theme="6"/>
    <pageSetUpPr fitToPage="1"/>
  </sheetPr>
  <dimension ref="A2:H23"/>
  <sheetViews>
    <sheetView zoomScale="90" zoomScaleNormal="90" zoomScaleSheetLayoutView="70" workbookViewId="0">
      <selection activeCell="F10" sqref="F10"/>
    </sheetView>
  </sheetViews>
  <sheetFormatPr defaultColWidth="9" defaultRowHeight="12.75"/>
  <cols>
    <col min="1" max="1" width="2.875" style="15" customWidth="1"/>
    <col min="2" max="2" width="64" style="15" customWidth="1"/>
    <col min="3" max="3" width="21.625" style="15" hidden="1" customWidth="1"/>
    <col min="4" max="4" width="24.125" style="15" customWidth="1"/>
    <col min="5" max="6" width="18.625" style="15" customWidth="1"/>
    <col min="7" max="7" width="12.625" style="15" customWidth="1"/>
    <col min="8" max="8" width="6.5" style="15" customWidth="1"/>
    <col min="9" max="9" width="9" style="15" customWidth="1"/>
    <col min="10" max="16384" width="9" style="15"/>
  </cols>
  <sheetData>
    <row r="2" spans="1:8" s="11" customFormat="1" ht="19.899999999999999" customHeight="1">
      <c r="A2" s="510" t="s">
        <v>196</v>
      </c>
      <c r="B2" s="510"/>
      <c r="C2" s="510"/>
      <c r="D2" s="510"/>
      <c r="E2" s="510"/>
      <c r="F2" s="510"/>
      <c r="G2" s="510"/>
      <c r="H2" s="510"/>
    </row>
    <row r="3" spans="1:8" s="11" customFormat="1" ht="19.899999999999999" customHeight="1">
      <c r="A3" s="510" t="s">
        <v>79</v>
      </c>
      <c r="B3" s="510"/>
      <c r="C3" s="510"/>
      <c r="D3" s="510"/>
      <c r="E3" s="510"/>
      <c r="F3" s="510"/>
      <c r="G3" s="510"/>
      <c r="H3" s="510"/>
    </row>
    <row r="4" spans="1:8" s="11" customFormat="1" ht="19.899999999999999" customHeight="1">
      <c r="A4" s="511" t="str">
        <f>'2023_BannerMD_BMT_AUT_ADULT'!A4:E4</f>
        <v>EFFECTIVE 10/01/2023 THROUGH 9/30/2024</v>
      </c>
      <c r="B4" s="511"/>
      <c r="C4" s="511"/>
      <c r="D4" s="511"/>
      <c r="E4" s="511"/>
      <c r="F4" s="511"/>
      <c r="G4" s="511"/>
      <c r="H4" s="511"/>
    </row>
    <row r="5" spans="1:8" s="11" customFormat="1" ht="19.899999999999999" customHeight="1">
      <c r="A5" s="510" t="s">
        <v>197</v>
      </c>
      <c r="B5" s="510"/>
      <c r="C5" s="510"/>
      <c r="D5" s="510"/>
      <c r="E5" s="510"/>
      <c r="F5" s="510"/>
      <c r="G5" s="510"/>
      <c r="H5" s="510"/>
    </row>
    <row r="6" spans="1:8" s="11" customFormat="1" ht="12.75" customHeight="1">
      <c r="A6" s="2"/>
      <c r="B6" s="2"/>
      <c r="C6" s="2"/>
      <c r="D6" s="2"/>
      <c r="E6" s="2"/>
      <c r="F6" s="2"/>
      <c r="G6" s="2"/>
      <c r="H6" s="2"/>
    </row>
    <row r="7" spans="1:8" ht="13.9" customHeight="1">
      <c r="B7" s="17"/>
      <c r="C7" s="17"/>
      <c r="D7" s="2" t="s">
        <v>4</v>
      </c>
      <c r="E7" s="2"/>
      <c r="F7" s="2"/>
      <c r="G7" s="2"/>
      <c r="H7" s="2"/>
    </row>
    <row r="8" spans="1:8" ht="24.95" customHeight="1">
      <c r="B8" s="316" t="s">
        <v>5</v>
      </c>
      <c r="C8" s="318" t="s">
        <v>6</v>
      </c>
      <c r="D8" s="316" t="s">
        <v>7</v>
      </c>
      <c r="E8" s="2"/>
      <c r="F8" s="2"/>
      <c r="G8" s="2"/>
      <c r="H8" s="2"/>
    </row>
    <row r="9" spans="1:8" ht="39.950000000000003" customHeight="1">
      <c r="B9" s="398" t="s">
        <v>8</v>
      </c>
      <c r="C9" s="301">
        <v>4659</v>
      </c>
      <c r="D9" s="258">
        <f t="shared" ref="D9:D10" si="0">ROUND(C9*$C$22,0)</f>
        <v>4832</v>
      </c>
      <c r="E9" s="2"/>
      <c r="F9" s="2"/>
      <c r="G9" s="2"/>
      <c r="H9" s="2"/>
    </row>
    <row r="10" spans="1:8" ht="39.950000000000003" customHeight="1">
      <c r="B10" s="41" t="s">
        <v>217</v>
      </c>
      <c r="C10" s="258">
        <v>104143</v>
      </c>
      <c r="D10" s="258">
        <f t="shared" si="0"/>
        <v>108017</v>
      </c>
    </row>
    <row r="11" spans="1:8" ht="39.950000000000003" customHeight="1">
      <c r="B11" s="41" t="s">
        <v>218</v>
      </c>
      <c r="C11" s="221">
        <v>19861</v>
      </c>
      <c r="D11" s="258">
        <f>ROUND(C11*$C$22,0)</f>
        <v>20600</v>
      </c>
    </row>
    <row r="12" spans="1:8" ht="39.950000000000003" customHeight="1">
      <c r="B12" s="310" t="s">
        <v>114</v>
      </c>
      <c r="C12" s="310"/>
      <c r="D12" s="304">
        <f>SUM(D9:D11)</f>
        <v>133449</v>
      </c>
      <c r="H12" s="30"/>
    </row>
    <row r="13" spans="1:8">
      <c r="D13" s="322"/>
    </row>
    <row r="14" spans="1:8" ht="66" customHeight="1">
      <c r="B14" s="5" t="s">
        <v>78</v>
      </c>
      <c r="C14" s="5"/>
      <c r="D14" s="151">
        <f>'2023_BannerMD_BMT_AUT_ADULT'!D16</f>
        <v>2317</v>
      </c>
      <c r="E14" s="513" t="str">
        <f>'2023_BannerMD_BMT_AUT_ADULT'!E16</f>
        <v>Days 11+/61+ paid at the per diem rate are not subject to the transplant outlier (prep and transplant through day 60) but are subject to outlier pursuant to the transplant specialty contract at an established threshold of $7,263.18</v>
      </c>
      <c r="F14" s="513"/>
      <c r="G14" s="514"/>
    </row>
    <row r="15" spans="1:8" hidden="1">
      <c r="B15" s="319"/>
      <c r="C15" s="319"/>
      <c r="D15" s="312"/>
    </row>
    <row r="16" spans="1:8">
      <c r="B16"/>
      <c r="C16" s="1"/>
    </row>
    <row r="18" spans="1:8" s="12" customFormat="1" ht="47.25" customHeight="1">
      <c r="A18" s="15"/>
      <c r="B18"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8" s="508"/>
      <c r="D18" s="508"/>
      <c r="E18" s="508"/>
      <c r="F18" s="508"/>
      <c r="G18" s="509"/>
      <c r="H18" s="15"/>
    </row>
    <row r="19" spans="1:8">
      <c r="B19" s="25"/>
      <c r="C19" s="26"/>
      <c r="E19" s="20"/>
    </row>
    <row r="20" spans="1:8">
      <c r="B20" s="25"/>
      <c r="C20" s="26"/>
      <c r="E20" s="20"/>
    </row>
    <row r="21" spans="1:8" hidden="1">
      <c r="B21" s="138" t="s">
        <v>36</v>
      </c>
    </row>
    <row r="22" spans="1:8" hidden="1">
      <c r="B22" s="15" t="s">
        <v>18</v>
      </c>
      <c r="C22" s="27">
        <v>1.0371999999999999</v>
      </c>
    </row>
    <row r="23" spans="1:8" hidden="1">
      <c r="C23" s="26"/>
    </row>
  </sheetData>
  <mergeCells count="6">
    <mergeCell ref="B18:G18"/>
    <mergeCell ref="A2:H2"/>
    <mergeCell ref="A3:H3"/>
    <mergeCell ref="A4:H4"/>
    <mergeCell ref="A5:H5"/>
    <mergeCell ref="E14:G14"/>
  </mergeCells>
  <printOptions horizontalCentered="1"/>
  <pageMargins left="0.25" right="0.25" top="0.25" bottom="0.25" header="0.25" footer="0.25"/>
  <pageSetup scale="84" orientation="landscape"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theme="6"/>
    <pageSetUpPr fitToPage="1"/>
  </sheetPr>
  <dimension ref="A2:G27"/>
  <sheetViews>
    <sheetView showGridLines="0" zoomScale="90" zoomScaleNormal="90" zoomScaleSheetLayoutView="70" workbookViewId="0">
      <selection activeCell="F11" sqref="F11"/>
    </sheetView>
  </sheetViews>
  <sheetFormatPr defaultColWidth="9" defaultRowHeight="12.75"/>
  <cols>
    <col min="1" max="1" width="2.875" style="15" customWidth="1"/>
    <col min="2" max="2" width="64" style="15" customWidth="1"/>
    <col min="3" max="3" width="12" style="15" hidden="1" customWidth="1"/>
    <col min="4" max="4" width="29" style="15" customWidth="1"/>
    <col min="5" max="5" width="18.625" style="15" customWidth="1"/>
    <col min="6" max="6" width="17" style="15" customWidth="1"/>
    <col min="7" max="7" width="12.625" style="15" customWidth="1"/>
    <col min="8" max="8" width="9" style="15" customWidth="1"/>
    <col min="9" max="16384" width="9" style="15"/>
  </cols>
  <sheetData>
    <row r="2" spans="1:7" s="11" customFormat="1" ht="19.899999999999999" customHeight="1">
      <c r="A2" s="510" t="s">
        <v>196</v>
      </c>
      <c r="B2" s="510"/>
      <c r="C2" s="510"/>
      <c r="D2" s="510"/>
      <c r="E2" s="510"/>
      <c r="F2" s="510"/>
      <c r="G2" s="510"/>
    </row>
    <row r="3" spans="1:7" s="11" customFormat="1" ht="19.899999999999999" customHeight="1">
      <c r="A3" s="510" t="s">
        <v>75</v>
      </c>
      <c r="B3" s="510"/>
      <c r="C3" s="510"/>
      <c r="D3" s="510"/>
      <c r="E3" s="510"/>
      <c r="F3" s="510"/>
      <c r="G3" s="510"/>
    </row>
    <row r="4" spans="1:7" s="11" customFormat="1" ht="19.899999999999999" customHeight="1">
      <c r="A4" s="511" t="str">
        <f>'2023_BannerMD_BMT_AUT_ADULT'!A4:E4</f>
        <v>EFFECTIVE 10/01/2023 THROUGH 9/30/2024</v>
      </c>
      <c r="B4" s="511"/>
      <c r="C4" s="511"/>
      <c r="D4" s="511"/>
      <c r="E4" s="511"/>
      <c r="F4" s="511"/>
      <c r="G4" s="511"/>
    </row>
    <row r="5" spans="1:7" s="11" customFormat="1" ht="19.899999999999999" customHeight="1">
      <c r="A5" s="510" t="s">
        <v>197</v>
      </c>
      <c r="B5" s="510"/>
      <c r="C5" s="510"/>
      <c r="D5" s="510"/>
      <c r="E5" s="510"/>
      <c r="F5" s="510"/>
      <c r="G5" s="510"/>
    </row>
    <row r="6" spans="1:7" s="11" customFormat="1" ht="15" customHeight="1">
      <c r="A6" s="393"/>
      <c r="B6" s="393"/>
      <c r="C6" s="393"/>
      <c r="D6" s="393"/>
      <c r="E6" s="393"/>
      <c r="F6" s="393"/>
      <c r="G6" s="393"/>
    </row>
    <row r="7" spans="1:7" ht="15" customHeight="1">
      <c r="B7" s="17"/>
      <c r="C7" s="17"/>
      <c r="D7" s="2" t="s">
        <v>4</v>
      </c>
      <c r="E7" s="2"/>
      <c r="F7" s="2"/>
      <c r="G7" s="2"/>
    </row>
    <row r="8" spans="1:7" ht="24.95" customHeight="1">
      <c r="B8" s="316" t="s">
        <v>5</v>
      </c>
      <c r="C8" s="318" t="s">
        <v>6</v>
      </c>
      <c r="D8" s="316" t="s">
        <v>7</v>
      </c>
      <c r="E8" s="2"/>
      <c r="F8" s="2"/>
      <c r="G8" s="2"/>
    </row>
    <row r="9" spans="1:7" ht="42.75" customHeight="1">
      <c r="B9" s="398" t="s">
        <v>8</v>
      </c>
      <c r="C9" s="301">
        <v>4659</v>
      </c>
      <c r="D9" s="258">
        <f>ROUND(C9*$C$26,0)</f>
        <v>4832</v>
      </c>
      <c r="E9" s="2"/>
      <c r="F9" s="2"/>
      <c r="G9" s="2"/>
    </row>
    <row r="10" spans="1:7" ht="33.75" customHeight="1">
      <c r="B10" s="41" t="s">
        <v>217</v>
      </c>
      <c r="C10" s="258">
        <v>104143</v>
      </c>
      <c r="D10" s="258">
        <f>ROUND(C10*$C$26,0)</f>
        <v>108017</v>
      </c>
    </row>
    <row r="11" spans="1:7" ht="35.1" customHeight="1">
      <c r="B11" s="310" t="s">
        <v>219</v>
      </c>
      <c r="C11" s="310"/>
      <c r="D11" s="315">
        <f>SUM(D9:D10)</f>
        <v>112849</v>
      </c>
    </row>
    <row r="12" spans="1:7">
      <c r="D12" s="150"/>
    </row>
    <row r="13" spans="1:7" ht="66" customHeight="1">
      <c r="B13" s="5" t="s">
        <v>78</v>
      </c>
      <c r="C13" s="5"/>
      <c r="D13" s="151">
        <f>'2023_BannerMD_BMT_AUT_ADULT'!D16</f>
        <v>2317</v>
      </c>
      <c r="E13" s="513"/>
      <c r="F13" s="513"/>
      <c r="G13" s="514"/>
    </row>
    <row r="14" spans="1:7">
      <c r="B14" s="9"/>
      <c r="C14" s="9"/>
      <c r="D14" s="8"/>
    </row>
    <row r="15" spans="1:7">
      <c r="B15"/>
      <c r="C15" s="9"/>
      <c r="D15" s="8"/>
    </row>
    <row r="16" spans="1:7">
      <c r="B16" s="9"/>
      <c r="C16" s="9"/>
      <c r="D16" s="8"/>
    </row>
    <row r="17" spans="2:7" s="12" customFormat="1" ht="50.25" customHeight="1">
      <c r="B17"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8"/>
      <c r="D17" s="508"/>
      <c r="E17" s="508"/>
      <c r="F17" s="508"/>
      <c r="G17" s="509"/>
    </row>
    <row r="18" spans="2:7">
      <c r="B18" s="1"/>
      <c r="C18" s="1"/>
    </row>
    <row r="19" spans="2:7">
      <c r="C19" s="1"/>
    </row>
    <row r="21" spans="2:7">
      <c r="B21" s="25"/>
      <c r="C21" s="26"/>
    </row>
    <row r="25" spans="2:7" hidden="1">
      <c r="B25" s="138" t="s">
        <v>36</v>
      </c>
    </row>
    <row r="26" spans="2:7" hidden="1">
      <c r="B26" s="25" t="s">
        <v>18</v>
      </c>
      <c r="C26" s="27">
        <v>1.0371999999999999</v>
      </c>
    </row>
    <row r="27" spans="2:7">
      <c r="C27" s="26"/>
    </row>
  </sheetData>
  <mergeCells count="6">
    <mergeCell ref="B17:G17"/>
    <mergeCell ref="A2:G2"/>
    <mergeCell ref="A3:G3"/>
    <mergeCell ref="A4:G4"/>
    <mergeCell ref="A5:G5"/>
    <mergeCell ref="E13:G13"/>
  </mergeCells>
  <printOptions horizontalCentered="1"/>
  <pageMargins left="0.25" right="0.25" top="0.25" bottom="0.25" header="0.25" footer="0.25"/>
  <pageSetup scale="82" orientation="landscape"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theme="6"/>
    <pageSetUpPr fitToPage="1"/>
  </sheetPr>
  <dimension ref="A2:G27"/>
  <sheetViews>
    <sheetView showGridLines="0" zoomScale="90" zoomScaleNormal="90" zoomScaleSheetLayoutView="70" workbookViewId="0">
      <selection activeCell="F11" sqref="F11"/>
    </sheetView>
  </sheetViews>
  <sheetFormatPr defaultColWidth="9" defaultRowHeight="12.75"/>
  <cols>
    <col min="1" max="1" width="2.875" style="15" customWidth="1"/>
    <col min="2" max="2" width="64" style="15" customWidth="1"/>
    <col min="3" max="3" width="20.625" style="15" hidden="1" customWidth="1"/>
    <col min="4" max="4" width="20.62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10" t="s">
        <v>196</v>
      </c>
      <c r="B2" s="510"/>
      <c r="C2" s="510"/>
      <c r="D2" s="510"/>
      <c r="E2" s="510"/>
      <c r="F2" s="510"/>
      <c r="G2" s="510"/>
    </row>
    <row r="3" spans="1:7" s="11" customFormat="1" ht="19.899999999999999" customHeight="1">
      <c r="A3" s="510" t="s">
        <v>89</v>
      </c>
      <c r="B3" s="510"/>
      <c r="C3" s="510"/>
      <c r="D3" s="510"/>
      <c r="E3" s="510"/>
      <c r="F3" s="510"/>
      <c r="G3" s="510"/>
    </row>
    <row r="4" spans="1:7" s="88" customFormat="1" ht="19.899999999999999" customHeight="1">
      <c r="A4" s="511" t="str">
        <f>'2023_BannerMD_BMT_AUT_ADULT'!A4:E4</f>
        <v>EFFECTIVE 10/01/2023 THROUGH 9/30/2024</v>
      </c>
      <c r="B4" s="511"/>
      <c r="C4" s="511"/>
      <c r="D4" s="511"/>
      <c r="E4" s="511"/>
      <c r="F4" s="511"/>
      <c r="G4" s="511"/>
    </row>
    <row r="5" spans="1:7" s="11" customFormat="1" ht="19.899999999999999" customHeight="1">
      <c r="A5" s="510" t="s">
        <v>197</v>
      </c>
      <c r="B5" s="510"/>
      <c r="C5" s="510"/>
      <c r="D5" s="510"/>
      <c r="E5" s="510"/>
      <c r="F5" s="510"/>
      <c r="G5" s="510"/>
    </row>
    <row r="6" spans="1:7" s="11" customFormat="1" ht="12.75" customHeight="1">
      <c r="A6" s="393"/>
      <c r="B6" s="393"/>
      <c r="C6" s="393"/>
      <c r="D6" s="393"/>
      <c r="E6" s="393"/>
      <c r="F6" s="393"/>
      <c r="G6" s="393"/>
    </row>
    <row r="7" spans="1:7" ht="13.15" customHeight="1">
      <c r="B7" s="17"/>
      <c r="C7" s="17"/>
      <c r="D7" s="2" t="s">
        <v>4</v>
      </c>
      <c r="E7" s="515"/>
      <c r="F7" s="515"/>
      <c r="G7" s="515"/>
    </row>
    <row r="8" spans="1:7" ht="24.95" customHeight="1">
      <c r="B8" s="316" t="s">
        <v>5</v>
      </c>
      <c r="C8" s="318" t="s">
        <v>6</v>
      </c>
      <c r="D8" s="316" t="s">
        <v>7</v>
      </c>
      <c r="E8" s="2"/>
      <c r="F8" s="2"/>
      <c r="G8" s="2"/>
    </row>
    <row r="9" spans="1:7" ht="46.5" customHeight="1">
      <c r="B9" s="398" t="s">
        <v>8</v>
      </c>
      <c r="C9" s="301">
        <v>7010</v>
      </c>
      <c r="D9" s="258">
        <f>ROUND(C9*$C$26,0)</f>
        <v>7271</v>
      </c>
      <c r="E9" s="2"/>
      <c r="F9" s="2"/>
      <c r="G9" s="2"/>
    </row>
    <row r="10" spans="1:7" ht="27.75" customHeight="1">
      <c r="B10" s="259" t="s">
        <v>10</v>
      </c>
      <c r="C10" s="258">
        <v>144388</v>
      </c>
      <c r="D10" s="258">
        <f t="shared" ref="D10:D12" si="0">ROUND(C10*$C$26,0)</f>
        <v>149759</v>
      </c>
    </row>
    <row r="11" spans="1:7" ht="39.75" customHeight="1">
      <c r="B11" s="41" t="s">
        <v>11</v>
      </c>
      <c r="C11" s="258">
        <v>106363</v>
      </c>
      <c r="D11" s="258">
        <f t="shared" si="0"/>
        <v>110320</v>
      </c>
    </row>
    <row r="12" spans="1:7" ht="35.1" customHeight="1">
      <c r="B12" s="41" t="s">
        <v>12</v>
      </c>
      <c r="C12" s="258">
        <v>36700</v>
      </c>
      <c r="D12" s="258">
        <f t="shared" si="0"/>
        <v>38065</v>
      </c>
    </row>
    <row r="13" spans="1:7" ht="35.1" customHeight="1">
      <c r="B13" s="310" t="s">
        <v>90</v>
      </c>
      <c r="C13" s="347"/>
      <c r="D13" s="315">
        <f>SUM(D9:D12)</f>
        <v>305415</v>
      </c>
    </row>
    <row r="14" spans="1:7">
      <c r="B14" s="329"/>
      <c r="C14" s="329"/>
      <c r="D14" s="348"/>
    </row>
    <row r="15" spans="1:7" ht="66.75" customHeight="1">
      <c r="B15" s="5" t="s">
        <v>14</v>
      </c>
      <c r="C15" s="5"/>
      <c r="D15" s="151">
        <f>'2023_BannerMD_BMT_AUT_ADULT'!D16</f>
        <v>2317</v>
      </c>
      <c r="E15" s="513" t="str">
        <f>'2023_BannerMD_BMT_AUT_ADULT'!E16</f>
        <v>Days 11+/61+ paid at the per diem rate are not subject to the transplant outlier (prep and transplant through day 60) but are subject to outlier pursuant to the transplant specialty contract at an established threshold of $7,263.18</v>
      </c>
      <c r="F15" s="513"/>
      <c r="G15" s="514"/>
    </row>
    <row r="16" spans="1:7">
      <c r="B16" s="9"/>
      <c r="C16" s="9"/>
      <c r="D16" s="8"/>
    </row>
    <row r="17" spans="2:7">
      <c r="B17"/>
      <c r="C17" s="9"/>
      <c r="D17" s="8"/>
    </row>
    <row r="18" spans="2:7">
      <c r="B18" s="9"/>
      <c r="C18" s="9"/>
      <c r="D18" s="8"/>
    </row>
    <row r="19" spans="2:7" s="12" customFormat="1" ht="54" customHeight="1">
      <c r="B19"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508"/>
      <c r="D19" s="508"/>
      <c r="E19" s="508"/>
      <c r="F19" s="508"/>
      <c r="G19" s="509"/>
    </row>
    <row r="20" spans="2:7">
      <c r="B20" s="1"/>
      <c r="C20" s="1"/>
    </row>
    <row r="21" spans="2:7">
      <c r="C21" s="1"/>
    </row>
    <row r="25" spans="2:7" hidden="1">
      <c r="B25" s="138" t="s">
        <v>36</v>
      </c>
    </row>
    <row r="26" spans="2:7" hidden="1">
      <c r="B26" s="25" t="s">
        <v>18</v>
      </c>
      <c r="C26" s="27">
        <v>1.0371999999999999</v>
      </c>
    </row>
    <row r="27" spans="2:7" hidden="1">
      <c r="C27" s="26"/>
    </row>
  </sheetData>
  <mergeCells count="7">
    <mergeCell ref="B19:G19"/>
    <mergeCell ref="E15:G15"/>
    <mergeCell ref="A2:G2"/>
    <mergeCell ref="A3:G3"/>
    <mergeCell ref="A4:G4"/>
    <mergeCell ref="A5:G5"/>
    <mergeCell ref="E7:G7"/>
  </mergeCells>
  <printOptions horizontalCentered="1"/>
  <pageMargins left="0.25" right="0.25" top="0.25" bottom="0.25" header="0.25" footer="0.25"/>
  <pageSetup scale="84" orientation="landscape"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theme="6"/>
    <pageSetUpPr fitToPage="1"/>
  </sheetPr>
  <dimension ref="A1:G30"/>
  <sheetViews>
    <sheetView showGridLines="0" zoomScale="90" zoomScaleNormal="90" zoomScaleSheetLayoutView="70" workbookViewId="0">
      <selection activeCell="E11" sqref="E11"/>
    </sheetView>
  </sheetViews>
  <sheetFormatPr defaultColWidth="9" defaultRowHeight="12"/>
  <cols>
    <col min="1" max="1" width="3.125" style="10" customWidth="1"/>
    <col min="2" max="2" width="64" style="10" customWidth="1"/>
    <col min="3" max="3" width="20.25" style="10" hidden="1" customWidth="1"/>
    <col min="4" max="4" width="22.875" style="10" customWidth="1"/>
    <col min="5" max="5" width="11.5" style="10" customWidth="1"/>
    <col min="6" max="6" width="9.875" style="10" customWidth="1"/>
    <col min="7" max="7" width="21.75" style="10" customWidth="1"/>
    <col min="8" max="16384" width="9" style="10"/>
  </cols>
  <sheetData>
    <row r="1" spans="1:7" ht="12.75">
      <c r="A1" s="15"/>
      <c r="B1" s="15"/>
      <c r="C1" s="15"/>
      <c r="D1" s="15"/>
      <c r="E1" s="15"/>
      <c r="F1" s="15"/>
      <c r="G1" s="15"/>
    </row>
    <row r="2" spans="1:7" s="47" customFormat="1" ht="19.899999999999999" customHeight="1">
      <c r="A2" s="510" t="s">
        <v>196</v>
      </c>
      <c r="B2" s="510"/>
      <c r="C2" s="510"/>
      <c r="D2" s="510"/>
      <c r="E2" s="510"/>
      <c r="F2" s="510"/>
      <c r="G2" s="510"/>
    </row>
    <row r="3" spans="1:7" s="47" customFormat="1" ht="19.899999999999999" customHeight="1">
      <c r="A3" s="510" t="s">
        <v>220</v>
      </c>
      <c r="B3" s="510"/>
      <c r="C3" s="510"/>
      <c r="D3" s="510"/>
      <c r="E3" s="510"/>
      <c r="F3" s="510"/>
      <c r="G3" s="510"/>
    </row>
    <row r="4" spans="1:7" s="47" customFormat="1" ht="19.899999999999999" customHeight="1">
      <c r="A4" s="510" t="s">
        <v>91</v>
      </c>
      <c r="B4" s="510"/>
      <c r="C4" s="510"/>
      <c r="D4" s="510"/>
      <c r="E4" s="510"/>
      <c r="F4" s="510"/>
      <c r="G4" s="510"/>
    </row>
    <row r="5" spans="1:7" s="87" customFormat="1" ht="19.899999999999999" customHeight="1">
      <c r="A5" s="511" t="str">
        <f>'2023_BannerMD_BMT_AUT_ADULT'!A4:E4</f>
        <v>EFFECTIVE 10/01/2023 THROUGH 9/30/2024</v>
      </c>
      <c r="B5" s="511"/>
      <c r="C5" s="511"/>
      <c r="D5" s="511"/>
      <c r="E5" s="511"/>
      <c r="F5" s="511"/>
      <c r="G5" s="511"/>
    </row>
    <row r="6" spans="1:7" s="47" customFormat="1" ht="20.25" customHeight="1">
      <c r="A6" s="510" t="s">
        <v>197</v>
      </c>
      <c r="B6" s="510"/>
      <c r="C6" s="510"/>
      <c r="D6" s="510"/>
      <c r="E6" s="510"/>
      <c r="F6" s="510"/>
      <c r="G6" s="510"/>
    </row>
    <row r="7" spans="1:7" s="47" customFormat="1" ht="20.25" customHeight="1">
      <c r="A7" s="393"/>
      <c r="B7" s="393"/>
      <c r="C7" s="393"/>
      <c r="D7" s="393"/>
      <c r="E7" s="393"/>
      <c r="F7" s="393"/>
      <c r="G7" s="393"/>
    </row>
    <row r="8" spans="1:7" s="15" customFormat="1" ht="12.75">
      <c r="B8" s="317"/>
      <c r="C8" s="317"/>
      <c r="D8" s="316" t="s">
        <v>4</v>
      </c>
      <c r="E8" s="523"/>
      <c r="F8" s="523"/>
      <c r="G8" s="523"/>
    </row>
    <row r="9" spans="1:7" s="15" customFormat="1" ht="25.5">
      <c r="B9" s="80" t="s">
        <v>5</v>
      </c>
      <c r="C9" s="300" t="s">
        <v>6</v>
      </c>
      <c r="D9" s="80" t="s">
        <v>7</v>
      </c>
      <c r="E9" s="2"/>
      <c r="F9" s="2"/>
      <c r="G9" s="2"/>
    </row>
    <row r="10" spans="1:7" s="15" customFormat="1" ht="44.25" customHeight="1">
      <c r="B10" s="398" t="s">
        <v>8</v>
      </c>
      <c r="C10" s="301">
        <v>7232</v>
      </c>
      <c r="D10" s="258">
        <f>ROUND(C10*$C$29,0)</f>
        <v>7501</v>
      </c>
      <c r="E10" s="2"/>
      <c r="F10" s="2"/>
      <c r="G10" s="2"/>
    </row>
    <row r="11" spans="1:7" s="15" customFormat="1" ht="28.9" customHeight="1">
      <c r="B11" s="259" t="s">
        <v>10</v>
      </c>
      <c r="C11" s="258">
        <v>196458</v>
      </c>
      <c r="D11" s="258">
        <f t="shared" ref="D11:D13" si="0">ROUND(C11*$C$29,0)</f>
        <v>203766</v>
      </c>
    </row>
    <row r="12" spans="1:7" s="15" customFormat="1" ht="29.45" customHeight="1">
      <c r="B12" s="41" t="s">
        <v>11</v>
      </c>
      <c r="C12" s="258">
        <v>106363</v>
      </c>
      <c r="D12" s="258">
        <f t="shared" si="0"/>
        <v>110320</v>
      </c>
    </row>
    <row r="13" spans="1:7" s="15" customFormat="1" ht="36.6" customHeight="1">
      <c r="B13" s="41" t="s">
        <v>12</v>
      </c>
      <c r="C13" s="258">
        <v>38547</v>
      </c>
      <c r="D13" s="258">
        <f t="shared" si="0"/>
        <v>39981</v>
      </c>
    </row>
    <row r="14" spans="1:7" s="15" customFormat="1" ht="35.1" customHeight="1">
      <c r="B14" s="303" t="s">
        <v>92</v>
      </c>
      <c r="C14" s="304">
        <f>SUM(C10:C13)</f>
        <v>348600</v>
      </c>
      <c r="D14" s="304">
        <f>SUM(D10:D13)</f>
        <v>361568</v>
      </c>
    </row>
    <row r="15" spans="1:7" s="15" customFormat="1" ht="12.75">
      <c r="B15" s="321"/>
      <c r="C15" s="320"/>
      <c r="D15" s="315"/>
    </row>
    <row r="16" spans="1:7" s="15" customFormat="1" ht="75.75" customHeight="1">
      <c r="B16" s="5" t="s">
        <v>14</v>
      </c>
      <c r="C16" s="5"/>
      <c r="D16" s="151">
        <f>'2023_BannerMD_BMT_AUT_ADULT'!D16</f>
        <v>2317</v>
      </c>
      <c r="E16" s="512" t="str">
        <f>'2023_BannerMD_BMT_AUT_ADULT'!E16</f>
        <v>Days 11+/61+ paid at the per diem rate are not subject to the transplant outlier (prep and transplant through day 60) but are subject to outlier pursuant to the transplant specialty contract at an established threshold of $7,263.18</v>
      </c>
      <c r="F16" s="513"/>
      <c r="G16" s="514"/>
    </row>
    <row r="17" spans="1:7" s="15" customFormat="1" ht="12.75">
      <c r="B17" s="9"/>
      <c r="C17" s="9"/>
      <c r="D17" s="8"/>
    </row>
    <row r="18" spans="1:7" s="15" customFormat="1" ht="21" customHeight="1">
      <c r="B18"/>
      <c r="C18" s="9"/>
      <c r="D18" s="8"/>
    </row>
    <row r="19" spans="1:7" s="15" customFormat="1" ht="12.75">
      <c r="B19" s="9"/>
      <c r="C19" s="9"/>
      <c r="D19" s="8"/>
    </row>
    <row r="20" spans="1:7" ht="52.5" customHeight="1">
      <c r="A20" s="12"/>
      <c r="B20"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0" s="508"/>
      <c r="D20" s="508"/>
      <c r="E20" s="508"/>
      <c r="F20" s="508"/>
      <c r="G20" s="509"/>
    </row>
    <row r="21" spans="1:7" ht="12.75">
      <c r="A21" s="15"/>
      <c r="B21" s="1"/>
      <c r="C21" s="1"/>
      <c r="D21" s="15"/>
      <c r="E21" s="15"/>
      <c r="F21" s="15"/>
      <c r="G21" s="15"/>
    </row>
    <row r="22" spans="1:7" ht="21" customHeight="1">
      <c r="A22" s="15"/>
      <c r="C22" s="1"/>
      <c r="D22" s="15"/>
      <c r="E22" s="15"/>
      <c r="F22" s="15"/>
      <c r="G22" s="15"/>
    </row>
    <row r="28" spans="1:7" ht="12.75" hidden="1">
      <c r="B28" s="138" t="s">
        <v>36</v>
      </c>
      <c r="C28" s="15"/>
      <c r="D28" s="15"/>
      <c r="E28" s="15"/>
      <c r="F28" s="15"/>
    </row>
    <row r="29" spans="1:7" ht="12.75" hidden="1">
      <c r="B29" s="25" t="s">
        <v>18</v>
      </c>
      <c r="C29" s="27">
        <v>1.0371999999999999</v>
      </c>
    </row>
    <row r="30" spans="1:7" hidden="1">
      <c r="C30" s="39"/>
    </row>
  </sheetData>
  <mergeCells count="8">
    <mergeCell ref="B20:G20"/>
    <mergeCell ref="E16:G16"/>
    <mergeCell ref="A2:G2"/>
    <mergeCell ref="A3:G3"/>
    <mergeCell ref="A5:G5"/>
    <mergeCell ref="A6:G6"/>
    <mergeCell ref="E8:G8"/>
    <mergeCell ref="A4:G4"/>
  </mergeCells>
  <printOptions horizontalCentered="1"/>
  <pageMargins left="0.25" right="0.25" top="0.25" bottom="0.25" header="0.25" footer="0.25"/>
  <pageSetup scale="89" orientation="landscape"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theme="6"/>
    <pageSetUpPr fitToPage="1"/>
  </sheetPr>
  <dimension ref="A2:H27"/>
  <sheetViews>
    <sheetView showGridLines="0" zoomScale="80" zoomScaleNormal="80" zoomScaleSheetLayoutView="70" workbookViewId="0">
      <selection activeCell="F11" sqref="F11"/>
    </sheetView>
  </sheetViews>
  <sheetFormatPr defaultColWidth="9" defaultRowHeight="12.75"/>
  <cols>
    <col min="1" max="1" width="2.875" style="15" customWidth="1"/>
    <col min="2" max="2" width="64" style="15" customWidth="1"/>
    <col min="3" max="3" width="30.125" style="15" hidden="1" customWidth="1"/>
    <col min="4" max="4" width="33.875" style="15" customWidth="1"/>
    <col min="5" max="5" width="18.625" style="15" customWidth="1"/>
    <col min="6" max="6" width="17.625" style="15" customWidth="1"/>
    <col min="7" max="7" width="12.625" style="15" customWidth="1"/>
    <col min="8" max="8" width="17.375" style="15" customWidth="1"/>
    <col min="9" max="9" width="9" style="15" customWidth="1"/>
    <col min="10" max="16384" width="9" style="15"/>
  </cols>
  <sheetData>
    <row r="2" spans="1:8" s="11" customFormat="1" ht="19.899999999999999" customHeight="1">
      <c r="A2" s="510" t="s">
        <v>221</v>
      </c>
      <c r="B2" s="510"/>
      <c r="C2" s="510"/>
      <c r="D2" s="510"/>
      <c r="E2" s="510"/>
      <c r="F2" s="510"/>
      <c r="G2" s="510"/>
      <c r="H2" s="510"/>
    </row>
    <row r="3" spans="1:8" s="11" customFormat="1" ht="19.899999999999999" customHeight="1">
      <c r="A3" s="510" t="s">
        <v>222</v>
      </c>
      <c r="B3" s="510"/>
      <c r="C3" s="510"/>
      <c r="D3" s="510"/>
      <c r="E3" s="510"/>
      <c r="F3" s="510"/>
      <c r="G3" s="510"/>
      <c r="H3" s="510"/>
    </row>
    <row r="4" spans="1:8" s="11" customFormat="1" ht="19.899999999999999" customHeight="1">
      <c r="A4" s="511" t="str">
        <f>'2023_BannerMD_BMT_AUT_ADULT'!A4:E4</f>
        <v>EFFECTIVE 10/01/2023 THROUGH 9/30/2024</v>
      </c>
      <c r="B4" s="511"/>
      <c r="C4" s="511"/>
      <c r="D4" s="511"/>
      <c r="E4" s="511"/>
      <c r="F4" s="511"/>
      <c r="G4" s="511"/>
      <c r="H4" s="511"/>
    </row>
    <row r="5" spans="1:8" s="11" customFormat="1" ht="19.899999999999999" customHeight="1">
      <c r="A5" s="510" t="s">
        <v>197</v>
      </c>
      <c r="B5" s="510"/>
      <c r="C5" s="510"/>
      <c r="D5" s="510"/>
      <c r="E5" s="510"/>
      <c r="F5" s="510"/>
      <c r="G5" s="510"/>
      <c r="H5" s="510"/>
    </row>
    <row r="6" spans="1:8" s="11" customFormat="1" ht="15.75">
      <c r="A6" s="393"/>
      <c r="B6" s="393"/>
      <c r="C6" s="393"/>
      <c r="D6" s="393"/>
      <c r="E6" s="393"/>
      <c r="F6" s="393"/>
      <c r="G6" s="393"/>
      <c r="H6" s="393"/>
    </row>
    <row r="7" spans="1:8" ht="13.9" customHeight="1">
      <c r="B7" s="17"/>
      <c r="C7" s="17"/>
      <c r="D7" s="2" t="s">
        <v>39</v>
      </c>
      <c r="E7" s="2"/>
      <c r="F7" s="2"/>
      <c r="G7" s="2"/>
      <c r="H7" s="2"/>
    </row>
    <row r="8" spans="1:8" ht="24.95" customHeight="1">
      <c r="B8" s="316" t="s">
        <v>5</v>
      </c>
      <c r="C8" s="318" t="s">
        <v>6</v>
      </c>
      <c r="D8" s="316" t="s">
        <v>7</v>
      </c>
      <c r="E8" s="2"/>
      <c r="F8" s="2"/>
      <c r="G8" s="2"/>
      <c r="H8" s="2"/>
    </row>
    <row r="9" spans="1:8" ht="49.5" customHeight="1">
      <c r="B9" s="398" t="s">
        <v>8</v>
      </c>
      <c r="C9" s="305">
        <v>4825</v>
      </c>
      <c r="D9" s="305">
        <f>ROUND(C9*$C$26,0)</f>
        <v>5004</v>
      </c>
      <c r="E9" s="2"/>
      <c r="F9" s="2"/>
      <c r="G9" s="2"/>
      <c r="H9" s="2"/>
    </row>
    <row r="10" spans="1:8" ht="39.950000000000003" customHeight="1">
      <c r="B10" s="259" t="s">
        <v>10</v>
      </c>
      <c r="C10" s="305">
        <v>116433</v>
      </c>
      <c r="D10" s="305">
        <f t="shared" ref="D10:D12" si="0">ROUND(C10*$C$26,0)</f>
        <v>120764</v>
      </c>
    </row>
    <row r="11" spans="1:8" ht="39.950000000000003" customHeight="1">
      <c r="B11" s="41" t="s">
        <v>11</v>
      </c>
      <c r="C11" s="305">
        <v>48970</v>
      </c>
      <c r="D11" s="305">
        <f t="shared" si="0"/>
        <v>50792</v>
      </c>
    </row>
    <row r="12" spans="1:8" ht="39.950000000000003" customHeight="1">
      <c r="B12" s="41" t="s">
        <v>12</v>
      </c>
      <c r="C12" s="305">
        <v>7889</v>
      </c>
      <c r="D12" s="305">
        <f t="shared" si="0"/>
        <v>8182</v>
      </c>
    </row>
    <row r="13" spans="1:8" ht="39.950000000000003" customHeight="1">
      <c r="B13" s="310" t="s">
        <v>223</v>
      </c>
      <c r="C13" s="310"/>
      <c r="D13" s="314">
        <f>SUM(D9:D12)</f>
        <v>184742</v>
      </c>
      <c r="H13" s="30"/>
    </row>
    <row r="14" spans="1:8">
      <c r="B14" s="329"/>
      <c r="C14" s="329"/>
      <c r="D14" s="346"/>
    </row>
    <row r="15" spans="1:8" ht="63" customHeight="1">
      <c r="B15" s="5" t="s">
        <v>14</v>
      </c>
      <c r="C15" s="5"/>
      <c r="D15" s="146">
        <f>'2023_BannerMD_BMT_AUT_ADULT'!D16</f>
        <v>2317</v>
      </c>
      <c r="E15" s="513" t="str">
        <f>'2023_BannerMD_BMT_AUT_ADULT'!E16</f>
        <v>Days 11+/61+ paid at the per diem rate are not subject to the transplant outlier (prep and transplant through day 60) but are subject to outlier pursuant to the transplant specialty contract at an established threshold of $7,263.18</v>
      </c>
      <c r="F15" s="513"/>
      <c r="G15" s="514"/>
    </row>
    <row r="16" spans="1:8">
      <c r="B16" s="9"/>
      <c r="C16" s="9"/>
      <c r="D16" s="8"/>
    </row>
    <row r="17" spans="1:7">
      <c r="B17"/>
      <c r="C17" s="9"/>
      <c r="D17" s="8"/>
    </row>
    <row r="18" spans="1:7">
      <c r="B18" s="9"/>
      <c r="C18" s="9"/>
      <c r="D18" s="8"/>
    </row>
    <row r="19" spans="1:7" s="12" customFormat="1" ht="48" customHeight="1">
      <c r="A19" s="15"/>
      <c r="B19"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508"/>
      <c r="D19" s="508"/>
      <c r="E19" s="508"/>
      <c r="F19" s="508"/>
      <c r="G19" s="509"/>
    </row>
    <row r="20" spans="1:7">
      <c r="D20" s="31"/>
    </row>
    <row r="21" spans="1:7">
      <c r="C21" s="1"/>
    </row>
    <row r="24" spans="1:7" hidden="1"/>
    <row r="25" spans="1:7" hidden="1">
      <c r="B25" s="138" t="s">
        <v>36</v>
      </c>
    </row>
    <row r="26" spans="1:7" hidden="1">
      <c r="B26" s="25" t="s">
        <v>18</v>
      </c>
      <c r="C26" s="27">
        <v>1.0371999999999999</v>
      </c>
    </row>
    <row r="27" spans="1:7" hidden="1">
      <c r="C27" s="26"/>
    </row>
  </sheetData>
  <mergeCells count="6">
    <mergeCell ref="B19:G19"/>
    <mergeCell ref="A2:H2"/>
    <mergeCell ref="A3:H3"/>
    <mergeCell ref="A4:H4"/>
    <mergeCell ref="A5:H5"/>
    <mergeCell ref="E15:G15"/>
  </mergeCells>
  <printOptions horizontalCentered="1"/>
  <pageMargins left="0.25" right="0.25" top="0.25" bottom="0.25" header="0.25" footer="0.25"/>
  <pageSetup scale="74" orientation="landscape"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theme="6"/>
    <pageSetUpPr fitToPage="1"/>
  </sheetPr>
  <dimension ref="A1:G27"/>
  <sheetViews>
    <sheetView showGridLines="0" topLeftCell="A2" zoomScale="80" zoomScaleNormal="80" zoomScaleSheetLayoutView="70" workbookViewId="0">
      <selection activeCell="G10" sqref="G10"/>
    </sheetView>
  </sheetViews>
  <sheetFormatPr defaultColWidth="9" defaultRowHeight="12"/>
  <cols>
    <col min="1" max="1" width="4.25" style="10" customWidth="1"/>
    <col min="2" max="2" width="64" style="10" customWidth="1"/>
    <col min="3" max="3" width="14.875" style="10" hidden="1" customWidth="1"/>
    <col min="4" max="4" width="20.5" style="10" customWidth="1"/>
    <col min="5" max="5" width="11.625" style="10" customWidth="1"/>
    <col min="6" max="6" width="11.25" style="10" customWidth="1"/>
    <col min="7" max="7" width="26.625" style="10" customWidth="1"/>
    <col min="8" max="8" width="12.5" style="10" customWidth="1"/>
    <col min="9" max="9" width="8.875" style="10" customWidth="1"/>
    <col min="10" max="16384" width="9" style="10"/>
  </cols>
  <sheetData>
    <row r="1" spans="1:7" ht="12.75">
      <c r="A1" s="15"/>
      <c r="B1" s="15"/>
      <c r="C1" s="15"/>
      <c r="D1" s="15"/>
      <c r="E1" s="15"/>
      <c r="F1" s="15"/>
      <c r="G1" s="15"/>
    </row>
    <row r="2" spans="1:7" ht="19.899999999999999" customHeight="1">
      <c r="A2" s="510" t="s">
        <v>221</v>
      </c>
      <c r="B2" s="510"/>
      <c r="C2" s="510"/>
      <c r="D2" s="510"/>
      <c r="E2" s="510"/>
      <c r="F2" s="510"/>
      <c r="G2" s="510"/>
    </row>
    <row r="3" spans="1:7" ht="19.899999999999999" customHeight="1">
      <c r="A3" s="510" t="s">
        <v>118</v>
      </c>
      <c r="B3" s="510"/>
      <c r="C3" s="510"/>
      <c r="D3" s="510"/>
      <c r="E3" s="510"/>
      <c r="F3" s="510"/>
      <c r="G3" s="510"/>
    </row>
    <row r="4" spans="1:7" s="3" customFormat="1" ht="19.899999999999999" customHeight="1">
      <c r="A4" s="511" t="str">
        <f>'2023_BannerMD_BMT_AUT_ADULT'!A4:E4</f>
        <v>EFFECTIVE 10/01/2023 THROUGH 9/30/2024</v>
      </c>
      <c r="B4" s="511"/>
      <c r="C4" s="511"/>
      <c r="D4" s="511"/>
      <c r="E4" s="511"/>
      <c r="F4" s="511"/>
      <c r="G4" s="511"/>
    </row>
    <row r="5" spans="1:7" ht="19.899999999999999" customHeight="1">
      <c r="A5" s="510" t="s">
        <v>197</v>
      </c>
      <c r="B5" s="510"/>
      <c r="C5" s="510"/>
      <c r="D5" s="510"/>
      <c r="E5" s="510"/>
      <c r="F5" s="510"/>
      <c r="G5" s="510"/>
    </row>
    <row r="6" spans="1:7" ht="19.899999999999999" customHeight="1">
      <c r="A6" s="393"/>
      <c r="B6" s="393"/>
      <c r="C6" s="393"/>
      <c r="D6" s="393"/>
      <c r="E6" s="393"/>
      <c r="F6" s="393"/>
      <c r="G6" s="393"/>
    </row>
    <row r="7" spans="1:7" s="15" customFormat="1" ht="18" customHeight="1">
      <c r="B7" s="17"/>
      <c r="C7" s="17"/>
      <c r="D7" s="2" t="s">
        <v>39</v>
      </c>
      <c r="E7" s="2"/>
      <c r="F7" s="2"/>
      <c r="G7" s="2"/>
    </row>
    <row r="8" spans="1:7" s="15" customFormat="1" ht="38.25">
      <c r="B8" s="316" t="s">
        <v>5</v>
      </c>
      <c r="C8" s="318" t="s">
        <v>6</v>
      </c>
      <c r="D8" s="316" t="s">
        <v>7</v>
      </c>
      <c r="E8" s="2"/>
      <c r="F8" s="2"/>
      <c r="G8" s="2"/>
    </row>
    <row r="9" spans="1:7" s="15" customFormat="1" ht="51.75" customHeight="1">
      <c r="B9" s="398" t="s">
        <v>8</v>
      </c>
      <c r="C9" s="305">
        <v>3360</v>
      </c>
      <c r="D9" s="305">
        <f>ROUND(C9*$C$26,0)</f>
        <v>3485</v>
      </c>
      <c r="E9" s="2"/>
      <c r="F9" s="2"/>
      <c r="G9" s="2"/>
    </row>
    <row r="10" spans="1:7" s="15" customFormat="1" ht="39.950000000000003" customHeight="1">
      <c r="B10" s="259" t="s">
        <v>10</v>
      </c>
      <c r="C10" s="305">
        <v>63636</v>
      </c>
      <c r="D10" s="305">
        <f t="shared" ref="D10:D12" si="0">ROUND(C10*$C$26,0)</f>
        <v>66003</v>
      </c>
    </row>
    <row r="11" spans="1:7" s="15" customFormat="1" ht="39.950000000000003" customHeight="1">
      <c r="B11" s="41" t="s">
        <v>11</v>
      </c>
      <c r="C11" s="305">
        <v>52921</v>
      </c>
      <c r="D11" s="305">
        <f t="shared" si="0"/>
        <v>54890</v>
      </c>
    </row>
    <row r="12" spans="1:7" s="15" customFormat="1" ht="39.950000000000003" customHeight="1">
      <c r="B12" s="349" t="s">
        <v>12</v>
      </c>
      <c r="C12" s="344">
        <v>12021</v>
      </c>
      <c r="D12" s="344">
        <f t="shared" si="0"/>
        <v>12468</v>
      </c>
    </row>
    <row r="13" spans="1:7" s="15" customFormat="1" ht="39.950000000000003" customHeight="1">
      <c r="B13" s="310" t="s">
        <v>224</v>
      </c>
      <c r="C13" s="310"/>
      <c r="D13" s="314">
        <f>SUM(D9:D12)</f>
        <v>136846</v>
      </c>
    </row>
    <row r="14" spans="1:7" s="15" customFormat="1" ht="12.75">
      <c r="B14" s="329"/>
      <c r="C14" s="329"/>
      <c r="D14" s="346"/>
    </row>
    <row r="15" spans="1:7" s="15" customFormat="1" ht="72" customHeight="1">
      <c r="B15" s="5" t="s">
        <v>14</v>
      </c>
      <c r="C15" s="5"/>
      <c r="D15" s="146">
        <f>'2023_BannerMD_BMT_AUT_ADULT'!D16</f>
        <v>2317</v>
      </c>
      <c r="E15" s="513" t="str">
        <f>'2023_BannerMD_BMT_AUT_ADULT'!E16</f>
        <v>Days 11+/61+ paid at the per diem rate are not subject to the transplant outlier (prep and transplant through day 60) but are subject to outlier pursuant to the transplant specialty contract at an established threshold of $7,263.18</v>
      </c>
      <c r="F15" s="513"/>
      <c r="G15" s="514"/>
    </row>
    <row r="16" spans="1:7" s="15" customFormat="1" ht="12.75">
      <c r="B16" s="9"/>
      <c r="C16" s="9"/>
      <c r="D16" s="8"/>
    </row>
    <row r="17" spans="1:7" s="15" customFormat="1" ht="15" customHeight="1">
      <c r="B17"/>
      <c r="C17" s="9"/>
      <c r="D17" s="8"/>
    </row>
    <row r="18" spans="1:7" s="15" customFormat="1" ht="12.75">
      <c r="B18" s="9"/>
      <c r="C18" s="9"/>
      <c r="D18" s="8"/>
    </row>
    <row r="19" spans="1:7" ht="54.75" customHeight="1">
      <c r="A19" s="12"/>
      <c r="B19"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508"/>
      <c r="D19" s="508"/>
      <c r="E19" s="508"/>
      <c r="F19" s="508"/>
      <c r="G19" s="509"/>
    </row>
    <row r="20" spans="1:7" s="15" customFormat="1" ht="12.75">
      <c r="B20" s="1"/>
      <c r="C20" s="1"/>
    </row>
    <row r="21" spans="1:7" s="15" customFormat="1" ht="12.75">
      <c r="C21" s="1"/>
    </row>
    <row r="24" spans="1:7" ht="13.5" hidden="1" customHeight="1"/>
    <row r="25" spans="1:7" ht="12.75" hidden="1">
      <c r="B25" s="138" t="s">
        <v>36</v>
      </c>
      <c r="C25" s="15"/>
      <c r="D25" s="15"/>
      <c r="E25" s="15"/>
      <c r="F25" s="15"/>
    </row>
    <row r="26" spans="1:7" ht="12.75" hidden="1">
      <c r="A26" s="15"/>
      <c r="B26" s="25" t="s">
        <v>18</v>
      </c>
      <c r="C26" s="27">
        <v>1.0371999999999999</v>
      </c>
      <c r="D26" s="15"/>
    </row>
    <row r="27" spans="1:7">
      <c r="C27" s="39"/>
    </row>
  </sheetData>
  <mergeCells count="6">
    <mergeCell ref="B19:G19"/>
    <mergeCell ref="A2:G2"/>
    <mergeCell ref="A3:G3"/>
    <mergeCell ref="A4:G4"/>
    <mergeCell ref="A5:G5"/>
    <mergeCell ref="E15:G15"/>
  </mergeCells>
  <printOptions horizontalCentered="1"/>
  <pageMargins left="0.25" right="0.25" top="0.25" bottom="0.25" header="0.25" footer="0.25"/>
  <pageSetup scale="83" orientation="landscape"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theme="7"/>
    <pageSetUpPr fitToPage="1"/>
  </sheetPr>
  <dimension ref="A1:J29"/>
  <sheetViews>
    <sheetView showGridLines="0" zoomScale="90" zoomScaleNormal="90" zoomScaleSheetLayoutView="70" workbookViewId="0">
      <selection activeCell="E11" sqref="E11"/>
    </sheetView>
  </sheetViews>
  <sheetFormatPr defaultColWidth="9" defaultRowHeight="12.75"/>
  <cols>
    <col min="1" max="1" width="2.875" style="15" customWidth="1"/>
    <col min="2" max="2" width="64" style="15" customWidth="1"/>
    <col min="3" max="3" width="10.25" style="15" hidden="1" customWidth="1"/>
    <col min="4" max="4" width="24.375" style="15" customWidth="1"/>
    <col min="5" max="6" width="18.625" style="15" customWidth="1"/>
    <col min="7" max="7" width="12.625" style="15" customWidth="1"/>
    <col min="8" max="8" width="9" style="15" customWidth="1"/>
    <col min="9" max="16384" width="9" style="15"/>
  </cols>
  <sheetData>
    <row r="1" spans="1:10">
      <c r="I1" s="261"/>
    </row>
    <row r="2" spans="1:10" s="11" customFormat="1" ht="19.899999999999999" customHeight="1">
      <c r="A2" s="510" t="s">
        <v>225</v>
      </c>
      <c r="B2" s="510"/>
      <c r="C2" s="510"/>
      <c r="D2" s="510"/>
      <c r="E2" s="510"/>
      <c r="F2" s="510"/>
      <c r="G2" s="510"/>
    </row>
    <row r="3" spans="1:10" s="11" customFormat="1" ht="19.899999999999999" customHeight="1">
      <c r="A3" s="510" t="s">
        <v>209</v>
      </c>
      <c r="B3" s="510"/>
      <c r="C3" s="510"/>
      <c r="D3" s="510"/>
      <c r="E3" s="510"/>
      <c r="F3" s="510"/>
      <c r="G3" s="510"/>
    </row>
    <row r="4" spans="1:10" s="11" customFormat="1" ht="19.899999999999999" customHeight="1">
      <c r="A4" s="511" t="str">
        <f>'2023_BannerMD_BMT_AUT_ADULT'!A4:E4</f>
        <v>EFFECTIVE 10/01/2023 THROUGH 9/30/2024</v>
      </c>
      <c r="B4" s="511"/>
      <c r="C4" s="511"/>
      <c r="D4" s="511"/>
      <c r="E4" s="511"/>
      <c r="F4" s="511"/>
      <c r="G4" s="511"/>
    </row>
    <row r="5" spans="1:10" s="11" customFormat="1" ht="19.899999999999999" customHeight="1">
      <c r="A5" s="510" t="s">
        <v>226</v>
      </c>
      <c r="B5" s="510"/>
      <c r="C5" s="510"/>
      <c r="D5" s="510"/>
      <c r="E5" s="510"/>
      <c r="F5" s="510"/>
      <c r="G5" s="510"/>
    </row>
    <row r="6" spans="1:10" s="11" customFormat="1" ht="12.75" customHeight="1">
      <c r="A6" s="393"/>
      <c r="B6" s="393"/>
      <c r="C6" s="393"/>
      <c r="D6" s="393"/>
      <c r="E6" s="393"/>
      <c r="F6" s="393"/>
      <c r="G6" s="393"/>
    </row>
    <row r="7" spans="1:10" ht="15" customHeight="1">
      <c r="B7" s="17"/>
      <c r="C7" s="17"/>
      <c r="D7" s="16" t="s">
        <v>96</v>
      </c>
      <c r="E7" s="2"/>
      <c r="F7" s="2"/>
      <c r="G7" s="2"/>
    </row>
    <row r="8" spans="1:10" ht="24.95" customHeight="1">
      <c r="B8" s="18" t="s">
        <v>5</v>
      </c>
      <c r="C8" s="28" t="s">
        <v>6</v>
      </c>
      <c r="D8" s="18" t="s">
        <v>7</v>
      </c>
      <c r="E8" s="2"/>
      <c r="F8" s="2"/>
      <c r="G8" s="2"/>
    </row>
    <row r="9" spans="1:10" ht="47.25" customHeight="1">
      <c r="B9" s="398" t="s">
        <v>8</v>
      </c>
      <c r="C9" s="175">
        <v>5691</v>
      </c>
      <c r="D9" s="147">
        <f>ROUND(C9*$C$26,0)</f>
        <v>5903</v>
      </c>
      <c r="E9" s="2"/>
      <c r="F9" s="205"/>
      <c r="G9" s="2"/>
    </row>
    <row r="10" spans="1:10" ht="39.950000000000003" customHeight="1">
      <c r="B10" s="23" t="s">
        <v>9</v>
      </c>
      <c r="C10" s="147">
        <v>14993</v>
      </c>
      <c r="D10" s="147">
        <f t="shared" ref="D10:D13" si="0">ROUND(C10*$C$26,0)</f>
        <v>15551</v>
      </c>
      <c r="E10" s="20"/>
      <c r="F10" s="205"/>
    </row>
    <row r="11" spans="1:10" ht="39.950000000000003" customHeight="1">
      <c r="B11" s="23" t="s">
        <v>10</v>
      </c>
      <c r="C11" s="147">
        <v>55826</v>
      </c>
      <c r="D11" s="147">
        <f t="shared" si="0"/>
        <v>57903</v>
      </c>
      <c r="E11" s="20"/>
      <c r="F11" s="205"/>
    </row>
    <row r="12" spans="1:10" ht="39.950000000000003" customHeight="1">
      <c r="B12" s="29" t="s">
        <v>11</v>
      </c>
      <c r="C12" s="147">
        <v>75686</v>
      </c>
      <c r="D12" s="147">
        <f t="shared" si="0"/>
        <v>78502</v>
      </c>
      <c r="E12" s="20"/>
      <c r="F12" s="205"/>
    </row>
    <row r="13" spans="1:10" ht="39.950000000000003" customHeight="1">
      <c r="B13" s="29" t="s">
        <v>12</v>
      </c>
      <c r="C13" s="147">
        <v>10751</v>
      </c>
      <c r="D13" s="147">
        <f t="shared" si="0"/>
        <v>11151</v>
      </c>
      <c r="E13" s="20"/>
      <c r="F13" s="205"/>
    </row>
    <row r="14" spans="1:10" ht="39.950000000000003" customHeight="1">
      <c r="B14" s="324" t="s">
        <v>105</v>
      </c>
      <c r="C14" s="325"/>
      <c r="D14" s="168">
        <f>SUM(D9:D13)</f>
        <v>169010</v>
      </c>
      <c r="F14" s="205"/>
      <c r="G14" s="26"/>
      <c r="H14" s="26"/>
      <c r="I14" s="26"/>
      <c r="J14" s="26"/>
    </row>
    <row r="15" spans="1:10">
      <c r="D15" s="152"/>
    </row>
    <row r="16" spans="1:10" ht="52.5" customHeight="1">
      <c r="B16" s="5" t="s">
        <v>14</v>
      </c>
      <c r="C16" s="5"/>
      <c r="D16" s="151">
        <f>'2023_BannerMD_BMT_AUT_ADULT'!D16</f>
        <v>2317</v>
      </c>
      <c r="E16" s="512" t="str">
        <f>'2023_BannerMD_BMT_AUT_ADULT'!E16</f>
        <v>Days 11+/61+ paid at the per diem rate are not subject to the transplant outlier (prep and transplant through day 60) but are subject to outlier pursuant to the transplant specialty contract at an established threshold of $7,263.18</v>
      </c>
      <c r="F16" s="513"/>
      <c r="G16" s="514"/>
    </row>
    <row r="17" spans="1:9">
      <c r="B17" s="9"/>
      <c r="C17" s="9"/>
      <c r="D17" s="8"/>
    </row>
    <row r="18" spans="1:9">
      <c r="B18"/>
      <c r="C18" s="9"/>
      <c r="D18" s="8"/>
    </row>
    <row r="19" spans="1:9">
      <c r="B19" s="9"/>
      <c r="C19" s="9"/>
      <c r="D19" s="8"/>
    </row>
    <row r="20" spans="1:9" s="12" customFormat="1" ht="48" customHeight="1">
      <c r="B20"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0" s="508"/>
      <c r="D20" s="508"/>
      <c r="E20" s="508"/>
      <c r="F20" s="508"/>
      <c r="G20" s="509"/>
    </row>
    <row r="21" spans="1:9">
      <c r="B21" s="1"/>
      <c r="C21" s="1"/>
    </row>
    <row r="22" spans="1:9" ht="27.6" customHeight="1">
      <c r="B22" s="507" t="s">
        <v>97</v>
      </c>
      <c r="C22" s="508"/>
      <c r="D22" s="508"/>
      <c r="E22" s="508"/>
      <c r="F22" s="508"/>
      <c r="G22" s="509"/>
    </row>
    <row r="23" spans="1:9" hidden="1"/>
    <row r="24" spans="1:9" hidden="1"/>
    <row r="25" spans="1:9" hidden="1">
      <c r="B25" s="138" t="s">
        <v>36</v>
      </c>
    </row>
    <row r="26" spans="1:9" s="10" customFormat="1" hidden="1">
      <c r="A26" s="15"/>
      <c r="B26" s="25" t="s">
        <v>18</v>
      </c>
      <c r="C26" s="27">
        <v>1.0371999999999999</v>
      </c>
      <c r="D26" s="15"/>
      <c r="E26" s="15"/>
      <c r="F26" s="15"/>
      <c r="G26" s="15"/>
    </row>
    <row r="27" spans="1:9">
      <c r="B27" s="1"/>
      <c r="C27" s="26"/>
    </row>
    <row r="29" spans="1:9" ht="36.75" customHeight="1">
      <c r="B29" s="507" t="s">
        <v>22</v>
      </c>
      <c r="C29" s="508"/>
      <c r="D29" s="508"/>
      <c r="E29" s="508"/>
      <c r="F29" s="508"/>
      <c r="G29" s="509"/>
      <c r="H29" s="10"/>
      <c r="I29" s="10"/>
    </row>
  </sheetData>
  <mergeCells count="8">
    <mergeCell ref="B29:G29"/>
    <mergeCell ref="B22:G22"/>
    <mergeCell ref="B20:G20"/>
    <mergeCell ref="A2:G2"/>
    <mergeCell ref="A3:G3"/>
    <mergeCell ref="A4:G4"/>
    <mergeCell ref="A5:G5"/>
    <mergeCell ref="E16:G16"/>
  </mergeCells>
  <printOptions horizontalCentered="1"/>
  <pageMargins left="0.25" right="0.25" top="0.25" bottom="0.25" header="0.25" footer="0.25"/>
  <pageSetup scale="89" orientation="landscape"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theme="7"/>
    <pageSetUpPr fitToPage="1"/>
  </sheetPr>
  <dimension ref="A2:I28"/>
  <sheetViews>
    <sheetView zoomScale="95" zoomScaleNormal="95" zoomScaleSheetLayoutView="70" workbookViewId="0">
      <selection activeCell="E12" sqref="E12"/>
    </sheetView>
  </sheetViews>
  <sheetFormatPr defaultColWidth="9" defaultRowHeight="12.75"/>
  <cols>
    <col min="1" max="1" width="2.875" style="15" customWidth="1"/>
    <col min="2" max="2" width="64" style="15" customWidth="1"/>
    <col min="3" max="3" width="10.25" style="15" hidden="1" customWidth="1"/>
    <col min="4" max="4" width="28.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10" t="s">
        <v>225</v>
      </c>
      <c r="B2" s="510"/>
      <c r="C2" s="510"/>
      <c r="D2" s="510"/>
      <c r="E2" s="510"/>
      <c r="F2" s="510"/>
      <c r="G2" s="510"/>
    </row>
    <row r="3" spans="1:7" s="11" customFormat="1" ht="19.899999999999999" customHeight="1">
      <c r="A3" s="510" t="s">
        <v>211</v>
      </c>
      <c r="B3" s="510"/>
      <c r="C3" s="510"/>
      <c r="D3" s="510"/>
      <c r="E3" s="510"/>
      <c r="F3" s="510"/>
      <c r="G3" s="510"/>
    </row>
    <row r="4" spans="1:7" s="11" customFormat="1" ht="19.899999999999999" customHeight="1">
      <c r="A4" s="511" t="str">
        <f>'2023_BannerMD_BMT_AUT_ADULT'!A4:E4</f>
        <v>EFFECTIVE 10/01/2023 THROUGH 9/30/2024</v>
      </c>
      <c r="B4" s="511"/>
      <c r="C4" s="511"/>
      <c r="D4" s="511"/>
      <c r="E4" s="511"/>
      <c r="F4" s="511"/>
      <c r="G4" s="511"/>
    </row>
    <row r="5" spans="1:7" s="11" customFormat="1" ht="19.899999999999999" customHeight="1">
      <c r="A5" s="510" t="s">
        <v>226</v>
      </c>
      <c r="B5" s="510"/>
      <c r="C5" s="510"/>
      <c r="D5" s="510"/>
      <c r="E5" s="510"/>
      <c r="F5" s="510"/>
      <c r="G5" s="510"/>
    </row>
    <row r="6" spans="1:7" s="12" customFormat="1" ht="18.75" customHeight="1">
      <c r="B6" s="13"/>
      <c r="C6" s="13"/>
    </row>
    <row r="7" spans="1:7" ht="13.9" customHeight="1">
      <c r="B7" s="17"/>
      <c r="C7" s="17"/>
      <c r="D7" s="16" t="s">
        <v>96</v>
      </c>
      <c r="E7" s="2"/>
      <c r="F7" s="2"/>
      <c r="G7" s="2"/>
    </row>
    <row r="8" spans="1:7" ht="41.45" customHeight="1">
      <c r="B8" s="18" t="s">
        <v>5</v>
      </c>
      <c r="C8" s="28" t="s">
        <v>6</v>
      </c>
      <c r="D8" s="18" t="s">
        <v>7</v>
      </c>
    </row>
    <row r="9" spans="1:7" ht="52.5" customHeight="1">
      <c r="B9" s="398" t="s">
        <v>8</v>
      </c>
      <c r="C9" s="175">
        <v>5731</v>
      </c>
      <c r="D9" s="147">
        <f t="shared" ref="D9:D13" si="0">ROUND(C9*$C$24,0)</f>
        <v>5944</v>
      </c>
      <c r="F9" s="206"/>
    </row>
    <row r="10" spans="1:7" ht="39.950000000000003" customHeight="1">
      <c r="B10" s="4" t="s">
        <v>227</v>
      </c>
      <c r="C10" s="147">
        <v>4686</v>
      </c>
      <c r="D10" s="147">
        <f t="shared" si="0"/>
        <v>4860</v>
      </c>
      <c r="F10" s="206"/>
    </row>
    <row r="11" spans="1:7" ht="39.950000000000003" customHeight="1">
      <c r="B11" s="4" t="s">
        <v>228</v>
      </c>
      <c r="C11" s="147">
        <v>15461</v>
      </c>
      <c r="D11" s="147">
        <f t="shared" si="0"/>
        <v>16036</v>
      </c>
      <c r="F11" s="206"/>
    </row>
    <row r="12" spans="1:7" ht="39.950000000000003" customHeight="1">
      <c r="B12" s="23" t="s">
        <v>10</v>
      </c>
      <c r="C12" s="147">
        <v>135192</v>
      </c>
      <c r="D12" s="147">
        <f t="shared" si="0"/>
        <v>140221</v>
      </c>
      <c r="F12" s="206"/>
    </row>
    <row r="13" spans="1:7" ht="39.950000000000003" customHeight="1">
      <c r="B13" s="29" t="s">
        <v>11</v>
      </c>
      <c r="C13" s="147">
        <v>183287</v>
      </c>
      <c r="D13" s="147">
        <f t="shared" si="0"/>
        <v>190105</v>
      </c>
      <c r="F13" s="206"/>
    </row>
    <row r="14" spans="1:7" ht="39.950000000000003" customHeight="1">
      <c r="B14" s="29" t="s">
        <v>12</v>
      </c>
      <c r="C14" s="147">
        <v>26046</v>
      </c>
      <c r="D14" s="147">
        <f>ROUND(C14*$C$24,0)</f>
        <v>27015</v>
      </c>
      <c r="F14" s="206"/>
    </row>
    <row r="15" spans="1:7" ht="39.950000000000003" customHeight="1">
      <c r="B15" s="40" t="s">
        <v>229</v>
      </c>
      <c r="C15" s="291">
        <f>SUM(C9:C14)</f>
        <v>370403</v>
      </c>
      <c r="D15" s="291">
        <f>SUM(D9:D14)</f>
        <v>384181</v>
      </c>
      <c r="E15" s="150"/>
      <c r="F15" s="206"/>
    </row>
    <row r="16" spans="1:7">
      <c r="D16" s="152"/>
    </row>
    <row r="17" spans="1:9" ht="56.25" customHeight="1">
      <c r="B17" s="5" t="s">
        <v>14</v>
      </c>
      <c r="C17" s="5"/>
      <c r="D17" s="151">
        <f>'2023_BannerMD_BMT_AUT_ADULT'!D16</f>
        <v>2317</v>
      </c>
      <c r="E17" s="512" t="str">
        <f>'2023_BannerMD_BMT_AUT_ADULT'!E16</f>
        <v>Days 11+/61+ paid at the per diem rate are not subject to the transplant outlier (prep and transplant through day 60) but are subject to outlier pursuant to the transplant specialty contract at an established threshold of $7,263.18</v>
      </c>
      <c r="F17" s="513"/>
      <c r="G17" s="514"/>
    </row>
    <row r="18" spans="1:9">
      <c r="B18" s="9"/>
      <c r="C18" s="9"/>
      <c r="D18" s="8"/>
    </row>
    <row r="19" spans="1:9" ht="74.25" customHeight="1">
      <c r="B19"/>
      <c r="C19" s="268">
        <v>1340478</v>
      </c>
      <c r="D19" s="147">
        <f>ROUND(C19*$C$24,0)</f>
        <v>1390344</v>
      </c>
      <c r="E19" s="547" t="s">
        <v>230</v>
      </c>
      <c r="F19" s="548"/>
      <c r="G19" s="549"/>
    </row>
    <row r="20" spans="1:9">
      <c r="B20" s="9"/>
      <c r="C20" s="9"/>
      <c r="D20" s="8"/>
    </row>
    <row r="21" spans="1:9" s="12" customFormat="1" ht="59.45" customHeight="1">
      <c r="B21" s="507" t="s">
        <v>102</v>
      </c>
      <c r="C21" s="508"/>
      <c r="D21" s="508"/>
      <c r="E21" s="508"/>
      <c r="F21" s="508"/>
      <c r="G21" s="509"/>
    </row>
    <row r="22" spans="1:9" ht="12.75" hidden="1" customHeight="1">
      <c r="B22" s="399"/>
      <c r="C22" s="326"/>
      <c r="D22" s="546"/>
      <c r="E22" s="546"/>
      <c r="F22" s="546"/>
    </row>
    <row r="23" spans="1:9" ht="12.75" hidden="1" customHeight="1">
      <c r="B23" s="138" t="s">
        <v>36</v>
      </c>
    </row>
    <row r="24" spans="1:9" s="10" customFormat="1" hidden="1">
      <c r="A24" s="15"/>
      <c r="B24" s="25" t="s">
        <v>18</v>
      </c>
      <c r="C24" s="27">
        <v>1.0371999999999999</v>
      </c>
      <c r="D24" s="15"/>
      <c r="E24" s="15"/>
      <c r="F24" s="15"/>
      <c r="G24" s="15"/>
    </row>
    <row r="25" spans="1:9">
      <c r="B25" s="1"/>
      <c r="C25" s="26"/>
    </row>
    <row r="26" spans="1:9" ht="26.45" customHeight="1">
      <c r="B26" s="507" t="s">
        <v>97</v>
      </c>
      <c r="C26" s="508"/>
      <c r="D26" s="508"/>
      <c r="E26" s="508"/>
      <c r="F26" s="508"/>
      <c r="G26" s="509"/>
    </row>
    <row r="28" spans="1:9" ht="36.75" customHeight="1">
      <c r="B28" s="507" t="s">
        <v>22</v>
      </c>
      <c r="C28" s="508"/>
      <c r="D28" s="508"/>
      <c r="E28" s="508"/>
      <c r="F28" s="508"/>
      <c r="G28" s="509"/>
      <c r="H28" s="10"/>
      <c r="I28" s="10"/>
    </row>
  </sheetData>
  <mergeCells count="10">
    <mergeCell ref="B28:G28"/>
    <mergeCell ref="B26:G26"/>
    <mergeCell ref="D22:F22"/>
    <mergeCell ref="E19:G19"/>
    <mergeCell ref="B21:G21"/>
    <mergeCell ref="A2:G2"/>
    <mergeCell ref="A3:G3"/>
    <mergeCell ref="A4:G4"/>
    <mergeCell ref="A5:G5"/>
    <mergeCell ref="E17:G17"/>
  </mergeCells>
  <printOptions horizontalCentered="1"/>
  <pageMargins left="0.25" right="0.25" top="0.25" bottom="0.25" header="0.25" footer="0.25"/>
  <pageSetup scale="7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FB0CC-FFAC-4558-B543-3A64096A59EE}">
  <sheetPr>
    <tabColor theme="9" tint="0.59999389629810485"/>
    <pageSetUpPr fitToPage="1"/>
  </sheetPr>
  <dimension ref="A2:G15"/>
  <sheetViews>
    <sheetView showGridLines="0" zoomScale="90" zoomScaleNormal="90" zoomScaleSheetLayoutView="70" workbookViewId="0">
      <selection activeCell="A2" sqref="A2:D2"/>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510" t="s">
        <v>0</v>
      </c>
      <c r="B2" s="510"/>
      <c r="C2" s="510"/>
      <c r="D2" s="510"/>
      <c r="E2" s="85"/>
      <c r="F2" s="85"/>
      <c r="G2" s="85"/>
    </row>
    <row r="3" spans="1:7" s="11" customFormat="1" ht="40.5" customHeight="1">
      <c r="A3" s="516" t="s">
        <v>58</v>
      </c>
      <c r="B3" s="516"/>
      <c r="C3" s="516"/>
      <c r="D3" s="516"/>
    </row>
    <row r="4" spans="1:7" s="11" customFormat="1" ht="19.899999999999999" customHeight="1">
      <c r="A4" s="511" t="str">
        <f>'2023_BannerMD_BMT_AUT_ADULT'!A4</f>
        <v>EFFECTIVE 10/01/2023 THROUGH 9/30/2024</v>
      </c>
      <c r="B4" s="511"/>
      <c r="C4" s="511"/>
      <c r="D4" s="511"/>
    </row>
    <row r="5" spans="1:7" s="11" customFormat="1" ht="19.899999999999999" customHeight="1">
      <c r="A5" s="85"/>
      <c r="B5" s="510" t="s">
        <v>3</v>
      </c>
      <c r="C5" s="510"/>
      <c r="D5" s="510"/>
      <c r="E5" s="85"/>
      <c r="F5" s="85"/>
    </row>
    <row r="6" spans="1:7" ht="18.75" customHeight="1">
      <c r="D6" s="2"/>
    </row>
    <row r="7" spans="1:7" ht="13.9" customHeight="1">
      <c r="B7" s="17"/>
      <c r="C7" s="17"/>
      <c r="D7" s="16" t="s">
        <v>4</v>
      </c>
    </row>
    <row r="8" spans="1:7" ht="41.45" customHeight="1">
      <c r="B8" s="18" t="s">
        <v>5</v>
      </c>
      <c r="C8" s="28" t="s">
        <v>6</v>
      </c>
      <c r="D8" s="18" t="s">
        <v>7</v>
      </c>
    </row>
    <row r="9" spans="1:7" ht="114" customHeight="1">
      <c r="B9" s="140" t="s">
        <v>59</v>
      </c>
      <c r="C9" s="141" t="s">
        <v>53</v>
      </c>
      <c r="D9" s="141" t="s">
        <v>53</v>
      </c>
    </row>
    <row r="10" spans="1:7" ht="13.9" customHeight="1">
      <c r="B10" s="21"/>
      <c r="C10" s="21"/>
      <c r="D10" s="22"/>
    </row>
    <row r="11" spans="1:7" ht="56.1" customHeight="1">
      <c r="B11" s="517" t="s">
        <v>60</v>
      </c>
      <c r="C11" s="518"/>
      <c r="D11" s="519"/>
    </row>
    <row r="12" spans="1:7" s="11" customFormat="1" ht="12.75" customHeight="1">
      <c r="A12" s="393"/>
      <c r="B12" s="393"/>
      <c r="C12" s="393"/>
      <c r="D12" s="393"/>
    </row>
    <row r="13" spans="1:7">
      <c r="B13" s="9"/>
      <c r="C13" s="9"/>
      <c r="D13" s="8"/>
    </row>
    <row r="14" spans="1:7">
      <c r="B14" s="9"/>
      <c r="C14" s="9"/>
      <c r="D14" s="8"/>
    </row>
    <row r="15" spans="1:7" s="10" customFormat="1">
      <c r="A15" s="15"/>
      <c r="B15" s="25"/>
      <c r="C15" s="241"/>
      <c r="D15" s="15"/>
    </row>
  </sheetData>
  <mergeCells count="5">
    <mergeCell ref="A2:D2"/>
    <mergeCell ref="A3:D3"/>
    <mergeCell ref="A4:D4"/>
    <mergeCell ref="B5:D5"/>
    <mergeCell ref="B11:D11"/>
  </mergeCells>
  <printOptions horizontalCentered="1"/>
  <pageMargins left="0.25" right="0.25" top="0.25" bottom="0.25" header="0.25" footer="0.25"/>
  <pageSetup orientation="landscape" r:id="rId1"/>
  <headerFooter alignWithMargins="0"/>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theme="7"/>
    <pageSetUpPr fitToPage="1"/>
  </sheetPr>
  <dimension ref="A2:I30"/>
  <sheetViews>
    <sheetView showGridLines="0" topLeftCell="A3" zoomScale="90" zoomScaleNormal="90" zoomScaleSheetLayoutView="70" workbookViewId="0">
      <selection activeCell="C1" sqref="C1:C1048576"/>
    </sheetView>
  </sheetViews>
  <sheetFormatPr defaultColWidth="9" defaultRowHeight="12.75"/>
  <cols>
    <col min="1" max="1" width="2.875" style="15" customWidth="1"/>
    <col min="2" max="2" width="64" style="15" customWidth="1"/>
    <col min="3" max="3" width="11.5" style="15" hidden="1" customWidth="1"/>
    <col min="4" max="4" width="31.37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10" t="s">
        <v>225</v>
      </c>
      <c r="B2" s="510"/>
      <c r="C2" s="510"/>
      <c r="D2" s="510"/>
      <c r="E2" s="510"/>
      <c r="F2" s="510"/>
      <c r="G2" s="510"/>
    </row>
    <row r="3" spans="1:7" s="11" customFormat="1" ht="19.899999999999999" customHeight="1">
      <c r="A3" s="510" t="s">
        <v>213</v>
      </c>
      <c r="B3" s="510"/>
      <c r="C3" s="510"/>
      <c r="D3" s="510"/>
      <c r="E3" s="510"/>
      <c r="F3" s="510"/>
      <c r="G3" s="510"/>
    </row>
    <row r="4" spans="1:7" s="11" customFormat="1" ht="19.899999999999999" customHeight="1">
      <c r="A4" s="511" t="str">
        <f>'2023_BannerMD_BMT_AUT_ADULT'!A4</f>
        <v>EFFECTIVE 10/01/2023 THROUGH 9/30/2024</v>
      </c>
      <c r="B4" s="511"/>
      <c r="C4" s="511"/>
      <c r="D4" s="511"/>
      <c r="E4" s="511"/>
      <c r="F4" s="511"/>
      <c r="G4" s="511"/>
    </row>
    <row r="5" spans="1:7" s="11" customFormat="1" ht="19.899999999999999" customHeight="1">
      <c r="A5" s="510" t="s">
        <v>226</v>
      </c>
      <c r="B5" s="510"/>
      <c r="C5" s="510"/>
      <c r="D5" s="510"/>
      <c r="E5" s="510"/>
      <c r="F5" s="510"/>
      <c r="G5" s="510"/>
    </row>
    <row r="6" spans="1:7" s="11" customFormat="1" ht="19.899999999999999" customHeight="1">
      <c r="A6" s="393"/>
      <c r="B6" s="393"/>
      <c r="C6" s="393"/>
      <c r="D6" s="393"/>
      <c r="E6" s="393"/>
      <c r="F6" s="393"/>
      <c r="G6" s="393"/>
    </row>
    <row r="7" spans="1:7">
      <c r="B7" s="17"/>
      <c r="C7" s="17"/>
      <c r="D7" s="16" t="s">
        <v>96</v>
      </c>
      <c r="E7" s="2"/>
      <c r="F7" s="2"/>
      <c r="G7" s="2"/>
    </row>
    <row r="8" spans="1:7" ht="24.95" customHeight="1">
      <c r="B8" s="18" t="s">
        <v>5</v>
      </c>
      <c r="C8" s="28" t="s">
        <v>6</v>
      </c>
      <c r="D8" s="18" t="s">
        <v>7</v>
      </c>
      <c r="E8" s="2"/>
      <c r="F8" s="2"/>
      <c r="G8" s="2"/>
    </row>
    <row r="9" spans="1:7" ht="57.6" customHeight="1">
      <c r="B9" s="398" t="s">
        <v>8</v>
      </c>
      <c r="C9" s="230">
        <v>5817</v>
      </c>
      <c r="D9" s="144">
        <f>ROUND(C9*$C$23,0)</f>
        <v>6033</v>
      </c>
      <c r="E9" s="2"/>
      <c r="F9" s="2"/>
      <c r="G9" s="2"/>
    </row>
    <row r="10" spans="1:7" ht="35.1" customHeight="1">
      <c r="B10" s="4" t="s">
        <v>101</v>
      </c>
      <c r="C10" s="161">
        <v>10268</v>
      </c>
      <c r="D10" s="144">
        <f t="shared" ref="D10:D14" si="0">ROUND(C10*$C$23,0)</f>
        <v>10650</v>
      </c>
      <c r="E10" s="20"/>
    </row>
    <row r="11" spans="1:7" ht="42" customHeight="1">
      <c r="B11" s="4" t="s">
        <v>231</v>
      </c>
      <c r="C11" s="161">
        <v>15461</v>
      </c>
      <c r="D11" s="144">
        <f t="shared" si="0"/>
        <v>16036</v>
      </c>
      <c r="E11" s="20"/>
    </row>
    <row r="12" spans="1:7" ht="35.1" customHeight="1">
      <c r="B12" s="23" t="s">
        <v>10</v>
      </c>
      <c r="C12" s="161">
        <v>55929</v>
      </c>
      <c r="D12" s="144">
        <f t="shared" si="0"/>
        <v>58010</v>
      </c>
      <c r="E12" s="20"/>
    </row>
    <row r="13" spans="1:7" ht="51" customHeight="1">
      <c r="B13" s="29" t="s">
        <v>11</v>
      </c>
      <c r="C13" s="161">
        <v>88344</v>
      </c>
      <c r="D13" s="144">
        <f t="shared" si="0"/>
        <v>91630</v>
      </c>
      <c r="E13" s="20"/>
    </row>
    <row r="14" spans="1:7" ht="47.25" customHeight="1">
      <c r="B14" s="29" t="s">
        <v>12</v>
      </c>
      <c r="C14" s="161">
        <v>29214</v>
      </c>
      <c r="D14" s="144">
        <f t="shared" si="0"/>
        <v>30301</v>
      </c>
      <c r="E14" s="20"/>
    </row>
    <row r="15" spans="1:7" ht="35.1" customHeight="1">
      <c r="B15" s="40" t="s">
        <v>232</v>
      </c>
      <c r="C15" s="290"/>
      <c r="D15" s="292">
        <f>SUM(D9:D14)</f>
        <v>212660</v>
      </c>
    </row>
    <row r="16" spans="1:7">
      <c r="D16" s="157"/>
    </row>
    <row r="17" spans="1:9" ht="63.75" customHeight="1">
      <c r="B17" s="5" t="s">
        <v>14</v>
      </c>
      <c r="C17" s="5"/>
      <c r="D17" s="146">
        <f>'2023_BannerMD_BMT_AUT_ADULT'!D16</f>
        <v>2317</v>
      </c>
      <c r="E17" s="512" t="str">
        <f>'2023_BannerMD_BMT_AUT_ADULT'!E16</f>
        <v>Days 11+/61+ paid at the per diem rate are not subject to the transplant outlier (prep and transplant through day 60) but are subject to outlier pursuant to the transplant specialty contract at an established threshold of $7,263.18</v>
      </c>
      <c r="F17" s="513"/>
      <c r="G17" s="514"/>
    </row>
    <row r="18" spans="1:9">
      <c r="B18" s="9"/>
      <c r="C18" s="9"/>
      <c r="D18" s="8"/>
    </row>
    <row r="19" spans="1:9" ht="27.75" customHeight="1">
      <c r="B19" s="1"/>
      <c r="C19" s="1" t="s">
        <v>34</v>
      </c>
      <c r="G19" s="57" t="s">
        <v>34</v>
      </c>
    </row>
    <row r="20" spans="1:9" ht="87.6" customHeight="1">
      <c r="B20"/>
      <c r="C20" s="147">
        <v>225200</v>
      </c>
      <c r="D20" s="543" t="s">
        <v>233</v>
      </c>
      <c r="E20" s="550"/>
      <c r="F20" s="551"/>
      <c r="G20" s="144">
        <f>ROUND(C20*$C$23,0)</f>
        <v>233577</v>
      </c>
    </row>
    <row r="21" spans="1:9" hidden="1"/>
    <row r="22" spans="1:9" hidden="1">
      <c r="B22" s="138" t="s">
        <v>36</v>
      </c>
    </row>
    <row r="23" spans="1:9" hidden="1">
      <c r="B23" s="25" t="s">
        <v>18</v>
      </c>
      <c r="C23" s="27">
        <v>1.0371999999999999</v>
      </c>
    </row>
    <row r="24" spans="1:9" hidden="1">
      <c r="C24" s="198"/>
    </row>
    <row r="25" spans="1:9" s="11" customFormat="1" ht="12.75" customHeight="1">
      <c r="A25" s="393"/>
      <c r="B25" s="393"/>
      <c r="C25" s="393"/>
      <c r="D25" s="393"/>
      <c r="E25" s="393"/>
      <c r="F25" s="393"/>
      <c r="G25" s="393"/>
    </row>
    <row r="26" spans="1:9" s="12" customFormat="1" ht="54.75" customHeight="1">
      <c r="B26" s="507" t="s">
        <v>29</v>
      </c>
      <c r="C26" s="508"/>
      <c r="D26" s="508"/>
      <c r="E26" s="508"/>
      <c r="F26" s="508"/>
      <c r="G26" s="509"/>
    </row>
    <row r="28" spans="1:9" ht="34.5" customHeight="1">
      <c r="B28" s="507" t="s">
        <v>97</v>
      </c>
      <c r="C28" s="508"/>
      <c r="D28" s="508"/>
      <c r="E28" s="508"/>
      <c r="F28" s="508"/>
      <c r="G28" s="509"/>
    </row>
    <row r="30" spans="1:9" ht="36.75" customHeight="1">
      <c r="B30" s="507" t="s">
        <v>22</v>
      </c>
      <c r="C30" s="508"/>
      <c r="D30" s="508"/>
      <c r="E30" s="508"/>
      <c r="F30" s="508"/>
      <c r="G30" s="509"/>
      <c r="H30" s="10"/>
      <c r="I30" s="10"/>
    </row>
  </sheetData>
  <mergeCells count="9">
    <mergeCell ref="B30:G30"/>
    <mergeCell ref="B28:G28"/>
    <mergeCell ref="B26:G26"/>
    <mergeCell ref="A2:G2"/>
    <mergeCell ref="A3:G3"/>
    <mergeCell ref="A4:G4"/>
    <mergeCell ref="A5:G5"/>
    <mergeCell ref="E17:G17"/>
    <mergeCell ref="D20:F20"/>
  </mergeCells>
  <printOptions horizontalCentered="1"/>
  <pageMargins left="0.25" right="0.25" top="0.25" bottom="0.25" header="0.25" footer="0.25"/>
  <pageSetup scale="73" orientation="landscape" r:id="rId1"/>
  <headerFooter alignWithMargins="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theme="7"/>
    <pageSetUpPr fitToPage="1"/>
  </sheetPr>
  <dimension ref="A2:I29"/>
  <sheetViews>
    <sheetView showGridLines="0" topLeftCell="A4" zoomScale="80" zoomScaleNormal="80" zoomScaleSheetLayoutView="70" workbookViewId="0">
      <selection activeCell="F11" sqref="F11"/>
    </sheetView>
  </sheetViews>
  <sheetFormatPr defaultColWidth="9" defaultRowHeight="12.75"/>
  <cols>
    <col min="1" max="1" width="2.875" style="15" customWidth="1"/>
    <col min="2" max="2" width="64" style="15" customWidth="1"/>
    <col min="3" max="3" width="18.25" style="15" hidden="1" customWidth="1"/>
    <col min="4" max="4" width="31.37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10" t="s">
        <v>225</v>
      </c>
      <c r="B2" s="510"/>
      <c r="C2" s="510"/>
      <c r="D2" s="510"/>
      <c r="E2" s="510"/>
      <c r="F2" s="510"/>
      <c r="G2" s="510"/>
    </row>
    <row r="3" spans="1:7" s="11" customFormat="1" ht="19.899999999999999" customHeight="1">
      <c r="A3" s="510" t="s">
        <v>214</v>
      </c>
      <c r="B3" s="510"/>
      <c r="C3" s="510"/>
      <c r="D3" s="510"/>
      <c r="E3" s="510"/>
      <c r="F3" s="510"/>
      <c r="G3" s="510"/>
    </row>
    <row r="4" spans="1:7" s="11" customFormat="1" ht="19.899999999999999" customHeight="1">
      <c r="A4" s="511" t="str">
        <f>'2023_BannerMD_BMT_AUT_ADULT'!A4:E4</f>
        <v>EFFECTIVE 10/01/2023 THROUGH 9/30/2024</v>
      </c>
      <c r="B4" s="511"/>
      <c r="C4" s="511"/>
      <c r="D4" s="511"/>
      <c r="E4" s="511"/>
      <c r="F4" s="511"/>
      <c r="G4" s="511"/>
    </row>
    <row r="5" spans="1:7" s="11" customFormat="1" ht="19.899999999999999" customHeight="1">
      <c r="A5" s="510" t="s">
        <v>226</v>
      </c>
      <c r="B5" s="510"/>
      <c r="C5" s="510"/>
      <c r="D5" s="510"/>
      <c r="E5" s="510"/>
      <c r="F5" s="510"/>
      <c r="G5" s="510"/>
    </row>
    <row r="6" spans="1:7" s="11" customFormat="1" ht="12.75" customHeight="1">
      <c r="A6" s="393"/>
      <c r="B6" s="393"/>
      <c r="C6" s="393"/>
      <c r="D6" s="393"/>
      <c r="E6" s="393"/>
      <c r="F6" s="393"/>
      <c r="G6" s="393"/>
    </row>
    <row r="7" spans="1:7" ht="18" customHeight="1">
      <c r="B7" s="17"/>
      <c r="C7" s="17"/>
      <c r="D7" s="16" t="s">
        <v>96</v>
      </c>
      <c r="E7" s="2"/>
      <c r="F7" s="2"/>
      <c r="G7" s="2"/>
    </row>
    <row r="8" spans="1:7" ht="39.950000000000003" customHeight="1">
      <c r="B8" s="18" t="s">
        <v>5</v>
      </c>
      <c r="C8" s="28" t="s">
        <v>6</v>
      </c>
      <c r="D8" s="18" t="s">
        <v>7</v>
      </c>
      <c r="E8" s="2"/>
      <c r="F8" s="2"/>
      <c r="G8" s="2"/>
    </row>
    <row r="9" spans="1:7" ht="50.1" customHeight="1">
      <c r="B9" s="398" t="s">
        <v>8</v>
      </c>
      <c r="C9" s="175">
        <v>5944</v>
      </c>
      <c r="D9" s="147">
        <f>ROUND(C9*$C$23,0)</f>
        <v>6165</v>
      </c>
      <c r="E9" s="2"/>
      <c r="F9" s="205"/>
      <c r="G9" s="2"/>
    </row>
    <row r="10" spans="1:7" ht="39.950000000000003" customHeight="1">
      <c r="B10" s="23" t="s">
        <v>234</v>
      </c>
      <c r="C10" s="147">
        <v>10493</v>
      </c>
      <c r="D10" s="147">
        <f>ROUND(C10*$C$23,0)</f>
        <v>10883</v>
      </c>
      <c r="E10" s="20"/>
      <c r="F10" s="205"/>
    </row>
    <row r="11" spans="1:7" ht="39.950000000000003" customHeight="1">
      <c r="B11" s="4" t="s">
        <v>235</v>
      </c>
      <c r="C11" s="147" t="s">
        <v>104</v>
      </c>
      <c r="D11" s="147" t="s">
        <v>104</v>
      </c>
      <c r="E11" s="20"/>
      <c r="F11" s="205"/>
    </row>
    <row r="12" spans="1:7" ht="39.950000000000003" customHeight="1">
      <c r="B12" s="23" t="s">
        <v>10</v>
      </c>
      <c r="C12" s="147">
        <v>57159</v>
      </c>
      <c r="D12" s="147">
        <f t="shared" ref="D12:D13" si="0">ROUND(C12*$C$23,0)</f>
        <v>59285</v>
      </c>
      <c r="E12" s="20"/>
      <c r="F12" s="205"/>
    </row>
    <row r="13" spans="1:7" ht="39.950000000000003" customHeight="1">
      <c r="B13" s="29" t="s">
        <v>11</v>
      </c>
      <c r="C13" s="147">
        <v>90287</v>
      </c>
      <c r="D13" s="147">
        <f t="shared" si="0"/>
        <v>93646</v>
      </c>
      <c r="E13" s="20"/>
      <c r="F13" s="205"/>
    </row>
    <row r="14" spans="1:7" ht="39.950000000000003" customHeight="1">
      <c r="B14" s="29" t="s">
        <v>12</v>
      </c>
      <c r="C14" s="147">
        <v>29857</v>
      </c>
      <c r="D14" s="147">
        <f>ROUND(C14*$C$23,0)</f>
        <v>30968</v>
      </c>
      <c r="E14" s="20"/>
      <c r="F14" s="205"/>
    </row>
    <row r="15" spans="1:7" ht="39.950000000000003" customHeight="1">
      <c r="B15" s="40" t="s">
        <v>236</v>
      </c>
      <c r="C15" s="290"/>
      <c r="D15" s="291">
        <f>SUM(D9:D14)</f>
        <v>200947</v>
      </c>
      <c r="F15" s="205"/>
    </row>
    <row r="16" spans="1:7">
      <c r="D16" s="152"/>
    </row>
    <row r="17" spans="2:9" ht="63.75" customHeight="1">
      <c r="B17" s="5" t="s">
        <v>14</v>
      </c>
      <c r="C17" s="5"/>
      <c r="D17" s="151">
        <f>'2023_BannerMD_BMT_AUT_ADULT'!D16</f>
        <v>2317</v>
      </c>
      <c r="E17" s="512" t="str">
        <f>'2023_BannerMD_BMT_AUT_ADULT'!E16</f>
        <v>Days 11+/61+ paid at the per diem rate are not subject to the transplant outlier (prep and transplant through day 60) but are subject to outlier pursuant to the transplant specialty contract at an established threshold of $7,263.18</v>
      </c>
      <c r="F17" s="513"/>
      <c r="G17" s="514"/>
    </row>
    <row r="18" spans="2:9">
      <c r="B18" s="9"/>
      <c r="C18" s="9"/>
      <c r="D18" s="8"/>
    </row>
    <row r="19" spans="2:9" ht="27.75" customHeight="1">
      <c r="B19" s="1"/>
      <c r="C19" s="1" t="s">
        <v>34</v>
      </c>
      <c r="G19" s="57" t="s">
        <v>34</v>
      </c>
    </row>
    <row r="20" spans="2:9" ht="58.15" customHeight="1">
      <c r="B20"/>
      <c r="C20" s="147">
        <v>246648</v>
      </c>
      <c r="D20" s="543" t="s">
        <v>215</v>
      </c>
      <c r="E20" s="550"/>
      <c r="F20" s="551"/>
      <c r="G20" s="147">
        <f>ROUND(C20*$C$23,0)</f>
        <v>255823</v>
      </c>
    </row>
    <row r="22" spans="2:9" hidden="1">
      <c r="B22" s="138" t="s">
        <v>36</v>
      </c>
    </row>
    <row r="23" spans="2:9" hidden="1">
      <c r="B23" s="25" t="s">
        <v>18</v>
      </c>
      <c r="C23" s="27">
        <v>1.0371999999999999</v>
      </c>
    </row>
    <row r="24" spans="2:9">
      <c r="C24" s="198"/>
    </row>
    <row r="25" spans="2:9" s="12" customFormat="1" ht="58.5" customHeight="1">
      <c r="B25"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5" s="508"/>
      <c r="D25" s="508"/>
      <c r="E25" s="508"/>
      <c r="F25" s="508"/>
      <c r="G25" s="509"/>
    </row>
    <row r="27" spans="2:9" ht="24" customHeight="1">
      <c r="B27" s="507" t="s">
        <v>97</v>
      </c>
      <c r="C27" s="508"/>
      <c r="D27" s="508"/>
      <c r="E27" s="508"/>
      <c r="F27" s="508"/>
      <c r="G27" s="509"/>
    </row>
    <row r="29" spans="2:9" ht="36.75" customHeight="1">
      <c r="B29" s="507" t="s">
        <v>22</v>
      </c>
      <c r="C29" s="508"/>
      <c r="D29" s="508"/>
      <c r="E29" s="508"/>
      <c r="F29" s="508"/>
      <c r="G29" s="509"/>
      <c r="H29" s="10"/>
      <c r="I29" s="10"/>
    </row>
  </sheetData>
  <mergeCells count="9">
    <mergeCell ref="B29:G29"/>
    <mergeCell ref="B27:G27"/>
    <mergeCell ref="B25:G25"/>
    <mergeCell ref="A2:G2"/>
    <mergeCell ref="A3:G3"/>
    <mergeCell ref="A4:G4"/>
    <mergeCell ref="A5:G5"/>
    <mergeCell ref="D20:F20"/>
    <mergeCell ref="E17:G17"/>
  </mergeCells>
  <printOptions horizontalCentered="1"/>
  <pageMargins left="0.25" right="0.25" top="0.25" bottom="0.25" header="0.25" footer="0.25"/>
  <pageSetup scale="78" orientation="landscape"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F1049-E9DB-4F24-96FC-ACF2CD8BF59E}">
  <sheetPr>
    <tabColor theme="7"/>
    <pageSetUpPr fitToPage="1"/>
  </sheetPr>
  <dimension ref="A2:G14"/>
  <sheetViews>
    <sheetView showGridLines="0" zoomScale="90" zoomScaleNormal="90" zoomScaleSheetLayoutView="70" workbookViewId="0">
      <selection activeCell="D16" sqref="D16"/>
    </sheetView>
  </sheetViews>
  <sheetFormatPr defaultColWidth="9" defaultRowHeight="12.75"/>
  <cols>
    <col min="1" max="1" width="2.875" style="15" customWidth="1"/>
    <col min="2" max="2" width="64" style="15" customWidth="1"/>
    <col min="3" max="3" width="24" style="15" hidden="1" customWidth="1"/>
    <col min="4" max="4" width="24" style="15" customWidth="1"/>
    <col min="5" max="5" width="9" style="15" customWidth="1"/>
    <col min="6" max="16384" width="9" style="15"/>
  </cols>
  <sheetData>
    <row r="2" spans="1:7" s="11" customFormat="1" ht="19.899999999999999" customHeight="1">
      <c r="A2" s="510" t="s">
        <v>225</v>
      </c>
      <c r="B2" s="510"/>
      <c r="C2" s="510"/>
      <c r="D2" s="510"/>
      <c r="E2" s="85"/>
      <c r="F2" s="85"/>
      <c r="G2" s="85"/>
    </row>
    <row r="3" spans="1:7" s="11" customFormat="1" ht="19.899999999999999" customHeight="1">
      <c r="A3" s="510" t="s">
        <v>45</v>
      </c>
      <c r="B3" s="510"/>
      <c r="C3" s="510"/>
      <c r="D3" s="510"/>
    </row>
    <row r="4" spans="1:7" s="11" customFormat="1" ht="19.899999999999999" customHeight="1">
      <c r="A4" s="511" t="str">
        <f>'2023_BannerMD_BMT_AUT_ADULT'!A4:E4</f>
        <v>EFFECTIVE 10/01/2023 THROUGH 9/30/2024</v>
      </c>
      <c r="B4" s="511"/>
      <c r="C4" s="511"/>
      <c r="D4" s="511"/>
      <c r="E4" s="130"/>
      <c r="F4" s="130"/>
      <c r="G4" s="130"/>
    </row>
    <row r="5" spans="1:7" s="11" customFormat="1" ht="19.899999999999999" customHeight="1">
      <c r="A5" s="510" t="s">
        <v>226</v>
      </c>
      <c r="B5" s="510"/>
      <c r="C5" s="510"/>
      <c r="D5" s="510"/>
      <c r="E5" s="85"/>
      <c r="F5" s="85"/>
      <c r="G5" s="85"/>
    </row>
    <row r="6" spans="1:7" s="12" customFormat="1" ht="15">
      <c r="B6" s="13"/>
      <c r="C6" s="13"/>
      <c r="D6" s="14"/>
    </row>
    <row r="7" spans="1:7" ht="39" customHeight="1">
      <c r="B7" s="316" t="s">
        <v>5</v>
      </c>
      <c r="C7" s="318" t="s">
        <v>6</v>
      </c>
      <c r="D7" s="316" t="s">
        <v>7</v>
      </c>
    </row>
    <row r="8" spans="1:7" ht="20.100000000000001" customHeight="1">
      <c r="B8" s="41" t="s">
        <v>47</v>
      </c>
      <c r="C8" s="306">
        <v>7058</v>
      </c>
      <c r="D8" s="306">
        <f>ROUND($C$8*$C$13,0)</f>
        <v>7321</v>
      </c>
    </row>
    <row r="9" spans="1:7" ht="35.1" customHeight="1">
      <c r="B9" s="303" t="s">
        <v>48</v>
      </c>
      <c r="C9" s="303"/>
      <c r="D9" s="307">
        <f>SUM(D8)</f>
        <v>7321</v>
      </c>
    </row>
    <row r="10" spans="1:7">
      <c r="B10" s="331"/>
      <c r="C10" s="331"/>
      <c r="D10" s="323"/>
    </row>
    <row r="11" spans="1:7">
      <c r="B11" s="1"/>
      <c r="C11" s="1"/>
    </row>
    <row r="12" spans="1:7" hidden="1">
      <c r="B12" s="138" t="s">
        <v>36</v>
      </c>
    </row>
    <row r="13" spans="1:7" hidden="1">
      <c r="B13" s="25" t="s">
        <v>18</v>
      </c>
      <c r="C13" s="330">
        <v>1.0371999999999999</v>
      </c>
      <c r="D13" s="49"/>
    </row>
    <row r="14" spans="1:7">
      <c r="B14" s="1"/>
      <c r="C14" s="26"/>
    </row>
  </sheetData>
  <mergeCells count="4">
    <mergeCell ref="A2:D2"/>
    <mergeCell ref="A3:D3"/>
    <mergeCell ref="A4:D4"/>
    <mergeCell ref="A5:D5"/>
  </mergeCells>
  <printOptions horizontalCentered="1"/>
  <pageMargins left="0.25" right="0.25" top="0.25" bottom="0.25" header="0.25" footer="0.25"/>
  <pageSetup orientation="landscape" r:id="rId1"/>
  <headerFooter alignWithMargins="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theme="7"/>
    <pageSetUpPr fitToPage="1"/>
  </sheetPr>
  <dimension ref="A2:D21"/>
  <sheetViews>
    <sheetView showGridLines="0" zoomScale="90" zoomScaleNormal="90" zoomScaleSheetLayoutView="70" workbookViewId="0">
      <selection activeCell="B23" sqref="B23"/>
    </sheetView>
  </sheetViews>
  <sheetFormatPr defaultColWidth="9" defaultRowHeight="12.75"/>
  <cols>
    <col min="1" max="1" width="2.875" style="15" customWidth="1"/>
    <col min="2" max="2" width="64" style="15" customWidth="1"/>
    <col min="3" max="3" width="24.25" style="15" hidden="1" customWidth="1"/>
    <col min="4" max="4" width="38.375" style="15" customWidth="1"/>
    <col min="5" max="16384" width="9" style="15"/>
  </cols>
  <sheetData>
    <row r="2" spans="1:4" s="11" customFormat="1" ht="19.899999999999999" customHeight="1">
      <c r="A2" s="510" t="s">
        <v>225</v>
      </c>
      <c r="B2" s="510"/>
      <c r="C2" s="510"/>
      <c r="D2" s="510"/>
    </row>
    <row r="3" spans="1:4" s="11" customFormat="1" ht="19.899999999999999" customHeight="1">
      <c r="A3" s="552" t="s">
        <v>237</v>
      </c>
      <c r="B3" s="552"/>
      <c r="C3" s="552"/>
      <c r="D3" s="552"/>
    </row>
    <row r="4" spans="1:4" s="11" customFormat="1" ht="19.899999999999999" customHeight="1">
      <c r="A4" s="511" t="str">
        <f>'2023_BannerMD_BMT_AUT_ADULT'!A4</f>
        <v>EFFECTIVE 10/01/2023 THROUGH 9/30/2024</v>
      </c>
      <c r="B4" s="511"/>
      <c r="C4" s="511"/>
      <c r="D4" s="511"/>
    </row>
    <row r="5" spans="1:4" s="11" customFormat="1" ht="19.899999999999999" customHeight="1">
      <c r="A5" s="510" t="s">
        <v>226</v>
      </c>
      <c r="B5" s="510"/>
      <c r="C5" s="510"/>
      <c r="D5" s="510"/>
    </row>
    <row r="6" spans="1:4" ht="18.75" customHeight="1">
      <c r="D6" s="2"/>
    </row>
    <row r="7" spans="1:4" ht="13.9" customHeight="1">
      <c r="B7" s="17"/>
      <c r="C7" s="17"/>
      <c r="D7" s="16"/>
    </row>
    <row r="8" spans="1:4" ht="30.95" customHeight="1">
      <c r="B8" s="18" t="s">
        <v>5</v>
      </c>
      <c r="C8" s="28" t="s">
        <v>6</v>
      </c>
      <c r="D8" s="18" t="s">
        <v>7</v>
      </c>
    </row>
    <row r="9" spans="1:4" ht="60.75" customHeight="1">
      <c r="B9" s="254" t="s">
        <v>238</v>
      </c>
      <c r="C9" s="231" t="s">
        <v>53</v>
      </c>
      <c r="D9" s="141" t="s">
        <v>53</v>
      </c>
    </row>
    <row r="10" spans="1:4" ht="35.1" customHeight="1">
      <c r="B10" s="21" t="s">
        <v>239</v>
      </c>
      <c r="C10" s="21"/>
      <c r="D10" s="22" t="s">
        <v>53</v>
      </c>
    </row>
    <row r="11" spans="1:4" ht="30.75" customHeight="1">
      <c r="B11" s="517" t="s">
        <v>240</v>
      </c>
      <c r="C11" s="518"/>
      <c r="D11" s="519"/>
    </row>
    <row r="12" spans="1:4" s="11" customFormat="1" ht="12.75" customHeight="1">
      <c r="A12" s="393"/>
      <c r="B12" s="393"/>
      <c r="C12" s="393"/>
      <c r="D12" s="393"/>
    </row>
    <row r="13" spans="1:4">
      <c r="B13" s="9"/>
      <c r="C13" s="9"/>
      <c r="D13" s="8"/>
    </row>
    <row r="14" spans="1:4">
      <c r="B14" s="9"/>
      <c r="C14" s="9"/>
      <c r="D14" s="8"/>
    </row>
    <row r="15" spans="1:4" ht="15" customHeight="1">
      <c r="B15" s="1"/>
      <c r="C15" s="1"/>
    </row>
    <row r="16" spans="1:4" ht="67.150000000000006" hidden="1" customHeight="1">
      <c r="B16" s="1"/>
      <c r="C16" s="37"/>
      <c r="D16" s="1"/>
    </row>
    <row r="17" spans="1:4" ht="12.75" hidden="1" customHeight="1">
      <c r="B17" s="138" t="s">
        <v>36</v>
      </c>
    </row>
    <row r="18" spans="1:4" s="10" customFormat="1" ht="12.75" hidden="1" customHeight="1">
      <c r="A18" s="15"/>
      <c r="B18" s="25" t="s">
        <v>18</v>
      </c>
      <c r="C18" s="27">
        <v>1.0448</v>
      </c>
      <c r="D18" s="15"/>
    </row>
    <row r="19" spans="1:4" ht="12.75" hidden="1" customHeight="1">
      <c r="B19" s="1" t="s">
        <v>241</v>
      </c>
      <c r="C19" s="26">
        <v>1</v>
      </c>
    </row>
    <row r="20" spans="1:4" hidden="1"/>
    <row r="21" spans="1:4" hidden="1"/>
  </sheetData>
  <mergeCells count="5">
    <mergeCell ref="B11:D11"/>
    <mergeCell ref="A2:D2"/>
    <mergeCell ref="A3:D3"/>
    <mergeCell ref="A4:D4"/>
    <mergeCell ref="A5:D5"/>
  </mergeCells>
  <printOptions horizontalCentered="1"/>
  <pageMargins left="0.25" right="0.25" top="0.25" bottom="0.25" header="0.25" footer="0.25"/>
  <pageSetup orientation="landscape" r:id="rId1"/>
  <headerFooter alignWithMargins="0"/>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theme="7"/>
    <pageSetUpPr fitToPage="1"/>
  </sheetPr>
  <dimension ref="A2:C18"/>
  <sheetViews>
    <sheetView showGridLines="0" zoomScale="90" zoomScaleNormal="90" zoomScaleSheetLayoutView="70" workbookViewId="0">
      <selection activeCell="B27" sqref="B27"/>
    </sheetView>
  </sheetViews>
  <sheetFormatPr defaultColWidth="9" defaultRowHeight="12.75"/>
  <cols>
    <col min="1" max="1" width="2.875" style="15" customWidth="1"/>
    <col min="2" max="2" width="69.375" style="15" customWidth="1"/>
    <col min="3" max="3" width="32.125" style="15" customWidth="1"/>
    <col min="4" max="4" width="9" style="15" customWidth="1"/>
    <col min="5" max="16384" width="9" style="15"/>
  </cols>
  <sheetData>
    <row r="2" spans="1:3" s="11" customFormat="1" ht="19.899999999999999" customHeight="1">
      <c r="A2" s="510" t="s">
        <v>225</v>
      </c>
      <c r="B2" s="510"/>
      <c r="C2" s="510"/>
    </row>
    <row r="3" spans="1:3" s="11" customFormat="1" ht="40.5" customHeight="1">
      <c r="A3" s="516" t="s">
        <v>55</v>
      </c>
      <c r="B3" s="516"/>
      <c r="C3" s="516"/>
    </row>
    <row r="4" spans="1:3" s="11" customFormat="1" ht="19.899999999999999" customHeight="1">
      <c r="A4" s="511" t="str">
        <f>'2023_BannerMD_BMT_AUT_ADULT'!A4</f>
        <v>EFFECTIVE 10/01/2023 THROUGH 9/30/2024</v>
      </c>
      <c r="B4" s="511"/>
      <c r="C4" s="511"/>
    </row>
    <row r="5" spans="1:3" s="11" customFormat="1" ht="19.899999999999999" customHeight="1">
      <c r="A5" s="510" t="s">
        <v>226</v>
      </c>
      <c r="B5" s="510"/>
      <c r="C5" s="510"/>
    </row>
    <row r="6" spans="1:3" ht="18.75" customHeight="1">
      <c r="C6" s="2"/>
    </row>
    <row r="7" spans="1:3" ht="13.9" customHeight="1">
      <c r="B7" s="17"/>
      <c r="C7" s="16"/>
    </row>
    <row r="8" spans="1:3" ht="27" customHeight="1">
      <c r="B8" s="18" t="s">
        <v>5</v>
      </c>
      <c r="C8" s="18" t="s">
        <v>7</v>
      </c>
    </row>
    <row r="9" spans="1:3" ht="95.25" customHeight="1">
      <c r="B9" s="254" t="s">
        <v>242</v>
      </c>
      <c r="C9" s="141" t="s">
        <v>53</v>
      </c>
    </row>
    <row r="10" spans="1:3" ht="21" customHeight="1">
      <c r="B10" s="21"/>
      <c r="C10" s="22"/>
    </row>
    <row r="11" spans="1:3" ht="58.5" customHeight="1">
      <c r="B11" s="517" t="s">
        <v>243</v>
      </c>
      <c r="C11" s="519"/>
    </row>
    <row r="12" spans="1:3" s="11" customFormat="1" ht="12.75" customHeight="1">
      <c r="A12" s="393"/>
      <c r="B12" s="393"/>
      <c r="C12" s="393"/>
    </row>
    <row r="13" spans="1:3">
      <c r="B13" s="9"/>
      <c r="C13" s="8"/>
    </row>
    <row r="14" spans="1:3">
      <c r="B14" s="9"/>
      <c r="C14" s="8"/>
    </row>
    <row r="15" spans="1:3" ht="15" customHeight="1">
      <c r="B15" s="1"/>
    </row>
    <row r="16" spans="1:3" hidden="1">
      <c r="B16" s="138" t="s">
        <v>36</v>
      </c>
    </row>
    <row r="17" spans="1:3" s="10" customFormat="1" hidden="1">
      <c r="A17" s="15"/>
      <c r="B17" s="25" t="s">
        <v>18</v>
      </c>
      <c r="C17" s="15"/>
    </row>
    <row r="18" spans="1:3" hidden="1">
      <c r="B18" s="1" t="s">
        <v>241</v>
      </c>
    </row>
  </sheetData>
  <mergeCells count="5">
    <mergeCell ref="A2:C2"/>
    <mergeCell ref="A3:C3"/>
    <mergeCell ref="A4:C4"/>
    <mergeCell ref="A5:C5"/>
    <mergeCell ref="B11:C11"/>
  </mergeCells>
  <printOptions horizontalCentered="1"/>
  <pageMargins left="0.25" right="0.25" top="0.25" bottom="0.25" header="0.25" footer="0.25"/>
  <pageSetup orientation="landscape" r:id="rId1"/>
  <headerFooter alignWithMargins="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theme="7"/>
    <pageSetUpPr fitToPage="1"/>
  </sheetPr>
  <dimension ref="A2:G21"/>
  <sheetViews>
    <sheetView showGridLines="0" zoomScale="90" zoomScaleNormal="90" zoomScaleSheetLayoutView="70" workbookViewId="0">
      <selection activeCell="E10" sqref="E10"/>
    </sheetView>
  </sheetViews>
  <sheetFormatPr defaultColWidth="9" defaultRowHeight="12.75"/>
  <cols>
    <col min="1" max="1" width="2.875" style="15" customWidth="1"/>
    <col min="2" max="2" width="68.75" style="15" customWidth="1"/>
    <col min="3" max="3" width="9.75" style="15" hidden="1" customWidth="1"/>
    <col min="4" max="4" width="24.62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10" t="s">
        <v>244</v>
      </c>
      <c r="B2" s="510"/>
      <c r="C2" s="510"/>
      <c r="D2" s="510"/>
      <c r="E2" s="510"/>
      <c r="F2" s="510"/>
      <c r="G2" s="510"/>
    </row>
    <row r="3" spans="1:7" s="11" customFormat="1" ht="19.899999999999999" customHeight="1">
      <c r="A3" s="510" t="s">
        <v>245</v>
      </c>
      <c r="B3" s="510"/>
      <c r="C3" s="510"/>
      <c r="D3" s="510"/>
      <c r="E3" s="510"/>
      <c r="F3" s="510"/>
      <c r="G3" s="510"/>
    </row>
    <row r="4" spans="1:7" s="88" customFormat="1" ht="19.899999999999999" customHeight="1">
      <c r="A4" s="511" t="str">
        <f>'2023_BannerMD_BMT_AUT_ADULT'!A4:E4</f>
        <v>EFFECTIVE 10/01/2023 THROUGH 9/30/2024</v>
      </c>
      <c r="B4" s="511"/>
      <c r="C4" s="511"/>
      <c r="D4" s="511"/>
      <c r="E4" s="511"/>
      <c r="F4" s="511"/>
      <c r="G4" s="511"/>
    </row>
    <row r="5" spans="1:7" s="11" customFormat="1" ht="19.899999999999999" customHeight="1">
      <c r="A5" s="510" t="s">
        <v>226</v>
      </c>
      <c r="B5" s="510"/>
      <c r="C5" s="510"/>
      <c r="D5" s="510"/>
      <c r="E5" s="510"/>
      <c r="F5" s="510"/>
      <c r="G5" s="510"/>
    </row>
    <row r="6" spans="1:7" s="11" customFormat="1" ht="12.75" customHeight="1">
      <c r="A6" s="393"/>
      <c r="B6" s="393"/>
      <c r="C6" s="393"/>
      <c r="D6" s="393"/>
      <c r="E6" s="393"/>
      <c r="F6" s="393"/>
      <c r="G6" s="393"/>
    </row>
    <row r="7" spans="1:7" ht="12.6" customHeight="1">
      <c r="B7" s="17"/>
      <c r="C7" s="17"/>
      <c r="D7" s="2" t="s">
        <v>96</v>
      </c>
      <c r="E7" s="2"/>
      <c r="F7" s="2"/>
      <c r="G7" s="2"/>
    </row>
    <row r="8" spans="1:7" ht="24.95" customHeight="1">
      <c r="B8" s="18" t="s">
        <v>5</v>
      </c>
      <c r="C8" s="28" t="s">
        <v>6</v>
      </c>
      <c r="D8" s="18" t="s">
        <v>7</v>
      </c>
      <c r="E8" s="2"/>
      <c r="F8" s="2"/>
      <c r="G8" s="2"/>
    </row>
    <row r="9" spans="1:7" ht="45" customHeight="1">
      <c r="B9" s="398" t="s">
        <v>8</v>
      </c>
      <c r="C9" s="175">
        <v>5300</v>
      </c>
      <c r="D9" s="147">
        <f>ROUND(C9*$C$20,0)</f>
        <v>5497</v>
      </c>
      <c r="E9" s="2"/>
      <c r="F9" s="207"/>
      <c r="G9" s="2"/>
    </row>
    <row r="10" spans="1:7" ht="39.950000000000003" customHeight="1">
      <c r="B10" s="4" t="s">
        <v>217</v>
      </c>
      <c r="C10" s="147">
        <v>114592</v>
      </c>
      <c r="D10" s="147">
        <f t="shared" ref="D10:D11" si="0">ROUND(C10*$C$20,0)</f>
        <v>118855</v>
      </c>
      <c r="E10" s="20"/>
      <c r="F10" s="207"/>
    </row>
    <row r="11" spans="1:7" ht="39.950000000000003" customHeight="1">
      <c r="B11" s="29" t="s">
        <v>218</v>
      </c>
      <c r="C11" s="190">
        <v>19862</v>
      </c>
      <c r="D11" s="147">
        <f t="shared" si="0"/>
        <v>20601</v>
      </c>
      <c r="E11" s="20"/>
      <c r="F11" s="207"/>
    </row>
    <row r="12" spans="1:7" ht="35.1" customHeight="1">
      <c r="B12" s="21" t="s">
        <v>114</v>
      </c>
      <c r="C12" s="21"/>
      <c r="D12" s="168">
        <f>SUM(D9:D11)</f>
        <v>144953</v>
      </c>
      <c r="F12" s="207"/>
    </row>
    <row r="13" spans="1:7">
      <c r="D13" s="150"/>
    </row>
    <row r="14" spans="1:7" ht="61.5" customHeight="1">
      <c r="B14" s="5" t="s">
        <v>78</v>
      </c>
      <c r="C14" s="5"/>
      <c r="D14" s="151">
        <f>'2023_BannerMD_BMT_AUT_ADULT'!D16</f>
        <v>2317</v>
      </c>
      <c r="E14" s="512" t="s">
        <v>129</v>
      </c>
      <c r="F14" s="513"/>
      <c r="G14" s="514"/>
    </row>
    <row r="15" spans="1:7">
      <c r="B15" s="9"/>
      <c r="C15" s="9"/>
      <c r="D15" s="8"/>
    </row>
    <row r="16" spans="1:7" s="12" customFormat="1" ht="54.75" customHeight="1">
      <c r="B16"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6" s="508"/>
      <c r="D16" s="508"/>
      <c r="E16" s="508"/>
      <c r="F16" s="508"/>
      <c r="G16" s="509"/>
    </row>
    <row r="18" spans="2:7" ht="28.5" customHeight="1">
      <c r="B18" s="507" t="s">
        <v>97</v>
      </c>
      <c r="C18" s="508"/>
      <c r="D18" s="508"/>
      <c r="E18" s="508"/>
      <c r="F18" s="508"/>
      <c r="G18" s="509"/>
    </row>
    <row r="19" spans="2:7" hidden="1">
      <c r="B19" s="138" t="s">
        <v>36</v>
      </c>
    </row>
    <row r="20" spans="2:7" hidden="1">
      <c r="B20" s="25" t="s">
        <v>18</v>
      </c>
      <c r="C20" s="27">
        <v>1.0371999999999999</v>
      </c>
    </row>
    <row r="21" spans="2:7">
      <c r="C21" s="26"/>
    </row>
  </sheetData>
  <mergeCells count="7">
    <mergeCell ref="B18:G18"/>
    <mergeCell ref="B16:G16"/>
    <mergeCell ref="A2:G2"/>
    <mergeCell ref="A3:G3"/>
    <mergeCell ref="A4:G4"/>
    <mergeCell ref="A5:G5"/>
    <mergeCell ref="E14:G14"/>
  </mergeCells>
  <printOptions horizontalCentered="1"/>
  <pageMargins left="0.25" right="0.25" top="0.25" bottom="0.25" header="0.25" footer="0.25"/>
  <pageSetup scale="80" orientation="landscape" r:id="rId1"/>
  <headerFooter alignWithMargins="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tabColor theme="7"/>
    <pageSetUpPr fitToPage="1"/>
  </sheetPr>
  <dimension ref="A2:G21"/>
  <sheetViews>
    <sheetView showGridLines="0" zoomScale="90" zoomScaleNormal="90" zoomScaleSheetLayoutView="70" workbookViewId="0">
      <selection activeCell="G9" sqref="G9"/>
    </sheetView>
  </sheetViews>
  <sheetFormatPr defaultColWidth="9" defaultRowHeight="12.75"/>
  <cols>
    <col min="1" max="1" width="2.875" style="15" customWidth="1"/>
    <col min="2" max="2" width="64" style="15" customWidth="1"/>
    <col min="3" max="3" width="29" style="15" hidden="1" customWidth="1"/>
    <col min="4" max="4" width="29" style="15" customWidth="1"/>
    <col min="5" max="6" width="18.625" style="15" customWidth="1"/>
    <col min="7" max="7" width="12.625" style="15" customWidth="1"/>
    <col min="8" max="8" width="9" style="15" customWidth="1"/>
    <col min="9" max="16384" width="9" style="15"/>
  </cols>
  <sheetData>
    <row r="2" spans="1:7" s="11" customFormat="1" ht="19.899999999999999" customHeight="1">
      <c r="A2" s="510" t="s">
        <v>244</v>
      </c>
      <c r="B2" s="510"/>
      <c r="C2" s="510"/>
      <c r="D2" s="510"/>
      <c r="E2" s="510"/>
      <c r="F2" s="510"/>
      <c r="G2" s="510"/>
    </row>
    <row r="3" spans="1:7" s="11" customFormat="1" ht="19.899999999999999" customHeight="1">
      <c r="A3" s="510" t="s">
        <v>246</v>
      </c>
      <c r="B3" s="510"/>
      <c r="C3" s="510"/>
      <c r="D3" s="510"/>
      <c r="E3" s="510"/>
      <c r="F3" s="510"/>
      <c r="G3" s="510"/>
    </row>
    <row r="4" spans="1:7" s="88" customFormat="1" ht="19.899999999999999" customHeight="1">
      <c r="A4" s="511" t="str">
        <f>'2023_BannerMD_BMT_AUT_ADULT'!A4:E4</f>
        <v>EFFECTIVE 10/01/2023 THROUGH 9/30/2024</v>
      </c>
      <c r="B4" s="511"/>
      <c r="C4" s="511"/>
      <c r="D4" s="511"/>
      <c r="E4" s="511"/>
      <c r="F4" s="511"/>
      <c r="G4" s="511"/>
    </row>
    <row r="5" spans="1:7" s="11" customFormat="1" ht="19.899999999999999" customHeight="1">
      <c r="A5" s="510" t="s">
        <v>226</v>
      </c>
      <c r="B5" s="510"/>
      <c r="C5" s="510"/>
      <c r="D5" s="510"/>
      <c r="E5" s="510"/>
      <c r="F5" s="510"/>
      <c r="G5" s="510"/>
    </row>
    <row r="6" spans="1:7" s="11" customFormat="1" ht="12.75" customHeight="1">
      <c r="A6" s="393"/>
      <c r="B6" s="393"/>
      <c r="C6" s="393"/>
      <c r="D6" s="393"/>
      <c r="E6" s="393"/>
      <c r="F6" s="393"/>
      <c r="G6" s="393"/>
    </row>
    <row r="7" spans="1:7" ht="19.5" customHeight="1">
      <c r="B7" s="17"/>
      <c r="C7" s="17"/>
      <c r="D7" s="2" t="s">
        <v>96</v>
      </c>
      <c r="E7" s="2"/>
      <c r="F7" s="2"/>
      <c r="G7" s="2"/>
    </row>
    <row r="8" spans="1:7" ht="24.75" customHeight="1">
      <c r="B8" s="18" t="s">
        <v>5</v>
      </c>
      <c r="C8" s="28" t="s">
        <v>6</v>
      </c>
      <c r="D8" s="18" t="s">
        <v>7</v>
      </c>
      <c r="E8" s="2"/>
      <c r="F8" s="2"/>
      <c r="G8" s="2"/>
    </row>
    <row r="9" spans="1:7" ht="40.5" customHeight="1">
      <c r="B9" s="398" t="s">
        <v>8</v>
      </c>
      <c r="C9" s="175">
        <v>5055</v>
      </c>
      <c r="D9" s="147">
        <f>ROUND(C9*$C$20,0)</f>
        <v>5243</v>
      </c>
      <c r="E9" s="208"/>
      <c r="F9" s="2"/>
      <c r="G9" s="2"/>
    </row>
    <row r="10" spans="1:7" ht="37.5" customHeight="1">
      <c r="B10" s="4" t="s">
        <v>217</v>
      </c>
      <c r="C10" s="147">
        <v>113063</v>
      </c>
      <c r="D10" s="147">
        <f>ROUND(C10*$C$20,0)</f>
        <v>117269</v>
      </c>
      <c r="E10" s="208"/>
    </row>
    <row r="11" spans="1:7" ht="35.1" customHeight="1">
      <c r="B11" s="21" t="s">
        <v>219</v>
      </c>
      <c r="C11" s="21"/>
      <c r="D11" s="168">
        <f>SUM(D9:D10)</f>
        <v>122512</v>
      </c>
      <c r="E11" s="148"/>
    </row>
    <row r="12" spans="1:7">
      <c r="D12" s="150"/>
    </row>
    <row r="13" spans="1:7" ht="35.1" customHeight="1">
      <c r="B13" s="15" t="s">
        <v>28</v>
      </c>
      <c r="D13" s="152" t="s">
        <v>28</v>
      </c>
    </row>
    <row r="14" spans="1:7">
      <c r="D14" s="150"/>
    </row>
    <row r="15" spans="1:7" ht="54.75" customHeight="1">
      <c r="B15" s="5" t="s">
        <v>78</v>
      </c>
      <c r="C15" s="5"/>
      <c r="D15" s="151">
        <f>'2023_BannerMD_BMT_AUT_ADULT'!D16</f>
        <v>2317</v>
      </c>
      <c r="E15" s="512" t="str">
        <f>'2023_BannerMD_BMT_AUT_ADULT'!E16</f>
        <v>Days 11+/61+ paid at the per diem rate are not subject to the transplant outlier (prep and transplant through day 60) but are subject to outlier pursuant to the transplant specialty contract at an established threshold of $7,263.18</v>
      </c>
      <c r="F15" s="513"/>
      <c r="G15" s="514"/>
    </row>
    <row r="16" spans="1:7">
      <c r="B16" s="9"/>
      <c r="C16" s="9"/>
      <c r="D16" s="8"/>
    </row>
    <row r="17" spans="2:7" s="12" customFormat="1" ht="38.25" customHeight="1">
      <c r="B17"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08"/>
      <c r="D17" s="508"/>
      <c r="E17" s="508"/>
      <c r="F17" s="508"/>
      <c r="G17" s="509"/>
    </row>
    <row r="19" spans="2:7" hidden="1">
      <c r="B19" s="138" t="s">
        <v>36</v>
      </c>
    </row>
    <row r="20" spans="2:7" hidden="1">
      <c r="B20" s="25" t="s">
        <v>18</v>
      </c>
      <c r="C20" s="27">
        <v>1.0371999999999999</v>
      </c>
    </row>
    <row r="21" spans="2:7" ht="27" customHeight="1">
      <c r="B21" s="507" t="s">
        <v>97</v>
      </c>
      <c r="C21" s="508"/>
      <c r="D21" s="508"/>
      <c r="E21" s="508"/>
      <c r="F21" s="508"/>
      <c r="G21" s="509"/>
    </row>
  </sheetData>
  <mergeCells count="7">
    <mergeCell ref="B21:G21"/>
    <mergeCell ref="B17:G17"/>
    <mergeCell ref="A2:G2"/>
    <mergeCell ref="A3:G3"/>
    <mergeCell ref="A4:G4"/>
    <mergeCell ref="A5:G5"/>
    <mergeCell ref="E15:G15"/>
  </mergeCells>
  <printOptions horizontalCentered="1"/>
  <pageMargins left="0.25" right="0.25" top="0.25" bottom="0.25" header="0.25" footer="0.25"/>
  <pageSetup scale="80" orientation="landscape" r:id="rId1"/>
  <headerFooter alignWithMargins="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tabColor theme="7"/>
    <pageSetUpPr fitToPage="1"/>
  </sheetPr>
  <dimension ref="A1:I30"/>
  <sheetViews>
    <sheetView showGridLines="0" zoomScale="80" zoomScaleNormal="80" zoomScaleSheetLayoutView="70" workbookViewId="0">
      <selection activeCell="F12" sqref="F12"/>
    </sheetView>
  </sheetViews>
  <sheetFormatPr defaultColWidth="9" defaultRowHeight="12"/>
  <cols>
    <col min="1" max="1" width="6.5" style="10" customWidth="1"/>
    <col min="2" max="2" width="64" style="10" customWidth="1"/>
    <col min="3" max="3" width="14.125" style="10" hidden="1" customWidth="1"/>
    <col min="4" max="4" width="27.5" style="10" customWidth="1"/>
    <col min="5" max="5" width="2.375" style="10" customWidth="1"/>
    <col min="6" max="6" width="12.5" style="10" customWidth="1"/>
    <col min="7" max="7" width="19.125" style="10" customWidth="1"/>
    <col min="8" max="8" width="12.5" style="10" customWidth="1"/>
    <col min="9" max="9" width="40.25" style="10" customWidth="1"/>
    <col min="10" max="16384" width="9" style="10"/>
  </cols>
  <sheetData>
    <row r="1" spans="1:9" ht="15" customHeight="1">
      <c r="A1" s="15"/>
      <c r="B1" s="15"/>
      <c r="C1" s="15"/>
      <c r="D1" s="515"/>
      <c r="E1" s="515"/>
      <c r="F1" s="515"/>
      <c r="G1" s="515"/>
      <c r="H1" s="515"/>
      <c r="I1" s="515"/>
    </row>
    <row r="2" spans="1:9" ht="19.899999999999999" customHeight="1">
      <c r="A2" s="510" t="s">
        <v>225</v>
      </c>
      <c r="B2" s="510"/>
      <c r="C2" s="510"/>
      <c r="D2" s="510"/>
      <c r="E2" s="510"/>
      <c r="F2" s="510"/>
      <c r="G2" s="510"/>
      <c r="H2" s="510"/>
      <c r="I2" s="510"/>
    </row>
    <row r="3" spans="1:9" ht="19.899999999999999" customHeight="1">
      <c r="A3" s="510" t="s">
        <v>178</v>
      </c>
      <c r="B3" s="510"/>
      <c r="C3" s="510"/>
      <c r="D3" s="510"/>
      <c r="E3" s="510"/>
      <c r="F3" s="510"/>
      <c r="G3" s="510"/>
      <c r="H3" s="510"/>
      <c r="I3" s="510"/>
    </row>
    <row r="4" spans="1:9" ht="19.899999999999999" customHeight="1">
      <c r="A4" s="511" t="str">
        <f>'2023_BannerMD_BMT_AUT_ADULT'!A4:E4</f>
        <v>EFFECTIVE 10/01/2023 THROUGH 9/30/2024</v>
      </c>
      <c r="B4" s="511"/>
      <c r="C4" s="511"/>
      <c r="D4" s="511"/>
      <c r="E4" s="511"/>
      <c r="F4" s="511"/>
      <c r="G4" s="511"/>
      <c r="H4" s="511"/>
      <c r="I4" s="511"/>
    </row>
    <row r="5" spans="1:9" ht="19.899999999999999" customHeight="1">
      <c r="A5" s="510" t="s">
        <v>247</v>
      </c>
      <c r="B5" s="510"/>
      <c r="C5" s="510"/>
      <c r="D5" s="510"/>
      <c r="E5" s="510"/>
      <c r="F5" s="510"/>
      <c r="G5" s="510"/>
      <c r="H5" s="510"/>
      <c r="I5" s="510"/>
    </row>
    <row r="6" spans="1:9" ht="19.899999999999999" customHeight="1">
      <c r="A6" s="559" t="s">
        <v>248</v>
      </c>
      <c r="B6" s="559"/>
      <c r="C6" s="559"/>
      <c r="D6" s="559"/>
      <c r="E6" s="559"/>
      <c r="F6" s="559"/>
      <c r="G6" s="559"/>
      <c r="H6" s="559"/>
      <c r="I6" s="559"/>
    </row>
    <row r="7" spans="1:9" ht="19.899999999999999" customHeight="1">
      <c r="A7" s="401"/>
      <c r="B7" s="401"/>
      <c r="C7" s="401"/>
      <c r="D7" s="401"/>
      <c r="E7" s="401"/>
      <c r="F7" s="401"/>
      <c r="G7" s="401"/>
      <c r="H7" s="401"/>
      <c r="I7" s="401"/>
    </row>
    <row r="8" spans="1:9" ht="18.600000000000001" customHeight="1">
      <c r="A8" s="15"/>
      <c r="B8" s="15"/>
      <c r="C8" s="15"/>
      <c r="D8" s="2" t="s">
        <v>249</v>
      </c>
    </row>
    <row r="9" spans="1:9" ht="15.95" customHeight="1">
      <c r="A9" s="15"/>
      <c r="B9" s="17"/>
      <c r="C9" s="17"/>
      <c r="D9" s="2" t="s">
        <v>250</v>
      </c>
      <c r="E9" s="3"/>
      <c r="F9" s="3"/>
      <c r="G9" s="3"/>
      <c r="H9" s="3"/>
      <c r="I9" s="3"/>
    </row>
    <row r="10" spans="1:9" ht="39.950000000000003" customHeight="1">
      <c r="A10" s="15"/>
      <c r="B10" s="18" t="s">
        <v>5</v>
      </c>
      <c r="C10" s="28" t="s">
        <v>6</v>
      </c>
      <c r="D10" s="54" t="s">
        <v>251</v>
      </c>
      <c r="E10" s="16"/>
      <c r="F10" s="2"/>
      <c r="G10" s="2"/>
      <c r="H10" s="2"/>
      <c r="I10" s="16"/>
    </row>
    <row r="11" spans="1:9" ht="45.75" customHeight="1">
      <c r="A11" s="15"/>
      <c r="B11" s="398" t="s">
        <v>8</v>
      </c>
      <c r="C11" s="144">
        <v>9911</v>
      </c>
      <c r="D11" s="178">
        <f>ROUND(C11*$C$26,0)</f>
        <v>10280</v>
      </c>
      <c r="E11" s="16"/>
      <c r="F11" s="2"/>
      <c r="G11" s="2"/>
      <c r="H11" s="2"/>
      <c r="I11" s="16"/>
    </row>
    <row r="12" spans="1:9" ht="39.950000000000003" customHeight="1">
      <c r="A12" s="15"/>
      <c r="B12" s="43" t="s">
        <v>10</v>
      </c>
      <c r="C12" s="178">
        <v>182934</v>
      </c>
      <c r="D12" s="178">
        <f>ROUND(C12*$C$26,0)</f>
        <v>189739</v>
      </c>
      <c r="E12" s="37"/>
      <c r="F12" s="2"/>
      <c r="G12" s="15"/>
      <c r="H12" s="15"/>
      <c r="I12" s="15"/>
    </row>
    <row r="13" spans="1:9" ht="39.950000000000003" customHeight="1">
      <c r="A13" s="15"/>
      <c r="B13" s="44" t="s">
        <v>11</v>
      </c>
      <c r="C13" s="232">
        <v>137200</v>
      </c>
      <c r="D13" s="178">
        <f>ROUND(C13*$C$26,0)</f>
        <v>142304</v>
      </c>
      <c r="E13" s="37"/>
      <c r="F13" s="2"/>
      <c r="G13" s="15"/>
      <c r="H13" s="15"/>
      <c r="I13" s="15"/>
    </row>
    <row r="14" spans="1:9" ht="40.5" customHeight="1">
      <c r="A14" s="15"/>
      <c r="B14" s="44" t="s">
        <v>12</v>
      </c>
      <c r="C14" s="232">
        <v>52267</v>
      </c>
      <c r="D14" s="178">
        <f>ROUND(C14*$C$26,0)</f>
        <v>54211</v>
      </c>
      <c r="E14" s="37"/>
      <c r="F14" s="2"/>
      <c r="G14" s="15"/>
      <c r="H14" s="15"/>
      <c r="I14" s="15"/>
    </row>
    <row r="15" spans="1:9" ht="39.950000000000003" customHeight="1">
      <c r="A15" s="15"/>
      <c r="B15" s="21" t="s">
        <v>252</v>
      </c>
      <c r="C15" s="21"/>
      <c r="D15" s="327">
        <f>SUM(D11:D14)</f>
        <v>396534</v>
      </c>
      <c r="E15" s="15"/>
      <c r="F15" s="15"/>
      <c r="G15" s="15"/>
      <c r="H15" s="15"/>
      <c r="I15" s="15"/>
    </row>
    <row r="16" spans="1:9" ht="15.75" customHeight="1">
      <c r="A16" s="15"/>
      <c r="B16" s="15"/>
      <c r="C16" s="15"/>
      <c r="D16" s="157"/>
      <c r="E16" s="15"/>
      <c r="F16" s="15"/>
      <c r="G16" s="15"/>
      <c r="H16" s="15"/>
      <c r="I16" s="15"/>
    </row>
    <row r="17" spans="1:9" ht="61.5" customHeight="1">
      <c r="A17" s="15"/>
      <c r="B17" s="5" t="s">
        <v>14</v>
      </c>
      <c r="C17" s="5"/>
      <c r="D17" s="146">
        <f>'2023_BannerMD_BMT_AUT_ADULT'!D16</f>
        <v>2317</v>
      </c>
      <c r="E17" s="512" t="str">
        <f>'2023_BannerMD_BMT_AUT_ADULT'!E16</f>
        <v>Days 11+/61+ paid at the per diem rate are not subject to the transplant outlier (prep and transplant through day 60) but are subject to outlier pursuant to the transplant specialty contract at an established threshold of $7,263.18</v>
      </c>
      <c r="F17" s="513"/>
      <c r="G17" s="513"/>
      <c r="H17" s="514"/>
      <c r="I17" s="15"/>
    </row>
    <row r="18" spans="1:9" ht="12.75">
      <c r="A18" s="15"/>
      <c r="B18" s="9"/>
      <c r="C18" s="9"/>
      <c r="D18" s="159"/>
      <c r="E18" s="15"/>
      <c r="F18" s="15"/>
      <c r="G18" s="15"/>
      <c r="H18" s="15"/>
      <c r="I18" s="15"/>
    </row>
    <row r="19" spans="1:9" ht="12.75">
      <c r="A19" s="15"/>
      <c r="B19" s="1"/>
      <c r="C19" s="1" t="s">
        <v>34</v>
      </c>
      <c r="D19" s="177" t="s">
        <v>34</v>
      </c>
      <c r="E19" s="15"/>
      <c r="F19" s="15"/>
      <c r="G19" s="15"/>
      <c r="H19" s="15"/>
      <c r="I19" s="15"/>
    </row>
    <row r="20" spans="1:9" ht="121.5" customHeight="1">
      <c r="A20" s="15"/>
      <c r="B20" s="397" t="s">
        <v>253</v>
      </c>
      <c r="C20" s="178">
        <v>1340478</v>
      </c>
      <c r="D20" s="178">
        <f t="shared" ref="D20" si="0">ROUND(C20*$C$26,0)</f>
        <v>1390344</v>
      </c>
      <c r="E20" s="507" t="s">
        <v>254</v>
      </c>
      <c r="F20" s="508"/>
      <c r="G20" s="508"/>
      <c r="H20" s="508"/>
      <c r="I20" s="509"/>
    </row>
    <row r="21" spans="1:9" ht="14.25" customHeight="1"/>
    <row r="22" spans="1:9" ht="37.5" customHeight="1">
      <c r="A22" s="13"/>
      <c r="B22" s="553"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554"/>
      <c r="D22" s="554"/>
      <c r="E22" s="554"/>
      <c r="F22" s="554"/>
      <c r="G22" s="554"/>
      <c r="H22" s="554"/>
      <c r="I22" s="555"/>
    </row>
    <row r="23" spans="1:9">
      <c r="B23" s="556"/>
      <c r="C23" s="557"/>
      <c r="D23" s="557"/>
      <c r="E23" s="557"/>
      <c r="F23" s="557"/>
      <c r="G23" s="557"/>
      <c r="H23" s="557"/>
      <c r="I23" s="558"/>
    </row>
    <row r="24" spans="1:9" hidden="1"/>
    <row r="25" spans="1:9" ht="12.75" hidden="1">
      <c r="B25" s="138" t="s">
        <v>36</v>
      </c>
      <c r="C25" s="15"/>
      <c r="D25" s="15"/>
      <c r="E25" s="15"/>
      <c r="F25" s="15"/>
    </row>
    <row r="26" spans="1:9" ht="12.75" hidden="1">
      <c r="B26" s="25" t="s">
        <v>18</v>
      </c>
      <c r="C26" s="27">
        <v>1.0371999999999999</v>
      </c>
    </row>
    <row r="27" spans="1:9" ht="12.75">
      <c r="B27" s="15"/>
      <c r="C27" s="198"/>
    </row>
    <row r="28" spans="1:9" ht="12.6" customHeight="1">
      <c r="B28" s="507" t="s">
        <v>97</v>
      </c>
      <c r="C28" s="508"/>
      <c r="D28" s="508"/>
      <c r="E28" s="508"/>
      <c r="F28" s="508"/>
      <c r="G28" s="508"/>
      <c r="H28" s="508"/>
      <c r="I28" s="509"/>
    </row>
    <row r="30" spans="1:9" s="15" customFormat="1" ht="36.75" customHeight="1">
      <c r="B30" s="520" t="s">
        <v>130</v>
      </c>
      <c r="C30" s="521"/>
      <c r="D30" s="521"/>
      <c r="E30" s="521"/>
      <c r="F30" s="521"/>
      <c r="G30" s="521"/>
      <c r="H30" s="521"/>
      <c r="I30" s="522"/>
    </row>
  </sheetData>
  <mergeCells count="11">
    <mergeCell ref="B30:I30"/>
    <mergeCell ref="D1:I1"/>
    <mergeCell ref="A2:I2"/>
    <mergeCell ref="A3:I3"/>
    <mergeCell ref="A4:I4"/>
    <mergeCell ref="A5:I5"/>
    <mergeCell ref="B28:I28"/>
    <mergeCell ref="B22:I23"/>
    <mergeCell ref="E20:I20"/>
    <mergeCell ref="A6:I6"/>
    <mergeCell ref="E17:H17"/>
  </mergeCells>
  <printOptions horizontalCentered="1"/>
  <pageMargins left="0.25" right="0.25" top="0.25" bottom="0.25" header="0.25" footer="0.25"/>
  <pageSetup scale="68" orientation="landscape" r:id="rId1"/>
  <headerFooter alignWithMargins="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tabColor theme="7"/>
    <pageSetUpPr fitToPage="1"/>
  </sheetPr>
  <dimension ref="A1:G25"/>
  <sheetViews>
    <sheetView zoomScale="90" zoomScaleNormal="90" zoomScaleSheetLayoutView="70" workbookViewId="0">
      <selection activeCell="E9" sqref="E9"/>
    </sheetView>
  </sheetViews>
  <sheetFormatPr defaultColWidth="9" defaultRowHeight="12"/>
  <cols>
    <col min="1" max="1" width="3.5" style="457" customWidth="1"/>
    <col min="2" max="2" width="64" style="457" customWidth="1"/>
    <col min="3" max="3" width="25.125" style="457" hidden="1" customWidth="1"/>
    <col min="4" max="4" width="25.125" style="457" customWidth="1"/>
    <col min="5" max="5" width="10.5" style="457" customWidth="1"/>
    <col min="6" max="6" width="11.25" style="457" customWidth="1"/>
    <col min="7" max="7" width="23.75" style="457" customWidth="1"/>
    <col min="8" max="16384" width="9" style="457"/>
  </cols>
  <sheetData>
    <row r="1" spans="1:7" ht="12.75">
      <c r="A1" s="456"/>
      <c r="B1" s="456"/>
      <c r="C1" s="456"/>
      <c r="D1" s="456"/>
      <c r="E1" s="456"/>
      <c r="F1" s="456"/>
      <c r="G1" s="456"/>
    </row>
    <row r="2" spans="1:7" ht="19.899999999999999" customHeight="1">
      <c r="A2" s="563" t="s">
        <v>255</v>
      </c>
      <c r="B2" s="563"/>
      <c r="C2" s="563"/>
      <c r="D2" s="563"/>
      <c r="E2" s="563"/>
      <c r="F2" s="563"/>
      <c r="G2" s="563"/>
    </row>
    <row r="3" spans="1:7" ht="19.899999999999999" customHeight="1">
      <c r="A3" s="563" t="s">
        <v>256</v>
      </c>
      <c r="B3" s="563"/>
      <c r="C3" s="563"/>
      <c r="D3" s="563"/>
      <c r="E3" s="563"/>
      <c r="F3" s="563"/>
      <c r="G3" s="563"/>
    </row>
    <row r="4" spans="1:7" ht="19.899999999999999" customHeight="1">
      <c r="A4" s="564" t="s">
        <v>257</v>
      </c>
      <c r="B4" s="564"/>
      <c r="C4" s="564"/>
      <c r="D4" s="564"/>
      <c r="E4" s="564"/>
      <c r="F4" s="564"/>
      <c r="G4" s="564"/>
    </row>
    <row r="5" spans="1:7" ht="19.899999999999999" customHeight="1">
      <c r="A5" s="563" t="s">
        <v>226</v>
      </c>
      <c r="B5" s="563"/>
      <c r="C5" s="563"/>
      <c r="D5" s="563"/>
      <c r="E5" s="563"/>
      <c r="F5" s="563"/>
      <c r="G5" s="563"/>
    </row>
    <row r="6" spans="1:7" ht="18" customHeight="1">
      <c r="A6" s="456"/>
      <c r="B6" s="456"/>
      <c r="C6" s="456"/>
      <c r="D6" s="458"/>
      <c r="E6" s="456"/>
      <c r="F6" s="456"/>
      <c r="G6" s="456"/>
    </row>
    <row r="7" spans="1:7" ht="41.1" customHeight="1">
      <c r="A7" s="456"/>
      <c r="B7" s="459"/>
      <c r="C7" s="460" t="s">
        <v>6</v>
      </c>
      <c r="D7" s="461" t="s">
        <v>258</v>
      </c>
      <c r="E7" s="458"/>
      <c r="F7" s="458"/>
      <c r="G7" s="458"/>
    </row>
    <row r="8" spans="1:7" ht="39.950000000000003" customHeight="1">
      <c r="A8" s="456"/>
      <c r="B8" s="462" t="s">
        <v>8</v>
      </c>
      <c r="C8" s="463">
        <v>7605</v>
      </c>
      <c r="D8" s="436">
        <f>ROUND(C8*$C$24,0)</f>
        <v>7888</v>
      </c>
      <c r="E8" s="458"/>
      <c r="F8" s="458"/>
      <c r="G8" s="458"/>
    </row>
    <row r="9" spans="1:7" ht="39.950000000000003" customHeight="1">
      <c r="A9" s="456"/>
      <c r="B9" s="464" t="s">
        <v>10</v>
      </c>
      <c r="C9" s="465">
        <v>169868</v>
      </c>
      <c r="D9" s="436">
        <f t="shared" ref="D9:D12" si="0">ROUND(C9*$C$24,0)</f>
        <v>176187</v>
      </c>
      <c r="E9" s="456"/>
      <c r="F9" s="456"/>
      <c r="G9" s="456"/>
    </row>
    <row r="10" spans="1:7" s="456" customFormat="1" ht="39.950000000000003" customHeight="1">
      <c r="B10" s="466" t="s">
        <v>218</v>
      </c>
      <c r="C10" s="467">
        <v>19862</v>
      </c>
      <c r="D10" s="436">
        <f t="shared" si="0"/>
        <v>20601</v>
      </c>
      <c r="E10" s="468"/>
      <c r="F10" s="469"/>
    </row>
    <row r="11" spans="1:7" ht="39.950000000000003" customHeight="1">
      <c r="A11" s="456"/>
      <c r="B11" s="466" t="s">
        <v>11</v>
      </c>
      <c r="C11" s="470">
        <v>143734</v>
      </c>
      <c r="D11" s="436">
        <f t="shared" si="0"/>
        <v>149081</v>
      </c>
      <c r="E11" s="456"/>
      <c r="F11" s="456"/>
      <c r="G11" s="456"/>
    </row>
    <row r="12" spans="1:7" ht="39.950000000000003" customHeight="1">
      <c r="A12" s="456"/>
      <c r="B12" s="466" t="s">
        <v>12</v>
      </c>
      <c r="C12" s="470">
        <v>11687</v>
      </c>
      <c r="D12" s="436">
        <f t="shared" si="0"/>
        <v>12122</v>
      </c>
      <c r="E12" s="456"/>
      <c r="F12" s="456"/>
      <c r="G12" s="456"/>
    </row>
    <row r="13" spans="1:7" ht="39.950000000000003" customHeight="1">
      <c r="A13" s="456"/>
      <c r="B13" s="471" t="s">
        <v>259</v>
      </c>
      <c r="C13" s="471"/>
      <c r="D13" s="472">
        <f>SUM(D8:D12)</f>
        <v>365879</v>
      </c>
      <c r="E13" s="456"/>
      <c r="F13" s="456"/>
      <c r="G13" s="456"/>
    </row>
    <row r="14" spans="1:7" ht="12.75">
      <c r="A14" s="456"/>
      <c r="B14" s="456"/>
      <c r="C14" s="456"/>
      <c r="D14" s="473"/>
      <c r="E14" s="456"/>
      <c r="F14" s="456"/>
      <c r="G14" s="456"/>
    </row>
    <row r="15" spans="1:7" ht="71.25" customHeight="1">
      <c r="A15" s="456"/>
      <c r="B15" s="437" t="s">
        <v>14</v>
      </c>
      <c r="C15" s="437"/>
      <c r="D15" s="474">
        <f>'2023_BannerMD_BMT_AUT_ADULT'!D16</f>
        <v>2317</v>
      </c>
      <c r="E15" s="565" t="str">
        <f>'2023_BannerMD_BMT_AUT_ADULT'!E16</f>
        <v>Days 11+/61+ paid at the per diem rate are not subject to the transplant outlier (prep and transplant through day 60) but are subject to outlier pursuant to the transplant specialty contract at an established threshold of $7,263.18</v>
      </c>
      <c r="F15" s="566"/>
      <c r="G15" s="567"/>
    </row>
    <row r="16" spans="1:7" ht="12.75">
      <c r="A16" s="456"/>
      <c r="B16" s="475"/>
      <c r="C16" s="475"/>
      <c r="D16" s="476"/>
      <c r="E16" s="456"/>
      <c r="F16" s="456"/>
      <c r="G16" s="456"/>
    </row>
    <row r="17" spans="1:7" ht="12.75">
      <c r="A17" s="456"/>
      <c r="B17" s="477"/>
      <c r="C17" s="477"/>
      <c r="D17" s="478" t="s">
        <v>34</v>
      </c>
      <c r="E17" s="456"/>
      <c r="F17" s="456"/>
      <c r="G17" s="456"/>
    </row>
    <row r="18" spans="1:7" ht="76.5">
      <c r="B18" s="479" t="s">
        <v>260</v>
      </c>
      <c r="C18" s="480">
        <v>890078</v>
      </c>
      <c r="D18" s="436">
        <f t="shared" ref="D18" si="1">ROUND(C18*$C$24,0)</f>
        <v>923189</v>
      </c>
    </row>
    <row r="20" spans="1:7" ht="54" customHeight="1">
      <c r="A20" s="481"/>
      <c r="B20" s="560"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0" s="561"/>
      <c r="D20" s="561"/>
      <c r="E20" s="561"/>
      <c r="F20" s="561"/>
      <c r="G20" s="562"/>
    </row>
    <row r="22" spans="1:7" ht="29.45" customHeight="1">
      <c r="B22" s="560" t="s">
        <v>97</v>
      </c>
      <c r="C22" s="561"/>
      <c r="D22" s="561"/>
      <c r="E22" s="561"/>
      <c r="F22" s="561"/>
      <c r="G22" s="562"/>
    </row>
    <row r="23" spans="1:7" ht="12.75" hidden="1">
      <c r="B23" s="482" t="s">
        <v>36</v>
      </c>
      <c r="C23" s="456"/>
      <c r="D23" s="456"/>
      <c r="E23" s="456"/>
      <c r="F23" s="456"/>
    </row>
    <row r="24" spans="1:7" ht="12.75" hidden="1">
      <c r="B24" s="483" t="s">
        <v>18</v>
      </c>
      <c r="C24" s="209">
        <v>1.0371999999999999</v>
      </c>
      <c r="D24" s="484"/>
      <c r="E24" s="484"/>
    </row>
    <row r="25" spans="1:7" ht="15.6" customHeight="1">
      <c r="B25" s="456"/>
      <c r="C25" s="485"/>
    </row>
  </sheetData>
  <mergeCells count="7">
    <mergeCell ref="B22:G22"/>
    <mergeCell ref="A2:G2"/>
    <mergeCell ref="A3:G3"/>
    <mergeCell ref="A4:G4"/>
    <mergeCell ref="A5:G5"/>
    <mergeCell ref="E15:G15"/>
    <mergeCell ref="B20:G20"/>
  </mergeCells>
  <printOptions horizontalCentered="1"/>
  <pageMargins left="0.25" right="0.25" top="0.25" bottom="0.25" header="0.25" footer="0.25"/>
  <pageSetup scale="88" orientation="landscape" r:id="rId1"/>
  <headerFooter alignWithMargins="0"/>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tabColor theme="7"/>
    <pageSetUpPr fitToPage="1"/>
  </sheetPr>
  <dimension ref="A1:G24"/>
  <sheetViews>
    <sheetView zoomScale="90" zoomScaleNormal="90" zoomScaleSheetLayoutView="70" workbookViewId="0">
      <selection activeCell="F6" sqref="F6"/>
    </sheetView>
  </sheetViews>
  <sheetFormatPr defaultColWidth="9" defaultRowHeight="12"/>
  <cols>
    <col min="1" max="1" width="3.5" style="10" customWidth="1"/>
    <col min="2" max="2" width="64" style="10" customWidth="1"/>
    <col min="3" max="3" width="25.125" style="10" hidden="1" customWidth="1"/>
    <col min="4" max="4" width="25.125" style="10" customWidth="1"/>
    <col min="5" max="5" width="10.5" style="10" customWidth="1"/>
    <col min="6" max="6" width="11.25" style="10" customWidth="1"/>
    <col min="7" max="7" width="23.75" style="10" customWidth="1"/>
    <col min="8" max="16384" width="9" style="10"/>
  </cols>
  <sheetData>
    <row r="1" spans="1:7" ht="12.75">
      <c r="A1" s="15"/>
      <c r="B1" s="15"/>
      <c r="C1" s="15"/>
      <c r="D1" s="15"/>
      <c r="E1" s="15"/>
      <c r="F1" s="15"/>
      <c r="G1" s="15"/>
    </row>
    <row r="2" spans="1:7" ht="19.899999999999999" customHeight="1">
      <c r="A2" s="510" t="s">
        <v>255</v>
      </c>
      <c r="B2" s="510"/>
      <c r="C2" s="510"/>
      <c r="D2" s="510"/>
      <c r="E2" s="510"/>
      <c r="F2" s="510"/>
      <c r="G2" s="510"/>
    </row>
    <row r="3" spans="1:7" ht="19.899999999999999" customHeight="1">
      <c r="A3" s="510" t="s">
        <v>261</v>
      </c>
      <c r="B3" s="510"/>
      <c r="C3" s="510"/>
      <c r="D3" s="510"/>
      <c r="E3" s="510"/>
      <c r="F3" s="510"/>
      <c r="G3" s="510"/>
    </row>
    <row r="4" spans="1:7" ht="19.899999999999999" customHeight="1">
      <c r="A4" s="511" t="str">
        <f>'2023_BannerMD_BMT_AUT_ADULT'!A4:E4</f>
        <v>EFFECTIVE 10/01/2023 THROUGH 9/30/2024</v>
      </c>
      <c r="B4" s="511"/>
      <c r="C4" s="511"/>
      <c r="D4" s="511"/>
      <c r="E4" s="511"/>
      <c r="F4" s="511"/>
      <c r="G4" s="511"/>
    </row>
    <row r="5" spans="1:7" ht="19.899999999999999" customHeight="1">
      <c r="A5" s="510" t="s">
        <v>226</v>
      </c>
      <c r="B5" s="510"/>
      <c r="C5" s="510"/>
      <c r="D5" s="510"/>
      <c r="E5" s="510"/>
      <c r="F5" s="510"/>
      <c r="G5" s="510"/>
    </row>
    <row r="6" spans="1:7" ht="18" customHeight="1">
      <c r="A6" s="15"/>
      <c r="B6" s="15"/>
      <c r="C6" s="15"/>
      <c r="D6" s="2"/>
      <c r="E6" s="15"/>
      <c r="F6" s="15"/>
      <c r="G6" s="15"/>
    </row>
    <row r="7" spans="1:7" ht="41.1" customHeight="1">
      <c r="A7" s="15"/>
      <c r="B7" s="18"/>
      <c r="C7" s="129" t="s">
        <v>6</v>
      </c>
      <c r="D7" s="293" t="s">
        <v>258</v>
      </c>
      <c r="E7" s="2"/>
      <c r="F7" s="2"/>
      <c r="G7" s="2"/>
    </row>
    <row r="8" spans="1:7" ht="39.950000000000003" customHeight="1">
      <c r="A8" s="15"/>
      <c r="B8" s="398" t="s">
        <v>8</v>
      </c>
      <c r="C8" s="248">
        <v>7605</v>
      </c>
      <c r="D8" s="147">
        <f>ROUND(C8*$C$23,0)</f>
        <v>7888</v>
      </c>
      <c r="E8" s="2"/>
      <c r="F8" s="2"/>
      <c r="G8" s="2"/>
    </row>
    <row r="9" spans="1:7" ht="39.950000000000003" customHeight="1">
      <c r="A9" s="15"/>
      <c r="B9" s="78" t="s">
        <v>10</v>
      </c>
      <c r="C9" s="267">
        <v>169868</v>
      </c>
      <c r="D9" s="147">
        <f>ROUND(C9*$C$23,0)</f>
        <v>176187</v>
      </c>
      <c r="E9" s="15"/>
      <c r="F9" s="15"/>
      <c r="G9" s="15"/>
    </row>
    <row r="10" spans="1:7" ht="39.950000000000003" customHeight="1">
      <c r="A10" s="15"/>
      <c r="B10" s="29" t="s">
        <v>11</v>
      </c>
      <c r="C10" s="266">
        <v>143734</v>
      </c>
      <c r="D10" s="147">
        <f>ROUND(C10*$C$23,0)</f>
        <v>149081</v>
      </c>
      <c r="E10" s="15"/>
      <c r="F10" s="15"/>
      <c r="G10" s="15"/>
    </row>
    <row r="11" spans="1:7" ht="39.950000000000003" customHeight="1">
      <c r="A11" s="15"/>
      <c r="B11" s="29" t="s">
        <v>12</v>
      </c>
      <c r="C11" s="266">
        <v>11687</v>
      </c>
      <c r="D11" s="147">
        <f>ROUND(C11*$C$23,0)</f>
        <v>12122</v>
      </c>
      <c r="E11" s="15"/>
      <c r="F11" s="15"/>
      <c r="G11" s="15"/>
    </row>
    <row r="12" spans="1:7" ht="39.950000000000003" customHeight="1">
      <c r="A12" s="15"/>
      <c r="B12" s="21" t="s">
        <v>259</v>
      </c>
      <c r="C12" s="21"/>
      <c r="D12" s="176">
        <f>SUM(D8:D11)</f>
        <v>345278</v>
      </c>
      <c r="E12" s="15"/>
      <c r="F12" s="15"/>
      <c r="G12" s="15"/>
    </row>
    <row r="13" spans="1:7" ht="12.75">
      <c r="A13" s="15"/>
      <c r="B13" s="15"/>
      <c r="C13" s="15"/>
      <c r="D13" s="152"/>
      <c r="E13" s="15"/>
      <c r="F13" s="15"/>
      <c r="G13" s="15"/>
    </row>
    <row r="14" spans="1:7" ht="71.25" customHeight="1">
      <c r="A14" s="15"/>
      <c r="B14" s="5" t="s">
        <v>14</v>
      </c>
      <c r="C14" s="5"/>
      <c r="D14" s="151">
        <f>'2023_BannerMD_BMT_AUT_ADULT'!D16</f>
        <v>2317</v>
      </c>
      <c r="E14" s="512" t="str">
        <f>'2023_BannerMD_BMT_AUT_ADULT'!E16</f>
        <v>Days 11+/61+ paid at the per diem rate are not subject to the transplant outlier (prep and transplant through day 60) but are subject to outlier pursuant to the transplant specialty contract at an established threshold of $7,263.18</v>
      </c>
      <c r="F14" s="513"/>
      <c r="G14" s="514"/>
    </row>
    <row r="15" spans="1:7" ht="12.75">
      <c r="A15" s="15"/>
      <c r="B15" s="9"/>
      <c r="C15" s="9"/>
      <c r="D15" s="169"/>
      <c r="E15" s="15"/>
      <c r="F15" s="15"/>
      <c r="G15" s="15"/>
    </row>
    <row r="16" spans="1:7" ht="12.75">
      <c r="A16" s="15"/>
      <c r="B16" s="1"/>
      <c r="C16" s="1"/>
      <c r="D16" s="179" t="s">
        <v>34</v>
      </c>
      <c r="E16" s="15"/>
      <c r="F16" s="15"/>
      <c r="G16" s="15"/>
    </row>
    <row r="17" spans="1:7" ht="76.5">
      <c r="B17" s="397" t="s">
        <v>260</v>
      </c>
      <c r="C17" s="180">
        <v>890078</v>
      </c>
      <c r="D17" s="147">
        <f>ROUND(C17*$C$23,0)</f>
        <v>923189</v>
      </c>
    </row>
    <row r="19" spans="1:7" ht="54" customHeight="1">
      <c r="A19" s="12"/>
      <c r="B19"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508"/>
      <c r="D19" s="508"/>
      <c r="E19" s="508"/>
      <c r="F19" s="508"/>
      <c r="G19" s="509"/>
    </row>
    <row r="21" spans="1:7" ht="29.45" customHeight="1">
      <c r="B21" s="507" t="s">
        <v>97</v>
      </c>
      <c r="C21" s="508"/>
      <c r="D21" s="508"/>
      <c r="E21" s="508"/>
      <c r="F21" s="508"/>
      <c r="G21" s="509"/>
    </row>
    <row r="22" spans="1:7" ht="12.75" hidden="1">
      <c r="B22" s="138" t="s">
        <v>36</v>
      </c>
      <c r="C22" s="15"/>
      <c r="D22" s="15"/>
      <c r="E22" s="15"/>
      <c r="F22" s="15"/>
    </row>
    <row r="23" spans="1:7" ht="12.75" hidden="1">
      <c r="B23" s="25" t="s">
        <v>18</v>
      </c>
      <c r="C23" s="27">
        <v>1.0371999999999999</v>
      </c>
      <c r="D23" s="32"/>
      <c r="E23" s="32"/>
    </row>
    <row r="24" spans="1:7" ht="15.6" customHeight="1">
      <c r="B24" s="15"/>
      <c r="C24" s="198"/>
    </row>
  </sheetData>
  <mergeCells count="7">
    <mergeCell ref="B21:G21"/>
    <mergeCell ref="B19:G19"/>
    <mergeCell ref="A2:G2"/>
    <mergeCell ref="A3:G3"/>
    <mergeCell ref="A4:G4"/>
    <mergeCell ref="A5:G5"/>
    <mergeCell ref="E14:G14"/>
  </mergeCells>
  <printOptions horizontalCentered="1"/>
  <pageMargins left="0.25" right="0.25" top="0.25" bottom="0.25" header="0.25" footer="0.25"/>
  <pageSetup scale="9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07FED-D9A6-49E6-BFB3-B7FEC4BFCE69}">
  <sheetPr>
    <tabColor theme="9" tint="0.59999389629810485"/>
    <pageSetUpPr fitToPage="1"/>
  </sheetPr>
  <dimension ref="A2:G12"/>
  <sheetViews>
    <sheetView showGridLines="0" zoomScale="90" zoomScaleNormal="90" zoomScaleSheetLayoutView="70" workbookViewId="0">
      <selection activeCell="D9" sqref="D9"/>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510" t="s">
        <v>0</v>
      </c>
      <c r="B2" s="510"/>
      <c r="C2" s="510"/>
      <c r="D2" s="510"/>
      <c r="E2" s="85"/>
      <c r="F2" s="85"/>
      <c r="G2" s="85"/>
    </row>
    <row r="3" spans="1:7" s="11" customFormat="1" ht="40.5" customHeight="1">
      <c r="A3" s="516" t="s">
        <v>61</v>
      </c>
      <c r="B3" s="516"/>
      <c r="C3" s="516"/>
      <c r="D3" s="516"/>
    </row>
    <row r="4" spans="1:7" s="11" customFormat="1" ht="19.899999999999999" customHeight="1">
      <c r="A4" s="511" t="s">
        <v>62</v>
      </c>
      <c r="B4" s="511"/>
      <c r="C4" s="511"/>
      <c r="D4" s="511"/>
    </row>
    <row r="5" spans="1:7" s="11" customFormat="1" ht="19.899999999999999" customHeight="1">
      <c r="A5" s="510" t="s">
        <v>3</v>
      </c>
      <c r="B5" s="510"/>
      <c r="C5" s="510"/>
      <c r="D5" s="510"/>
      <c r="E5" s="510"/>
      <c r="F5" s="85"/>
      <c r="G5" s="85"/>
    </row>
    <row r="6" spans="1:7" ht="18.75" customHeight="1">
      <c r="D6" s="2"/>
    </row>
    <row r="7" spans="1:7" ht="13.9" customHeight="1">
      <c r="B7" s="17"/>
      <c r="C7" s="17"/>
      <c r="D7" s="16" t="s">
        <v>51</v>
      </c>
    </row>
    <row r="8" spans="1:7" ht="41.45" customHeight="1">
      <c r="B8" s="18" t="s">
        <v>5</v>
      </c>
      <c r="C8" s="28" t="s">
        <v>6</v>
      </c>
      <c r="D8" s="18" t="s">
        <v>7</v>
      </c>
    </row>
    <row r="9" spans="1:7" ht="110.25" customHeight="1">
      <c r="B9" s="506" t="s">
        <v>63</v>
      </c>
      <c r="C9" s="141" t="s">
        <v>53</v>
      </c>
      <c r="D9" s="141" t="s">
        <v>53</v>
      </c>
    </row>
    <row r="10" spans="1:7" ht="13.9" customHeight="1">
      <c r="B10" s="21"/>
      <c r="C10" s="21"/>
      <c r="D10" s="22"/>
    </row>
    <row r="11" spans="1:7" ht="75.75" customHeight="1">
      <c r="B11" s="517" t="s">
        <v>64</v>
      </c>
      <c r="C11" s="518"/>
      <c r="D11" s="519"/>
    </row>
    <row r="12" spans="1:7" s="11" customFormat="1" ht="12.75" customHeight="1">
      <c r="A12" s="393"/>
      <c r="B12" s="393"/>
      <c r="C12" s="393"/>
      <c r="D12" s="393"/>
    </row>
  </sheetData>
  <mergeCells count="5">
    <mergeCell ref="A2:D2"/>
    <mergeCell ref="A3:D3"/>
    <mergeCell ref="A4:D4"/>
    <mergeCell ref="A5:E5"/>
    <mergeCell ref="B11:D11"/>
  </mergeCells>
  <printOptions horizontalCentered="1"/>
  <pageMargins left="0.25" right="0.25" top="0.25" bottom="0.25" header="0.25" footer="0.25"/>
  <pageSetup orientation="landscape"/>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tabColor theme="8"/>
    <pageSetUpPr fitToPage="1"/>
  </sheetPr>
  <dimension ref="A1:I25"/>
  <sheetViews>
    <sheetView zoomScale="90" zoomScaleNormal="90" zoomScaleSheetLayoutView="70" workbookViewId="0">
      <selection activeCell="C1" sqref="C1"/>
    </sheetView>
  </sheetViews>
  <sheetFormatPr defaultColWidth="9" defaultRowHeight="12"/>
  <cols>
    <col min="1" max="1" width="3" style="10" customWidth="1"/>
    <col min="2" max="2" width="69.125" style="10" customWidth="1"/>
    <col min="3" max="3" width="27.25" style="10" hidden="1" customWidth="1"/>
    <col min="4" max="4" width="21.125" style="10" bestFit="1" customWidth="1"/>
    <col min="5" max="6" width="8.875" style="10" customWidth="1"/>
    <col min="7" max="7" width="28.875" style="10" customWidth="1"/>
    <col min="8" max="16384" width="9" style="10"/>
  </cols>
  <sheetData>
    <row r="1" spans="1:7" ht="18" customHeight="1"/>
    <row r="2" spans="1:7" ht="19.899999999999999" customHeight="1">
      <c r="A2" s="568" t="s">
        <v>262</v>
      </c>
      <c r="B2" s="568"/>
      <c r="C2" s="568"/>
      <c r="D2" s="568"/>
      <c r="E2" s="568"/>
      <c r="F2" s="568"/>
      <c r="G2" s="568"/>
    </row>
    <row r="3" spans="1:7" ht="19.899999999999999" customHeight="1">
      <c r="A3" s="568" t="s">
        <v>1</v>
      </c>
      <c r="B3" s="568"/>
      <c r="C3" s="568"/>
      <c r="D3" s="568"/>
      <c r="E3" s="568"/>
      <c r="F3" s="568"/>
      <c r="G3" s="568"/>
    </row>
    <row r="4" spans="1:7" s="3" customFormat="1" ht="19.899999999999999" customHeight="1">
      <c r="A4" s="569" t="str">
        <f>'2023_BannerMD_BMT_AUT_ADULT'!A4:E4</f>
        <v>EFFECTIVE 10/01/2023 THROUGH 9/30/2024</v>
      </c>
      <c r="B4" s="569"/>
      <c r="C4" s="569"/>
      <c r="D4" s="569"/>
      <c r="E4" s="569"/>
      <c r="F4" s="569"/>
      <c r="G4" s="569"/>
    </row>
    <row r="5" spans="1:7" ht="19.899999999999999" customHeight="1">
      <c r="A5" s="568" t="s">
        <v>263</v>
      </c>
      <c r="B5" s="568"/>
      <c r="C5" s="568"/>
      <c r="D5" s="568"/>
      <c r="E5" s="568"/>
      <c r="F5" s="568"/>
      <c r="G5" s="568"/>
    </row>
    <row r="6" spans="1:7" ht="12.75">
      <c r="A6" s="70"/>
      <c r="B6" s="70"/>
      <c r="C6" s="70"/>
      <c r="D6" s="70"/>
      <c r="E6" s="70"/>
      <c r="F6" s="70"/>
      <c r="G6" s="70"/>
    </row>
    <row r="7" spans="1:7" ht="18.75" customHeight="1">
      <c r="A7" s="71"/>
      <c r="B7" s="72"/>
      <c r="C7" s="72"/>
      <c r="D7" s="70" t="s">
        <v>4</v>
      </c>
      <c r="E7" s="70"/>
      <c r="F7" s="70"/>
      <c r="G7" s="70"/>
    </row>
    <row r="8" spans="1:7" s="15" customFormat="1" ht="25.5">
      <c r="A8" s="71"/>
      <c r="B8" s="73" t="s">
        <v>5</v>
      </c>
      <c r="C8" s="129" t="s">
        <v>6</v>
      </c>
      <c r="D8" s="73" t="s">
        <v>7</v>
      </c>
      <c r="E8" s="70"/>
      <c r="F8" s="70"/>
      <c r="G8" s="70"/>
    </row>
    <row r="9" spans="1:7" s="15" customFormat="1" ht="46.5" customHeight="1">
      <c r="A9" s="71"/>
      <c r="B9" s="398" t="s">
        <v>8</v>
      </c>
      <c r="C9" s="216">
        <v>5691</v>
      </c>
      <c r="D9" s="147">
        <f>ROUND(C9*$C$24,0)</f>
        <v>5903</v>
      </c>
      <c r="E9" s="70"/>
      <c r="F9" s="70"/>
      <c r="G9" s="70"/>
    </row>
    <row r="10" spans="1:7" s="15" customFormat="1" ht="39.950000000000003" customHeight="1">
      <c r="A10" s="71"/>
      <c r="B10" s="74" t="s">
        <v>9</v>
      </c>
      <c r="C10" s="233">
        <v>14086</v>
      </c>
      <c r="D10" s="147">
        <f t="shared" ref="D10:D13" si="0">ROUND(C10*$C$24,0)</f>
        <v>14610</v>
      </c>
      <c r="E10" s="75"/>
      <c r="F10" s="71"/>
      <c r="G10" s="71"/>
    </row>
    <row r="11" spans="1:7" s="15" customFormat="1" ht="39.950000000000003" customHeight="1">
      <c r="A11" s="71"/>
      <c r="B11" s="74" t="s">
        <v>10</v>
      </c>
      <c r="C11" s="234">
        <v>105641</v>
      </c>
      <c r="D11" s="147">
        <f t="shared" si="0"/>
        <v>109571</v>
      </c>
      <c r="E11" s="75"/>
      <c r="F11" s="71"/>
      <c r="G11" s="71"/>
    </row>
    <row r="12" spans="1:7" s="15" customFormat="1" ht="39.950000000000003" customHeight="1">
      <c r="A12" s="71"/>
      <c r="B12" s="76" t="s">
        <v>11</v>
      </c>
      <c r="C12" s="234">
        <v>26763</v>
      </c>
      <c r="D12" s="147">
        <f t="shared" si="0"/>
        <v>27759</v>
      </c>
      <c r="E12" s="75"/>
      <c r="F12" s="71"/>
      <c r="G12" s="71"/>
    </row>
    <row r="13" spans="1:7" s="15" customFormat="1" ht="39.950000000000003" customHeight="1">
      <c r="A13" s="71"/>
      <c r="B13" s="76" t="s">
        <v>12</v>
      </c>
      <c r="C13" s="234">
        <v>9860</v>
      </c>
      <c r="D13" s="147">
        <f t="shared" si="0"/>
        <v>10227</v>
      </c>
      <c r="E13" s="75"/>
      <c r="F13" s="71"/>
      <c r="G13" s="71"/>
    </row>
    <row r="14" spans="1:7" s="15" customFormat="1" ht="39.950000000000003" customHeight="1">
      <c r="A14" s="71"/>
      <c r="B14" s="77" t="s">
        <v>264</v>
      </c>
      <c r="C14" s="77"/>
      <c r="D14" s="183">
        <f>SUM(D9:D13)</f>
        <v>168070</v>
      </c>
      <c r="E14" s="71"/>
      <c r="F14" s="71"/>
      <c r="G14" s="71"/>
    </row>
    <row r="15" spans="1:7" ht="12.75">
      <c r="A15" s="71"/>
      <c r="B15" s="71"/>
      <c r="C15" s="71"/>
      <c r="D15" s="184"/>
      <c r="E15" s="71"/>
      <c r="F15" s="71"/>
      <c r="G15" s="71"/>
    </row>
    <row r="16" spans="1:7" ht="73.5" customHeight="1">
      <c r="A16" s="71"/>
      <c r="B16" s="5" t="s">
        <v>14</v>
      </c>
      <c r="C16" s="5"/>
      <c r="D16" s="151">
        <f>'2023_BannerMD_BMT_AUT_ADULT'!D16</f>
        <v>2317</v>
      </c>
      <c r="E16" s="512" t="str">
        <f>'2023_BannerMD_BMT_AUT_ADULT'!E16</f>
        <v>Days 11+/61+ paid at the per diem rate are not subject to the transplant outlier (prep and transplant through day 60) but are subject to outlier pursuant to the transplant specialty contract at an established threshold of $7,263.18</v>
      </c>
      <c r="F16" s="513"/>
      <c r="G16" s="514"/>
    </row>
    <row r="17" spans="1:9" ht="12.75">
      <c r="B17" s="9"/>
      <c r="C17" s="9"/>
      <c r="D17" s="8"/>
    </row>
    <row r="18" spans="1:9" ht="51.75" customHeight="1">
      <c r="A18" s="71"/>
      <c r="B18"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8" s="508"/>
      <c r="D18" s="508"/>
      <c r="E18" s="508"/>
      <c r="F18" s="508"/>
      <c r="G18" s="509"/>
    </row>
    <row r="20" spans="1:9" s="15" customFormat="1" ht="36.75" customHeight="1">
      <c r="B20" s="520" t="s">
        <v>22</v>
      </c>
      <c r="C20" s="521"/>
      <c r="D20" s="521"/>
      <c r="E20" s="521"/>
      <c r="F20" s="521"/>
      <c r="G20" s="522"/>
      <c r="H20" s="10"/>
      <c r="I20" s="10"/>
    </row>
    <row r="22" spans="1:9" ht="13.5" customHeight="1"/>
    <row r="23" spans="1:9" ht="12.75" hidden="1">
      <c r="B23" s="138" t="s">
        <v>36</v>
      </c>
      <c r="C23" s="15"/>
      <c r="D23" s="15"/>
      <c r="E23" s="15"/>
      <c r="F23" s="15"/>
    </row>
    <row r="24" spans="1:9" ht="12.75" hidden="1">
      <c r="B24" s="25" t="s">
        <v>18</v>
      </c>
      <c r="C24" s="27">
        <v>1.0371999999999999</v>
      </c>
    </row>
    <row r="25" spans="1:9">
      <c r="C25" s="39"/>
    </row>
  </sheetData>
  <mergeCells count="7">
    <mergeCell ref="B20:G20"/>
    <mergeCell ref="B18:G18"/>
    <mergeCell ref="A2:G2"/>
    <mergeCell ref="A3:G3"/>
    <mergeCell ref="A4:G4"/>
    <mergeCell ref="A5:G5"/>
    <mergeCell ref="E16:G16"/>
  </mergeCells>
  <printOptions horizontalCentered="1"/>
  <pageMargins left="0.25" right="0.25" top="0.25" bottom="0.25" header="0.25" footer="0.25"/>
  <pageSetup scale="83" orientation="landscape" r:id="rId1"/>
  <headerFooter alignWithMargins="0"/>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tabColor theme="8"/>
    <pageSetUpPr fitToPage="1"/>
  </sheetPr>
  <dimension ref="A2:I26"/>
  <sheetViews>
    <sheetView zoomScale="90" zoomScaleNormal="90" zoomScaleSheetLayoutView="70" workbookViewId="0">
      <selection activeCell="F10" sqref="F10"/>
    </sheetView>
  </sheetViews>
  <sheetFormatPr defaultColWidth="9" defaultRowHeight="12"/>
  <cols>
    <col min="1" max="1" width="3.375" style="10" customWidth="1"/>
    <col min="2" max="2" width="64" style="10" customWidth="1"/>
    <col min="3" max="3" width="17.5" style="10" hidden="1" customWidth="1"/>
    <col min="4" max="4" width="17.5" style="10" customWidth="1"/>
    <col min="5" max="6" width="8.875" style="10" customWidth="1"/>
    <col min="7" max="7" width="26.25" style="10" customWidth="1"/>
    <col min="8" max="16384" width="9" style="10"/>
  </cols>
  <sheetData>
    <row r="2" spans="1:7" s="11" customFormat="1" ht="19.899999999999999" customHeight="1">
      <c r="A2" s="568" t="s">
        <v>262</v>
      </c>
      <c r="B2" s="568"/>
      <c r="C2" s="568"/>
      <c r="D2" s="568"/>
      <c r="E2" s="568"/>
      <c r="F2" s="568"/>
      <c r="G2" s="568"/>
    </row>
    <row r="3" spans="1:7" s="11" customFormat="1" ht="19.899999999999999" customHeight="1">
      <c r="A3" s="568" t="s">
        <v>24</v>
      </c>
      <c r="B3" s="568"/>
      <c r="C3" s="568"/>
      <c r="D3" s="568"/>
      <c r="E3" s="568"/>
      <c r="F3" s="568"/>
      <c r="G3" s="568"/>
    </row>
    <row r="4" spans="1:7" s="11" customFormat="1" ht="19.899999999999999" customHeight="1">
      <c r="A4" s="569" t="str">
        <f>'2023_BannerMD_BMT_AUT_ADULT'!A4:E4</f>
        <v>EFFECTIVE 10/01/2023 THROUGH 9/30/2024</v>
      </c>
      <c r="B4" s="569"/>
      <c r="C4" s="569"/>
      <c r="D4" s="569"/>
      <c r="E4" s="569"/>
      <c r="F4" s="569"/>
      <c r="G4" s="569"/>
    </row>
    <row r="5" spans="1:7" s="11" customFormat="1" ht="19.899999999999999" customHeight="1">
      <c r="A5" s="568" t="s">
        <v>263</v>
      </c>
      <c r="B5" s="568"/>
      <c r="C5" s="568"/>
      <c r="D5" s="568"/>
      <c r="E5" s="568"/>
      <c r="F5" s="568"/>
      <c r="G5" s="568"/>
    </row>
    <row r="6" spans="1:7" ht="19.899999999999999" customHeight="1">
      <c r="A6" s="68"/>
      <c r="B6" s="68"/>
      <c r="C6" s="68"/>
      <c r="D6" s="68"/>
      <c r="E6" s="68"/>
      <c r="F6" s="68"/>
      <c r="G6" s="68"/>
    </row>
    <row r="7" spans="1:7" ht="17.25" customHeight="1">
      <c r="A7" s="60"/>
      <c r="B7" s="61"/>
      <c r="C7" s="61"/>
      <c r="D7" s="59" t="s">
        <v>4</v>
      </c>
      <c r="E7" s="59"/>
      <c r="F7" s="59"/>
      <c r="G7" s="59"/>
    </row>
    <row r="8" spans="1:7" s="15" customFormat="1" ht="35.1" customHeight="1">
      <c r="A8" s="60"/>
      <c r="B8" s="62" t="s">
        <v>5</v>
      </c>
      <c r="C8" s="129" t="s">
        <v>6</v>
      </c>
      <c r="D8" s="62" t="s">
        <v>7</v>
      </c>
      <c r="E8" s="59"/>
      <c r="F8" s="59"/>
      <c r="G8" s="59"/>
    </row>
    <row r="9" spans="1:7" s="15" customFormat="1" ht="45" customHeight="1">
      <c r="A9" s="60"/>
      <c r="B9" s="398" t="s">
        <v>8</v>
      </c>
      <c r="C9" s="216">
        <v>5731</v>
      </c>
      <c r="D9" s="147">
        <f>ROUND(C9*$C$22,0)</f>
        <v>5944</v>
      </c>
      <c r="E9" s="59"/>
      <c r="F9" s="59"/>
      <c r="G9" s="59"/>
    </row>
    <row r="10" spans="1:7" s="15" customFormat="1" ht="35.1" customHeight="1">
      <c r="A10" s="60"/>
      <c r="B10" s="4" t="s">
        <v>201</v>
      </c>
      <c r="C10" s="235">
        <v>6579</v>
      </c>
      <c r="D10" s="147">
        <f t="shared" ref="D10:D14" si="0">ROUND(C10*$C$22,0)</f>
        <v>6824</v>
      </c>
      <c r="E10" s="64"/>
      <c r="F10" s="60"/>
      <c r="G10" s="60"/>
    </row>
    <row r="11" spans="1:7" s="15" customFormat="1" ht="35.1" customHeight="1">
      <c r="A11" s="60"/>
      <c r="B11" s="65" t="s">
        <v>265</v>
      </c>
      <c r="C11" s="186">
        <v>18985</v>
      </c>
      <c r="D11" s="147">
        <f t="shared" si="0"/>
        <v>19691</v>
      </c>
      <c r="E11" s="64"/>
      <c r="F11" s="60"/>
      <c r="G11" s="60"/>
    </row>
    <row r="12" spans="1:7" s="15" customFormat="1" ht="35.1" customHeight="1">
      <c r="A12" s="60"/>
      <c r="B12" s="63" t="s">
        <v>10</v>
      </c>
      <c r="C12" s="186">
        <v>100105</v>
      </c>
      <c r="D12" s="147">
        <f t="shared" si="0"/>
        <v>103829</v>
      </c>
      <c r="E12" s="64"/>
      <c r="F12" s="60"/>
      <c r="G12" s="60"/>
    </row>
    <row r="13" spans="1:7" s="15" customFormat="1" ht="35.1" customHeight="1">
      <c r="A13" s="60"/>
      <c r="B13" s="66" t="s">
        <v>11</v>
      </c>
      <c r="C13" s="186">
        <v>35751</v>
      </c>
      <c r="D13" s="147">
        <f t="shared" si="0"/>
        <v>37081</v>
      </c>
      <c r="E13" s="64"/>
      <c r="F13" s="60"/>
      <c r="G13" s="60"/>
    </row>
    <row r="14" spans="1:7" s="15" customFormat="1" ht="35.1" customHeight="1">
      <c r="A14" s="60"/>
      <c r="B14" s="66" t="s">
        <v>12</v>
      </c>
      <c r="C14" s="186">
        <v>14302</v>
      </c>
      <c r="D14" s="147">
        <f t="shared" si="0"/>
        <v>14834</v>
      </c>
      <c r="E14" s="64"/>
      <c r="F14" s="60"/>
      <c r="G14" s="60"/>
    </row>
    <row r="15" spans="1:7" s="49" customFormat="1" ht="35.1" customHeight="1">
      <c r="A15" s="60"/>
      <c r="B15" s="67" t="s">
        <v>266</v>
      </c>
      <c r="C15" s="67"/>
      <c r="D15" s="185">
        <f>SUM(D9:D14)</f>
        <v>188203</v>
      </c>
      <c r="E15" s="69"/>
      <c r="F15" s="69"/>
      <c r="G15" s="69"/>
    </row>
    <row r="16" spans="1:7" ht="12.75">
      <c r="A16" s="15"/>
      <c r="B16" s="15"/>
      <c r="C16" s="15"/>
      <c r="D16" s="150"/>
    </row>
    <row r="17" spans="1:9" ht="88.5" customHeight="1">
      <c r="A17" s="15"/>
      <c r="B17" s="5" t="s">
        <v>14</v>
      </c>
      <c r="C17" s="5"/>
      <c r="D17" s="151">
        <f>'2023_BannerMD_BMT_AUT_ADULT'!D16</f>
        <v>2317</v>
      </c>
      <c r="E17" s="512" t="str">
        <f>'2023_BannerMD_BMT_AUT_ADULT'!E16</f>
        <v>Days 11+/61+ paid at the per diem rate are not subject to the transplant outlier (prep and transplant through day 60) but are subject to outlier pursuant to the transplant specialty contract at an established threshold of $7,263.18</v>
      </c>
      <c r="F17" s="513"/>
      <c r="G17" s="514"/>
    </row>
    <row r="18" spans="1:9" ht="12.75">
      <c r="A18" s="15"/>
      <c r="B18" s="9"/>
      <c r="C18" s="9"/>
      <c r="D18" s="8"/>
    </row>
    <row r="19" spans="1:9" ht="72" customHeight="1">
      <c r="A19" s="60"/>
      <c r="B19" s="507" t="s">
        <v>267</v>
      </c>
      <c r="C19" s="508"/>
      <c r="D19" s="508"/>
      <c r="E19" s="508"/>
      <c r="F19" s="508"/>
      <c r="G19" s="509"/>
    </row>
    <row r="20" spans="1:9" hidden="1"/>
    <row r="21" spans="1:9" ht="12.75" hidden="1">
      <c r="B21" s="138" t="s">
        <v>36</v>
      </c>
      <c r="C21" s="15"/>
      <c r="D21" s="15"/>
      <c r="E21" s="15"/>
      <c r="F21" s="15"/>
    </row>
    <row r="22" spans="1:9" ht="12.75" hidden="1">
      <c r="A22" s="15"/>
      <c r="B22" s="25" t="s">
        <v>18</v>
      </c>
      <c r="C22" s="27">
        <v>1.0371999999999999</v>
      </c>
      <c r="D22" s="15"/>
    </row>
    <row r="23" spans="1:9">
      <c r="C23" s="39"/>
    </row>
    <row r="24" spans="1:9" s="15" customFormat="1" ht="36.75" customHeight="1">
      <c r="B24" s="520" t="s">
        <v>22</v>
      </c>
      <c r="C24" s="521"/>
      <c r="D24" s="521"/>
      <c r="E24" s="521"/>
      <c r="F24" s="521"/>
      <c r="G24" s="522"/>
      <c r="H24" s="10"/>
      <c r="I24" s="10"/>
    </row>
    <row r="25" spans="1:9" ht="12" customHeight="1">
      <c r="B25" s="554"/>
      <c r="C25" s="554"/>
      <c r="D25" s="554"/>
      <c r="E25" s="554"/>
      <c r="F25" s="554"/>
      <c r="G25" s="554"/>
    </row>
    <row r="26" spans="1:9" ht="6.6" customHeight="1">
      <c r="B26" s="524"/>
      <c r="C26" s="524"/>
      <c r="D26" s="524"/>
      <c r="E26" s="524"/>
      <c r="F26" s="524"/>
      <c r="G26" s="524"/>
    </row>
  </sheetData>
  <mergeCells count="9">
    <mergeCell ref="B24:G24"/>
    <mergeCell ref="B25:G25"/>
    <mergeCell ref="B26:G26"/>
    <mergeCell ref="B19:G19"/>
    <mergeCell ref="A2:G2"/>
    <mergeCell ref="A3:G3"/>
    <mergeCell ref="A4:G4"/>
    <mergeCell ref="A5:G5"/>
    <mergeCell ref="E17:G17"/>
  </mergeCells>
  <printOptions horizontalCentered="1"/>
  <pageMargins left="0.25" right="0.25" top="0.25" bottom="0.25" header="0.25" footer="0.25"/>
  <pageSetup scale="95" orientation="landscape" r:id="rId1"/>
  <headerFooter alignWithMargins="0"/>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tabColor theme="8"/>
    <pageSetUpPr fitToPage="1"/>
  </sheetPr>
  <dimension ref="A2:J26"/>
  <sheetViews>
    <sheetView topLeftCell="A6" zoomScale="90" zoomScaleNormal="90" zoomScaleSheetLayoutView="70" workbookViewId="0">
      <selection activeCell="G12" sqref="G12"/>
    </sheetView>
  </sheetViews>
  <sheetFormatPr defaultColWidth="9" defaultRowHeight="12"/>
  <cols>
    <col min="1" max="1" width="2.125" style="10" customWidth="1"/>
    <col min="2" max="2" width="64" style="10" customWidth="1"/>
    <col min="3" max="3" width="25.125" style="10" hidden="1" customWidth="1"/>
    <col min="4" max="4" width="25.125" style="10" customWidth="1"/>
    <col min="5" max="6" width="8.875" style="10" customWidth="1"/>
    <col min="7" max="7" width="24.25" style="10" customWidth="1"/>
    <col min="8" max="16384" width="9" style="10"/>
  </cols>
  <sheetData>
    <row r="2" spans="1:10" ht="19.899999999999999" customHeight="1">
      <c r="A2" s="568" t="s">
        <v>262</v>
      </c>
      <c r="B2" s="568"/>
      <c r="C2" s="568"/>
      <c r="D2" s="568"/>
      <c r="E2" s="568"/>
      <c r="F2" s="568"/>
      <c r="G2" s="568"/>
    </row>
    <row r="3" spans="1:10" ht="19.899999999999999" customHeight="1">
      <c r="A3" s="510" t="s">
        <v>30</v>
      </c>
      <c r="B3" s="510"/>
      <c r="C3" s="510"/>
      <c r="D3" s="510"/>
      <c r="E3" s="510"/>
      <c r="F3" s="510"/>
      <c r="G3" s="510"/>
    </row>
    <row r="4" spans="1:10" s="3" customFormat="1" ht="19.899999999999999" customHeight="1">
      <c r="A4" s="569" t="str">
        <f>'2023_BannerMD_BMT_AUT_ADULT'!A4</f>
        <v>EFFECTIVE 10/01/2023 THROUGH 9/30/2024</v>
      </c>
      <c r="B4" s="569"/>
      <c r="C4" s="569"/>
      <c r="D4" s="569"/>
      <c r="E4" s="569"/>
      <c r="F4" s="569"/>
      <c r="G4" s="569"/>
    </row>
    <row r="5" spans="1:10" ht="19.899999999999999" customHeight="1">
      <c r="A5" s="568" t="s">
        <v>263</v>
      </c>
      <c r="B5" s="568"/>
      <c r="C5" s="568"/>
      <c r="D5" s="568"/>
      <c r="E5" s="568"/>
      <c r="F5" s="568"/>
      <c r="G5" s="568"/>
    </row>
    <row r="6" spans="1:10" ht="12.75">
      <c r="A6" s="60"/>
      <c r="B6" s="60"/>
      <c r="C6" s="60"/>
      <c r="D6" s="59"/>
      <c r="E6" s="60"/>
      <c r="F6" s="60"/>
      <c r="G6" s="60"/>
    </row>
    <row r="7" spans="1:10" ht="35.1" customHeight="1">
      <c r="A7" s="60"/>
      <c r="B7" s="61"/>
      <c r="C7" s="61"/>
      <c r="D7" s="59" t="s">
        <v>4</v>
      </c>
      <c r="E7" s="59"/>
      <c r="F7" s="59"/>
      <c r="G7" s="59"/>
    </row>
    <row r="8" spans="1:10" s="15" customFormat="1" ht="42" customHeight="1">
      <c r="A8" s="60"/>
      <c r="B8" s="62" t="s">
        <v>5</v>
      </c>
      <c r="C8" s="28" t="s">
        <v>6</v>
      </c>
      <c r="D8" s="62" t="s">
        <v>7</v>
      </c>
      <c r="E8" s="59"/>
      <c r="F8" s="59"/>
      <c r="G8" s="59"/>
    </row>
    <row r="9" spans="1:10" s="15" customFormat="1" ht="48" customHeight="1">
      <c r="A9" s="60"/>
      <c r="B9" s="398" t="s">
        <v>8</v>
      </c>
      <c r="C9" s="230">
        <v>5817</v>
      </c>
      <c r="D9" s="144">
        <f>ROUND(C9*$C$26,0)</f>
        <v>6033</v>
      </c>
      <c r="E9" s="59"/>
      <c r="F9" s="59"/>
      <c r="G9" s="59"/>
    </row>
    <row r="10" spans="1:10" s="15" customFormat="1" ht="32.25" customHeight="1">
      <c r="A10" s="60"/>
      <c r="B10" s="4" t="s">
        <v>99</v>
      </c>
      <c r="C10" s="272">
        <v>7234</v>
      </c>
      <c r="D10" s="144">
        <f t="shared" ref="D10:D14" si="0">ROUND(C10*$C$26,0)</f>
        <v>7503</v>
      </c>
      <c r="E10" s="64"/>
      <c r="F10" s="60"/>
      <c r="G10" s="60"/>
      <c r="J10" s="60"/>
    </row>
    <row r="11" spans="1:10" s="15" customFormat="1" ht="34.5" customHeight="1">
      <c r="A11" s="60"/>
      <c r="B11" s="400" t="s">
        <v>32</v>
      </c>
      <c r="C11" s="272">
        <v>18985</v>
      </c>
      <c r="D11" s="144">
        <f t="shared" si="0"/>
        <v>19691</v>
      </c>
      <c r="E11" s="64"/>
      <c r="F11" s="60"/>
      <c r="G11" s="60"/>
    </row>
    <row r="12" spans="1:10" s="15" customFormat="1" ht="34.5" customHeight="1">
      <c r="A12" s="60"/>
      <c r="B12" s="271" t="s">
        <v>10</v>
      </c>
      <c r="C12" s="272">
        <v>107797</v>
      </c>
      <c r="D12" s="144">
        <f t="shared" si="0"/>
        <v>111807</v>
      </c>
      <c r="E12" s="64"/>
      <c r="F12" s="60"/>
      <c r="G12" s="60"/>
    </row>
    <row r="13" spans="1:10" s="15" customFormat="1" ht="37.9" customHeight="1">
      <c r="A13" s="60"/>
      <c r="B13" s="66" t="s">
        <v>11</v>
      </c>
      <c r="C13" s="272">
        <v>39454</v>
      </c>
      <c r="D13" s="144">
        <f t="shared" si="0"/>
        <v>40922</v>
      </c>
      <c r="E13" s="64"/>
      <c r="F13" s="60"/>
      <c r="G13" s="60"/>
    </row>
    <row r="14" spans="1:10" s="15" customFormat="1" ht="39.75" customHeight="1">
      <c r="A14" s="60"/>
      <c r="B14" s="66" t="s">
        <v>12</v>
      </c>
      <c r="C14" s="272">
        <v>26305</v>
      </c>
      <c r="D14" s="144">
        <f t="shared" si="0"/>
        <v>27284</v>
      </c>
      <c r="E14" s="64"/>
      <c r="F14" s="60"/>
      <c r="G14" s="60"/>
    </row>
    <row r="15" spans="1:10" s="15" customFormat="1" ht="27" customHeight="1">
      <c r="A15" s="60"/>
      <c r="B15" s="67" t="s">
        <v>268</v>
      </c>
      <c r="C15" s="181">
        <f>SUM(C9:C14)</f>
        <v>205592</v>
      </c>
      <c r="D15" s="181">
        <f>SUM(D9:D14)</f>
        <v>213240</v>
      </c>
      <c r="E15" s="60"/>
      <c r="F15" s="60"/>
      <c r="G15" s="60"/>
    </row>
    <row r="16" spans="1:10" s="15" customFormat="1" ht="12.75">
      <c r="A16" s="60"/>
      <c r="B16" s="60"/>
      <c r="C16" s="60"/>
      <c r="D16" s="182"/>
      <c r="E16" s="60"/>
      <c r="F16" s="60"/>
      <c r="G16" s="60"/>
    </row>
    <row r="17" spans="1:9" s="15" customFormat="1" ht="68.25" customHeight="1">
      <c r="B17" s="5" t="s">
        <v>14</v>
      </c>
      <c r="C17" s="5"/>
      <c r="D17" s="146">
        <f>'2023_BannerMD_BMT_AUT_ADULT'!D16</f>
        <v>2317</v>
      </c>
      <c r="E17" s="512" t="str">
        <f>'2023_BannerMD_BMT_AUT_ADULT'!E16</f>
        <v>Days 11+/61+ paid at the per diem rate are not subject to the transplant outlier (prep and transplant through day 60) but are subject to outlier pursuant to the transplant specialty contract at an established threshold of $7,263.18</v>
      </c>
      <c r="F17" s="513"/>
      <c r="G17" s="514"/>
    </row>
    <row r="18" spans="1:9" s="15" customFormat="1" ht="12.75">
      <c r="B18" s="9"/>
      <c r="C18" s="9"/>
      <c r="D18" s="8"/>
    </row>
    <row r="19" spans="1:9" ht="66" customHeight="1">
      <c r="A19" s="60"/>
      <c r="B19" s="507" t="s">
        <v>267</v>
      </c>
      <c r="C19" s="508"/>
      <c r="D19" s="508"/>
      <c r="E19" s="508"/>
      <c r="F19" s="508"/>
      <c r="G19" s="509"/>
    </row>
    <row r="21" spans="1:9" s="15" customFormat="1" ht="36.75" customHeight="1">
      <c r="B21" s="520" t="s">
        <v>22</v>
      </c>
      <c r="C21" s="521"/>
      <c r="D21" s="521"/>
      <c r="E21" s="521"/>
      <c r="F21" s="521"/>
      <c r="G21" s="522"/>
      <c r="H21" s="10"/>
      <c r="I21" s="10"/>
    </row>
    <row r="22" spans="1:9" ht="12.6" customHeight="1">
      <c r="B22" s="554"/>
      <c r="C22" s="554"/>
      <c r="D22" s="554"/>
      <c r="E22" s="554"/>
      <c r="F22" s="554"/>
      <c r="G22" s="554"/>
    </row>
    <row r="23" spans="1:9" ht="12.6" customHeight="1">
      <c r="B23" s="524"/>
      <c r="C23" s="524"/>
      <c r="D23" s="524"/>
      <c r="E23" s="524"/>
      <c r="F23" s="524"/>
      <c r="G23" s="524"/>
    </row>
    <row r="24" spans="1:9" s="15" customFormat="1" ht="12.75">
      <c r="C24" s="26"/>
    </row>
    <row r="25" spans="1:9" ht="12.75" hidden="1">
      <c r="B25" s="138" t="s">
        <v>269</v>
      </c>
      <c r="C25" s="15"/>
      <c r="D25" s="15"/>
      <c r="E25" s="15"/>
      <c r="F25" s="15"/>
    </row>
    <row r="26" spans="1:9" ht="12.75" hidden="1">
      <c r="B26" s="25" t="s">
        <v>18</v>
      </c>
      <c r="C26" s="27">
        <v>1.0371999999999999</v>
      </c>
    </row>
  </sheetData>
  <mergeCells count="9">
    <mergeCell ref="B22:G22"/>
    <mergeCell ref="B23:G23"/>
    <mergeCell ref="B19:G19"/>
    <mergeCell ref="A2:G2"/>
    <mergeCell ref="A3:G3"/>
    <mergeCell ref="A4:G4"/>
    <mergeCell ref="A5:G5"/>
    <mergeCell ref="E17:G17"/>
    <mergeCell ref="B21:G21"/>
  </mergeCells>
  <printOptions horizontalCentered="1"/>
  <pageMargins left="0.25" right="0.25" top="0.25" bottom="0.25" header="0.25" footer="0.25"/>
  <pageSetup scale="88" orientation="landscape" r:id="rId1"/>
  <headerFooter alignWithMargins="0"/>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tabColor theme="8"/>
    <pageSetUpPr fitToPage="1"/>
  </sheetPr>
  <dimension ref="A2:M25"/>
  <sheetViews>
    <sheetView zoomScale="90" zoomScaleNormal="90" zoomScaleSheetLayoutView="70" workbookViewId="0">
      <selection activeCell="E13" sqref="E13"/>
    </sheetView>
  </sheetViews>
  <sheetFormatPr defaultColWidth="9" defaultRowHeight="12"/>
  <cols>
    <col min="1" max="1" width="2.125" style="10" customWidth="1"/>
    <col min="2" max="2" width="64" style="10" customWidth="1"/>
    <col min="3" max="3" width="25.125" style="10" hidden="1" customWidth="1"/>
    <col min="4" max="4" width="25.125" style="10" customWidth="1"/>
    <col min="5" max="6" width="8.875" style="10" customWidth="1"/>
    <col min="7" max="7" width="24.25" style="10" customWidth="1"/>
    <col min="8" max="8" width="8.875" style="10" customWidth="1"/>
    <col min="9" max="16384" width="9" style="10"/>
  </cols>
  <sheetData>
    <row r="2" spans="1:13" ht="19.899999999999999" customHeight="1">
      <c r="A2" s="568" t="s">
        <v>262</v>
      </c>
      <c r="B2" s="568"/>
      <c r="C2" s="568"/>
      <c r="D2" s="568"/>
      <c r="E2" s="568"/>
      <c r="F2" s="568"/>
      <c r="G2" s="568"/>
    </row>
    <row r="3" spans="1:13" ht="19.899999999999999" customHeight="1">
      <c r="A3" s="568" t="s">
        <v>38</v>
      </c>
      <c r="B3" s="568"/>
      <c r="C3" s="568"/>
      <c r="D3" s="568"/>
      <c r="E3" s="568"/>
      <c r="F3" s="568"/>
      <c r="G3" s="568"/>
    </row>
    <row r="4" spans="1:13" s="3" customFormat="1" ht="19.899999999999999" customHeight="1">
      <c r="A4" s="569" t="str">
        <f>'2023_BannerMD_BMT_AUT_ADULT'!A4:E4</f>
        <v>EFFECTIVE 10/01/2023 THROUGH 9/30/2024</v>
      </c>
      <c r="B4" s="569"/>
      <c r="C4" s="569"/>
      <c r="D4" s="569"/>
      <c r="E4" s="569"/>
      <c r="F4" s="569"/>
      <c r="G4" s="569"/>
    </row>
    <row r="5" spans="1:13" ht="19.899999999999999" customHeight="1">
      <c r="A5" s="568" t="s">
        <v>263</v>
      </c>
      <c r="B5" s="568"/>
      <c r="C5" s="568"/>
      <c r="D5" s="568"/>
      <c r="E5" s="568"/>
      <c r="F5" s="568"/>
      <c r="G5" s="568"/>
    </row>
    <row r="6" spans="1:13" ht="11.25" customHeight="1">
      <c r="A6" s="59"/>
      <c r="B6" s="59"/>
      <c r="C6" s="59"/>
      <c r="D6" s="59"/>
      <c r="E6" s="59"/>
      <c r="F6" s="59"/>
      <c r="G6" s="59"/>
    </row>
    <row r="7" spans="1:13" ht="15.75" customHeight="1">
      <c r="A7" s="60"/>
      <c r="B7" s="61"/>
      <c r="C7" s="61"/>
      <c r="D7" s="59" t="s">
        <v>4</v>
      </c>
      <c r="E7" s="59"/>
      <c r="F7" s="59"/>
      <c r="G7" s="59"/>
    </row>
    <row r="8" spans="1:13" s="15" customFormat="1" ht="35.1" customHeight="1">
      <c r="A8" s="60"/>
      <c r="B8" s="62" t="s">
        <v>5</v>
      </c>
      <c r="C8" s="28" t="s">
        <v>6</v>
      </c>
      <c r="D8" s="62" t="s">
        <v>7</v>
      </c>
      <c r="E8" s="59"/>
      <c r="F8" s="59"/>
      <c r="G8" s="59"/>
    </row>
    <row r="9" spans="1:13" s="15" customFormat="1" ht="43.5" customHeight="1">
      <c r="A9" s="60"/>
      <c r="B9" s="398" t="s">
        <v>8</v>
      </c>
      <c r="C9" s="175">
        <v>5944</v>
      </c>
      <c r="D9" s="186">
        <f>ROUND(C9*$C$24,0)</f>
        <v>6165</v>
      </c>
      <c r="E9" s="59"/>
      <c r="F9" s="59"/>
      <c r="G9" s="59"/>
    </row>
    <row r="10" spans="1:13" s="15" customFormat="1" ht="35.1" customHeight="1">
      <c r="A10" s="60"/>
      <c r="B10" s="63" t="s">
        <v>234</v>
      </c>
      <c r="C10" s="186">
        <v>7393</v>
      </c>
      <c r="D10" s="186">
        <f>ROUND(C10*$C$24,0)</f>
        <v>7668</v>
      </c>
      <c r="E10" s="64"/>
      <c r="F10" s="60"/>
      <c r="G10" s="60"/>
      <c r="M10" s="60"/>
    </row>
    <row r="11" spans="1:13" s="15" customFormat="1" ht="35.1" customHeight="1">
      <c r="A11" s="60"/>
      <c r="B11" s="65" t="s">
        <v>270</v>
      </c>
      <c r="C11" s="186" t="s">
        <v>271</v>
      </c>
      <c r="D11" s="186" t="s">
        <v>271</v>
      </c>
      <c r="E11" s="64"/>
      <c r="F11" s="60"/>
      <c r="G11" s="60"/>
    </row>
    <row r="12" spans="1:13" s="15" customFormat="1" ht="35.1" customHeight="1">
      <c r="A12" s="60"/>
      <c r="B12" s="63" t="s">
        <v>10</v>
      </c>
      <c r="C12" s="186">
        <v>110169</v>
      </c>
      <c r="D12" s="186">
        <f>ROUND(C12*$C$24,0)</f>
        <v>114267</v>
      </c>
      <c r="E12" s="64"/>
      <c r="F12" s="60"/>
      <c r="G12" s="60"/>
    </row>
    <row r="13" spans="1:13" s="15" customFormat="1" ht="35.1" customHeight="1">
      <c r="A13" s="60"/>
      <c r="B13" s="66" t="s">
        <v>11</v>
      </c>
      <c r="C13" s="186">
        <v>40323</v>
      </c>
      <c r="D13" s="186">
        <f t="shared" ref="D13:D14" si="0">ROUND(C13*$C$24,0)</f>
        <v>41823</v>
      </c>
      <c r="E13" s="64"/>
      <c r="F13" s="60"/>
      <c r="G13" s="60"/>
    </row>
    <row r="14" spans="1:13" s="15" customFormat="1" ht="35.1" customHeight="1">
      <c r="A14" s="60"/>
      <c r="B14" s="66" t="s">
        <v>12</v>
      </c>
      <c r="C14" s="186">
        <v>26884</v>
      </c>
      <c r="D14" s="186">
        <f t="shared" si="0"/>
        <v>27884</v>
      </c>
      <c r="E14" s="64"/>
      <c r="F14" s="60"/>
      <c r="G14" s="60"/>
    </row>
    <row r="15" spans="1:13" s="15" customFormat="1" ht="30" customHeight="1">
      <c r="A15" s="60"/>
      <c r="B15" s="67" t="s">
        <v>272</v>
      </c>
      <c r="C15" s="67"/>
      <c r="D15" s="185">
        <f>SUM(D9:D14)</f>
        <v>197807</v>
      </c>
      <c r="E15" s="60"/>
      <c r="F15" s="60"/>
      <c r="G15" s="60"/>
    </row>
    <row r="16" spans="1:13" s="15" customFormat="1" ht="12.75">
      <c r="A16" s="60"/>
      <c r="B16" s="60"/>
      <c r="C16" s="60"/>
      <c r="D16" s="187"/>
      <c r="E16" s="60"/>
      <c r="F16" s="60"/>
      <c r="G16" s="60"/>
    </row>
    <row r="17" spans="1:9" s="15" customFormat="1" ht="76.5" customHeight="1">
      <c r="B17" s="5" t="s">
        <v>14</v>
      </c>
      <c r="C17" s="5"/>
      <c r="D17" s="151">
        <f>'2023_BannerMD_BMT_AUT_ADULT'!D16</f>
        <v>2317</v>
      </c>
      <c r="E17" s="512" t="str">
        <f>'2023_BannerMD_BMT_AUT_ADULT'!E16</f>
        <v>Days 11+/61+ paid at the per diem rate are not subject to the transplant outlier (prep and transplant through day 60) but are subject to outlier pursuant to the transplant specialty contract at an established threshold of $7,263.18</v>
      </c>
      <c r="F17" s="513"/>
      <c r="G17" s="514"/>
    </row>
    <row r="18" spans="1:9" s="15" customFormat="1" ht="12.75">
      <c r="B18" s="9"/>
      <c r="C18" s="9"/>
      <c r="D18" s="8"/>
    </row>
    <row r="19" spans="1:9" ht="52.5" customHeight="1">
      <c r="A19" s="60"/>
      <c r="B19" s="507" t="str">
        <f>'2023_BUMCT_BMT_ALLO_UNREL_ADULT'!$B$25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508"/>
      <c r="D19" s="508"/>
      <c r="E19" s="508"/>
      <c r="F19" s="508"/>
      <c r="G19" s="509"/>
    </row>
    <row r="20" spans="1:9" ht="11.25" customHeight="1"/>
    <row r="21" spans="1:9" s="15" customFormat="1" ht="36.75" customHeight="1">
      <c r="B21" s="520" t="s">
        <v>22</v>
      </c>
      <c r="C21" s="521"/>
      <c r="D21" s="521"/>
      <c r="E21" s="521"/>
      <c r="F21" s="521"/>
      <c r="G21" s="522"/>
      <c r="H21" s="10"/>
      <c r="I21" s="10"/>
    </row>
    <row r="23" spans="1:9" ht="12.75" hidden="1">
      <c r="B23" s="138" t="s">
        <v>36</v>
      </c>
      <c r="C23" s="15"/>
      <c r="D23" s="15"/>
      <c r="E23" s="15"/>
      <c r="F23" s="15"/>
    </row>
    <row r="24" spans="1:9" ht="12.75" hidden="1">
      <c r="B24" s="25" t="s">
        <v>18</v>
      </c>
      <c r="C24" s="27">
        <v>1.0371999999999999</v>
      </c>
    </row>
    <row r="25" spans="1:9" s="15" customFormat="1" ht="12.75">
      <c r="C25" s="26"/>
    </row>
  </sheetData>
  <mergeCells count="7">
    <mergeCell ref="B21:G21"/>
    <mergeCell ref="B19:G19"/>
    <mergeCell ref="A2:G2"/>
    <mergeCell ref="A3:G3"/>
    <mergeCell ref="A4:G4"/>
    <mergeCell ref="A5:G5"/>
    <mergeCell ref="E17:G17"/>
  </mergeCells>
  <printOptions horizontalCentered="1"/>
  <pageMargins left="0.25" right="0.25" top="0.25" bottom="0.25" header="0.25" footer="0.25"/>
  <pageSetup scale="89" orientation="landscape" r:id="rId1"/>
  <headerFooter alignWithMargins="0"/>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EC5C1-A57D-43F2-B8C3-0A2768A4F17C}">
  <sheetPr>
    <tabColor theme="8"/>
    <pageSetUpPr fitToPage="1"/>
  </sheetPr>
  <dimension ref="A2:G14"/>
  <sheetViews>
    <sheetView showGridLines="0" zoomScale="90" zoomScaleNormal="90" zoomScaleSheetLayoutView="70" workbookViewId="0">
      <selection activeCell="E19" sqref="E19"/>
    </sheetView>
  </sheetViews>
  <sheetFormatPr defaultColWidth="9" defaultRowHeight="12.75"/>
  <cols>
    <col min="1" max="1" width="2.875" style="15" customWidth="1"/>
    <col min="2" max="2" width="64" style="15" customWidth="1"/>
    <col min="3" max="3" width="14.75" style="15" hidden="1" customWidth="1"/>
    <col min="4" max="4" width="24" style="15" customWidth="1"/>
    <col min="5" max="5" width="9" style="15" customWidth="1"/>
    <col min="6" max="16384" width="9" style="15"/>
  </cols>
  <sheetData>
    <row r="2" spans="1:7" s="11" customFormat="1" ht="19.899999999999999" customHeight="1">
      <c r="A2" s="568" t="s">
        <v>262</v>
      </c>
      <c r="B2" s="568"/>
      <c r="C2" s="568"/>
      <c r="D2" s="568"/>
      <c r="E2" s="441"/>
      <c r="F2" s="441"/>
      <c r="G2" s="441"/>
    </row>
    <row r="3" spans="1:7" s="11" customFormat="1" ht="19.899999999999999" customHeight="1">
      <c r="A3" s="510" t="s">
        <v>45</v>
      </c>
      <c r="B3" s="510"/>
      <c r="C3" s="510"/>
      <c r="D3" s="510"/>
    </row>
    <row r="4" spans="1:7" s="11" customFormat="1" ht="19.899999999999999" customHeight="1">
      <c r="A4" s="569" t="str">
        <f>'2023_BannerMD_BMT_AUT_ADULT'!A4:E4</f>
        <v>EFFECTIVE 10/01/2023 THROUGH 9/30/2024</v>
      </c>
      <c r="B4" s="569"/>
      <c r="C4" s="569"/>
      <c r="D4" s="569"/>
      <c r="E4" s="446"/>
      <c r="F4" s="446"/>
      <c r="G4" s="446"/>
    </row>
    <row r="5" spans="1:7" s="11" customFormat="1" ht="19.899999999999999" customHeight="1">
      <c r="A5" s="568" t="s">
        <v>263</v>
      </c>
      <c r="B5" s="568"/>
      <c r="C5" s="568"/>
      <c r="D5" s="568"/>
      <c r="E5" s="441"/>
      <c r="F5" s="441"/>
      <c r="G5" s="441"/>
    </row>
    <row r="6" spans="1:7" s="12" customFormat="1" ht="15">
      <c r="B6" s="13"/>
      <c r="C6" s="13"/>
      <c r="D6" s="14"/>
    </row>
    <row r="7" spans="1:7" ht="39" customHeight="1">
      <c r="B7" s="316" t="s">
        <v>5</v>
      </c>
      <c r="C7" s="318" t="s">
        <v>6</v>
      </c>
      <c r="D7" s="316" t="s">
        <v>7</v>
      </c>
    </row>
    <row r="8" spans="1:7" ht="20.100000000000001" customHeight="1">
      <c r="B8" s="41" t="s">
        <v>47</v>
      </c>
      <c r="C8" s="306">
        <v>7058</v>
      </c>
      <c r="D8" s="306">
        <f>ROUND($C$8*$C$13,0)</f>
        <v>7321</v>
      </c>
    </row>
    <row r="9" spans="1:7" ht="35.1" customHeight="1">
      <c r="B9" s="303" t="s">
        <v>48</v>
      </c>
      <c r="C9" s="303"/>
      <c r="D9" s="307">
        <f>SUM(D8)</f>
        <v>7321</v>
      </c>
    </row>
    <row r="10" spans="1:7">
      <c r="B10" s="331"/>
      <c r="C10" s="331"/>
      <c r="D10" s="323"/>
    </row>
    <row r="11" spans="1:7">
      <c r="B11" s="1"/>
      <c r="C11" s="1"/>
    </row>
    <row r="12" spans="1:7" hidden="1">
      <c r="B12" s="138" t="s">
        <v>36</v>
      </c>
    </row>
    <row r="13" spans="1:7" hidden="1">
      <c r="B13" s="25" t="s">
        <v>18</v>
      </c>
      <c r="C13" s="330">
        <v>1.0371999999999999</v>
      </c>
      <c r="D13" s="49"/>
    </row>
    <row r="14" spans="1:7" hidden="1">
      <c r="B14" s="1"/>
      <c r="C14" s="26"/>
    </row>
  </sheetData>
  <mergeCells count="4">
    <mergeCell ref="A2:D2"/>
    <mergeCell ref="A3:D3"/>
    <mergeCell ref="A4:D4"/>
    <mergeCell ref="A5:D5"/>
  </mergeCells>
  <printOptions horizontalCentered="1"/>
  <pageMargins left="0.25" right="0.25" top="0.25" bottom="0.25" header="0.25" footer="0.25"/>
  <pageSetup orientation="landscape" r:id="rId1"/>
  <headerFooter alignWithMargins="0"/>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88D9E-8ED1-454B-BC84-9C59BDB6DD3B}">
  <sheetPr>
    <tabColor theme="8"/>
    <pageSetUpPr fitToPage="1"/>
  </sheetPr>
  <dimension ref="A2:G12"/>
  <sheetViews>
    <sheetView showGridLines="0" zoomScale="90" zoomScaleNormal="90" zoomScaleSheetLayoutView="70" workbookViewId="0">
      <selection activeCell="D20" sqref="D20"/>
    </sheetView>
  </sheetViews>
  <sheetFormatPr defaultColWidth="9" defaultRowHeight="12.75"/>
  <cols>
    <col min="1" max="1" width="2.875" style="15" customWidth="1"/>
    <col min="2" max="2" width="59.125" style="15" customWidth="1"/>
    <col min="3" max="3" width="10.75" style="15" hidden="1" customWidth="1"/>
    <col min="4" max="4" width="32.125" style="15" customWidth="1"/>
    <col min="5" max="5" width="9" style="15" customWidth="1"/>
    <col min="6" max="16384" width="9" style="15"/>
  </cols>
  <sheetData>
    <row r="2" spans="1:7" s="11" customFormat="1" ht="19.899999999999999" customHeight="1">
      <c r="A2" s="510" t="s">
        <v>262</v>
      </c>
      <c r="B2" s="510"/>
      <c r="C2" s="510"/>
      <c r="D2" s="510"/>
      <c r="E2" s="85"/>
      <c r="F2" s="85"/>
      <c r="G2" s="85"/>
    </row>
    <row r="3" spans="1:7" s="11" customFormat="1" ht="40.5" customHeight="1">
      <c r="A3" s="516" t="s">
        <v>55</v>
      </c>
      <c r="B3" s="516"/>
      <c r="C3" s="516"/>
      <c r="D3" s="516"/>
    </row>
    <row r="4" spans="1:7" s="11" customFormat="1" ht="19.899999999999999" customHeight="1">
      <c r="A4" s="511" t="str">
        <f>'2023_BannerMD_BMT_AUT_ADULT'!A4:E4</f>
        <v>EFFECTIVE 10/01/2023 THROUGH 9/30/2024</v>
      </c>
      <c r="B4" s="511"/>
      <c r="C4" s="511"/>
      <c r="D4" s="511"/>
    </row>
    <row r="5" spans="1:7" s="11" customFormat="1" ht="19.899999999999999" customHeight="1">
      <c r="A5" s="510" t="s">
        <v>263</v>
      </c>
      <c r="B5" s="510"/>
      <c r="C5" s="510"/>
      <c r="D5" s="510"/>
      <c r="E5" s="85"/>
      <c r="F5" s="85"/>
      <c r="G5" s="85"/>
    </row>
    <row r="6" spans="1:7" ht="18.75" customHeight="1">
      <c r="D6" s="2"/>
    </row>
    <row r="7" spans="1:7" ht="13.9" customHeight="1">
      <c r="B7" s="17"/>
      <c r="C7" s="17"/>
      <c r="D7" s="16" t="s">
        <v>51</v>
      </c>
    </row>
    <row r="8" spans="1:7" ht="41.45" customHeight="1">
      <c r="B8" s="18" t="s">
        <v>5</v>
      </c>
      <c r="C8" s="28" t="s">
        <v>6</v>
      </c>
      <c r="D8" s="18" t="s">
        <v>7</v>
      </c>
    </row>
    <row r="9" spans="1:7" ht="107.1" customHeight="1">
      <c r="B9" s="254" t="s">
        <v>56</v>
      </c>
      <c r="C9" s="141" t="s">
        <v>53</v>
      </c>
      <c r="D9" s="141" t="s">
        <v>53</v>
      </c>
    </row>
    <row r="10" spans="1:7" ht="13.9" customHeight="1">
      <c r="B10" s="21"/>
      <c r="C10" s="21"/>
      <c r="D10" s="22"/>
    </row>
    <row r="11" spans="1:7" ht="75.75" customHeight="1">
      <c r="B11" s="517" t="s">
        <v>273</v>
      </c>
      <c r="C11" s="518"/>
      <c r="D11" s="519"/>
    </row>
    <row r="12" spans="1:7" s="11" customFormat="1" ht="12.75" customHeight="1">
      <c r="A12" s="393"/>
      <c r="B12" s="393"/>
      <c r="C12" s="393"/>
      <c r="D12" s="393"/>
    </row>
  </sheetData>
  <mergeCells count="5">
    <mergeCell ref="A2:D2"/>
    <mergeCell ref="A3:D3"/>
    <mergeCell ref="A4:D4"/>
    <mergeCell ref="A5:D5"/>
    <mergeCell ref="B11:D11"/>
  </mergeCells>
  <printOptions horizontalCentered="1"/>
  <pageMargins left="0.25" right="0.25" top="0.25" bottom="0.25" header="0.25" footer="0.25"/>
  <pageSetup orientation="landscape" r:id="rId1"/>
  <headerFooter alignWithMargins="0"/>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2FDF5-2F79-413D-A86A-105A7FEA233B}">
  <sheetPr>
    <tabColor theme="8"/>
    <pageSetUpPr fitToPage="1"/>
  </sheetPr>
  <dimension ref="A2:G15"/>
  <sheetViews>
    <sheetView showGridLines="0" zoomScale="90" zoomScaleNormal="90" zoomScaleSheetLayoutView="70" workbookViewId="0">
      <selection activeCell="E9" sqref="E9"/>
    </sheetView>
  </sheetViews>
  <sheetFormatPr defaultColWidth="9" defaultRowHeight="12.75"/>
  <cols>
    <col min="1" max="1" width="2.875" style="15" customWidth="1"/>
    <col min="2" max="2" width="59.125" style="15" customWidth="1"/>
    <col min="3" max="3" width="24.5" style="15" hidden="1" customWidth="1"/>
    <col min="4" max="4" width="32.125" style="15" customWidth="1"/>
    <col min="5" max="5" width="9" style="15" customWidth="1"/>
    <col min="6" max="16384" width="9" style="15"/>
  </cols>
  <sheetData>
    <row r="2" spans="1:7" s="11" customFormat="1" ht="19.899999999999999" customHeight="1">
      <c r="A2" s="510" t="s">
        <v>262</v>
      </c>
      <c r="B2" s="510"/>
      <c r="C2" s="510"/>
      <c r="D2" s="510"/>
      <c r="E2" s="85"/>
      <c r="F2" s="85"/>
      <c r="G2" s="85"/>
    </row>
    <row r="3" spans="1:7" s="11" customFormat="1" ht="40.5" customHeight="1">
      <c r="A3" s="516" t="s">
        <v>50</v>
      </c>
      <c r="B3" s="516"/>
      <c r="C3" s="516"/>
      <c r="D3" s="516"/>
    </row>
    <row r="4" spans="1:7" s="11" customFormat="1" ht="19.899999999999999" customHeight="1">
      <c r="A4" s="511" t="str">
        <f>'2023_BannerMD_BMT_AUT_ADULT'!A4:E4</f>
        <v>EFFECTIVE 10/01/2023 THROUGH 9/30/2024</v>
      </c>
      <c r="B4" s="511"/>
      <c r="C4" s="511"/>
      <c r="D4" s="511"/>
    </row>
    <row r="5" spans="1:7" s="11" customFormat="1" ht="19.899999999999999" customHeight="1">
      <c r="A5" s="85"/>
      <c r="B5" s="510" t="s">
        <v>263</v>
      </c>
      <c r="C5" s="510"/>
      <c r="D5" s="510"/>
      <c r="E5" s="85"/>
    </row>
    <row r="6" spans="1:7" ht="18.75" customHeight="1">
      <c r="D6" s="2"/>
    </row>
    <row r="7" spans="1:7" ht="13.9" customHeight="1">
      <c r="B7" s="17"/>
      <c r="C7" s="17"/>
      <c r="D7" s="16" t="s">
        <v>4</v>
      </c>
    </row>
    <row r="8" spans="1:7" ht="41.45" customHeight="1">
      <c r="B8" s="18" t="s">
        <v>5</v>
      </c>
      <c r="C8" s="28" t="s">
        <v>6</v>
      </c>
      <c r="D8" s="18" t="s">
        <v>7</v>
      </c>
    </row>
    <row r="9" spans="1:7" ht="121.5" customHeight="1">
      <c r="B9" s="140" t="s">
        <v>274</v>
      </c>
      <c r="C9" s="141" t="s">
        <v>53</v>
      </c>
      <c r="D9" s="141" t="s">
        <v>53</v>
      </c>
    </row>
    <row r="10" spans="1:7" ht="13.9" customHeight="1">
      <c r="B10" s="21"/>
      <c r="C10" s="21"/>
      <c r="D10" s="22"/>
    </row>
    <row r="11" spans="1:7" ht="56.1" customHeight="1">
      <c r="B11" s="517" t="s">
        <v>54</v>
      </c>
      <c r="C11" s="518"/>
      <c r="D11" s="519"/>
    </row>
    <row r="12" spans="1:7" s="11" customFormat="1" ht="12.75" customHeight="1">
      <c r="A12" s="393"/>
      <c r="B12" s="393"/>
      <c r="C12" s="393"/>
      <c r="D12" s="393"/>
    </row>
    <row r="13" spans="1:7">
      <c r="B13" s="9"/>
      <c r="C13" s="9"/>
      <c r="D13" s="8"/>
    </row>
    <row r="14" spans="1:7">
      <c r="B14" s="9"/>
      <c r="C14" s="9"/>
      <c r="D14" s="8"/>
    </row>
    <row r="15" spans="1:7" s="10" customFormat="1">
      <c r="A15" s="15"/>
      <c r="B15" s="25"/>
      <c r="C15" s="241"/>
      <c r="D15" s="15"/>
    </row>
  </sheetData>
  <mergeCells count="5">
    <mergeCell ref="A2:D2"/>
    <mergeCell ref="A3:D3"/>
    <mergeCell ref="A4:D4"/>
    <mergeCell ref="B5:D5"/>
    <mergeCell ref="B11:D11"/>
  </mergeCells>
  <printOptions horizontalCentered="1"/>
  <pageMargins left="0.25" right="0.25" top="0.25" bottom="0.25" header="0.25" footer="0.25"/>
  <pageSetup orientation="landscape" r:id="rId1"/>
  <headerFooter alignWithMargins="0"/>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CFD20-6C9B-4EA3-93D9-3F6C2A032AE2}">
  <sheetPr>
    <tabColor theme="8"/>
    <pageSetUpPr fitToPage="1"/>
  </sheetPr>
  <dimension ref="A2:G15"/>
  <sheetViews>
    <sheetView showGridLines="0" zoomScale="90" zoomScaleNormal="90" zoomScaleSheetLayoutView="70" workbookViewId="0">
      <selection activeCell="E4" sqref="E4"/>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510" t="s">
        <v>262</v>
      </c>
      <c r="B2" s="510"/>
      <c r="C2" s="510"/>
      <c r="D2" s="510"/>
      <c r="E2" s="85"/>
      <c r="F2" s="85"/>
      <c r="G2" s="85"/>
    </row>
    <row r="3" spans="1:7" s="11" customFormat="1" ht="40.5" customHeight="1">
      <c r="A3" s="516" t="s">
        <v>58</v>
      </c>
      <c r="B3" s="516"/>
      <c r="C3" s="516"/>
      <c r="D3" s="516"/>
    </row>
    <row r="4" spans="1:7" s="11" customFormat="1" ht="19.899999999999999" customHeight="1">
      <c r="A4" s="511" t="s">
        <v>2</v>
      </c>
      <c r="B4" s="511"/>
      <c r="C4" s="511"/>
      <c r="D4" s="511"/>
    </row>
    <row r="5" spans="1:7" s="11" customFormat="1" ht="19.899999999999999" customHeight="1">
      <c r="A5" s="85"/>
      <c r="B5" s="510" t="s">
        <v>263</v>
      </c>
      <c r="C5" s="510"/>
      <c r="D5" s="510"/>
      <c r="E5" s="85"/>
    </row>
    <row r="6" spans="1:7" ht="18.75" customHeight="1">
      <c r="D6" s="2"/>
    </row>
    <row r="7" spans="1:7" ht="13.9" customHeight="1">
      <c r="B7" s="17"/>
      <c r="C7" s="17"/>
      <c r="D7" s="16" t="s">
        <v>4</v>
      </c>
    </row>
    <row r="8" spans="1:7" ht="41.45" customHeight="1">
      <c r="B8" s="18" t="s">
        <v>5</v>
      </c>
      <c r="C8" s="28" t="s">
        <v>6</v>
      </c>
      <c r="D8" s="18" t="s">
        <v>7</v>
      </c>
    </row>
    <row r="9" spans="1:7" ht="120" customHeight="1">
      <c r="B9" s="140" t="s">
        <v>59</v>
      </c>
      <c r="C9" s="141" t="s">
        <v>53</v>
      </c>
      <c r="D9" s="141" t="s">
        <v>53</v>
      </c>
    </row>
    <row r="10" spans="1:7" ht="13.9" customHeight="1">
      <c r="B10" s="21"/>
      <c r="C10" s="21"/>
      <c r="D10" s="22"/>
    </row>
    <row r="11" spans="1:7" ht="56.1" customHeight="1">
      <c r="B11" s="517" t="s">
        <v>60</v>
      </c>
      <c r="C11" s="518"/>
      <c r="D11" s="519"/>
    </row>
    <row r="12" spans="1:7" s="11" customFormat="1" ht="12.75" customHeight="1">
      <c r="A12" s="393"/>
      <c r="B12" s="393"/>
      <c r="C12" s="393"/>
      <c r="D12" s="393"/>
    </row>
    <row r="13" spans="1:7">
      <c r="B13" s="9"/>
      <c r="C13" s="9"/>
      <c r="D13" s="8"/>
    </row>
    <row r="14" spans="1:7">
      <c r="B14" s="9"/>
      <c r="C14" s="9"/>
      <c r="D14" s="8"/>
    </row>
    <row r="15" spans="1:7" s="10" customFormat="1">
      <c r="A15" s="15"/>
      <c r="B15" s="25"/>
      <c r="C15" s="241"/>
      <c r="D15" s="15"/>
    </row>
  </sheetData>
  <mergeCells count="5">
    <mergeCell ref="A2:D2"/>
    <mergeCell ref="A3:D3"/>
    <mergeCell ref="A4:D4"/>
    <mergeCell ref="B5:D5"/>
    <mergeCell ref="B11:D11"/>
  </mergeCells>
  <printOptions horizontalCentered="1"/>
  <pageMargins left="0.25" right="0.25" top="0.25" bottom="0.25" header="0.25" footer="0.25"/>
  <pageSetup orientation="landscape" r:id="rId1"/>
  <headerFooter alignWithMargins="0"/>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CC52C-026E-4D92-B2F9-DE41C8DB059D}">
  <sheetPr>
    <tabColor theme="8"/>
    <pageSetUpPr fitToPage="1"/>
  </sheetPr>
  <dimension ref="A2:G15"/>
  <sheetViews>
    <sheetView showGridLines="0" zoomScale="90" zoomScaleNormal="90" zoomScaleSheetLayoutView="70" workbookViewId="0">
      <selection activeCell="B9" sqref="B9"/>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510" t="s">
        <v>262</v>
      </c>
      <c r="B2" s="510"/>
      <c r="C2" s="510"/>
      <c r="D2" s="510"/>
      <c r="E2" s="85"/>
      <c r="F2" s="85"/>
      <c r="G2" s="85"/>
    </row>
    <row r="3" spans="1:7" s="11" customFormat="1" ht="40.5" customHeight="1">
      <c r="A3" s="516" t="s">
        <v>61</v>
      </c>
      <c r="B3" s="516"/>
      <c r="C3" s="516"/>
      <c r="D3" s="516"/>
    </row>
    <row r="4" spans="1:7" s="11" customFormat="1" ht="19.899999999999999" customHeight="1">
      <c r="A4" s="511" t="s">
        <v>2</v>
      </c>
      <c r="B4" s="511"/>
      <c r="C4" s="511"/>
      <c r="D4" s="511"/>
    </row>
    <row r="5" spans="1:7" s="11" customFormat="1" ht="19.899999999999999" customHeight="1">
      <c r="A5" s="85"/>
      <c r="B5" s="510" t="s">
        <v>263</v>
      </c>
      <c r="C5" s="510"/>
      <c r="D5" s="510"/>
      <c r="E5" s="85"/>
    </row>
    <row r="6" spans="1:7" ht="18.75" customHeight="1">
      <c r="D6" s="2"/>
    </row>
    <row r="7" spans="1:7" ht="13.9" customHeight="1">
      <c r="B7" s="17"/>
      <c r="C7" s="17"/>
      <c r="D7" s="16" t="s">
        <v>4</v>
      </c>
    </row>
    <row r="8" spans="1:7" ht="41.45" customHeight="1">
      <c r="B8" s="18" t="s">
        <v>5</v>
      </c>
      <c r="C8" s="28" t="s">
        <v>6</v>
      </c>
      <c r="D8" s="18" t="s">
        <v>7</v>
      </c>
    </row>
    <row r="9" spans="1:7" ht="110.25" customHeight="1">
      <c r="B9" s="499" t="s">
        <v>275</v>
      </c>
      <c r="C9" s="141" t="s">
        <v>53</v>
      </c>
      <c r="D9" s="141" t="s">
        <v>53</v>
      </c>
    </row>
    <row r="10" spans="1:7" ht="13.9" customHeight="1">
      <c r="B10" s="21"/>
      <c r="C10" s="21"/>
      <c r="D10" s="22"/>
    </row>
    <row r="11" spans="1:7" ht="56.1" customHeight="1">
      <c r="B11" s="517" t="s">
        <v>276</v>
      </c>
      <c r="C11" s="518"/>
      <c r="D11" s="519"/>
    </row>
    <row r="12" spans="1:7" s="11" customFormat="1" ht="12.75" customHeight="1">
      <c r="A12" s="393"/>
      <c r="B12" s="393"/>
      <c r="C12" s="393"/>
      <c r="D12" s="393"/>
    </row>
    <row r="13" spans="1:7">
      <c r="B13" s="9"/>
      <c r="C13" s="9"/>
      <c r="D13" s="8"/>
    </row>
    <row r="14" spans="1:7">
      <c r="B14" s="9"/>
      <c r="C14" s="9"/>
      <c r="D14" s="8"/>
    </row>
    <row r="15" spans="1:7" s="10" customFormat="1">
      <c r="A15" s="15"/>
      <c r="B15" s="25"/>
      <c r="C15" s="241"/>
      <c r="D15" s="15"/>
    </row>
  </sheetData>
  <mergeCells count="5">
    <mergeCell ref="A2:D2"/>
    <mergeCell ref="A3:D3"/>
    <mergeCell ref="A4:D4"/>
    <mergeCell ref="B5:D5"/>
    <mergeCell ref="B11:D11"/>
  </mergeCells>
  <printOptions horizontalCentered="1"/>
  <pageMargins left="0.25" right="0.25" top="0.25" bottom="0.25" header="0.25" footer="0.25"/>
  <pageSetup orientation="landscape" r:id="rId1"/>
  <headerFooter alignWithMargins="0"/>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4C153-CD63-4273-9814-106F3A06E1F1}">
  <sheetPr>
    <tabColor theme="8"/>
    <pageSetUpPr fitToPage="1"/>
  </sheetPr>
  <dimension ref="A2:G15"/>
  <sheetViews>
    <sheetView showGridLines="0" zoomScale="90" zoomScaleNormal="90" zoomScaleSheetLayoutView="70" workbookViewId="0">
      <selection activeCell="I11" sqref="I11"/>
    </sheetView>
  </sheetViews>
  <sheetFormatPr defaultColWidth="9" defaultRowHeight="12.75"/>
  <cols>
    <col min="1" max="1" width="2.875" style="15" customWidth="1"/>
    <col min="2" max="2" width="59.125" style="15" customWidth="1"/>
    <col min="3" max="3" width="24.25" style="15" hidden="1" customWidth="1"/>
    <col min="4" max="4" width="32.125" style="15" customWidth="1"/>
    <col min="5" max="5" width="9" style="15" customWidth="1"/>
    <col min="6" max="16384" width="9" style="15"/>
  </cols>
  <sheetData>
    <row r="2" spans="1:7" s="11" customFormat="1" ht="19.899999999999999" customHeight="1">
      <c r="A2" s="510" t="s">
        <v>262</v>
      </c>
      <c r="B2" s="510"/>
      <c r="C2" s="510"/>
      <c r="D2" s="510"/>
      <c r="E2" s="85"/>
      <c r="F2" s="85"/>
      <c r="G2" s="85"/>
    </row>
    <row r="3" spans="1:7" s="11" customFormat="1" ht="40.5" customHeight="1">
      <c r="A3" s="516" t="s">
        <v>65</v>
      </c>
      <c r="B3" s="516"/>
      <c r="C3" s="516"/>
      <c r="D3" s="516"/>
    </row>
    <row r="4" spans="1:7" s="11" customFormat="1" ht="19.899999999999999" customHeight="1">
      <c r="A4" s="511" t="s">
        <v>2</v>
      </c>
      <c r="B4" s="511"/>
      <c r="C4" s="511"/>
      <c r="D4" s="511"/>
    </row>
    <row r="5" spans="1:7" s="11" customFormat="1" ht="19.899999999999999" customHeight="1">
      <c r="A5" s="85"/>
      <c r="B5" s="510" t="s">
        <v>263</v>
      </c>
      <c r="C5" s="510"/>
      <c r="D5" s="510"/>
      <c r="E5" s="85"/>
    </row>
    <row r="6" spans="1:7" ht="18.75" customHeight="1">
      <c r="D6" s="2"/>
    </row>
    <row r="7" spans="1:7" ht="13.9" customHeight="1">
      <c r="B7" s="17"/>
      <c r="C7" s="17"/>
      <c r="D7" s="16" t="s">
        <v>4</v>
      </c>
    </row>
    <row r="8" spans="1:7" ht="41.45" customHeight="1">
      <c r="B8" s="18" t="s">
        <v>5</v>
      </c>
      <c r="C8" s="28" t="s">
        <v>6</v>
      </c>
      <c r="D8" s="18" t="s">
        <v>7</v>
      </c>
    </row>
    <row r="9" spans="1:7" ht="109.5" customHeight="1">
      <c r="B9" s="499" t="s">
        <v>277</v>
      </c>
      <c r="C9" s="141" t="s">
        <v>53</v>
      </c>
      <c r="D9" s="141" t="s">
        <v>53</v>
      </c>
    </row>
    <row r="10" spans="1:7" ht="13.9" customHeight="1">
      <c r="B10" s="21"/>
      <c r="C10" s="21"/>
      <c r="D10" s="22"/>
    </row>
    <row r="11" spans="1:7" ht="56.1" customHeight="1">
      <c r="B11" s="517" t="s">
        <v>278</v>
      </c>
      <c r="C11" s="518"/>
      <c r="D11" s="519"/>
    </row>
    <row r="12" spans="1:7" s="11" customFormat="1" ht="12.75" customHeight="1">
      <c r="A12" s="393"/>
      <c r="B12" s="393"/>
      <c r="C12" s="393"/>
      <c r="D12" s="393"/>
    </row>
    <row r="13" spans="1:7">
      <c r="B13" s="9"/>
      <c r="C13" s="9"/>
      <c r="D13" s="8"/>
    </row>
    <row r="14" spans="1:7">
      <c r="B14" s="9"/>
      <c r="C14" s="9"/>
      <c r="D14" s="8"/>
    </row>
    <row r="15" spans="1:7" s="10" customFormat="1">
      <c r="A15" s="15"/>
      <c r="B15" s="25"/>
      <c r="C15" s="241"/>
      <c r="D15" s="15"/>
    </row>
  </sheetData>
  <mergeCells count="5">
    <mergeCell ref="A2:D2"/>
    <mergeCell ref="A3:D3"/>
    <mergeCell ref="A4:D4"/>
    <mergeCell ref="B5:D5"/>
    <mergeCell ref="B11:D11"/>
  </mergeCells>
  <printOptions horizontalCentered="1"/>
  <pageMargins left="0.25" right="0.25" top="0.25" bottom="0.25" header="0.25" footer="0.25"/>
  <pageSetup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98c3d9e-a56e-434b-bb6a-7c6f06128eeb" xsi:nil="true"/>
    <lcf76f155ced4ddcb4097134ff3c332f xmlns="5539627f-a073-49ae-920d-28f8649be13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11CB2E9DD614A43A66932E7A29982D5" ma:contentTypeVersion="18" ma:contentTypeDescription="Create a new document." ma:contentTypeScope="" ma:versionID="09a95eae29d0335a961933f6b88a52a4">
  <xsd:schema xmlns:xsd="http://www.w3.org/2001/XMLSchema" xmlns:xs="http://www.w3.org/2001/XMLSchema" xmlns:p="http://schemas.microsoft.com/office/2006/metadata/properties" xmlns:ns2="5539627f-a073-49ae-920d-28f8649be131" xmlns:ns3="898c3d9e-a56e-434b-bb6a-7c6f06128eeb" targetNamespace="http://schemas.microsoft.com/office/2006/metadata/properties" ma:root="true" ma:fieldsID="ec9aca7d65be40cdcbc2a3e58a5c86a4" ns2:_="" ns3:_="">
    <xsd:import namespace="5539627f-a073-49ae-920d-28f8649be131"/>
    <xsd:import namespace="898c3d9e-a56e-434b-bb6a-7c6f06128ee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39627f-a073-49ae-920d-28f8649be1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4530796-48c6-4af7-bac8-201d8d5cee2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98c3d9e-a56e-434b-bb6a-7c6f06128ee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74b7978-2b36-45d1-8df7-27a74b1520b4}" ma:internalName="TaxCatchAll" ma:showField="CatchAllData" ma:web="898c3d9e-a56e-434b-bb6a-7c6f06128e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C62324-CE4E-4138-8316-49A4A9B52BFC}"/>
</file>

<file path=customXml/itemProps2.xml><?xml version="1.0" encoding="utf-8"?>
<ds:datastoreItem xmlns:ds="http://schemas.openxmlformats.org/officeDocument/2006/customXml" ds:itemID="{BC1869F5-1BCA-4F36-8475-57B042453477}"/>
</file>

<file path=customXml/itemProps3.xml><?xml version="1.0" encoding="utf-8"?>
<ds:datastoreItem xmlns:ds="http://schemas.openxmlformats.org/officeDocument/2006/customXml" ds:itemID="{EF552E03-F25E-47E1-B2A2-BACB4A17157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nxneroni</dc:creator>
  <cp:keywords/>
  <dc:description/>
  <cp:lastModifiedBy>Thomas, Tracy</cp:lastModifiedBy>
  <cp:revision/>
  <dcterms:created xsi:type="dcterms:W3CDTF">2010-11-04T19:28:19Z</dcterms:created>
  <dcterms:modified xsi:type="dcterms:W3CDTF">2024-04-15T23:02:13Z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0x010100F11CB2E9DD614A43A66932E7A29982D5</vt:lpwstr>
  </property>
  <property fmtid="{D5CDD505-2E9C-101B-9397-08002B2CF9AE}" pid="3" name="Order">
    <vt:r8>1273800</vt:r8>
  </property>
  <property fmtid="{D5CDD505-2E9C-101B-9397-08002B2CF9AE}" pid="4" name="MediaServiceImageTags">
    <vt:lpwstr/>
  </property>
</Properties>
</file>