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07"/>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3 CY41 10-01-2022 09-30-2023/Transplant Matrices and Amendments/"/>
    </mc:Choice>
  </mc:AlternateContent>
  <xr:revisionPtr revIDLastSave="10" documentId="8_{5BC54AB5-2F9D-4E3D-BED1-94A7C343B7CF}" xr6:coauthVersionLast="47" xr6:coauthVersionMax="47" xr10:uidLastSave="{144CACF7-2021-4A25-AB90-DA2640080988}"/>
  <bookViews>
    <workbookView xWindow="-120" yWindow="-120" windowWidth="19440" windowHeight="15000" tabRatio="951" firstSheet="27" activeTab="27" xr2:uid="{00000000-000D-0000-FFFF-FFFF00000000}"/>
  </bookViews>
  <sheets>
    <sheet name="2022_BannerMD_BMT_AUT_ADULT" sheetId="68" r:id="rId1"/>
    <sheet name="2022_BannerMD_BMT_ALLO_RELATED" sheetId="94" r:id="rId2"/>
    <sheet name="2022_BannerMD_BMT_HAPLOID " sheetId="96" r:id="rId3"/>
    <sheet name="2022_BannerMD_BMT_ALLO_UNRELAT" sheetId="95" r:id="rId4"/>
    <sheet name="2022_BannerMD_TBI" sheetId="146" r:id="rId5"/>
    <sheet name="2022_BannerMD_YESCARTA" sheetId="111" r:id="rId6"/>
    <sheet name="2022_BannerMD_KYMRIAH" sheetId="139" r:id="rId7"/>
    <sheet name="2022_BannerMD_TECARTUS" sheetId="138" r:id="rId8"/>
    <sheet name="2022_BUMCP_HEART" sheetId="134" r:id="rId9"/>
    <sheet name="2022_BUMCP_KIDNEY CADAVERIC" sheetId="1" r:id="rId10"/>
    <sheet name="2022_BUMCP_KIDNEY_LIVING" sheetId="2" r:id="rId11"/>
    <sheet name="2022_BUMCP_PANCREAS_AFTER_KDY" sheetId="3" r:id="rId12"/>
    <sheet name="2022_BUMCP_SIM__KIDNEY-PANCREAS" sheetId="4" r:id="rId13"/>
    <sheet name="2022_BUMCP_CAD_LIVER" sheetId="5" r:id="rId14"/>
    <sheet name="2022_BUMCP_SIMUL_CADV LIV KD" sheetId="67" r:id="rId15"/>
    <sheet name="2022_BUMCT_AUT_PEDS" sheetId="106" r:id="rId16"/>
    <sheet name="2022_BUMCT_ALLO_RELA_PEDS" sheetId="107" r:id="rId17"/>
    <sheet name="2022_BUMCT_HAPLOID PEDS" sheetId="109" r:id="rId18"/>
    <sheet name="2022_BUMCT_ALLO_UNRE_PEDS" sheetId="108" r:id="rId19"/>
    <sheet name="2022_BUMCT_BMT_AUTO_ADULT" sheetId="37" r:id="rId20"/>
    <sheet name="2022_BUMCT_BMT_ALLO_REL_ADULT" sheetId="38" r:id="rId21"/>
    <sheet name="2022_BUMCT_BMT_HAPLOID_ADULT" sheetId="91" r:id="rId22"/>
    <sheet name="2022_BUMCT_BMT_ALLO_UNREL_ADULT" sheetId="39" r:id="rId23"/>
    <sheet name="2022_BUMCT_TBI" sheetId="150" r:id="rId24"/>
    <sheet name="2022_BUMCT_KYMRIAH" sheetId="112" r:id="rId25"/>
    <sheet name="2022_BUMCT_YESCARTA" sheetId="135" r:id="rId26"/>
    <sheet name="2022_BUMCT_TECARTUS" sheetId="154" r:id="rId27"/>
    <sheet name="2023 BUMCT_CARVYKTI" sheetId="155" r:id="rId28"/>
    <sheet name="2022_BUMCT_KIDNEY_LIVING" sheetId="66" r:id="rId29"/>
    <sheet name="2022_BUMCT_KIDNEY_CADAVERIC" sheetId="60" r:id="rId30"/>
    <sheet name="2022_BUMCT_PANCREAS_AFTER_KDY" sheetId="46" r:id="rId31"/>
    <sheet name="2022_BUMCT_SIMUL_PANCREAS_KDNY_" sheetId="47" r:id="rId32"/>
    <sheet name="2022_BUMCT_CAD_LIVER" sheetId="61" r:id="rId33"/>
    <sheet name="2022 BUMCT CADV SIM LIV KDY" sheetId="55" r:id="rId34"/>
    <sheet name="2022_BUMCT_SINGLE_LUNG" sheetId="56" r:id="rId35"/>
    <sheet name="2022_BUMCT_DOUBLE_LUNG" sheetId="92" r:id="rId36"/>
    <sheet name="2022_BUMCT_HEART" sheetId="58" state="hidden" r:id="rId37"/>
    <sheet name="2022_BUMCT_VAD_CAD" sheetId="101" state="hidden" r:id="rId38"/>
    <sheet name="2022_BUMCT_HEART-LUNG" sheetId="59" state="hidden" r:id="rId39"/>
    <sheet name="2022 LPCH-BMT AUT PEDS" sheetId="126" r:id="rId40"/>
    <sheet name="2022 LPCH-ALLO RELA PEDS" sheetId="127" r:id="rId41"/>
    <sheet name="2022 LPCH ALLO UNREL PEDS" sheetId="128" r:id="rId42"/>
    <sheet name="2022_LPCH_TBI_PED" sheetId="83" r:id="rId43"/>
    <sheet name="2022 LPCH -Living_Liver" sheetId="78" r:id="rId44"/>
    <sheet name="2022 LPCH -CAD_Liver" sheetId="133" r:id="rId45"/>
    <sheet name="2022 LPCH-Single-Double Lung" sheetId="76" r:id="rId46"/>
    <sheet name="2022 LPCH_Heart" sheetId="144" r:id="rId47"/>
    <sheet name="2022 LPCH-Heart-Lung" sheetId="77" r:id="rId48"/>
    <sheet name="2022 LPCH - Multi-vis cad donor" sheetId="79" r:id="rId49"/>
    <sheet name="2022 LPCH - Intestine cad donor" sheetId="80" r:id="rId50"/>
    <sheet name="2022_MAYO_BMT_AUT_ADULT" sheetId="6" r:id="rId51"/>
    <sheet name="2022_MAYO_BMT_ALO_REL_ADULT_" sheetId="84" r:id="rId52"/>
    <sheet name="2022_MAYO_HAPLOID_BMT_ADULT" sheetId="87" r:id="rId53"/>
    <sheet name="2022_MAYO_BMT_ALLO_UNR_ADULT" sheetId="8" r:id="rId54"/>
    <sheet name="2022_MAYO_BMT_AUT_PED" sheetId="122" r:id="rId55"/>
    <sheet name="2022_MAYO_BMT_ALO_REL_PED" sheetId="123" r:id="rId56"/>
    <sheet name="2022_MAYO_HAPLOID_BMT_PED" sheetId="124" r:id="rId57"/>
    <sheet name="2022_MAYO_BMT_ALLO_UNR_PED" sheetId="125" r:id="rId58"/>
    <sheet name="2022_MAYO_TBI_ADULT &amp; PED" sheetId="149" r:id="rId59"/>
    <sheet name="2022_MAYO_PHX_HEART" sheetId="9" r:id="rId60"/>
    <sheet name="2022_MAYO_KIDNEY_LIVING" sheetId="14" r:id="rId61"/>
    <sheet name="2022_MAYO_KIDNEY_CADAVERIC" sheetId="15" r:id="rId62"/>
    <sheet name="2022_MAYO_PHX_CAD_LIVER_ADULT" sheetId="11" r:id="rId63"/>
    <sheet name="2022_MAYO_SIMUL_CADV LIV KDY" sheetId="10" r:id="rId64"/>
    <sheet name="2022_MAYO_SIMUL_KDY_PANCREAS" sheetId="12" r:id="rId65"/>
    <sheet name="2022_MAYO_PANCREAS_after_KDY" sheetId="13" r:id="rId66"/>
    <sheet name="2022_PCH_PED_BMT_AUTO" sheetId="18" r:id="rId67"/>
    <sheet name="2022_PCH_PED_BMT_ALLO_RELATED" sheetId="19" r:id="rId68"/>
    <sheet name="2022_PCH_PED_HAPLOID_" sheetId="88" r:id="rId69"/>
    <sheet name="2022_PCH_PED_BMT_ALLO_UNREL_" sheetId="20" r:id="rId70"/>
    <sheet name="2022_PCH_TBI" sheetId="148" r:id="rId71"/>
    <sheet name="2022_PCH_VOD" sheetId="89" r:id="rId72"/>
    <sheet name="2022_PCH_KYMRIAH" sheetId="93" r:id="rId73"/>
    <sheet name="2022_PCH_KIDNEY_LIVING" sheetId="16" r:id="rId74"/>
    <sheet name="2022_PCH_KIDNEY_CADAVERIC" sheetId="17" r:id="rId75"/>
    <sheet name="2022_PCH_PEDIATRIC_HEART" sheetId="21" r:id="rId76"/>
    <sheet name="2022_PCH_PED_LIVING_LIVER" sheetId="130" r:id="rId77"/>
    <sheet name="2022_PCH_PED_CADAVERIC_LIVER_" sheetId="22" r:id="rId78"/>
    <sheet name="2022_SCTHLTH_CARE-SHEA_BMT_AUTO" sheetId="23" r:id="rId79"/>
    <sheet name="2022SCTHLTHCARE-SHEA_BMT_ALOREL" sheetId="24" r:id="rId80"/>
    <sheet name="2022 SCTH_CARE-SHEA_HAPLOID_BMT" sheetId="90" r:id="rId81"/>
    <sheet name="2022SCTH_CARE-SHEA_BMT_ALOUNREL" sheetId="25" r:id="rId82"/>
    <sheet name="2022_SCTH-SHEA_TBI" sheetId="147" r:id="rId83"/>
    <sheet name="2022_SCTH-SHEA_KYMRIAH" sheetId="151" r:id="rId84"/>
    <sheet name="2022_SCTH-SHEA_YESCARTA" sheetId="152" r:id="rId85"/>
    <sheet name="2022_SCTH-SHEA_TECARTUS" sheetId="153" r:id="rId86"/>
    <sheet name="2022_ST_JOSEPHS_SINGLE_LUNG" sheetId="26" r:id="rId87"/>
    <sheet name="2022_ST_JOSEPHS_DOUBLE_LUNG" sheetId="27" r:id="rId88"/>
    <sheet name="2022_ST_JOES_SIMUL_CADV LIV KID" sheetId="85" r:id="rId89"/>
    <sheet name="2022_ST_JOSEPHS_CAD_LIVER_ADULT" sheetId="86" r:id="rId90"/>
    <sheet name="2022_ST_Josephs Cad KIDNEY CKY" sheetId="81" r:id="rId91"/>
    <sheet name="2022_ST_JOSEPHS_LIVING KIDNEY" sheetId="82" r:id="rId92"/>
    <sheet name="2022 STANFORD SINGLE DOUBLELUNG" sheetId="131" r:id="rId93"/>
    <sheet name="2022 STANFORD HEART" sheetId="132" r:id="rId94"/>
    <sheet name="2022 STANFORD-Heart-Lung " sheetId="73" r:id="rId95"/>
    <sheet name="2022_UCSF_PED_ALLO_UNR_MUDSCID_" sheetId="35" r:id="rId96"/>
    <sheet name="2022_UCSF_PED_ALLO_REL_SCIDS_" sheetId="36" r:id="rId97"/>
    <sheet name="2022_UCSF_PED_AUT_MUDSCID" sheetId="140" r:id="rId98"/>
  </sheets>
  <definedNames>
    <definedName name="_xlnm.Print_Area" localSheetId="33">'2022 BUMCT CADV SIM LIV KDY'!$A$1:$I$19</definedName>
    <definedName name="_xlnm.Print_Area" localSheetId="49">'2022 LPCH - Intestine cad donor'!$A$1:$H$22</definedName>
    <definedName name="_xlnm.Print_Area" localSheetId="48">'2022 LPCH - Multi-vis cad donor'!$A$1:$H$27</definedName>
    <definedName name="_xlnm.Print_Area" localSheetId="41">'2022 LPCH ALLO UNREL PEDS'!$1:$32</definedName>
    <definedName name="_xlnm.Print_Area" localSheetId="44">'2022 LPCH -CAD_Liver'!$A$1:$H$27</definedName>
    <definedName name="_xlnm.Print_Area" localSheetId="43">'2022 LPCH -Living_Liver'!$A$1:$H$28</definedName>
    <definedName name="_xlnm.Print_Area" localSheetId="46">'2022 LPCH_Heart'!$A$1:$H$20</definedName>
    <definedName name="_xlnm.Print_Area" localSheetId="40">'2022 LPCH-ALLO RELA PEDS'!$A$1:$H$26</definedName>
    <definedName name="_xlnm.Print_Area" localSheetId="39">'2022 LPCH-BMT AUT PEDS'!$A$1:$G$23</definedName>
    <definedName name="_xlnm.Print_Area" localSheetId="47">'2022 LPCH-Heart-Lung'!$1:$24</definedName>
    <definedName name="_xlnm.Print_Area" localSheetId="45">'2022 LPCH-Single-Double Lung'!$A$1:$F$21</definedName>
    <definedName name="_xlnm.Print_Area" localSheetId="80">'2022 SCTH_CARE-SHEA_HAPLOID_BMT'!$A$1:$H$23</definedName>
    <definedName name="_xlnm.Print_Area" localSheetId="92">'2022 STANFORD SINGLE DOUBLELUNG'!$A$1:$H$28</definedName>
    <definedName name="_xlnm.Print_Area" localSheetId="94">'2022 STANFORD-Heart-Lung '!$A$1:$H$22</definedName>
    <definedName name="_xlnm.Print_Area" localSheetId="1">'2022_BannerMD_BMT_ALLO_RELATED'!$A$1:$H$23</definedName>
    <definedName name="_xlnm.Print_Area" localSheetId="3">'2022_BannerMD_BMT_ALLO_UNRELAT'!$1:$29</definedName>
    <definedName name="_xlnm.Print_Area" localSheetId="0">'2022_BannerMD_BMT_AUT_ADULT'!$1:$26</definedName>
    <definedName name="_xlnm.Print_Area" localSheetId="2">'2022_BannerMD_BMT_HAPLOID '!$A$1:$H$30</definedName>
    <definedName name="_xlnm.Print_Area" localSheetId="6">'2022_BannerMD_KYMRIAH'!$A$1:$E$12</definedName>
    <definedName name="_xlnm.Print_Area" localSheetId="4">'2022_BannerMD_TBI'!$A$1:$E$15</definedName>
    <definedName name="_xlnm.Print_Area" localSheetId="7">'2022_BannerMD_TECARTUS'!$A$1:$E$13</definedName>
    <definedName name="_xlnm.Print_Area" localSheetId="5">'2022_BannerMD_YESCARTA'!$A$1:$E$13</definedName>
    <definedName name="_xlnm.Print_Area" localSheetId="13">'2022_BUMCP_CAD_LIVER'!$A$1:$G$20</definedName>
    <definedName name="_xlnm.Print_Area" localSheetId="8">'2022_BUMCP_HEART'!$A$1:$H$27</definedName>
    <definedName name="_xlnm.Print_Area" localSheetId="9">'2022_BUMCP_KIDNEY CADAVERIC'!$A$1:$F$19</definedName>
    <definedName name="_xlnm.Print_Area" localSheetId="10">'2022_BUMCP_KIDNEY_LIVING'!$A$1:$G$20</definedName>
    <definedName name="_xlnm.Print_Area" localSheetId="11">'2022_BUMCP_PANCREAS_AFTER_KDY'!$A$1:$G$20</definedName>
    <definedName name="_xlnm.Print_Area" localSheetId="12">'2022_BUMCP_SIM__KIDNEY-PANCREAS'!$A$1:$G$20</definedName>
    <definedName name="_xlnm.Print_Area" localSheetId="14">'2022_BUMCP_SIMUL_CADV LIV KD'!$A$1:$G$20</definedName>
    <definedName name="_xlnm.Print_Area" localSheetId="16">'2022_BUMCT_ALLO_RELA_PEDS'!$1:$25</definedName>
    <definedName name="_xlnm.Print_Area" localSheetId="18">'2022_BUMCT_ALLO_UNRE_PEDS'!$1:$31</definedName>
    <definedName name="_xlnm.Print_Area" localSheetId="15">'2022_BUMCT_AUT_PEDS'!$1:$30</definedName>
    <definedName name="_xlnm.Print_Area" localSheetId="20">'2022_BUMCT_BMT_ALLO_REL_ADULT'!$1:$27</definedName>
    <definedName name="_xlnm.Print_Area" localSheetId="22">'2022_BUMCT_BMT_ALLO_UNREL_ADULT'!$1:$29</definedName>
    <definedName name="_xlnm.Print_Area" localSheetId="19">'2022_BUMCT_BMT_AUTO_ADULT'!$1:$22</definedName>
    <definedName name="_xlnm.Print_Area" localSheetId="21">'2022_BUMCT_BMT_HAPLOID_ADULT'!$1:$30</definedName>
    <definedName name="_xlnm.Print_Area" localSheetId="32">'2022_BUMCT_CAD_LIVER'!$A$1:$H$19</definedName>
    <definedName name="_xlnm.Print_Area" localSheetId="35">'2022_BUMCT_DOUBLE_LUNG'!$A$1:$H$19</definedName>
    <definedName name="_xlnm.Print_Area" localSheetId="17">'2022_BUMCT_HAPLOID PEDS'!$1:$32</definedName>
    <definedName name="_xlnm.Print_Area" localSheetId="36">'2022_BUMCT_HEART'!$A$1:$H$29</definedName>
    <definedName name="_xlnm.Print_Area" localSheetId="38">'2022_BUMCT_HEART-LUNG'!$A$1:$H$27</definedName>
    <definedName name="_xlnm.Print_Area" localSheetId="29">'2022_BUMCT_KIDNEY_CADAVERIC'!$A$1:$H$21</definedName>
    <definedName name="_xlnm.Print_Area" localSheetId="28">'2022_BUMCT_KIDNEY_LIVING'!$A$1:$H$19</definedName>
    <definedName name="_xlnm.Print_Area" localSheetId="24">'2022_BUMCT_KYMRIAH'!$A$1:$E$12</definedName>
    <definedName name="_xlnm.Print_Area" localSheetId="30">'2022_BUMCT_PANCREAS_AFTER_KDY'!$A$1:$H$20</definedName>
    <definedName name="_xlnm.Print_Area" localSheetId="31">'2022_BUMCT_SIMUL_PANCREAS_KDNY_'!$A$1:$H$19</definedName>
    <definedName name="_xlnm.Print_Area" localSheetId="34">'2022_BUMCT_SINGLE_LUNG'!$A$1:$H$21</definedName>
    <definedName name="_xlnm.Print_Area" localSheetId="23">'2022_BUMCT_TBI'!$A$1:$E$15</definedName>
    <definedName name="_xlnm.Print_Area" localSheetId="26">'2022_BUMCT_TECARTUS'!$A$1:$E$13</definedName>
    <definedName name="_xlnm.Print_Area" localSheetId="37">'2022_BUMCT_VAD_CAD'!$A$1:$D$17</definedName>
    <definedName name="_xlnm.Print_Area" localSheetId="25">'2022_BUMCT_YESCARTA'!$A$1:$E$13</definedName>
    <definedName name="_xlnm.Print_Area" localSheetId="42">'2022_LPCH_TBI_PED'!$A$1:$E$14</definedName>
    <definedName name="_xlnm.Print_Area" localSheetId="53">'2022_MAYO_BMT_ALLO_UNR_ADULT'!$1:$29</definedName>
    <definedName name="_xlnm.Print_Area" localSheetId="57">'2022_MAYO_BMT_ALLO_UNR_PED'!$1:$32</definedName>
    <definedName name="_xlnm.Print_Area" localSheetId="51">'2022_MAYO_BMT_ALO_REL_ADULT_'!$1:$35</definedName>
    <definedName name="_xlnm.Print_Area" localSheetId="55">'2022_MAYO_BMT_ALO_REL_PED'!$1:$27</definedName>
    <definedName name="_xlnm.Print_Area" localSheetId="50">'2022_MAYO_BMT_AUT_ADULT'!$1:$29</definedName>
    <definedName name="_xlnm.Print_Area" localSheetId="54">'2022_MAYO_BMT_AUT_PED'!$1:$29</definedName>
    <definedName name="_xlnm.Print_Area" localSheetId="52">'2022_MAYO_HAPLOID_BMT_ADULT'!$1:$28</definedName>
    <definedName name="_xlnm.Print_Area" localSheetId="56">'2022_MAYO_HAPLOID_BMT_PED'!$1:$27</definedName>
    <definedName name="_xlnm.Print_Area" localSheetId="61">'2022_MAYO_KIDNEY_CADAVERIC'!$A$1:$H$19</definedName>
    <definedName name="_xlnm.Print_Area" localSheetId="60">'2022_MAYO_KIDNEY_LIVING'!$A$1:$H$23</definedName>
    <definedName name="_xlnm.Print_Area" localSheetId="65">'2022_MAYO_PANCREAS_after_KDY'!$A$1:$H$21</definedName>
    <definedName name="_xlnm.Print_Area" localSheetId="62">'2022_MAYO_PHX_CAD_LIVER_ADULT'!$A$1:$H$27</definedName>
    <definedName name="_xlnm.Print_Area" localSheetId="59">'2022_MAYO_PHX_HEART'!$1:$26</definedName>
    <definedName name="_xlnm.Print_Area" localSheetId="63">'2022_MAYO_SIMUL_CADV LIV KDY'!$A$1:$H$23</definedName>
    <definedName name="_xlnm.Print_Area" localSheetId="64">'2022_MAYO_SIMUL_KDY_PANCREAS'!$A$1:$H$22</definedName>
    <definedName name="_xlnm.Print_Area" localSheetId="58">'2022_MAYO_TBI_ADULT &amp; PED'!$A$1:$E$15</definedName>
    <definedName name="_xlnm.Print_Area" localSheetId="74">'2022_PCH_KIDNEY_CADAVERIC'!$A$1:$H$21</definedName>
    <definedName name="_xlnm.Print_Area" localSheetId="73">'2022_PCH_KIDNEY_LIVING'!$A$1:$H$20</definedName>
    <definedName name="_xlnm.Print_Area" localSheetId="72">'2022_PCH_KYMRIAH'!$A$1:$D$13</definedName>
    <definedName name="_xlnm.Print_Area" localSheetId="67">'2022_PCH_PED_BMT_ALLO_RELATED'!$1:$28</definedName>
    <definedName name="_xlnm.Print_Area" localSheetId="69">'2022_PCH_PED_BMT_ALLO_UNREL_'!$1:$29</definedName>
    <definedName name="_xlnm.Print_Area" localSheetId="66">'2022_PCH_PED_BMT_AUTO'!$1:$29</definedName>
    <definedName name="_xlnm.Print_Area" localSheetId="77">'2022_PCH_PED_CADAVERIC_LIVER_'!$A$1:$G$24</definedName>
    <definedName name="_xlnm.Print_Area" localSheetId="68">'2022_PCH_PED_HAPLOID_'!$1:$30</definedName>
    <definedName name="_xlnm.Print_Area" localSheetId="76">'2022_PCH_PED_LIVING_LIVER'!$A$1:$G$25</definedName>
    <definedName name="_xlnm.Print_Area" localSheetId="75">'2022_PCH_PEDIATRIC_HEART'!$1:$30</definedName>
    <definedName name="_xlnm.Print_Area" localSheetId="70">'2022_PCH_TBI'!$A$1:$E$14</definedName>
    <definedName name="_xlnm.Print_Area" localSheetId="71">'2022_PCH_VOD'!$A$1:$E$14</definedName>
    <definedName name="_xlnm.Print_Area" localSheetId="78">'2022_SCTHLTH_CARE-SHEA_BMT_AUTO'!$A$1:$H$21</definedName>
    <definedName name="_xlnm.Print_Area" localSheetId="83">'2022_SCTH-SHEA_KYMRIAH'!$A$1:$E$12</definedName>
    <definedName name="_xlnm.Print_Area" localSheetId="82">'2022_SCTH-SHEA_TBI'!$A$1:$E$14</definedName>
    <definedName name="_xlnm.Print_Area" localSheetId="85">'2022_SCTH-SHEA_TECARTUS'!$A$1:$E$13</definedName>
    <definedName name="_xlnm.Print_Area" localSheetId="84">'2022_SCTH-SHEA_YESCARTA'!$A$1:$E$13</definedName>
    <definedName name="_xlnm.Print_Area" localSheetId="88">'2022_ST_JOES_SIMUL_CADV LIV KID'!$A$1:$H$21</definedName>
    <definedName name="_xlnm.Print_Area" localSheetId="90">'2022_ST_Josephs Cad KIDNEY CKY'!$A$1:$H$19</definedName>
    <definedName name="_xlnm.Print_Area" localSheetId="89">'2022_ST_JOSEPHS_CAD_LIVER_ADULT'!$A$1:$H$19</definedName>
    <definedName name="_xlnm.Print_Area" localSheetId="87">'2022_ST_JOSEPHS_DOUBLE_LUNG'!$A$1:$H$21</definedName>
    <definedName name="_xlnm.Print_Area" localSheetId="91">'2022_ST_JOSEPHS_LIVING KIDNEY'!$A$1:$H$20</definedName>
    <definedName name="_xlnm.Print_Area" localSheetId="86">'2022_ST_JOSEPHS_SINGLE_LUNG'!$A$1:$H$19</definedName>
    <definedName name="_xlnm.Print_Area" localSheetId="96">'2022_UCSF_PED_ALLO_REL_SCIDS_'!$A$1:$H$29</definedName>
    <definedName name="_xlnm.Print_Area" localSheetId="95">'2022_UCSF_PED_ALLO_UNR_MUDSCID_'!$A$1:$H$29</definedName>
    <definedName name="_xlnm.Print_Area" localSheetId="97">'2022_UCSF_PED_AUT_MUDSCID'!$A$1:$H$28</definedName>
    <definedName name="_xlnm.Print_Area" localSheetId="81">'2022SCTH_CARE-SHEA_BMT_ALOUNREL'!$A$1:$H$24</definedName>
    <definedName name="_xlnm.Print_Area" localSheetId="79">'2022SCTHLTHCARE-SHEA_BMT_ALOREL'!$1:$24</definedName>
    <definedName name="_xlnm.Print_Area" localSheetId="27">'2023 BUMCT_CARVYKTI'!$A$1:$E$13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26" l="1"/>
  <c r="A4" i="152"/>
  <c r="A4" i="151"/>
  <c r="E13" i="60"/>
  <c r="E13" i="1"/>
  <c r="D16" i="68"/>
  <c r="A4" i="147"/>
  <c r="A4" i="148"/>
  <c r="A4" i="149"/>
  <c r="A4" i="146"/>
  <c r="D9" i="150"/>
  <c r="D10" i="150" s="1"/>
  <c r="D9" i="149"/>
  <c r="D10" i="149" s="1"/>
  <c r="D8" i="147"/>
  <c r="D9" i="147" s="1"/>
  <c r="E18" i="140" l="1"/>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20" i="95"/>
  <c r="D9" i="55" l="1"/>
  <c r="D11" i="144" l="1"/>
  <c r="D10" i="144"/>
  <c r="D9" i="144"/>
  <c r="D9" i="68"/>
  <c r="B23" i="140"/>
  <c r="A4" i="140"/>
  <c r="D22" i="36"/>
  <c r="D22" i="35"/>
  <c r="D22" i="132"/>
  <c r="D14" i="140" l="1"/>
  <c r="D12" i="144"/>
  <c r="D12" i="132"/>
  <c r="D13" i="132"/>
  <c r="D11" i="132"/>
  <c r="D22" i="131"/>
  <c r="D11" i="131"/>
  <c r="D12" i="131"/>
  <c r="D10" i="131"/>
  <c r="D13" i="131" s="1"/>
  <c r="D17" i="22"/>
  <c r="D18" i="130"/>
  <c r="D20" i="21"/>
  <c r="G20" i="20"/>
  <c r="D19" i="19"/>
  <c r="D14" i="132" l="1"/>
  <c r="G20" i="88"/>
  <c r="D9" i="14" l="1"/>
  <c r="D10" i="14"/>
  <c r="D19" i="9"/>
  <c r="G21" i="125"/>
  <c r="D12" i="123"/>
  <c r="D13" i="123"/>
  <c r="D14" i="123"/>
  <c r="D10" i="122"/>
  <c r="D11" i="122"/>
  <c r="D12" i="122"/>
  <c r="D13" i="122"/>
  <c r="D9" i="122"/>
  <c r="D20" i="80"/>
  <c r="D19" i="79"/>
  <c r="D18" i="76"/>
  <c r="D19" i="133"/>
  <c r="D20" i="78"/>
  <c r="D14" i="78"/>
  <c r="D20" i="126"/>
  <c r="D20" i="59"/>
  <c r="D20" i="58"/>
  <c r="D11" i="66"/>
  <c r="D12" i="66"/>
  <c r="D10" i="66"/>
  <c r="D20" i="39"/>
  <c r="D21" i="91"/>
  <c r="D20" i="108"/>
  <c r="D21" i="109"/>
  <c r="D15" i="122" l="1"/>
  <c r="D16" i="128"/>
  <c r="D11" i="2"/>
  <c r="D10" i="2"/>
  <c r="D9" i="2"/>
  <c r="D12" i="2" s="1"/>
  <c r="D18" i="134"/>
  <c r="D22" i="96" l="1"/>
  <c r="D10" i="35" l="1"/>
  <c r="D10" i="125"/>
  <c r="D12" i="125"/>
  <c r="D13" i="125"/>
  <c r="D14" i="125"/>
  <c r="D9" i="125"/>
  <c r="D10" i="124"/>
  <c r="D11" i="124"/>
  <c r="D12" i="124"/>
  <c r="D13" i="124"/>
  <c r="D14" i="124"/>
  <c r="D9" i="124"/>
  <c r="D9" i="3"/>
  <c r="D9" i="134"/>
  <c r="D16" i="125" l="1"/>
  <c r="A4" i="138"/>
  <c r="D18" i="140" l="1"/>
  <c r="D18" i="94"/>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D16" i="123" l="1"/>
  <c r="D13" i="68"/>
  <c r="D15" i="134" l="1"/>
  <c r="D15" i="130"/>
  <c r="D18" i="123"/>
  <c r="D18" i="125"/>
  <c r="D18" i="124"/>
  <c r="D17" i="122"/>
  <c r="D10" i="68"/>
  <c r="D11" i="68"/>
  <c r="D12" i="68"/>
  <c r="A4" i="67" l="1"/>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92"/>
  <c r="D15" i="56"/>
  <c r="D15" i="55"/>
  <c r="D15" i="61"/>
  <c r="D15" i="47"/>
  <c r="D15" i="46"/>
  <c r="D13" i="60"/>
  <c r="D15" i="66"/>
  <c r="D17" i="91"/>
  <c r="D17" i="39"/>
  <c r="D17" i="38"/>
  <c r="D16" i="37"/>
  <c r="D17" i="109"/>
  <c r="D17" i="108"/>
  <c r="D17" i="107"/>
  <c r="D16" i="106"/>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3" i="37"/>
  <c r="D11" i="37"/>
  <c r="D12" i="37"/>
  <c r="D9" i="37"/>
  <c r="D11" i="9"/>
  <c r="D10" i="9"/>
  <c r="D12" i="9"/>
  <c r="D9" i="9"/>
  <c r="D11" i="38"/>
  <c r="D10" i="38"/>
  <c r="D12" i="38"/>
  <c r="D13" i="38"/>
  <c r="D9" i="38"/>
  <c r="D14" i="38"/>
  <c r="D12" i="67"/>
  <c r="D9" i="67"/>
  <c r="D10" i="67"/>
  <c r="D11" i="67"/>
  <c r="D10" i="39"/>
  <c r="D9" i="39"/>
  <c r="D13" i="39"/>
  <c r="D14" i="39"/>
  <c r="D12" i="39"/>
  <c r="D9" i="56"/>
  <c r="D10" i="56"/>
  <c r="D11" i="56"/>
  <c r="D12" i="56"/>
  <c r="D12" i="11"/>
  <c r="D11" i="11"/>
  <c r="D10" i="11"/>
  <c r="D9" i="11"/>
  <c r="D9" i="26"/>
  <c r="D10" i="26"/>
  <c r="D11" i="26"/>
  <c r="D12" i="26"/>
  <c r="D10" i="55"/>
  <c r="D12" i="55"/>
  <c r="D11" i="55"/>
  <c r="D9" i="23"/>
  <c r="D10" i="23"/>
  <c r="D11" i="23"/>
  <c r="D12" i="23"/>
  <c r="D13" i="23"/>
  <c r="D10" i="5"/>
  <c r="D12" i="5"/>
  <c r="D9" i="5"/>
  <c r="D11" i="5"/>
  <c r="D12" i="92"/>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6" i="8" s="1"/>
  <c r="D13" i="8"/>
  <c r="D11" i="14"/>
  <c r="D12" i="14" s="1"/>
  <c r="D10" i="16"/>
  <c r="D11" i="16"/>
  <c r="D9" i="16"/>
  <c r="D10" i="86"/>
  <c r="D11" i="86"/>
  <c r="D9" i="86"/>
  <c r="D12" i="86"/>
  <c r="D13" i="19"/>
  <c r="D11" i="19"/>
  <c r="D10" i="19"/>
  <c r="D12" i="19"/>
  <c r="D9" i="19"/>
  <c r="D14" i="19"/>
  <c r="D9" i="20"/>
  <c r="D14" i="20"/>
  <c r="D13" i="20"/>
  <c r="D12" i="20"/>
  <c r="D10" i="20"/>
  <c r="D11" i="107"/>
  <c r="D9" i="107"/>
  <c r="D14" i="107"/>
  <c r="D12" i="107"/>
  <c r="D13" i="107"/>
  <c r="D10" i="107"/>
  <c r="D12" i="108"/>
  <c r="D13" i="108"/>
  <c r="D14" i="108"/>
  <c r="D10" i="108"/>
  <c r="D9" i="108"/>
  <c r="D10" i="106"/>
  <c r="D12" i="106"/>
  <c r="D13" i="106"/>
  <c r="D9" i="106"/>
  <c r="D11" i="106"/>
  <c r="D9" i="109"/>
  <c r="D13" i="109"/>
  <c r="D12" i="109"/>
  <c r="D10" i="109"/>
  <c r="D14" i="109"/>
  <c r="D11" i="109"/>
  <c r="D9" i="94" l="1"/>
  <c r="D14" i="94"/>
  <c r="D12" i="16"/>
  <c r="D15" i="59"/>
  <c r="D15" i="58"/>
  <c r="D12" i="22"/>
  <c r="D15" i="20"/>
  <c r="D15" i="19"/>
  <c r="A4" i="87"/>
  <c r="A4" i="106"/>
  <c r="A4" i="101"/>
  <c r="A4" i="111"/>
  <c r="D9" i="95" l="1"/>
  <c r="D15" i="109" l="1"/>
  <c r="A4" i="109"/>
  <c r="D15" i="108"/>
  <c r="B4" i="108"/>
  <c r="D15" i="107"/>
  <c r="D14" i="106"/>
  <c r="B24" i="36" l="1"/>
  <c r="B24" i="35"/>
  <c r="B16" i="82"/>
  <c r="B15" i="81"/>
  <c r="B17" i="86"/>
  <c r="B17" i="85"/>
  <c r="B17" i="27"/>
  <c r="B17" i="26"/>
  <c r="B19" i="25"/>
  <c r="B19" i="24"/>
  <c r="B18" i="23"/>
  <c r="B19" i="90"/>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9"/>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4" i="68" l="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9" i="146"/>
  <c r="D10" i="1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tc={C4A4F36F-6C74-4738-9D39-61D65FFF0EFB}</author>
  </authors>
  <commentList>
    <comment ref="C16" authorId="0" shapeId="0" xr:uid="{C4A4F36F-6C74-4738-9D39-61D65FFF0EF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tc={DA8C89B1-29C2-429B-9B41-A778F828704A}</author>
  </authors>
  <commentList>
    <comment ref="C22" authorId="0" shapeId="0" xr:uid="{DA8C89B1-29C2-429B-9B41-A778F828704A}">
      <text>
        <t>[Threaded comment]
Your version of Excel allows you to read this threaded comment; however, any edits to it will get removed if the file is opened in a newer version of Excel. Learn more: https://go.microsoft.com/fwlink/?linkid=870924
Comment:
    should be 266,864</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tc={1FAA8CAF-B080-4591-8C85-2CAE6A74D806}</author>
  </authors>
  <commentList>
    <comment ref="C18" authorId="0" shapeId="0" xr:uid="{1FAA8CAF-B080-4591-8C85-2CAE6A74D806}">
      <text>
        <t>[Threaded comment]
Your version of Excel allows you to read this threaded comment; however, any edits to it will get removed if the file is opened in a newer version of Excel. Learn more: https://go.microsoft.com/fwlink/?linkid=870924
Comment:
    should be 297,656</t>
      </text>
    </comment>
  </commentList>
</comments>
</file>

<file path=xl/sharedStrings.xml><?xml version="1.0" encoding="utf-8"?>
<sst xmlns="http://schemas.openxmlformats.org/spreadsheetml/2006/main" count="1768" uniqueCount="276">
  <si>
    <t>BANNER HEALTH  dba BANNER GATEWAY MEDICAL CENTER</t>
  </si>
  <si>
    <t>ADULT AUTOLOGOUS BONE MARROW TRANSPLANT CONTRACT (AUT)</t>
  </si>
  <si>
    <t>EFFECTIVE 10/01/2022 THROUGH 9/30/2023</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</si>
  <si>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</si>
  <si>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</si>
  <si>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</si>
  <si>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</si>
  <si>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</si>
  <si>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</si>
  <si>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</si>
  <si>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</si>
  <si>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</si>
  <si>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</si>
  <si>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</si>
  <si>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</si>
  <si>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</si>
  <si>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</si>
  <si>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</si>
  <si>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</si>
  <si>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</si>
  <si>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7/11/2022</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</si>
  <si>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</si>
  <si>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</si>
  <si>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</si>
  <si>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</si>
  <si>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 (only 1 donor search will be reimbursed for Allogeneic Related and Haploid donors)</t>
  </si>
  <si>
    <t>RELATED DONOR HARVEST</t>
  </si>
  <si>
    <t>TOTAL ALLOGENEIC RELATED</t>
  </si>
  <si>
    <r>
      <t xml:space="preserve">TO IMPLEMENT ANOTHER RATE INCREASE: FIRST COPY AND PASTE VALUES ONLY FROM COLUMN D TO COLUMN C. </t>
    </r>
    <r>
      <rPr>
        <b/>
        <sz val="10"/>
        <color rgb="FF3366FF"/>
        <rFont val="Arial"/>
        <family val="2"/>
      </rPr>
      <t>Then, confirm Rate Adjustment - a link from the 1st Tab, C26.</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</si>
  <si>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</si>
  <si>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</si>
  <si>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</si>
  <si>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</si>
  <si>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</si>
  <si>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</si>
  <si>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t>Increase for outlier 10/1/18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</si>
  <si>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</si>
  <si>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</si>
  <si>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</si>
  <si>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</si>
  <si>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</si>
  <si>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</si>
  <si>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</si>
  <si>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 </t>
  </si>
  <si>
    <t>TOTAL BODY IRRADIATION (TBI)</t>
  </si>
  <si>
    <t>ADULTS &amp; PEDIATRICS</t>
  </si>
  <si>
    <t>TOTAL BODY IRRADIATION (TBI)  entered as a separate case type</t>
  </si>
  <si>
    <t>TOTAL BODY IRRADIATION</t>
  </si>
  <si>
    <t>YESCARTA DRUG WHEN USED IN CONJUNCTION WITH GENETICALLY MODIFIED AUTOLOGOUS CAR-T CELL IMMUNOTHERAPY (YES)</t>
  </si>
  <si>
    <t>ADULTS AND PEDIATRICS</t>
  </si>
  <si>
    <r>
      <rPr>
        <sz val="10"/>
        <color rgb="FF000000"/>
        <rFont val="Arial"/>
      </rPr>
      <t xml:space="preserve">YESCARTA DRUG (YES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rPr>
      <t>Yescarta administered in an outpatient setting will be reimbursed outside of the Transplant Contract and the claim shall be processed through the pharmacy point-of-sale system at the actual acquisition cost net of all discounts</t>
    </r>
    <r>
      <rPr>
        <sz val="10"/>
        <color rgb="FF000000"/>
        <rFont val="Arial"/>
      </rPr>
      <t>.</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</si>
  <si>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</si>
  <si>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</si>
  <si>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</si>
  <si>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</si>
  <si>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</si>
  <si>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</si>
  <si>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rPr>
        <sz val="10"/>
        <color rgb="FF000000"/>
        <rFont val="Arial"/>
      </rPr>
      <t xml:space="preserve">TECARTUS DRUG (TEC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rPr>
      <t xml:space="preserve">Tecartus administered in an outpatient setting will be reimbursed outside of the Transplant Contract and the claim shall be processed through the pharmacy point-of-sale system at the actual acquisition cost net of all discounts. </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</si>
  <si>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</si>
  <si>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</si>
  <si>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</si>
  <si>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</si>
  <si>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</si>
  <si>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</si>
  <si>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</si>
  <si>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rPr>
        <sz val="9"/>
        <color rgb="FF000000"/>
        <rFont val="Arial"/>
      </rP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</si>
  <si>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</si>
  <si>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</si>
  <si>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</si>
  <si>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</si>
  <si>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</si>
  <si>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</si>
  <si>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</si>
  <si>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</si>
  <si>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</si>
  <si>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</si>
  <si>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</si>
  <si>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</si>
  <si>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</si>
  <si>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</si>
  <si>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</si>
  <si>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</si>
  <si>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</si>
  <si>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</si>
  <si>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</si>
  <si>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</si>
  <si>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</si>
  <si>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</si>
  <si>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</si>
  <si>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</si>
  <si>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</si>
  <si>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</si>
  <si>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 xml:space="preserve">DONOR SEARCH </t>
  </si>
  <si>
    <t>PEDIATRIC ALLOGENEIC UNRELATED BONE MARROW TRANSPLANT CONTRACT (PLU)</t>
  </si>
  <si>
    <t>Pass Through</t>
  </si>
  <si>
    <t>TOTAL AUTOLOGOUS BMT</t>
  </si>
  <si>
    <t xml:space="preserve">RELATED 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</si>
  <si>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</si>
  <si>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r>
      <rPr>
        <sz val="10"/>
        <color rgb="FF000000"/>
        <rFont val="Arial"/>
      </rPr>
      <t xml:space="preserve">YESCARTA DRUG (YES Case Type) will be reimbursed through the contract when administered in an </t>
    </r>
    <r>
      <rPr>
        <b/>
        <sz val="10"/>
        <color rgb="FF000000"/>
        <rFont val="Arial"/>
      </rPr>
      <t xml:space="preserve">inpatient setting only </t>
    </r>
    <r>
      <rPr>
        <sz val="10"/>
        <color rgb="FF000000"/>
        <rFont val="Arial"/>
      </rPr>
      <t xml:space="preserve">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rPr>
      <t>Yescarta administered in an outpatient setting will be reimbursed outside of the Transplant Contract and the claim shall be processed through the pharmacy point-of-sale system at the actual acquisition cost net of all discounts.</t>
    </r>
  </si>
  <si>
    <t>CARVYKTI DRUG WHEN USED IN CONJUNCTION WITH GENETICALLY MODIFIED AUTOLOGOUS CAR-T CELL IMMUNOTHERAPY (CAR)</t>
  </si>
  <si>
    <t>EFFECTIVE 06/12/2023 THROUGH 9/30/2023</t>
  </si>
  <si>
    <r>
      <rPr>
        <sz val="10"/>
        <color rgb="FF222222"/>
        <rFont val="Arial"/>
      </rPr>
      <t xml:space="preserve">CARVYKTI DRUG (CAR Case Type) will be reimbursed through the contract when administered in an </t>
    </r>
    <r>
      <rPr>
        <b/>
        <sz val="10"/>
        <color rgb="FF222222"/>
        <rFont val="Arial"/>
      </rPr>
      <t>inpatient setting only</t>
    </r>
    <r>
      <rPr>
        <sz val="10"/>
        <color rgb="FF222222"/>
        <rFont val="Arial"/>
      </rPr>
      <t xml:space="preserve"> for the treatment of adult patients with a diagnosis that is FDA approved for Carvykti. Carvykti shall be billed using the HCPCS code Q2056 and the facility shall submit the actual acquisition cost for Carvykti net of all discounts. </t>
    </r>
    <r>
      <rPr>
        <b/>
        <sz val="10"/>
        <color rgb="FF222222"/>
        <rFont val="Arial"/>
      </rPr>
      <t>Carvykti administered in an outpatient setting will be reimbursed outside of the Transplant Contract and the claim shall be processed through the pharmacy point-of-sale system at the actual acquisition cost net of all discounts.</t>
    </r>
  </si>
  <si>
    <t xml:space="preserve">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</si>
  <si>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</si>
  <si>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</si>
  <si>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</si>
  <si>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</si>
  <si>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</si>
  <si>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</si>
  <si>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</si>
  <si>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</si>
  <si>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</si>
  <si>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</si>
  <si>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</si>
  <si>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</si>
  <si>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</si>
  <si>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</si>
  <si>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</si>
  <si>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</si>
  <si>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</si>
  <si>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</si>
  <si>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</si>
  <si>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</si>
  <si>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</si>
  <si>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</si>
  <si>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</si>
  <si>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</si>
  <si>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</si>
  <si>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</si>
  <si>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LUCILE SALTER PACKARD CHILDREN'S HOSPITAL</t>
  </si>
  <si>
    <t>TRANSPLANT FACILITY ID# 355075</t>
  </si>
  <si>
    <t>EVALUATION (Inpatient or outpatient)  - If completed as an inpatient it requires the facility to split bill for the one or two days to complete the testing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</si>
  <si>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</si>
  <si>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</si>
  <si>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</si>
  <si>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</si>
  <si>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</si>
  <si>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</si>
  <si>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</si>
  <si>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</si>
  <si>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</si>
  <si>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</si>
  <si>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</si>
  <si>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</si>
  <si>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</si>
  <si>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</si>
  <si>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</si>
  <si>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</si>
  <si>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</si>
  <si>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</si>
  <si>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</si>
  <si>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</si>
  <si>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</si>
  <si>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</si>
  <si>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</si>
  <si>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</si>
  <si>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rPr>
        <sz val="10"/>
        <color rgb="FF000000"/>
        <rFont val="Arial"/>
      </rP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rPr>
      <t>CAD/VAD/TAH's inserted as destination therapy are not covered under the Transplant Contract</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</si>
  <si>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</si>
  <si>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</si>
  <si>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</si>
  <si>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CAD/VAD/TAH's inserted as destination therapy are not covered under the Transplant Contrat</t>
  </si>
  <si>
    <t>PEDIATRIC INTESTINAL TRANSPLANT CONTRACT (PVC)</t>
  </si>
  <si>
    <t>MULTI-VISCERAL CADAVERIC DONOR (INTESTINE, LIVER, PANCREAS EN BLOC)</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</si>
  <si>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</si>
  <si>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</si>
  <si>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</si>
  <si>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</si>
  <si>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</si>
  <si>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</si>
  <si>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</si>
  <si>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</si>
  <si>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</si>
  <si>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</si>
  <si>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</si>
  <si>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DONOR RELATED HARVEST (NATIONAL MARROW DONOR PROGRAM/CORD BLOOD ACQUISITION)</t>
  </si>
  <si>
    <t>TOTAL ALLOGENIC RELATED</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</si>
  <si>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</si>
  <si>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</si>
  <si>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</si>
  <si>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</si>
  <si>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</si>
  <si>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</si>
  <si>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</si>
  <si>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</si>
  <si>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</si>
  <si>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DONOR SEARCH</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</si>
  <si>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</si>
  <si>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</si>
  <si>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</si>
  <si>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</si>
  <si>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</si>
  <si>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</si>
  <si>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</si>
  <si>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</si>
  <si>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</si>
  <si>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</si>
  <si>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</si>
  <si>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</si>
  <si>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</si>
  <si>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</si>
  <si>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</si>
  <si>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</si>
  <si>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</si>
  <si>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</si>
  <si>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</si>
  <si>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</si>
  <si>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</si>
  <si>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</si>
  <si>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</si>
  <si>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</si>
  <si>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</si>
  <si>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</si>
  <si>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</si>
  <si>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</si>
  <si>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</si>
  <si>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</si>
  <si>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</si>
  <si>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</si>
  <si>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</si>
  <si>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</si>
  <si>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</si>
  <si>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</si>
  <si>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</si>
  <si>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</si>
  <si>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rPr>
        <sz val="9"/>
        <color rgb="FF000000"/>
        <rFont val="Arial"/>
      </rP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rPr>
      <t xml:space="preserve">CAD/VAD/TAH's inserted as destination therapy are not covered under the Transplant Contract and should be submitted through the Prior Authorization Process, pursuant to the existing hospital AHCCCS reimbursement arrangement.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</si>
  <si>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</si>
  <si>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</si>
  <si>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</si>
  <si>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</si>
  <si>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</si>
  <si>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</si>
  <si>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</si>
  <si>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</si>
  <si>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</si>
  <si>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</si>
  <si>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</si>
  <si>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</si>
  <si>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</si>
  <si>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</si>
  <si>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</si>
  <si>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</si>
  <si>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</si>
  <si>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</si>
  <si>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r>
      <rPr>
        <sz val="10"/>
        <color rgb="FF000000"/>
        <rFont val="Arial"/>
      </rPr>
      <t xml:space="preserve">YESCARTA DRUG (YES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rPr>
      <t xml:space="preserve">Yescarta administered in an outpatient setting will be reimbursed outside of the Transplant Contract and the claim shall be processed through the pharmacy point-of-sale system at the actual acquisition cost net of all discounts. </t>
    </r>
  </si>
  <si>
    <r>
      <rPr>
        <sz val="10"/>
        <color rgb="FF000000"/>
        <rFont val="Arial"/>
      </rPr>
      <t xml:space="preserve">TECARTUS DRUG (TEC Case Type) will be reimbursed through the contract when administered in an </t>
    </r>
    <r>
      <rPr>
        <b/>
        <sz val="10"/>
        <color rgb="FF000000"/>
        <rFont val="Arial"/>
      </rPr>
      <t xml:space="preserve">inpatient setting only </t>
    </r>
    <r>
      <rPr>
        <sz val="10"/>
        <color rgb="FF000000"/>
        <rFont val="Arial"/>
      </rPr>
      <t xml:space="preserve">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rPr>
      <t xml:space="preserve">Tecartus administered in an outpatient setting will be reimbursed outside of the Transplant Contract and the claim shall be processed through the pharmacy point-of-sale system at the actual acquisition cost net of all discounts. </t>
    </r>
  </si>
  <si>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</si>
  <si>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</si>
  <si>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</si>
  <si>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</si>
  <si>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</si>
  <si>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</si>
  <si>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</si>
  <si>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</si>
  <si>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</si>
  <si>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</si>
  <si>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</si>
  <si>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</si>
  <si>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</si>
  <si>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</si>
  <si>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</si>
  <si>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</si>
  <si>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</si>
  <si>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</si>
  <si>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</si>
  <si>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r>
      <rPr>
        <sz val="9"/>
        <color rgb="FF000000"/>
        <rFont val="Arial"/>
      </rP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rPr>
      <t>CAD/VAD/TAH's inserted as destination therapy are not covered under the Transplant Contract</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</si>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</sst>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55">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
      <sz val="10"/>
      <color rgb="FF000000"/>
      <name val="Arial"/>
    </font>
    <font>
      <b/>
      <sz val="10"/>
      <color rgb="FF000000"/>
      <name val="Arial"/>
    </font>
    <font>
      <sz val="9"/>
      <color rgb="FF000000"/>
      <name val="Arial"/>
    </font>
    <font>
      <b/>
      <sz val="9"/>
      <color rgb="FF000000"/>
      <name val="Arial"/>
    </font>
    <font>
      <b/>
      <sz val="10"/>
      <color rgb="FF000000"/>
      <name val="Arial"/>
      <charset val="1"/>
    </font>
    <font>
      <sz val="10"/>
      <color rgb="FF222222"/>
      <name val="Arial"/>
    </font>
    <font>
      <b/>
      <sz val="10"/>
      <color rgb="FF222222"/>
      <name val="Arial"/>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74">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69" fontId="18" fillId="0" borderId="11" xfId="1" applyNumberFormat="1" applyFont="1" applyBorder="1" applyAlignment="1">
      <alignment horizontal="center"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12"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170" fontId="12" fillId="0" borderId="42" xfId="0" applyNumberFormat="1" applyFont="1" applyBorder="1" applyAlignment="1">
      <alignment vertical="center"/>
    </xf>
    <xf numFmtId="166" fontId="31" fillId="0" borderId="26" xfId="1" applyFont="1" applyBorder="1" applyAlignment="1">
      <alignment horizontal="center" vertical="center"/>
    </xf>
    <xf numFmtId="0" fontId="18" fillId="0" borderId="43"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4"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5"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4" xfId="0" applyFont="1" applyBorder="1" applyAlignment="1">
      <alignment vertical="center" wrapText="1"/>
    </xf>
    <xf numFmtId="169" fontId="18" fillId="0" borderId="44"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6" xfId="1" applyFont="1" applyBorder="1" applyAlignment="1">
      <alignment horizontal="center" vertical="center"/>
    </xf>
    <xf numFmtId="166" fontId="18" fillId="0" borderId="4" xfId="1" applyFont="1" applyBorder="1" applyAlignment="1">
      <alignment horizontal="center"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69" fontId="31" fillId="3" borderId="11" xfId="1" applyNumberFormat="1" applyFont="1" applyFill="1" applyBorder="1" applyAlignment="1">
      <alignment horizontal="center" vertical="center"/>
    </xf>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69" fontId="24" fillId="3" borderId="2" xfId="4" applyNumberFormat="1" applyFont="1" applyFill="1" applyBorder="1" applyAlignment="1">
      <alignment horizontal="center"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7" xfId="71" applyFont="1" applyBorder="1" applyAlignment="1">
      <alignment vertical="center" wrapText="1"/>
    </xf>
    <xf numFmtId="5" fontId="36" fillId="0" borderId="47" xfId="72" applyNumberFormat="1" applyFont="1" applyFill="1" applyBorder="1" applyAlignment="1">
      <alignment horizontal="center" vertical="center" wrapText="1"/>
    </xf>
    <xf numFmtId="170" fontId="18" fillId="0" borderId="45"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0" fontId="48" fillId="0" borderId="22" xfId="0" applyFont="1" applyBorder="1" applyAlignment="1">
      <alignment wrapText="1"/>
    </xf>
    <xf numFmtId="0" fontId="52" fillId="5" borderId="0" xfId="0" applyFont="1" applyFill="1"/>
    <xf numFmtId="0" fontId="53" fillId="0" borderId="1" xfId="0" applyFont="1" applyBorder="1" applyAlignment="1">
      <alignment wrapText="1"/>
    </xf>
    <xf numFmtId="165" fontId="18" fillId="0" borderId="3" xfId="0" applyNumberFormat="1"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50"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23" fillId="0" borderId="12" xfId="0" applyFont="1" applyBorder="1" applyAlignment="1">
      <alignment horizontal="left" vertical="center" wrapText="1"/>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48" fillId="0" borderId="12" xfId="0"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12" fillId="0" borderId="21" xfId="0"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microsoft.com/office/2017/10/relationships/person" Target="persons/perso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2-07-20T21:53:06.59" personId="{C1D5F143-D3D8-477E-8C9D-E151ECD56B6C}" id="{C4A4F36F-6C74-4738-9D39-61D65FFF0EF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3.xml><?xml version="1.0" encoding="utf-8"?>
<ThreadedComments xmlns="http://schemas.microsoft.com/office/spreadsheetml/2018/threadedcomments" xmlns:x="http://schemas.openxmlformats.org/spreadsheetml/2006/main">
  <threadedComment ref="C22" dT="2022-07-20T21:54:27.33" personId="{C1D5F143-D3D8-477E-8C9D-E151ECD56B6C}" id="{DA8C89B1-29C2-429B-9B41-A778F828704A}">
    <text>should be 266,864</text>
  </threadedComment>
</ThreadedComments>
</file>

<file path=xl/threadedComments/threadedComment4.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threadedComments/threadedComment5.xml><?xml version="1.0" encoding="utf-8"?>
<ThreadedComments xmlns="http://schemas.microsoft.com/office/spreadsheetml/2018/threadedcomments" xmlns:x="http://schemas.openxmlformats.org/spreadsheetml/2006/main">
  <threadedComment ref="C18" dT="2022-07-20T22:06:47.35" personId="{C1D5F143-D3D8-477E-8C9D-E151ECD56B6C}" id="{1FAA8CAF-B080-4591-8C85-2CAE6A74D806}">
    <text>should be 297,656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zoomScale="90" zoomScaleNormal="90" zoomScaleSheetLayoutView="70" workbookViewId="0">
      <selection activeCell="E9" sqref="E9"/>
    </sheetView>
  </sheetViews>
  <sheetFormatPr defaultColWidth="9" defaultRowHeight="12"/>
  <cols>
    <col min="1" max="1" width="2.875" customWidth="1"/>
    <col min="2" max="2" width="66.75" customWidth="1"/>
    <col min="3" max="3" width="14.375" hidden="1" customWidth="1"/>
    <col min="4" max="4" width="27.875" customWidth="1"/>
    <col min="5" max="5" width="38.125" customWidth="1"/>
    <col min="6" max="6" width="4.375" customWidth="1"/>
    <col min="7" max="7" width="12.125" bestFit="1" customWidth="1"/>
  </cols>
  <sheetData>
    <row r="2" spans="1:7" s="11" customFormat="1" ht="19.899999999999999" customHeight="1">
      <c r="A2" s="494" t="s">
        <v>0</v>
      </c>
      <c r="B2" s="494"/>
      <c r="C2" s="494"/>
      <c r="D2" s="494"/>
      <c r="E2" s="494"/>
    </row>
    <row r="3" spans="1:7" s="11" customFormat="1" ht="19.899999999999999" customHeight="1">
      <c r="A3" s="494" t="s">
        <v>1</v>
      </c>
      <c r="B3" s="494"/>
      <c r="C3" s="494"/>
      <c r="D3" s="494"/>
      <c r="E3" s="494"/>
    </row>
    <row r="4" spans="1:7" s="11" customFormat="1" ht="19.899999999999999" customHeight="1">
      <c r="A4" s="495" t="s">
        <v>2</v>
      </c>
      <c r="B4" s="495"/>
      <c r="C4" s="495"/>
      <c r="D4" s="495"/>
      <c r="E4" s="495"/>
    </row>
    <row r="5" spans="1:7" s="11" customFormat="1" ht="19.899999999999999" customHeight="1">
      <c r="A5" s="494" t="s">
        <v>3</v>
      </c>
      <c r="B5" s="494"/>
      <c r="C5" s="494"/>
      <c r="D5" s="494"/>
      <c r="E5" s="494"/>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399" t="s">
        <v>8</v>
      </c>
      <c r="C9" s="209">
        <v>5447</v>
      </c>
      <c r="D9" s="177">
        <f>ROUND(C9*$C$21,0)</f>
        <v>5691</v>
      </c>
      <c r="E9" s="2"/>
      <c r="G9" s="402"/>
    </row>
    <row r="10" spans="1:7" ht="35.1" customHeight="1">
      <c r="A10" s="15"/>
      <c r="B10" s="78" t="s">
        <v>9</v>
      </c>
      <c r="C10" s="210">
        <v>13482</v>
      </c>
      <c r="D10" s="177">
        <f t="shared" ref="D10:D12" si="0">ROUND(C10*$C$21,0)</f>
        <v>14086</v>
      </c>
      <c r="E10" s="20"/>
      <c r="G10" s="402"/>
    </row>
    <row r="11" spans="1:7" ht="35.1" customHeight="1">
      <c r="A11" s="15"/>
      <c r="B11" s="78" t="s">
        <v>10</v>
      </c>
      <c r="C11" s="209">
        <v>101111</v>
      </c>
      <c r="D11" s="177">
        <f t="shared" si="0"/>
        <v>105641</v>
      </c>
      <c r="E11" s="20"/>
      <c r="G11" s="402"/>
    </row>
    <row r="12" spans="1:7" ht="35.1" customHeight="1">
      <c r="A12" s="15"/>
      <c r="B12" s="29" t="s">
        <v>11</v>
      </c>
      <c r="C12" s="209">
        <v>25615</v>
      </c>
      <c r="D12" s="177">
        <f t="shared" si="0"/>
        <v>26763</v>
      </c>
      <c r="E12" s="20"/>
      <c r="G12" s="402"/>
    </row>
    <row r="13" spans="1:7" ht="35.1" customHeight="1">
      <c r="A13" s="15"/>
      <c r="B13" s="29" t="s">
        <v>12</v>
      </c>
      <c r="C13" s="209">
        <v>9437</v>
      </c>
      <c r="D13" s="177">
        <f>ROUND(C13*$C$21,0)</f>
        <v>9860</v>
      </c>
      <c r="E13" s="20"/>
      <c r="G13" s="402"/>
    </row>
    <row r="14" spans="1:7" ht="35.1" customHeight="1">
      <c r="A14" s="15"/>
      <c r="B14" s="58" t="s">
        <v>13</v>
      </c>
      <c r="C14" s="58"/>
      <c r="D14" s="144">
        <f>SUM(D9:D13)</f>
        <v>162041</v>
      </c>
      <c r="E14" s="15"/>
      <c r="G14" s="402"/>
    </row>
    <row r="15" spans="1:7" ht="12.75">
      <c r="A15" s="15"/>
      <c r="B15" s="15"/>
      <c r="C15" s="15"/>
      <c r="D15" s="31"/>
      <c r="E15" s="15"/>
    </row>
    <row r="16" spans="1:7" ht="71.25" customHeight="1">
      <c r="A16" s="15"/>
      <c r="B16" s="5" t="s">
        <v>14</v>
      </c>
      <c r="C16" s="435">
        <v>2138</v>
      </c>
      <c r="D16" s="177">
        <f>ROUND($C$21*C16,0)</f>
        <v>2234</v>
      </c>
      <c r="E16" s="132" t="s">
        <v>15</v>
      </c>
    </row>
    <row r="17" spans="1:9" ht="11.45" customHeight="1">
      <c r="A17" s="15"/>
      <c r="B17" s="1"/>
      <c r="C17" s="1"/>
      <c r="D17" s="15"/>
      <c r="E17" s="15"/>
    </row>
    <row r="18" spans="1:9" ht="55.5" customHeight="1">
      <c r="A18" s="15"/>
      <c r="B18" s="491" t="s">
        <v>16</v>
      </c>
      <c r="C18" s="492"/>
      <c r="D18" s="492"/>
      <c r="E18" s="493"/>
    </row>
    <row r="19" spans="1:9" ht="6" customHeight="1">
      <c r="A19" s="15"/>
      <c r="B19" s="15"/>
      <c r="C19" s="15"/>
      <c r="D19" s="15"/>
      <c r="E19" s="15"/>
    </row>
    <row r="20" spans="1:9" ht="12.75" hidden="1">
      <c r="A20" s="15"/>
      <c r="B20" s="243" t="s">
        <v>17</v>
      </c>
      <c r="C20" s="245"/>
      <c r="D20" s="246"/>
      <c r="E20" s="246"/>
    </row>
    <row r="21" spans="1:9" s="10" customFormat="1" ht="12.75" hidden="1">
      <c r="A21" s="15"/>
      <c r="B21" s="25" t="s">
        <v>18</v>
      </c>
      <c r="C21" s="208">
        <v>1.0448</v>
      </c>
      <c r="D21" s="242" t="s">
        <v>19</v>
      </c>
      <c r="E21" s="242" t="s">
        <v>20</v>
      </c>
    </row>
    <row r="22" spans="1:9" ht="12.75" hidden="1">
      <c r="A22" s="15"/>
      <c r="B22" s="1"/>
      <c r="C22" s="26"/>
      <c r="D22" s="15"/>
      <c r="E22" s="15" t="s">
        <v>21</v>
      </c>
    </row>
    <row r="23" spans="1:9" ht="12.75">
      <c r="A23" s="15"/>
      <c r="B23" s="1"/>
      <c r="C23" s="26"/>
      <c r="D23" s="15"/>
      <c r="E23" s="15"/>
    </row>
    <row r="24" spans="1:9" s="15" customFormat="1" ht="36.75" customHeight="1">
      <c r="B24" s="491" t="s">
        <v>22</v>
      </c>
      <c r="C24" s="492"/>
      <c r="D24" s="492"/>
      <c r="E24" s="492"/>
      <c r="F24" s="492"/>
      <c r="G24" s="493"/>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zoomScale="90" zoomScaleNormal="90" zoomScaleSheetLayoutView="70" workbookViewId="0">
      <selection activeCell="E26" sqref="E26"/>
    </sheetView>
  </sheetViews>
  <sheetFormatPr defaultColWidth="9" defaultRowHeight="12.75"/>
  <cols>
    <col min="1" max="1" width="2.875" style="15" customWidth="1"/>
    <col min="2" max="2" width="64" style="15" customWidth="1"/>
    <col min="3" max="3" width="16.375" style="15" hidden="1" customWidth="1"/>
    <col min="4" max="4" width="20.625" style="15" customWidth="1"/>
    <col min="5" max="5" width="41.5" style="15" customWidth="1"/>
    <col min="6" max="16384" width="9" style="15"/>
  </cols>
  <sheetData>
    <row r="1" spans="2:8">
      <c r="H1" s="260"/>
    </row>
    <row r="2" spans="2:8" s="11" customFormat="1" ht="15.75">
      <c r="B2" s="494" t="s">
        <v>59</v>
      </c>
      <c r="C2" s="494"/>
      <c r="D2" s="494"/>
      <c r="E2" s="494"/>
    </row>
    <row r="3" spans="2:8" s="11" customFormat="1" ht="15.75">
      <c r="B3" s="494" t="s">
        <v>66</v>
      </c>
      <c r="C3" s="494"/>
      <c r="D3" s="494"/>
      <c r="E3" s="494"/>
    </row>
    <row r="4" spans="2:8" s="11" customFormat="1" ht="15.75">
      <c r="B4" s="495" t="str">
        <f>'2022_BannerMD_BMT_AUT_ADULT'!A4</f>
        <v>EFFECTIVE 10/01/2022 THROUGH 9/30/2023</v>
      </c>
      <c r="C4" s="495"/>
      <c r="D4" s="495"/>
      <c r="E4" s="495"/>
      <c r="F4" s="130"/>
    </row>
    <row r="5" spans="2:8" s="11" customFormat="1" ht="15.75">
      <c r="B5" s="494" t="s">
        <v>61</v>
      </c>
      <c r="C5" s="494"/>
      <c r="D5" s="494"/>
      <c r="E5" s="494"/>
    </row>
    <row r="6" spans="2:8" s="12" customFormat="1" ht="15">
      <c r="B6" s="13"/>
      <c r="C6" s="13"/>
      <c r="D6" s="14"/>
      <c r="E6" s="14"/>
    </row>
    <row r="7" spans="2:8">
      <c r="B7" s="17"/>
      <c r="C7" s="17"/>
      <c r="D7" s="2" t="s">
        <v>4</v>
      </c>
      <c r="E7" s="2"/>
    </row>
    <row r="8" spans="2:8" ht="35.1" customHeight="1">
      <c r="B8" s="18" t="s">
        <v>5</v>
      </c>
      <c r="C8" s="19" t="s">
        <v>6</v>
      </c>
      <c r="D8" s="18" t="s">
        <v>7</v>
      </c>
      <c r="E8" s="2"/>
    </row>
    <row r="9" spans="2:8" ht="46.5" customHeight="1">
      <c r="B9" s="399" t="s">
        <v>8</v>
      </c>
      <c r="C9" s="174">
        <v>4459</v>
      </c>
      <c r="D9" s="146">
        <f>ROUND(C9*C$19,0)</f>
        <v>4659</v>
      </c>
      <c r="E9" s="2"/>
    </row>
    <row r="10" spans="2:8" ht="35.1" customHeight="1">
      <c r="B10" s="4" t="s">
        <v>67</v>
      </c>
      <c r="C10" s="169">
        <v>105585</v>
      </c>
      <c r="D10" s="146">
        <f>ROUND(C10*C$19,0)</f>
        <v>110315</v>
      </c>
      <c r="E10" s="20"/>
    </row>
    <row r="11" spans="2:8" ht="35.1" customHeight="1">
      <c r="B11" s="21" t="s">
        <v>68</v>
      </c>
      <c r="C11" s="21"/>
      <c r="D11" s="147">
        <f>SUM(D9:D10)</f>
        <v>114974</v>
      </c>
    </row>
    <row r="12" spans="2:8">
      <c r="D12" s="149"/>
    </row>
    <row r="13" spans="2:8" ht="72.75" customHeight="1">
      <c r="B13" s="5" t="s">
        <v>69</v>
      </c>
      <c r="C13" s="5"/>
      <c r="D13" s="150">
        <f>'2022_BannerMD_BMT_AUT_ADULT'!D16</f>
        <v>2234</v>
      </c>
      <c r="E13" s="496" t="str">
        <f>'2022_BannerMD_BMT_AUT_ADULT'!E16</f>
        <v>Days 11+/61+ paid at the per diem rate are not subject to the transplant outlier (prep and transplant through day 60) but are subject to outlier pursuant to the transplant specialty contract at an established threshold of $7,263.18</v>
      </c>
      <c r="F13" s="498"/>
    </row>
    <row r="14" spans="2:8">
      <c r="B14" s="9"/>
      <c r="C14" s="9"/>
      <c r="D14" s="8"/>
    </row>
    <row r="15" spans="2:8" ht="55.5" customHeight="1">
      <c r="B15" s="491" t="s">
        <v>16</v>
      </c>
      <c r="C15" s="492"/>
      <c r="D15" s="492"/>
      <c r="E15" s="493"/>
    </row>
    <row r="16" spans="2:8">
      <c r="B16" s="9"/>
      <c r="C16" s="9"/>
      <c r="D16" s="8"/>
    </row>
    <row r="17" spans="2:3" hidden="1"/>
    <row r="18" spans="2:3" hidden="1">
      <c r="B18" s="138" t="s">
        <v>28</v>
      </c>
    </row>
    <row r="19" spans="2:3" hidden="1">
      <c r="B19" s="25" t="s">
        <v>18</v>
      </c>
      <c r="C19" s="27">
        <v>1.0448</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zoomScale="90" zoomScaleNormal="90" zoomScaleSheetLayoutView="70" workbookViewId="0">
      <selection activeCell="E14" sqref="E14:F14"/>
    </sheetView>
  </sheetViews>
  <sheetFormatPr defaultColWidth="9" defaultRowHeight="12.75"/>
  <cols>
    <col min="1" max="1" width="2.875" style="15" customWidth="1"/>
    <col min="2" max="2" width="62.625" style="15" customWidth="1"/>
    <col min="3" max="3" width="16.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494" t="s">
        <v>59</v>
      </c>
      <c r="C2" s="494"/>
      <c r="D2" s="494"/>
      <c r="E2" s="494"/>
      <c r="F2" s="494"/>
    </row>
    <row r="3" spans="2:9" s="11" customFormat="1" ht="19.899999999999999" customHeight="1">
      <c r="B3" s="494" t="s">
        <v>70</v>
      </c>
      <c r="C3" s="494"/>
      <c r="D3" s="494"/>
      <c r="E3" s="494"/>
      <c r="F3" s="494"/>
    </row>
    <row r="4" spans="2:9" s="11" customFormat="1" ht="19.899999999999999" customHeight="1">
      <c r="B4" s="495" t="str">
        <f>'2022_BUMCP_KIDNEY CADAVERIC'!B4:E4</f>
        <v>EFFECTIVE 10/01/2022 THROUGH 9/30/2023</v>
      </c>
      <c r="C4" s="495"/>
      <c r="D4" s="495"/>
      <c r="E4" s="495"/>
      <c r="F4" s="495"/>
    </row>
    <row r="5" spans="2:9" s="11" customFormat="1" ht="19.899999999999999" customHeight="1">
      <c r="B5" s="494" t="s">
        <v>61</v>
      </c>
      <c r="C5" s="494"/>
      <c r="D5" s="494"/>
      <c r="E5" s="494"/>
      <c r="F5" s="494"/>
    </row>
    <row r="6" spans="2:9" ht="15.75">
      <c r="D6" s="2"/>
      <c r="F6" s="494"/>
      <c r="G6" s="494"/>
      <c r="H6" s="494"/>
      <c r="I6" s="494"/>
    </row>
    <row r="7" spans="2:9">
      <c r="B7" s="17"/>
      <c r="C7" s="17"/>
      <c r="D7" s="2" t="s">
        <v>4</v>
      </c>
      <c r="E7" s="2"/>
      <c r="F7" s="2"/>
    </row>
    <row r="8" spans="2:9" ht="35.1" customHeight="1">
      <c r="B8" s="18" t="s">
        <v>5</v>
      </c>
      <c r="C8" s="19" t="s">
        <v>6</v>
      </c>
      <c r="D8" s="81" t="s">
        <v>7</v>
      </c>
      <c r="E8" s="2"/>
      <c r="F8" s="2"/>
    </row>
    <row r="9" spans="2:9" ht="44.25" customHeight="1">
      <c r="B9" s="399" t="s">
        <v>8</v>
      </c>
      <c r="C9" s="174">
        <v>4459</v>
      </c>
      <c r="D9" s="146">
        <f>ROUND(C9*$C$27,0)</f>
        <v>4659</v>
      </c>
      <c r="E9" s="2"/>
      <c r="F9" s="2"/>
    </row>
    <row r="10" spans="2:9" ht="35.1" customHeight="1">
      <c r="B10" s="4" t="s">
        <v>71</v>
      </c>
      <c r="C10" s="169">
        <v>105585</v>
      </c>
      <c r="D10" s="146">
        <f>ROUND(C10*$C$27,0)</f>
        <v>110315</v>
      </c>
      <c r="E10" s="20"/>
    </row>
    <row r="11" spans="2:9" ht="35.1" customHeight="1">
      <c r="B11" s="4" t="s">
        <v>72</v>
      </c>
      <c r="C11" s="169">
        <v>16745</v>
      </c>
      <c r="D11" s="146">
        <f>ROUND(C11*$C$27,0)</f>
        <v>17495</v>
      </c>
      <c r="E11" s="20"/>
    </row>
    <row r="12" spans="2:9" ht="35.1" customHeight="1">
      <c r="B12" s="21" t="s">
        <v>73</v>
      </c>
      <c r="C12" s="21"/>
      <c r="D12" s="147">
        <f>SUM(D9:D11)</f>
        <v>132469</v>
      </c>
    </row>
    <row r="13" spans="2:9">
      <c r="D13" s="149"/>
    </row>
    <row r="14" spans="2:9" ht="79.5" customHeight="1">
      <c r="B14" s="5" t="s">
        <v>69</v>
      </c>
      <c r="C14" s="5"/>
      <c r="D14" s="150">
        <f>'2022_BannerMD_BMT_AUT_ADULT'!D16</f>
        <v>2234</v>
      </c>
      <c r="E14" s="496" t="str">
        <f>'2022_BannerMD_BMT_AUT_ADULT'!E16</f>
        <v>Days 11+/61+ paid at the per diem rate are not subject to the transplant outlier (prep and transplant through day 60) but are subject to outlier pursuant to the transplant specialty contract at an established threshold of $7,263.18</v>
      </c>
      <c r="F14" s="498"/>
    </row>
    <row r="15" spans="2:9">
      <c r="B15" s="9"/>
      <c r="C15" s="9"/>
    </row>
    <row r="16" spans="2:9" s="12" customFormat="1" ht="15">
      <c r="B16" s="13"/>
      <c r="C16" s="13"/>
      <c r="D16" s="14"/>
      <c r="E16" s="14"/>
      <c r="F16" s="14"/>
    </row>
    <row r="17" spans="2:6" s="12" customFormat="1" ht="63.95" customHeight="1">
      <c r="B17" s="491" t="s">
        <v>16</v>
      </c>
      <c r="C17" s="492"/>
      <c r="D17" s="492"/>
      <c r="E17" s="492"/>
      <c r="F17" s="493"/>
    </row>
    <row r="18" spans="2:6">
      <c r="B18" s="9"/>
      <c r="C18" s="9"/>
      <c r="D18" s="8"/>
    </row>
    <row r="19" spans="2:6">
      <c r="B19" s="9"/>
      <c r="C19" s="9"/>
      <c r="D19" s="8"/>
    </row>
    <row r="25" spans="2:6" hidden="1"/>
    <row r="26" spans="2:6" hidden="1">
      <c r="B26" s="138" t="s">
        <v>28</v>
      </c>
    </row>
    <row r="27" spans="2:6" hidden="1">
      <c r="B27" s="25" t="s">
        <v>18</v>
      </c>
      <c r="C27" s="27">
        <v>1.0448</v>
      </c>
    </row>
    <row r="28" spans="2:6" hidden="1">
      <c r="B28" s="15" t="s">
        <v>74</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9"/>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64" style="15" customWidth="1"/>
    <col min="3" max="3" width="16.375"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494" t="s">
        <v>59</v>
      </c>
      <c r="C2" s="494"/>
      <c r="D2" s="494"/>
      <c r="E2" s="494"/>
      <c r="F2" s="494"/>
      <c r="G2" s="85"/>
    </row>
    <row r="3" spans="1:7" s="11" customFormat="1" ht="19.899999999999999" customHeight="1">
      <c r="B3" s="494" t="s">
        <v>75</v>
      </c>
      <c r="C3" s="494"/>
      <c r="D3" s="494"/>
      <c r="E3" s="494"/>
      <c r="F3" s="494"/>
      <c r="G3" s="85"/>
    </row>
    <row r="4" spans="1:7" s="11" customFormat="1" ht="19.899999999999999" customHeight="1">
      <c r="B4" s="495" t="str">
        <f>'2022_BUMCP_KIDNEY CADAVERIC'!B4:E4</f>
        <v>EFFECTIVE 10/01/2022 THROUGH 9/30/2023</v>
      </c>
      <c r="C4" s="495"/>
      <c r="D4" s="495"/>
      <c r="E4" s="495"/>
      <c r="F4" s="495"/>
      <c r="G4" s="85"/>
    </row>
    <row r="5" spans="1:7" s="11" customFormat="1" ht="19.899999999999999" customHeight="1">
      <c r="B5" s="494" t="s">
        <v>61</v>
      </c>
      <c r="C5" s="494"/>
      <c r="D5" s="494"/>
      <c r="E5" s="494"/>
      <c r="F5" s="494"/>
      <c r="G5" s="85"/>
    </row>
    <row r="6" spans="1:7">
      <c r="D6" s="2"/>
    </row>
    <row r="7" spans="1:7">
      <c r="B7" s="17"/>
      <c r="C7" s="17"/>
      <c r="D7" s="2" t="s">
        <v>4</v>
      </c>
      <c r="E7" s="2"/>
      <c r="F7" s="2"/>
      <c r="G7" s="2"/>
    </row>
    <row r="8" spans="1:7" s="10" customFormat="1" ht="35.1" customHeight="1">
      <c r="A8" s="15"/>
      <c r="B8" s="80" t="s">
        <v>5</v>
      </c>
      <c r="C8" s="129" t="s">
        <v>6</v>
      </c>
      <c r="D8" s="86" t="s">
        <v>7</v>
      </c>
      <c r="E8" s="2"/>
      <c r="F8" s="2"/>
      <c r="G8" s="15"/>
    </row>
    <row r="9" spans="1:7" s="10" customFormat="1" ht="50.25" customHeight="1">
      <c r="A9" s="15"/>
      <c r="B9" s="399" t="s">
        <v>8</v>
      </c>
      <c r="C9" s="247">
        <v>3216</v>
      </c>
      <c r="D9" s="146">
        <f>ROUND(C9*$C$27,0)</f>
        <v>3360</v>
      </c>
      <c r="E9" s="2"/>
      <c r="F9" s="2"/>
      <c r="G9" s="15"/>
    </row>
    <row r="10" spans="1:7" ht="35.1" customHeight="1">
      <c r="B10" s="79" t="s">
        <v>10</v>
      </c>
      <c r="C10" s="216">
        <v>80066</v>
      </c>
      <c r="D10" s="146">
        <f t="shared" ref="D10:D12" si="0">ROUND(C10*$C$27,0)</f>
        <v>83653</v>
      </c>
      <c r="E10" s="20"/>
    </row>
    <row r="11" spans="1:7" ht="35.1" customHeight="1">
      <c r="B11" s="29" t="s">
        <v>11</v>
      </c>
      <c r="C11" s="146">
        <v>35609</v>
      </c>
      <c r="D11" s="146">
        <f t="shared" si="0"/>
        <v>37204</v>
      </c>
      <c r="E11" s="20"/>
    </row>
    <row r="12" spans="1:7" ht="35.1" customHeight="1">
      <c r="B12" s="29" t="s">
        <v>76</v>
      </c>
      <c r="C12" s="146">
        <v>7751</v>
      </c>
      <c r="D12" s="146">
        <f t="shared" si="0"/>
        <v>8098</v>
      </c>
      <c r="E12" s="20"/>
    </row>
    <row r="13" spans="1:7" ht="35.1" customHeight="1">
      <c r="B13" s="21" t="s">
        <v>77</v>
      </c>
      <c r="C13" s="21"/>
      <c r="D13" s="147">
        <f>SUM(D9:D12)</f>
        <v>132315</v>
      </c>
      <c r="G13" s="30"/>
    </row>
    <row r="14" spans="1:7">
      <c r="B14" s="1"/>
      <c r="C14" s="1"/>
      <c r="D14" s="149"/>
    </row>
    <row r="15" spans="1:7" ht="70.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8"/>
    </row>
    <row r="16" spans="1:7">
      <c r="B16" s="9"/>
      <c r="C16" s="9"/>
    </row>
    <row r="17" spans="2:6" s="12" customFormat="1" ht="15">
      <c r="B17" s="13"/>
      <c r="C17" s="13"/>
    </row>
    <row r="18" spans="2:6" s="12" customFormat="1" ht="60" customHeight="1">
      <c r="B18" s="491" t="s">
        <v>16</v>
      </c>
      <c r="C18" s="492"/>
      <c r="D18" s="492"/>
      <c r="E18" s="492"/>
      <c r="F18" s="493"/>
    </row>
    <row r="19" spans="2:6">
      <c r="B19" s="9"/>
      <c r="C19" s="9"/>
      <c r="D19" s="31"/>
    </row>
    <row r="20" spans="2:6">
      <c r="B20" s="9"/>
      <c r="C20" s="9"/>
      <c r="D20" s="31"/>
    </row>
    <row r="24" spans="2:6" hidden="1"/>
    <row r="25" spans="2:6" hidden="1"/>
    <row r="26" spans="2:6" hidden="1">
      <c r="B26" s="138" t="s">
        <v>28</v>
      </c>
    </row>
    <row r="27" spans="2:6" hidden="1">
      <c r="B27" s="25" t="s">
        <v>18</v>
      </c>
      <c r="C27" s="27">
        <v>1.0448</v>
      </c>
    </row>
    <row r="28" spans="2:6" hidden="1">
      <c r="C28" s="26"/>
    </row>
    <row r="29" spans="2:6" hidden="1"/>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8"/>
  <sheetViews>
    <sheetView showGridLines="0" zoomScale="90" zoomScaleNormal="90" zoomScaleSheetLayoutView="70" workbookViewId="0">
      <selection activeCell="E12" sqref="E12"/>
    </sheetView>
  </sheetViews>
  <sheetFormatPr defaultColWidth="24.25" defaultRowHeight="12.75"/>
  <cols>
    <col min="1" max="1" width="1.875" style="15" bestFit="1" customWidth="1"/>
    <col min="2" max="2" width="64" style="15" customWidth="1"/>
    <col min="3" max="3" width="16.37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494" t="s">
        <v>59</v>
      </c>
      <c r="C2" s="494"/>
      <c r="D2" s="494"/>
      <c r="E2" s="494"/>
      <c r="F2" s="494"/>
    </row>
    <row r="3" spans="1:6" s="11" customFormat="1" ht="19.899999999999999" customHeight="1">
      <c r="B3" s="494" t="s">
        <v>78</v>
      </c>
      <c r="C3" s="494"/>
      <c r="D3" s="494"/>
      <c r="E3" s="494"/>
      <c r="F3" s="494"/>
    </row>
    <row r="4" spans="1:6" s="11" customFormat="1" ht="19.899999999999999" customHeight="1">
      <c r="B4" s="495" t="str">
        <f>'2022_BUMCP_KIDNEY CADAVERIC'!B4:E4</f>
        <v>EFFECTIVE 10/01/2022 THROUGH 9/30/2023</v>
      </c>
      <c r="C4" s="495"/>
      <c r="D4" s="495"/>
      <c r="E4" s="495"/>
      <c r="F4" s="495"/>
    </row>
    <row r="5" spans="1:6" s="11" customFormat="1" ht="19.899999999999999" customHeight="1">
      <c r="B5" s="494" t="s">
        <v>61</v>
      </c>
      <c r="C5" s="494"/>
      <c r="D5" s="494"/>
      <c r="E5" s="494"/>
      <c r="F5" s="494"/>
    </row>
    <row r="6" spans="1:6" s="12" customFormat="1" ht="15">
      <c r="B6" s="13"/>
      <c r="C6" s="13"/>
    </row>
    <row r="7" spans="1:6" ht="20.25" customHeight="1">
      <c r="B7" s="17"/>
      <c r="C7" s="17"/>
      <c r="D7" s="2" t="s">
        <v>4</v>
      </c>
      <c r="E7" s="2"/>
      <c r="F7" s="2"/>
    </row>
    <row r="8" spans="1:6" ht="35.1" customHeight="1">
      <c r="B8" s="18" t="s">
        <v>5</v>
      </c>
      <c r="C8" s="28" t="s">
        <v>6</v>
      </c>
      <c r="D8" s="18" t="s">
        <v>7</v>
      </c>
      <c r="E8" s="2"/>
      <c r="F8" s="2"/>
    </row>
    <row r="9" spans="1:6" ht="44.25" customHeight="1">
      <c r="B9" s="399" t="s">
        <v>8</v>
      </c>
      <c r="C9" s="174">
        <v>4618</v>
      </c>
      <c r="D9" s="146">
        <f>ROUND(C9*$C$26,0)</f>
        <v>4825</v>
      </c>
      <c r="E9" s="2"/>
      <c r="F9" s="2"/>
    </row>
    <row r="10" spans="1:6" ht="35.1" customHeight="1">
      <c r="B10" s="23" t="s">
        <v>10</v>
      </c>
      <c r="C10" s="146">
        <v>114065</v>
      </c>
      <c r="D10" s="146">
        <f t="shared" ref="D10:D12" si="0">ROUND(C10*$C$26,0)</f>
        <v>119175</v>
      </c>
      <c r="E10" s="20"/>
    </row>
    <row r="11" spans="1:6" ht="35.1" customHeight="1">
      <c r="B11" s="29" t="s">
        <v>11</v>
      </c>
      <c r="C11" s="146">
        <v>46212</v>
      </c>
      <c r="D11" s="146">
        <f t="shared" si="0"/>
        <v>48282</v>
      </c>
      <c r="E11" s="20"/>
    </row>
    <row r="12" spans="1:6" ht="35.1" customHeight="1">
      <c r="B12" s="29" t="s">
        <v>76</v>
      </c>
      <c r="C12" s="146">
        <v>8701</v>
      </c>
      <c r="D12" s="146">
        <f t="shared" si="0"/>
        <v>9091</v>
      </c>
      <c r="E12" s="20"/>
    </row>
    <row r="13" spans="1:6" ht="35.1" customHeight="1">
      <c r="B13" s="21" t="s">
        <v>79</v>
      </c>
      <c r="C13" s="21"/>
      <c r="D13" s="147">
        <f>SUM(D9:D12)</f>
        <v>181373</v>
      </c>
    </row>
    <row r="14" spans="1:6">
      <c r="B14" s="1"/>
      <c r="C14" s="1"/>
      <c r="D14" s="149"/>
    </row>
    <row r="15" spans="1:6" ht="80.2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8"/>
    </row>
    <row r="16" spans="1:6">
      <c r="B16" s="9"/>
      <c r="C16" s="9"/>
    </row>
    <row r="17" spans="2:6" s="12" customFormat="1" ht="52.5" customHeight="1">
      <c r="B17" s="491" t="s">
        <v>16</v>
      </c>
      <c r="C17" s="492"/>
      <c r="D17" s="492"/>
      <c r="E17" s="492"/>
      <c r="F17" s="493"/>
    </row>
    <row r="18" spans="2:6">
      <c r="B18" s="9"/>
      <c r="C18" s="9"/>
      <c r="D18" s="31"/>
    </row>
    <row r="19" spans="2:6">
      <c r="B19" s="9"/>
      <c r="C19" s="9"/>
      <c r="D19" s="31"/>
    </row>
    <row r="23" spans="2:6" hidden="1"/>
    <row r="24" spans="2:6" hidden="1"/>
    <row r="25" spans="2:6" hidden="1">
      <c r="B25" s="138" t="s">
        <v>28</v>
      </c>
    </row>
    <row r="26" spans="2:6" hidden="1">
      <c r="B26" s="25" t="s">
        <v>18</v>
      </c>
      <c r="C26" s="27">
        <v>1.0448</v>
      </c>
    </row>
    <row r="27" spans="2:6" hidden="1">
      <c r="C27" s="26"/>
    </row>
    <row r="28" spans="2:6" hidden="1"/>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494" t="s">
        <v>59</v>
      </c>
      <c r="B2" s="494"/>
      <c r="C2" s="494"/>
      <c r="D2" s="494"/>
      <c r="E2" s="494"/>
      <c r="F2" s="494"/>
    </row>
    <row r="3" spans="1:10" s="11" customFormat="1" ht="19.899999999999999" customHeight="1">
      <c r="A3" s="494" t="s">
        <v>80</v>
      </c>
      <c r="B3" s="494"/>
      <c r="C3" s="494"/>
      <c r="D3" s="494"/>
      <c r="E3" s="494"/>
      <c r="F3" s="494"/>
    </row>
    <row r="4" spans="1:10" s="11" customFormat="1" ht="19.899999999999999" customHeight="1">
      <c r="A4" s="495" t="str">
        <f>'2022_BannerMD_BMT_AUT_ADULT'!A4:E4</f>
        <v>EFFECTIVE 10/01/2022 THROUGH 9/30/2023</v>
      </c>
      <c r="B4" s="495"/>
      <c r="C4" s="495"/>
      <c r="D4" s="495"/>
      <c r="E4" s="495"/>
      <c r="F4" s="495"/>
    </row>
    <row r="5" spans="1:10" s="11" customFormat="1" ht="19.899999999999999" customHeight="1">
      <c r="A5" s="494" t="s">
        <v>61</v>
      </c>
      <c r="B5" s="494"/>
      <c r="C5" s="494"/>
      <c r="D5" s="494"/>
      <c r="E5" s="494"/>
      <c r="F5" s="494"/>
    </row>
    <row r="6" spans="1:10" s="12" customFormat="1" ht="15.75">
      <c r="B6" s="13"/>
      <c r="C6" s="13"/>
      <c r="D6" s="14"/>
      <c r="E6" s="14"/>
      <c r="F6" s="494"/>
      <c r="G6" s="494"/>
      <c r="H6" s="494"/>
      <c r="I6" s="494"/>
      <c r="J6" s="494"/>
    </row>
    <row r="7" spans="1:10">
      <c r="B7" s="17"/>
      <c r="C7" s="17"/>
      <c r="D7" s="2" t="s">
        <v>4</v>
      </c>
      <c r="E7" s="2"/>
      <c r="F7" s="2"/>
    </row>
    <row r="8" spans="1:10" ht="24.95" customHeight="1">
      <c r="B8" s="18" t="s">
        <v>5</v>
      </c>
      <c r="C8" s="28" t="s">
        <v>6</v>
      </c>
      <c r="D8" s="18" t="s">
        <v>7</v>
      </c>
      <c r="E8" s="2"/>
      <c r="F8" s="2"/>
    </row>
    <row r="9" spans="1:10" ht="47.25" customHeight="1">
      <c r="B9" s="399" t="s">
        <v>8</v>
      </c>
      <c r="C9" s="174">
        <v>6709</v>
      </c>
      <c r="D9" s="146">
        <f>ROUND(C9*$C$25,0)</f>
        <v>7010</v>
      </c>
      <c r="E9" s="2"/>
      <c r="F9" s="2"/>
    </row>
    <row r="10" spans="1:10" ht="35.1" customHeight="1">
      <c r="B10" s="23" t="s">
        <v>10</v>
      </c>
      <c r="C10" s="146">
        <v>142379</v>
      </c>
      <c r="D10" s="146">
        <f t="shared" ref="D10:D12" si="0">ROUND(C10*$C$25,0)</f>
        <v>148758</v>
      </c>
      <c r="E10" s="20"/>
    </row>
    <row r="11" spans="1:10" ht="48" customHeight="1">
      <c r="B11" s="29" t="s">
        <v>11</v>
      </c>
      <c r="C11" s="146">
        <v>65808</v>
      </c>
      <c r="D11" s="146">
        <f t="shared" si="0"/>
        <v>68756</v>
      </c>
      <c r="E11" s="20"/>
    </row>
    <row r="12" spans="1:10" ht="33" customHeight="1">
      <c r="B12" s="29" t="s">
        <v>12</v>
      </c>
      <c r="C12" s="146">
        <v>32903</v>
      </c>
      <c r="D12" s="146">
        <f t="shared" si="0"/>
        <v>34377</v>
      </c>
      <c r="E12" s="20"/>
    </row>
    <row r="13" spans="1:10" ht="35.1" customHeight="1">
      <c r="B13" s="21" t="s">
        <v>81</v>
      </c>
      <c r="C13" s="21"/>
      <c r="D13" s="147">
        <f>SUM(D9:D12)</f>
        <v>258901</v>
      </c>
    </row>
    <row r="14" spans="1:10">
      <c r="B14" s="1"/>
      <c r="C14" s="1"/>
      <c r="D14" s="149"/>
    </row>
    <row r="15" spans="1:10" ht="69"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8"/>
    </row>
    <row r="16" spans="1:10">
      <c r="B16" s="9"/>
      <c r="C16" s="9"/>
    </row>
    <row r="17" spans="2:6" s="12" customFormat="1" ht="52.5" customHeight="1">
      <c r="B17" s="491" t="s">
        <v>16</v>
      </c>
      <c r="C17" s="492"/>
      <c r="D17" s="492"/>
      <c r="E17" s="492"/>
      <c r="F17" s="493"/>
    </row>
    <row r="18" spans="2:6">
      <c r="B18" s="9"/>
      <c r="C18" s="9"/>
      <c r="D18" s="31"/>
    </row>
    <row r="23" spans="2:6" hidden="1"/>
    <row r="24" spans="2:6" hidden="1">
      <c r="B24" s="138" t="s">
        <v>28</v>
      </c>
    </row>
    <row r="25" spans="2:6" hidden="1">
      <c r="B25" s="25" t="s">
        <v>18</v>
      </c>
      <c r="C25" s="27">
        <v>1.0448</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E12" sqref="E12"/>
    </sheetView>
  </sheetViews>
  <sheetFormatPr defaultColWidth="9" defaultRowHeight="12"/>
  <cols>
    <col min="1" max="1" width="3.125" style="10" customWidth="1"/>
    <col min="2" max="2" width="64" style="10" customWidth="1"/>
    <col min="3" max="3" width="16.3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7" customFormat="1" ht="19.899999999999999" customHeight="1">
      <c r="A2" s="494" t="s">
        <v>59</v>
      </c>
      <c r="B2" s="494"/>
      <c r="C2" s="494"/>
      <c r="D2" s="494"/>
      <c r="E2" s="494"/>
      <c r="F2" s="494"/>
    </row>
    <row r="3" spans="1:6" s="47" customFormat="1" ht="19.899999999999999" customHeight="1">
      <c r="A3" s="494" t="s">
        <v>82</v>
      </c>
      <c r="B3" s="494"/>
      <c r="C3" s="494"/>
      <c r="D3" s="494"/>
      <c r="E3" s="494"/>
      <c r="F3" s="494"/>
    </row>
    <row r="4" spans="1:6" s="47" customFormat="1" ht="19.899999999999999" customHeight="1">
      <c r="A4" s="495" t="str">
        <f>'2022_BannerMD_BMT_AUT_ADULT'!A4:E4</f>
        <v>EFFECTIVE 10/01/2022 THROUGH 9/30/2023</v>
      </c>
      <c r="B4" s="495"/>
      <c r="C4" s="495"/>
      <c r="D4" s="495"/>
      <c r="E4" s="495"/>
      <c r="F4" s="495"/>
    </row>
    <row r="5" spans="1:6" s="47" customFormat="1" ht="19.899999999999999" customHeight="1">
      <c r="A5" s="494" t="s">
        <v>61</v>
      </c>
      <c r="B5" s="494"/>
      <c r="C5" s="494"/>
      <c r="D5" s="494"/>
      <c r="E5" s="494"/>
      <c r="F5" s="494"/>
    </row>
    <row r="6" spans="1:6" ht="15.75">
      <c r="A6" s="392"/>
      <c r="B6" s="392" t="s">
        <v>43</v>
      </c>
      <c r="C6" s="392"/>
      <c r="D6" s="392"/>
      <c r="E6" s="392"/>
      <c r="F6" s="392"/>
    </row>
    <row r="7" spans="1:6" s="15" customFormat="1" ht="27.95" customHeight="1">
      <c r="B7" s="17"/>
      <c r="C7" s="17"/>
      <c r="D7" s="2" t="s">
        <v>4</v>
      </c>
      <c r="E7" s="507"/>
      <c r="F7" s="507"/>
    </row>
    <row r="8" spans="1:6" s="15" customFormat="1" ht="35.1" customHeight="1">
      <c r="B8" s="18" t="s">
        <v>5</v>
      </c>
      <c r="C8" s="28" t="s">
        <v>6</v>
      </c>
      <c r="D8" s="18" t="s">
        <v>7</v>
      </c>
      <c r="E8" s="2"/>
      <c r="F8" s="2"/>
    </row>
    <row r="9" spans="1:6" s="15" customFormat="1" ht="47.25" customHeight="1">
      <c r="B9" s="399" t="s">
        <v>8</v>
      </c>
      <c r="C9" s="174">
        <v>6922</v>
      </c>
      <c r="D9" s="146">
        <f>ROUND(C9*$C$26,0)</f>
        <v>7232</v>
      </c>
      <c r="E9" s="2"/>
      <c r="F9" s="2"/>
    </row>
    <row r="10" spans="1:6" s="15" customFormat="1" ht="35.1" customHeight="1">
      <c r="B10" s="29" t="s">
        <v>10</v>
      </c>
      <c r="C10" s="146">
        <v>188034</v>
      </c>
      <c r="D10" s="146">
        <f t="shared" ref="D10:D12" si="0">ROUND(C10*$C$26,0)</f>
        <v>196458</v>
      </c>
    </row>
    <row r="11" spans="1:6" s="15" customFormat="1" ht="35.1" customHeight="1">
      <c r="B11" s="29" t="s">
        <v>11</v>
      </c>
      <c r="C11" s="146">
        <v>101802</v>
      </c>
      <c r="D11" s="146">
        <f t="shared" si="0"/>
        <v>106363</v>
      </c>
    </row>
    <row r="12" spans="1:6" s="15" customFormat="1" ht="35.1" customHeight="1">
      <c r="B12" s="29" t="s">
        <v>12</v>
      </c>
      <c r="C12" s="146">
        <v>36894</v>
      </c>
      <c r="D12" s="146">
        <f t="shared" si="0"/>
        <v>38547</v>
      </c>
    </row>
    <row r="13" spans="1:6" s="15" customFormat="1" ht="35.1" customHeight="1">
      <c r="B13" s="21" t="s">
        <v>83</v>
      </c>
      <c r="C13" s="2"/>
      <c r="D13" s="147">
        <f>SUM(D9:D12)</f>
        <v>348600</v>
      </c>
    </row>
    <row r="14" spans="1:6" s="15" customFormat="1" ht="12.75">
      <c r="B14" s="1"/>
      <c r="C14" s="1"/>
      <c r="D14" s="149"/>
    </row>
    <row r="15" spans="1:6" s="15" customFormat="1" ht="12.75">
      <c r="B15" s="21"/>
      <c r="C15" s="2"/>
      <c r="D15" s="147"/>
    </row>
    <row r="16" spans="1:6" s="15" customFormat="1" ht="79.5" customHeight="1">
      <c r="B16" s="5" t="s">
        <v>14</v>
      </c>
      <c r="C16" s="5"/>
      <c r="D16" s="150">
        <f>'2022_BannerMD_BMT_AUT_ADULT'!D16</f>
        <v>2234</v>
      </c>
      <c r="E16" s="496" t="str">
        <f>'2022_BannerMD_BMT_AUT_ADULT'!E16</f>
        <v>Days 11+/61+ paid at the per diem rate are not subject to the transplant outlier (prep and transplant through day 60) but are subject to outlier pursuant to the transplant specialty contract at an established threshold of $7,263.18</v>
      </c>
      <c r="F16" s="498"/>
    </row>
    <row r="17" spans="1:6" ht="12.75">
      <c r="A17" s="15"/>
      <c r="B17" s="1"/>
      <c r="C17" s="1"/>
      <c r="D17" s="15"/>
      <c r="E17" s="15"/>
      <c r="F17" s="15"/>
    </row>
    <row r="18" spans="1:6" ht="65.25" customHeight="1">
      <c r="A18" s="12"/>
      <c r="B18" s="491" t="s">
        <v>36</v>
      </c>
      <c r="C18" s="492"/>
      <c r="D18" s="492"/>
      <c r="E18" s="492"/>
      <c r="F18" s="493"/>
    </row>
    <row r="19" spans="1:6" ht="12.75">
      <c r="A19" s="15"/>
      <c r="C19" s="1"/>
      <c r="D19" s="15"/>
      <c r="E19" s="15"/>
      <c r="F19" s="15"/>
    </row>
    <row r="22" spans="1:6" ht="11.25" hidden="1" customHeight="1"/>
    <row r="23" spans="1:6" hidden="1"/>
    <row r="24" spans="1:6" hidden="1"/>
    <row r="25" spans="1:6" ht="12.75" hidden="1">
      <c r="B25" s="138" t="s">
        <v>28</v>
      </c>
      <c r="C25" s="15"/>
      <c r="D25" s="15"/>
      <c r="E25" s="15"/>
      <c r="F25" s="15"/>
    </row>
    <row r="26" spans="1:6" ht="12.75" hidden="1">
      <c r="B26" s="25" t="s">
        <v>18</v>
      </c>
      <c r="C26" s="27">
        <v>1.0448</v>
      </c>
    </row>
    <row r="27" spans="1:6" hidden="1">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topLeftCell="A10" zoomScale="90" zoomScaleNormal="90" zoomScaleSheetLayoutView="70" workbookViewId="0">
      <selection activeCell="D16" sqref="D16"/>
    </sheetView>
  </sheetViews>
  <sheetFormatPr defaultColWidth="9" defaultRowHeight="12"/>
  <cols>
    <col min="1" max="1" width="2.875" customWidth="1"/>
    <col min="2" max="2" width="66.75" customWidth="1"/>
    <col min="3" max="3" width="14.375" hidden="1" customWidth="1"/>
    <col min="4" max="4" width="27.875" customWidth="1"/>
    <col min="5" max="5" width="38.125" customWidth="1"/>
    <col min="6" max="6" width="9" customWidth="1"/>
  </cols>
  <sheetData>
    <row r="2" spans="1:7" s="11" customFormat="1" ht="19.899999999999999" customHeight="1">
      <c r="B2" s="494" t="s">
        <v>84</v>
      </c>
      <c r="C2" s="494"/>
      <c r="D2" s="494"/>
      <c r="E2" s="494"/>
      <c r="F2" s="85"/>
      <c r="G2" s="85"/>
    </row>
    <row r="3" spans="1:7" s="11" customFormat="1" ht="19.899999999999999" customHeight="1">
      <c r="A3" s="494" t="s">
        <v>85</v>
      </c>
      <c r="B3" s="494"/>
      <c r="C3" s="494"/>
      <c r="D3" s="494"/>
      <c r="E3" s="494"/>
    </row>
    <row r="4" spans="1:7" s="11" customFormat="1" ht="19.899999999999999" customHeight="1">
      <c r="A4" s="495" t="str">
        <f>'2022_BannerMD_BMT_AUT_ADULT'!A4:E4</f>
        <v>EFFECTIVE 10/01/2022 THROUGH 9/30/2023</v>
      </c>
      <c r="B4" s="495"/>
      <c r="C4" s="495"/>
      <c r="D4" s="495"/>
      <c r="E4" s="495"/>
    </row>
    <row r="5" spans="1:7" s="11" customFormat="1" ht="19.899999999999999" customHeight="1">
      <c r="A5" s="494" t="s">
        <v>86</v>
      </c>
      <c r="B5" s="494"/>
      <c r="C5" s="494"/>
      <c r="D5" s="494"/>
      <c r="E5" s="494"/>
    </row>
    <row r="6" spans="1:7" s="12" customFormat="1" ht="15">
      <c r="B6" s="13"/>
      <c r="C6" s="13"/>
    </row>
    <row r="7" spans="1:7" ht="12.75">
      <c r="A7" s="15"/>
      <c r="B7" s="17"/>
      <c r="C7" s="17"/>
      <c r="D7" s="2" t="s">
        <v>87</v>
      </c>
      <c r="E7" s="2"/>
    </row>
    <row r="8" spans="1:7" ht="40.15" customHeight="1">
      <c r="A8" s="15"/>
      <c r="B8" s="18" t="s">
        <v>5</v>
      </c>
      <c r="C8" s="129" t="s">
        <v>6</v>
      </c>
      <c r="D8" s="18" t="s">
        <v>7</v>
      </c>
      <c r="E8" s="2"/>
    </row>
    <row r="9" spans="1:7" ht="49.5" customHeight="1">
      <c r="A9" s="15"/>
      <c r="B9" s="399" t="s">
        <v>8</v>
      </c>
      <c r="C9" s="209">
        <v>5447</v>
      </c>
      <c r="D9" s="177">
        <f>ROUND(C9*$C$25,0)</f>
        <v>5691</v>
      </c>
      <c r="E9" s="2"/>
    </row>
    <row r="10" spans="1:7" ht="35.1" customHeight="1">
      <c r="A10" s="15"/>
      <c r="B10" s="78" t="s">
        <v>9</v>
      </c>
      <c r="C10" s="218">
        <v>14350</v>
      </c>
      <c r="D10" s="177">
        <f>ROUND(C10*$C$25,0)</f>
        <v>14993</v>
      </c>
      <c r="E10" s="20"/>
    </row>
    <row r="11" spans="1:7" ht="35.1" customHeight="1">
      <c r="A11" s="15"/>
      <c r="B11" s="78" t="s">
        <v>10</v>
      </c>
      <c r="C11" s="143">
        <v>53432</v>
      </c>
      <c r="D11" s="177">
        <f>ROUND(C11*$C$25,0)</f>
        <v>55826</v>
      </c>
      <c r="E11" s="20"/>
    </row>
    <row r="12" spans="1:7" ht="35.1" customHeight="1">
      <c r="A12" s="15"/>
      <c r="B12" s="29" t="s">
        <v>11</v>
      </c>
      <c r="C12" s="143">
        <v>72441</v>
      </c>
      <c r="D12" s="177">
        <f>ROUND(C12*$C$25,0)</f>
        <v>75686</v>
      </c>
      <c r="E12" s="20"/>
    </row>
    <row r="13" spans="1:7" ht="35.1" customHeight="1">
      <c r="A13" s="15"/>
      <c r="B13" s="29" t="s">
        <v>12</v>
      </c>
      <c r="C13" s="143">
        <v>10290</v>
      </c>
      <c r="D13" s="177">
        <f>ROUND(C13*$C$25,0)</f>
        <v>10751</v>
      </c>
      <c r="E13" s="20"/>
    </row>
    <row r="14" spans="1:7" ht="35.1" customHeight="1">
      <c r="A14" s="15"/>
      <c r="B14" s="58" t="s">
        <v>13</v>
      </c>
      <c r="C14" s="58"/>
      <c r="D14" s="144">
        <f>SUM(D9:D13)</f>
        <v>162947</v>
      </c>
      <c r="E14" s="15"/>
    </row>
    <row r="15" spans="1:7" ht="12.75">
      <c r="A15" s="15"/>
      <c r="B15" s="15"/>
      <c r="C15" s="15"/>
      <c r="D15" s="31"/>
      <c r="E15" s="15"/>
    </row>
    <row r="16" spans="1:7" ht="71.25" customHeight="1">
      <c r="A16" s="15"/>
      <c r="B16" s="5" t="s">
        <v>14</v>
      </c>
      <c r="C16" s="5"/>
      <c r="D16" s="145">
        <f>'2022_BannerMD_BMT_AUT_ADULT'!D16</f>
        <v>2234</v>
      </c>
      <c r="E16" s="132" t="str">
        <f>'2022_BannerMD_BMT_AUT_ADULT'!E16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5.5" customHeight="1">
      <c r="A20" s="15"/>
      <c r="B20" s="491" t="s">
        <v>36</v>
      </c>
      <c r="C20" s="492"/>
      <c r="D20" s="492"/>
      <c r="E20" s="493"/>
    </row>
    <row r="21" spans="1:9" ht="11.45" customHeight="1">
      <c r="A21" s="15"/>
      <c r="B21" s="1"/>
      <c r="C21" s="1"/>
      <c r="D21" s="15"/>
      <c r="E21" s="15"/>
    </row>
    <row r="22" spans="1:9" ht="33.6" customHeight="1">
      <c r="A22" s="15"/>
      <c r="B22" s="491" t="s">
        <v>88</v>
      </c>
      <c r="C22" s="492"/>
      <c r="D22" s="492"/>
      <c r="E22" s="493"/>
    </row>
    <row r="23" spans="1:9" ht="24.75" customHeight="1">
      <c r="A23" s="15"/>
      <c r="B23" s="1"/>
      <c r="C23" s="15"/>
      <c r="D23" s="15"/>
      <c r="E23" s="15"/>
    </row>
    <row r="24" spans="1:9" ht="27" hidden="1" customHeight="1">
      <c r="A24" s="15"/>
      <c r="B24" s="138" t="s">
        <v>28</v>
      </c>
      <c r="C24" s="15"/>
      <c r="D24" s="15"/>
      <c r="E24" s="15"/>
      <c r="F24" s="15"/>
    </row>
    <row r="25" spans="1:9" s="10" customFormat="1" ht="12.75" hidden="1">
      <c r="A25" s="15"/>
      <c r="B25" s="25" t="s">
        <v>18</v>
      </c>
      <c r="C25" s="27">
        <v>1.0448</v>
      </c>
      <c r="D25" s="15"/>
      <c r="E25" s="15"/>
    </row>
    <row r="26" spans="1:9" ht="12.75" hidden="1">
      <c r="A26" s="15"/>
      <c r="B26" s="1"/>
      <c r="C26" s="26"/>
      <c r="D26" s="15"/>
      <c r="E26" s="15"/>
    </row>
    <row r="27" spans="1:9" s="15" customFormat="1" ht="36.75" customHeight="1">
      <c r="B27" s="491" t="s">
        <v>22</v>
      </c>
      <c r="C27" s="492"/>
      <c r="D27" s="492"/>
      <c r="E27" s="492"/>
      <c r="F27" s="492"/>
      <c r="G27" s="493"/>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3"/>
  <sheetViews>
    <sheetView showGridLines="0" topLeftCell="A10" zoomScale="90" zoomScaleNormal="90" zoomScaleSheetLayoutView="70" workbookViewId="0">
      <selection activeCell="B10" sqref="B10"/>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494" t="s">
        <v>84</v>
      </c>
      <c r="C2" s="494"/>
      <c r="D2" s="494"/>
      <c r="E2" s="494"/>
      <c r="F2" s="494"/>
      <c r="G2" s="85"/>
      <c r="H2" s="85"/>
    </row>
    <row r="3" spans="1:10" s="11" customFormat="1" ht="19.899999999999999" customHeight="1">
      <c r="A3" s="85"/>
      <c r="B3" s="494" t="s">
        <v>89</v>
      </c>
      <c r="C3" s="494"/>
      <c r="D3" s="494"/>
      <c r="E3" s="494"/>
      <c r="F3" s="494"/>
      <c r="G3" s="85"/>
      <c r="H3" s="85"/>
    </row>
    <row r="4" spans="1:10" s="11" customFormat="1" ht="19.899999999999999" customHeight="1">
      <c r="A4" s="130"/>
      <c r="B4" s="495" t="s">
        <v>2</v>
      </c>
      <c r="C4" s="495"/>
      <c r="D4" s="495"/>
      <c r="E4" s="495"/>
      <c r="F4" s="495"/>
      <c r="G4" s="130"/>
    </row>
    <row r="5" spans="1:10" s="11" customFormat="1" ht="19.899999999999999" customHeight="1">
      <c r="A5" s="85"/>
      <c r="B5" s="494" t="s">
        <v>86</v>
      </c>
      <c r="C5" s="494"/>
      <c r="D5" s="494"/>
      <c r="E5" s="494"/>
      <c r="F5" s="494"/>
      <c r="G5" s="85"/>
    </row>
    <row r="6" spans="1:10" s="11" customFormat="1" ht="12.75" customHeight="1">
      <c r="A6" s="392"/>
      <c r="B6" s="392"/>
      <c r="C6" s="392"/>
      <c r="D6" s="392"/>
      <c r="E6" s="392"/>
      <c r="F6" s="392"/>
      <c r="G6" s="392"/>
    </row>
    <row r="7" spans="1:10" ht="15.75" customHeight="1">
      <c r="D7" s="2" t="s">
        <v>87</v>
      </c>
      <c r="E7" s="48"/>
    </row>
    <row r="8" spans="1:10" ht="35.1" customHeight="1">
      <c r="B8" s="18" t="s">
        <v>5</v>
      </c>
      <c r="C8" s="129" t="s">
        <v>6</v>
      </c>
      <c r="D8" s="18" t="s">
        <v>7</v>
      </c>
      <c r="E8" s="2"/>
      <c r="F8" s="2"/>
      <c r="G8" s="2"/>
    </row>
    <row r="9" spans="1:10" ht="60.75" customHeight="1">
      <c r="B9" s="399" t="s">
        <v>8</v>
      </c>
      <c r="C9" s="261">
        <v>5485</v>
      </c>
      <c r="D9" s="265">
        <f>ROUND(C9*$C$30,0)</f>
        <v>5731</v>
      </c>
      <c r="E9" s="2"/>
      <c r="F9" s="2"/>
      <c r="G9" s="2"/>
    </row>
    <row r="10" spans="1:10" ht="35.1" customHeight="1">
      <c r="B10" s="4" t="s">
        <v>90</v>
      </c>
      <c r="C10" s="262">
        <v>4485</v>
      </c>
      <c r="D10" s="265">
        <f>ROUND(C10*$C$30,0)</f>
        <v>4686</v>
      </c>
      <c r="E10" s="20"/>
      <c r="F10" s="495"/>
      <c r="G10" s="495"/>
      <c r="H10" s="495"/>
      <c r="I10" s="495"/>
      <c r="J10" s="495"/>
    </row>
    <row r="11" spans="1:10" ht="35.1" customHeight="1">
      <c r="B11" s="399" t="s">
        <v>26</v>
      </c>
      <c r="C11" s="263">
        <v>14798</v>
      </c>
      <c r="D11" s="265">
        <f t="shared" ref="D11:D14" si="0">ROUND(C11*$C$30,0)</f>
        <v>15461</v>
      </c>
      <c r="E11" s="20"/>
    </row>
    <row r="12" spans="1:10" ht="35.1" customHeight="1">
      <c r="B12" s="78" t="s">
        <v>10</v>
      </c>
      <c r="C12" s="263">
        <v>53441</v>
      </c>
      <c r="D12" s="265">
        <f t="shared" si="0"/>
        <v>55835</v>
      </c>
      <c r="E12" s="20"/>
    </row>
    <row r="13" spans="1:10" ht="35.1" customHeight="1">
      <c r="B13" s="29" t="s">
        <v>11</v>
      </c>
      <c r="C13" s="263">
        <v>72454</v>
      </c>
      <c r="D13" s="265">
        <f t="shared" si="0"/>
        <v>75700</v>
      </c>
      <c r="E13" s="20"/>
    </row>
    <row r="14" spans="1:10" ht="35.1" customHeight="1">
      <c r="B14" s="29" t="s">
        <v>12</v>
      </c>
      <c r="C14" s="264">
        <v>10296</v>
      </c>
      <c r="D14" s="265">
        <f t="shared" si="0"/>
        <v>10757</v>
      </c>
      <c r="E14" s="20"/>
    </row>
    <row r="15" spans="1:10" ht="35.1" customHeight="1">
      <c r="B15" s="21" t="s">
        <v>27</v>
      </c>
      <c r="C15" s="21"/>
      <c r="D15" s="147">
        <f>SUM(D9:D14)</f>
        <v>168170</v>
      </c>
      <c r="E15" s="20"/>
    </row>
    <row r="16" spans="1:10">
      <c r="D16" s="149"/>
    </row>
    <row r="17" spans="1:12" ht="66"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12">
      <c r="B18" s="9"/>
      <c r="C18" s="9"/>
      <c r="D18" s="8"/>
    </row>
    <row r="19" spans="1:12" s="12" customFormat="1" ht="59.45" customHeight="1">
      <c r="B19" s="491" t="s">
        <v>36</v>
      </c>
      <c r="C19" s="492"/>
      <c r="D19" s="492"/>
      <c r="E19" s="492"/>
      <c r="F19" s="492"/>
      <c r="G19" s="493"/>
      <c r="I19" s="508"/>
      <c r="J19" s="508"/>
      <c r="K19" s="508"/>
      <c r="L19" s="508"/>
    </row>
    <row r="20" spans="1:12" customFormat="1" ht="11.45" customHeight="1">
      <c r="A20" s="15"/>
      <c r="B20" s="1"/>
      <c r="C20" s="1"/>
      <c r="D20" s="15"/>
      <c r="E20" s="15"/>
    </row>
    <row r="21" spans="1:12" customFormat="1" ht="32.1" customHeight="1">
      <c r="A21" s="15"/>
      <c r="B21" s="491" t="s">
        <v>88</v>
      </c>
      <c r="C21" s="492"/>
      <c r="D21" s="492"/>
      <c r="E21" s="492"/>
      <c r="F21" s="492"/>
      <c r="G21" s="493"/>
    </row>
    <row r="22" spans="1:12">
      <c r="B22" s="9"/>
      <c r="C22" s="9"/>
      <c r="D22" s="8"/>
    </row>
    <row r="23" spans="1:12" ht="36.75" customHeight="1">
      <c r="B23" s="491" t="s">
        <v>22</v>
      </c>
      <c r="C23" s="492"/>
      <c r="D23" s="492"/>
      <c r="E23" s="492"/>
      <c r="F23" s="492"/>
      <c r="G23" s="493"/>
      <c r="H23" s="10"/>
      <c r="I23" s="10"/>
    </row>
    <row r="24" spans="1:12" s="10" customFormat="1">
      <c r="A24" s="15"/>
      <c r="B24" s="9"/>
      <c r="C24" s="9"/>
      <c r="D24" s="8"/>
      <c r="E24" s="15"/>
      <c r="F24" s="15"/>
      <c r="G24" s="15"/>
    </row>
    <row r="28" spans="1:12" hidden="1"/>
    <row r="29" spans="1:12" hidden="1">
      <c r="B29" s="138" t="s">
        <v>28</v>
      </c>
    </row>
    <row r="30" spans="1:12" hidden="1">
      <c r="B30" s="25" t="s">
        <v>18</v>
      </c>
      <c r="C30" s="27">
        <v>1.0448</v>
      </c>
      <c r="D30" s="49"/>
      <c r="E30" s="49"/>
    </row>
    <row r="31" spans="1:12" hidden="1">
      <c r="C31" s="26"/>
    </row>
    <row r="32" spans="1:12" hidden="1"/>
    <row r="33" hidden="1"/>
  </sheetData>
  <mergeCells count="10">
    <mergeCell ref="B23:G23"/>
    <mergeCell ref="B21:G21"/>
    <mergeCell ref="B2:F2"/>
    <mergeCell ref="B3:F3"/>
    <mergeCell ref="B4:F4"/>
    <mergeCell ref="B5:F5"/>
    <mergeCell ref="E17:G17"/>
    <mergeCell ref="F10:J10"/>
    <mergeCell ref="B19:G19"/>
    <mergeCell ref="I19:L19"/>
  </mergeCells>
  <printOptions horizontalCentered="1"/>
  <pageMargins left="0.25" right="0.25" top="0.25" bottom="0.25" header="0.25" footer="0.25"/>
  <pageSetup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topLeftCell="A13" zoomScale="90" zoomScaleNormal="90" zoomScaleSheetLayoutView="70" workbookViewId="0">
      <selection activeCell="E13" sqref="E13"/>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91</v>
      </c>
      <c r="B3" s="494"/>
      <c r="C3" s="494"/>
      <c r="D3" s="494"/>
      <c r="E3" s="494"/>
      <c r="F3" s="494"/>
      <c r="G3" s="494"/>
    </row>
    <row r="4" spans="1:7" s="11" customFormat="1" ht="19.899999999999999" customHeight="1">
      <c r="A4" s="495" t="str">
        <f>'2022_BUMCT_AUT_PEDS'!A4:E4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c r="D6" s="2"/>
      <c r="E6" s="499"/>
      <c r="F6" s="499"/>
      <c r="G6" s="499"/>
    </row>
    <row r="7" spans="1:7" ht="15.6" customHeight="1">
      <c r="B7" s="17"/>
      <c r="C7" s="17"/>
      <c r="D7" s="2" t="s">
        <v>87</v>
      </c>
      <c r="E7" s="499"/>
      <c r="F7" s="499"/>
      <c r="G7" s="499"/>
    </row>
    <row r="8" spans="1:7" ht="35.1" customHeight="1">
      <c r="B8" s="18" t="s">
        <v>5</v>
      </c>
      <c r="C8" s="129" t="s">
        <v>6</v>
      </c>
      <c r="D8" s="248" t="s">
        <v>7</v>
      </c>
      <c r="E8" s="2"/>
      <c r="F8" s="2"/>
      <c r="G8" s="2"/>
    </row>
    <row r="9" spans="1:7" ht="57" customHeight="1">
      <c r="B9" s="399" t="s">
        <v>8</v>
      </c>
      <c r="C9" s="212">
        <v>5568</v>
      </c>
      <c r="D9" s="249">
        <f t="shared" ref="D9:D14" si="0">ROUND(C9*$C$23,0)</f>
        <v>5817</v>
      </c>
      <c r="E9" s="2"/>
      <c r="F9" s="2"/>
      <c r="G9" s="2"/>
    </row>
    <row r="10" spans="1:7" ht="35.1" customHeight="1">
      <c r="B10" s="4" t="s">
        <v>92</v>
      </c>
      <c r="C10" s="213">
        <v>9828</v>
      </c>
      <c r="D10" s="249">
        <f t="shared" si="0"/>
        <v>10268</v>
      </c>
      <c r="E10" s="20"/>
    </row>
    <row r="11" spans="1:7" ht="35.1" customHeight="1">
      <c r="B11" s="4" t="s">
        <v>31</v>
      </c>
      <c r="C11" s="213">
        <v>14798</v>
      </c>
      <c r="D11" s="249">
        <f t="shared" si="0"/>
        <v>15461</v>
      </c>
      <c r="E11" s="20"/>
    </row>
    <row r="12" spans="1:7" ht="35.1" customHeight="1">
      <c r="B12" s="23" t="s">
        <v>10</v>
      </c>
      <c r="C12" s="214">
        <v>53531</v>
      </c>
      <c r="D12" s="249">
        <f t="shared" si="0"/>
        <v>55929</v>
      </c>
      <c r="E12" s="20"/>
    </row>
    <row r="13" spans="1:7" ht="35.1" customHeight="1">
      <c r="B13" s="29" t="s">
        <v>11</v>
      </c>
      <c r="C13" s="214">
        <v>84556</v>
      </c>
      <c r="D13" s="249">
        <f t="shared" si="0"/>
        <v>88344</v>
      </c>
      <c r="E13" s="20"/>
    </row>
    <row r="14" spans="1:7" ht="35.1" customHeight="1">
      <c r="B14" s="29" t="s">
        <v>12</v>
      </c>
      <c r="C14" s="214">
        <v>27961</v>
      </c>
      <c r="D14" s="250">
        <f t="shared" si="0"/>
        <v>29214</v>
      </c>
      <c r="E14" s="20"/>
    </row>
    <row r="15" spans="1:7" ht="35.1" customHeight="1">
      <c r="B15" s="21" t="s">
        <v>32</v>
      </c>
      <c r="C15" s="21"/>
      <c r="D15" s="153">
        <f>SUM(D9:D14)</f>
        <v>205033</v>
      </c>
    </row>
    <row r="16" spans="1:7">
      <c r="D16" s="156"/>
    </row>
    <row r="17" spans="1:9" ht="67.5"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B18" s="9"/>
      <c r="C18" s="9"/>
      <c r="D18" s="8"/>
    </row>
    <row r="19" spans="1:9">
      <c r="D19" s="31"/>
    </row>
    <row r="20" spans="1:9" ht="10.5" customHeight="1">
      <c r="B20" s="1"/>
      <c r="C20" s="1" t="s">
        <v>33</v>
      </c>
      <c r="D20" s="2" t="s">
        <v>33</v>
      </c>
    </row>
    <row r="21" spans="1:9" ht="72" customHeight="1">
      <c r="B21" s="6" t="s">
        <v>34</v>
      </c>
      <c r="C21" s="137">
        <v>215544</v>
      </c>
      <c r="D21" s="250">
        <f t="shared" ref="D21" si="1">ROUND(C21*$C$23,0)</f>
        <v>225200</v>
      </c>
    </row>
    <row r="22" spans="1:9" hidden="1">
      <c r="B22" s="138" t="s">
        <v>28</v>
      </c>
    </row>
    <row r="23" spans="1:9" hidden="1">
      <c r="B23" s="25" t="s">
        <v>18</v>
      </c>
      <c r="C23" s="27">
        <v>1.0448</v>
      </c>
    </row>
    <row r="24" spans="1:9" hidden="1">
      <c r="B24" s="15" t="s">
        <v>35</v>
      </c>
      <c r="C24" s="197">
        <v>10000</v>
      </c>
    </row>
    <row r="25" spans="1:9" s="11" customFormat="1" ht="19.899999999999999" customHeight="1">
      <c r="A25" s="392"/>
      <c r="B25" s="392"/>
      <c r="C25" s="392"/>
      <c r="D25" s="392"/>
      <c r="E25" s="392"/>
      <c r="F25" s="392"/>
      <c r="G25" s="392"/>
    </row>
    <row r="26" spans="1:9" s="12" customFormat="1" ht="51.75" customHeight="1">
      <c r="B26" s="491" t="s">
        <v>36</v>
      </c>
      <c r="C26" s="492"/>
      <c r="D26" s="492"/>
      <c r="E26" s="492"/>
      <c r="F26" s="492"/>
      <c r="G26" s="493"/>
    </row>
    <row r="28" spans="1:9" customFormat="1" ht="31.5" customHeight="1">
      <c r="A28" s="15"/>
      <c r="B28" s="491" t="s">
        <v>88</v>
      </c>
      <c r="C28" s="492"/>
      <c r="D28" s="492"/>
      <c r="E28" s="492"/>
      <c r="F28" s="492"/>
      <c r="G28" s="493"/>
    </row>
    <row r="30" spans="1:9" ht="36.75" customHeight="1">
      <c r="B30" s="491" t="s">
        <v>22</v>
      </c>
      <c r="C30" s="492"/>
      <c r="D30" s="492"/>
      <c r="E30" s="492"/>
      <c r="F30" s="492"/>
      <c r="G30" s="493"/>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494" t="s">
        <v>84</v>
      </c>
      <c r="C2" s="494"/>
      <c r="D2" s="494"/>
      <c r="E2" s="494"/>
      <c r="F2" s="494"/>
      <c r="G2" s="85"/>
      <c r="H2" s="85"/>
    </row>
    <row r="3" spans="1:8" s="11" customFormat="1" ht="19.899999999999999" customHeight="1">
      <c r="A3" s="85"/>
      <c r="B3" s="494" t="s">
        <v>93</v>
      </c>
      <c r="C3" s="494"/>
      <c r="D3" s="494"/>
      <c r="E3" s="494"/>
      <c r="F3" s="494"/>
      <c r="G3" s="85"/>
      <c r="H3" s="85"/>
    </row>
    <row r="4" spans="1:8" s="11" customFormat="1" ht="19.899999999999999" customHeight="1">
      <c r="A4" s="130"/>
      <c r="B4" s="495" t="str">
        <f>'2022_BUMCT_AUT_PEDS'!A4</f>
        <v>EFFECTIVE 10/01/2022 THROUGH 9/30/2023</v>
      </c>
      <c r="C4" s="495"/>
      <c r="D4" s="495"/>
      <c r="E4" s="495"/>
      <c r="F4" s="495"/>
      <c r="G4" s="130"/>
    </row>
    <row r="5" spans="1:8" s="11" customFormat="1" ht="19.899999999999999" customHeight="1">
      <c r="A5" s="85"/>
      <c r="B5" s="494" t="s">
        <v>86</v>
      </c>
      <c r="C5" s="494"/>
      <c r="D5" s="494"/>
      <c r="E5" s="494"/>
      <c r="F5" s="494"/>
      <c r="G5" s="85"/>
    </row>
    <row r="6" spans="1:8">
      <c r="D6" s="2"/>
      <c r="E6" s="499"/>
      <c r="F6" s="499"/>
      <c r="G6" s="499"/>
    </row>
    <row r="7" spans="1:8" ht="18" customHeight="1">
      <c r="B7" s="17"/>
      <c r="C7" s="17"/>
      <c r="D7" s="2" t="s">
        <v>87</v>
      </c>
      <c r="E7" s="499"/>
      <c r="F7" s="499"/>
      <c r="G7" s="499"/>
    </row>
    <row r="8" spans="1:8" ht="24.95" customHeight="1">
      <c r="B8" s="18" t="s">
        <v>5</v>
      </c>
      <c r="C8" s="129" t="s">
        <v>6</v>
      </c>
      <c r="D8" s="18" t="s">
        <v>7</v>
      </c>
      <c r="E8" s="2"/>
      <c r="F8" s="2"/>
      <c r="G8" s="2"/>
    </row>
    <row r="9" spans="1:8" ht="51.75" customHeight="1">
      <c r="B9" s="399" t="s">
        <v>8</v>
      </c>
      <c r="C9" s="215">
        <v>5689</v>
      </c>
      <c r="D9" s="146">
        <f>ROUND(C9*$C$22,0)</f>
        <v>5944</v>
      </c>
      <c r="E9" s="2"/>
      <c r="F9" s="2"/>
      <c r="G9" s="2"/>
    </row>
    <row r="10" spans="1:8" ht="35.1" customHeight="1">
      <c r="B10" s="23" t="s">
        <v>39</v>
      </c>
      <c r="C10" s="216">
        <v>10043</v>
      </c>
      <c r="D10" s="146">
        <f>ROUND(C10*$C$22,0)</f>
        <v>10493</v>
      </c>
      <c r="E10" s="20"/>
    </row>
    <row r="11" spans="1:8" ht="35.1" customHeight="1">
      <c r="B11" s="4" t="s">
        <v>31</v>
      </c>
      <c r="C11" s="219" t="s">
        <v>94</v>
      </c>
      <c r="D11" s="146" t="s">
        <v>94</v>
      </c>
      <c r="E11" s="20"/>
    </row>
    <row r="12" spans="1:8" ht="35.1" customHeight="1">
      <c r="B12" s="23" t="s">
        <v>10</v>
      </c>
      <c r="C12" s="146">
        <v>54708</v>
      </c>
      <c r="D12" s="146">
        <f>ROUND(C12*$C$22,0)</f>
        <v>57159</v>
      </c>
      <c r="E12" s="20"/>
    </row>
    <row r="13" spans="1:8" ht="35.1" customHeight="1">
      <c r="B13" s="29" t="s">
        <v>11</v>
      </c>
      <c r="C13" s="146">
        <v>86416</v>
      </c>
      <c r="D13" s="146">
        <f>ROUND(C13*$C$22,0)</f>
        <v>90287</v>
      </c>
      <c r="E13" s="20"/>
    </row>
    <row r="14" spans="1:8" ht="35.1" customHeight="1">
      <c r="B14" s="29" t="s">
        <v>12</v>
      </c>
      <c r="C14" s="146">
        <v>28577</v>
      </c>
      <c r="D14" s="146">
        <f>ROUND(C14*$C$22,0)</f>
        <v>29857</v>
      </c>
      <c r="E14" s="20"/>
    </row>
    <row r="15" spans="1:8" ht="35.1" customHeight="1">
      <c r="B15" s="21" t="s">
        <v>41</v>
      </c>
      <c r="C15" s="21"/>
      <c r="D15" s="147">
        <f>SUM(D9:D14)</f>
        <v>193740</v>
      </c>
    </row>
    <row r="16" spans="1:8">
      <c r="D16" s="151"/>
    </row>
    <row r="17" spans="1:9" ht="67.5" customHeight="1">
      <c r="B17" s="5" t="s">
        <v>14</v>
      </c>
      <c r="C17" s="5"/>
      <c r="D17" s="191">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D18" s="31"/>
    </row>
    <row r="19" spans="1:9" ht="24" customHeight="1">
      <c r="B19" s="1"/>
      <c r="C19" s="1" t="s">
        <v>33</v>
      </c>
      <c r="D19" s="2" t="s">
        <v>33</v>
      </c>
    </row>
    <row r="20" spans="1:9" ht="77.25" customHeight="1">
      <c r="B20" s="6" t="s">
        <v>42</v>
      </c>
      <c r="C20" s="146">
        <v>236072</v>
      </c>
      <c r="D20" s="146">
        <f t="shared" ref="D20" si="0">ROUND(C20*$C$22,0)</f>
        <v>246648</v>
      </c>
    </row>
    <row r="21" spans="1:9" hidden="1">
      <c r="B21" s="138" t="s">
        <v>28</v>
      </c>
    </row>
    <row r="22" spans="1:9" hidden="1">
      <c r="B22" s="25" t="s">
        <v>18</v>
      </c>
      <c r="C22" s="27">
        <v>1.0448</v>
      </c>
    </row>
    <row r="23" spans="1:9" hidden="1">
      <c r="B23" s="15" t="s">
        <v>35</v>
      </c>
      <c r="C23" s="197">
        <v>30000</v>
      </c>
    </row>
    <row r="25" spans="1:9" s="12" customFormat="1" ht="51.95" customHeight="1">
      <c r="B25" s="491" t="s">
        <v>16</v>
      </c>
      <c r="C25" s="492"/>
      <c r="D25" s="492"/>
      <c r="E25" s="492"/>
      <c r="F25" s="492"/>
      <c r="G25" s="493"/>
    </row>
    <row r="27" spans="1:9" customFormat="1" ht="38.1" customHeight="1">
      <c r="A27" s="15"/>
      <c r="B27" s="491" t="s">
        <v>88</v>
      </c>
      <c r="C27" s="492"/>
      <c r="D27" s="492"/>
      <c r="E27" s="492"/>
      <c r="F27" s="492"/>
      <c r="G27" s="493"/>
    </row>
    <row r="29" spans="1:9" ht="36.75" customHeight="1">
      <c r="B29" s="491" t="s">
        <v>22</v>
      </c>
      <c r="C29" s="492"/>
      <c r="D29" s="492"/>
      <c r="E29" s="492"/>
      <c r="F29" s="492"/>
      <c r="G29" s="493"/>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80" zoomScaleNormal="8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494" t="s">
        <v>0</v>
      </c>
      <c r="C2" s="494"/>
      <c r="D2" s="494"/>
      <c r="E2" s="494"/>
      <c r="F2" s="494"/>
      <c r="G2" s="85"/>
    </row>
    <row r="3" spans="1:8" s="11" customFormat="1" ht="19.899999999999999" customHeight="1">
      <c r="A3" s="85"/>
      <c r="B3" s="494" t="s">
        <v>24</v>
      </c>
      <c r="C3" s="494"/>
      <c r="D3" s="494"/>
      <c r="E3" s="494"/>
      <c r="F3" s="494"/>
      <c r="G3" s="85"/>
      <c r="H3" s="85"/>
    </row>
    <row r="4" spans="1:8" s="11" customFormat="1" ht="19.899999999999999" customHeight="1">
      <c r="A4" s="130"/>
      <c r="B4" s="495" t="str">
        <f>'2022_BannerMD_BMT_AUT_ADULT'!A4</f>
        <v>EFFECTIVE 10/01/2022 THROUGH 9/30/2023</v>
      </c>
      <c r="C4" s="495"/>
      <c r="D4" s="495"/>
      <c r="E4" s="495"/>
      <c r="F4" s="495"/>
      <c r="G4" s="130"/>
    </row>
    <row r="5" spans="1:8" s="11" customFormat="1" ht="19.899999999999999" customHeight="1">
      <c r="A5" s="85"/>
      <c r="B5" s="494" t="s">
        <v>3</v>
      </c>
      <c r="C5" s="494"/>
      <c r="D5" s="494"/>
      <c r="E5" s="494"/>
      <c r="F5" s="494"/>
      <c r="G5" s="85"/>
    </row>
    <row r="6" spans="1:8" s="11" customFormat="1" ht="12.75" customHeight="1">
      <c r="A6" s="392"/>
      <c r="B6" s="392"/>
      <c r="C6" s="392"/>
      <c r="D6" s="392"/>
      <c r="E6" s="392"/>
      <c r="F6" s="392"/>
      <c r="G6" s="392"/>
    </row>
    <row r="7" spans="1:8" ht="15.75" customHeight="1">
      <c r="D7" s="2" t="s">
        <v>4</v>
      </c>
      <c r="E7" s="48"/>
    </row>
    <row r="8" spans="1:8" ht="35.1" customHeight="1">
      <c r="B8" s="18" t="s">
        <v>5</v>
      </c>
      <c r="C8" s="129" t="s">
        <v>6</v>
      </c>
      <c r="D8" s="18" t="s">
        <v>7</v>
      </c>
      <c r="E8" s="2"/>
      <c r="F8" s="2"/>
      <c r="G8" s="2"/>
    </row>
    <row r="9" spans="1:8" ht="51.75" customHeight="1">
      <c r="B9" s="399" t="s">
        <v>8</v>
      </c>
      <c r="C9" s="247">
        <v>3876</v>
      </c>
      <c r="D9" s="146">
        <f>ROUND(C9*$C$29,0)</f>
        <v>4050</v>
      </c>
      <c r="E9" s="2"/>
      <c r="F9" s="2"/>
      <c r="G9" s="2"/>
    </row>
    <row r="10" spans="1:8" ht="35.1" customHeight="1">
      <c r="B10" s="4" t="s">
        <v>25</v>
      </c>
      <c r="C10" s="216">
        <v>5989</v>
      </c>
      <c r="D10" s="146">
        <f t="shared" ref="D10:D13" si="0">ROUND(C10*$C$29,0)</f>
        <v>6257</v>
      </c>
      <c r="E10" s="20"/>
    </row>
    <row r="11" spans="1:8" ht="35.1" customHeight="1">
      <c r="B11" s="4" t="s">
        <v>26</v>
      </c>
      <c r="C11" s="146">
        <v>9916</v>
      </c>
      <c r="D11" s="146">
        <f t="shared" si="0"/>
        <v>10360</v>
      </c>
      <c r="E11" s="20"/>
    </row>
    <row r="12" spans="1:8" ht="35.1" customHeight="1">
      <c r="B12" s="23" t="s">
        <v>10</v>
      </c>
      <c r="C12" s="146">
        <v>93085</v>
      </c>
      <c r="D12" s="146">
        <f t="shared" si="0"/>
        <v>97255</v>
      </c>
      <c r="E12" s="20"/>
    </row>
    <row r="13" spans="1:8" ht="35.1" customHeight="1">
      <c r="B13" s="29" t="s">
        <v>11</v>
      </c>
      <c r="C13" s="146">
        <v>40940</v>
      </c>
      <c r="D13" s="146">
        <f t="shared" si="0"/>
        <v>42774</v>
      </c>
      <c r="E13" s="20"/>
    </row>
    <row r="14" spans="1:8" ht="35.1" customHeight="1">
      <c r="B14" s="29" t="s">
        <v>12</v>
      </c>
      <c r="C14" s="146">
        <v>12124</v>
      </c>
      <c r="D14" s="146">
        <f>ROUND(C14*$C$29,0)</f>
        <v>12667</v>
      </c>
      <c r="E14" s="20"/>
    </row>
    <row r="15" spans="1:8" ht="35.1" customHeight="1">
      <c r="B15" s="21" t="s">
        <v>27</v>
      </c>
      <c r="C15" s="21"/>
      <c r="D15" s="147">
        <f>SUM(D9:D14)</f>
        <v>173363</v>
      </c>
      <c r="E15" s="20"/>
    </row>
    <row r="16" spans="1:8">
      <c r="D16" s="20"/>
    </row>
    <row r="17" spans="1:9">
      <c r="D17" s="149"/>
    </row>
    <row r="18" spans="1:9" ht="66" customHeight="1">
      <c r="B18" s="5" t="s">
        <v>14</v>
      </c>
      <c r="C18" s="439"/>
      <c r="D18" s="150">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8"/>
    </row>
    <row r="20" spans="1:9" s="12" customFormat="1" ht="66" customHeight="1">
      <c r="B20" s="491" t="s">
        <v>16</v>
      </c>
      <c r="C20" s="492"/>
      <c r="D20" s="492"/>
      <c r="E20" s="493"/>
      <c r="F20" s="14"/>
      <c r="G20" s="14"/>
    </row>
    <row r="21" spans="1:9">
      <c r="B21" s="9"/>
      <c r="C21" s="9"/>
      <c r="D21" s="8"/>
    </row>
    <row r="22" spans="1:9" ht="36.75" customHeight="1">
      <c r="B22" s="491" t="s">
        <v>22</v>
      </c>
      <c r="C22" s="492"/>
      <c r="D22" s="492"/>
      <c r="E22" s="492"/>
      <c r="F22" s="492"/>
      <c r="G22" s="493"/>
      <c r="H22" s="10"/>
      <c r="I22" s="10"/>
    </row>
    <row r="23" spans="1:9" s="10" customFormat="1">
      <c r="A23" s="15"/>
      <c r="B23" s="9"/>
      <c r="C23" s="9"/>
      <c r="D23" s="8"/>
      <c r="E23" s="15"/>
      <c r="F23" s="15"/>
      <c r="G23" s="15"/>
    </row>
    <row r="27" spans="1:9" hidden="1"/>
    <row r="28" spans="1:9" ht="12.75" hidden="1" customHeight="1">
      <c r="B28" s="138" t="s">
        <v>28</v>
      </c>
    </row>
    <row r="29" spans="1:9" ht="12.75" hidden="1" customHeight="1">
      <c r="B29" s="25" t="s">
        <v>18</v>
      </c>
      <c r="C29" s="27">
        <v>1.0448</v>
      </c>
      <c r="D29" s="49"/>
      <c r="E29" s="49"/>
    </row>
    <row r="30" spans="1:9" hidden="1">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topLeftCell="A14" zoomScale="90" zoomScaleNormal="90" zoomScaleSheetLayoutView="70" workbookViewId="0">
      <selection activeCell="A22" sqref="A1:XFD22"/>
    </sheetView>
  </sheetViews>
  <sheetFormatPr defaultColWidth="9" defaultRowHeight="12.75"/>
  <cols>
    <col min="1" max="1" width="2.875" style="15" customWidth="1"/>
    <col min="2" max="2" width="64" style="15" customWidth="1"/>
    <col min="3" max="3" width="16.37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1</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s="12" customFormat="1" ht="18.75" customHeight="1">
      <c r="B6" s="13"/>
      <c r="C6" s="13"/>
    </row>
    <row r="7" spans="1:7" ht="18" customHeight="1">
      <c r="B7" s="17"/>
      <c r="C7" s="17"/>
      <c r="D7" s="2" t="s">
        <v>4</v>
      </c>
      <c r="E7" s="2"/>
      <c r="F7" s="2"/>
      <c r="G7" s="2"/>
    </row>
    <row r="8" spans="1:7" ht="35.1" customHeight="1">
      <c r="B8" s="18" t="s">
        <v>5</v>
      </c>
      <c r="C8" s="129" t="s">
        <v>6</v>
      </c>
      <c r="D8" s="18" t="s">
        <v>7</v>
      </c>
      <c r="E8" s="2"/>
      <c r="F8" s="2"/>
      <c r="G8" s="2"/>
    </row>
    <row r="9" spans="1:7" ht="72" customHeight="1">
      <c r="B9" s="399" t="s">
        <v>8</v>
      </c>
      <c r="C9" s="247">
        <v>5447</v>
      </c>
      <c r="D9" s="146">
        <f>ROUND(C9*$C$27,0)</f>
        <v>5691</v>
      </c>
      <c r="E9" s="2"/>
      <c r="F9" s="2"/>
      <c r="G9" s="2"/>
    </row>
    <row r="10" spans="1:7" ht="35.1" customHeight="1">
      <c r="B10" s="78" t="s">
        <v>9</v>
      </c>
      <c r="C10" s="266">
        <v>14350</v>
      </c>
      <c r="D10" s="146">
        <f t="shared" ref="D10:D13" si="0">ROUND(C10*$C$27,0)</f>
        <v>14993</v>
      </c>
      <c r="E10" s="20"/>
    </row>
    <row r="11" spans="1:7" ht="35.1" customHeight="1">
      <c r="B11" s="78" t="s">
        <v>10</v>
      </c>
      <c r="C11" s="265">
        <v>53432</v>
      </c>
      <c r="D11" s="146">
        <f t="shared" si="0"/>
        <v>55826</v>
      </c>
      <c r="E11" s="20"/>
    </row>
    <row r="12" spans="1:7" ht="35.1" customHeight="1">
      <c r="B12" s="29" t="s">
        <v>11</v>
      </c>
      <c r="C12" s="265">
        <v>72441</v>
      </c>
      <c r="D12" s="146">
        <f t="shared" si="0"/>
        <v>75686</v>
      </c>
      <c r="E12" s="20"/>
    </row>
    <row r="13" spans="1:7" ht="35.1" customHeight="1">
      <c r="B13" s="29" t="s">
        <v>12</v>
      </c>
      <c r="C13" s="265">
        <v>10290</v>
      </c>
      <c r="D13" s="146">
        <f t="shared" si="0"/>
        <v>10751</v>
      </c>
      <c r="E13" s="20"/>
    </row>
    <row r="14" spans="1:7" ht="35.1" customHeight="1">
      <c r="B14" s="21" t="s">
        <v>95</v>
      </c>
      <c r="C14" s="21"/>
      <c r="D14" s="147">
        <f>SUM(D9:D13)</f>
        <v>162947</v>
      </c>
    </row>
    <row r="15" spans="1:7" ht="21" customHeight="1">
      <c r="B15" s="1"/>
      <c r="C15" s="1"/>
      <c r="D15" s="149"/>
    </row>
    <row r="16" spans="1:7" ht="63" customHeight="1">
      <c r="B16" s="5" t="s">
        <v>14</v>
      </c>
      <c r="C16" s="5"/>
      <c r="D16" s="150">
        <f>'2022_BannerMD_BMT_AUT_ADULT'!D16</f>
        <v>2234</v>
      </c>
      <c r="E16" s="496" t="str">
        <f>'2022_BannerMD_BMT_AUT_ADULT'!E16</f>
        <v>Days 11+/61+ paid at the per diem rate are not subject to the transplant outlier (prep and transplant through day 60) but are subject to outlier pursuant to the transplant specialty contract at an established threshold of $7,263.18</v>
      </c>
      <c r="F16" s="497"/>
      <c r="G16" s="498"/>
    </row>
    <row r="17" spans="1:9">
      <c r="B17" s="9"/>
      <c r="C17" s="9"/>
      <c r="D17" s="8"/>
    </row>
    <row r="18" spans="1:9" ht="56.1" customHeight="1">
      <c r="B18" s="491" t="s">
        <v>36</v>
      </c>
      <c r="C18" s="492"/>
      <c r="D18" s="492"/>
      <c r="E18" s="492"/>
      <c r="F18" s="492"/>
      <c r="G18" s="493"/>
    </row>
    <row r="19" spans="1:9">
      <c r="B19" s="9"/>
      <c r="C19" s="9"/>
      <c r="D19" s="8"/>
    </row>
    <row r="20" spans="1:9" ht="36.75" customHeight="1">
      <c r="B20" s="491" t="s">
        <v>22</v>
      </c>
      <c r="C20" s="492"/>
      <c r="D20" s="492"/>
      <c r="E20" s="492"/>
      <c r="F20" s="492"/>
      <c r="G20" s="493"/>
      <c r="H20" s="10"/>
      <c r="I20" s="10"/>
    </row>
    <row r="21" spans="1:9">
      <c r="B21" s="9"/>
      <c r="C21" s="9"/>
      <c r="D21" s="8"/>
    </row>
    <row r="25" spans="1:9" hidden="1"/>
    <row r="26" spans="1:9" hidden="1">
      <c r="B26" s="138" t="s">
        <v>28</v>
      </c>
    </row>
    <row r="27" spans="1:9" s="10" customFormat="1" hidden="1">
      <c r="A27" s="15"/>
      <c r="B27" s="25" t="s">
        <v>18</v>
      </c>
      <c r="C27" s="27">
        <v>1.0448</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topLeftCell="A15" zoomScale="90" zoomScaleNormal="90" zoomScaleSheetLayoutView="70" workbookViewId="0">
      <selection activeCell="A27" sqref="A1:XFD27"/>
    </sheetView>
  </sheetViews>
  <sheetFormatPr defaultColWidth="9" defaultRowHeight="12.75"/>
  <cols>
    <col min="1" max="1" width="2.875" style="15" customWidth="1"/>
    <col min="2" max="2" width="64" style="15" customWidth="1"/>
    <col min="3" max="3" width="16.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84</v>
      </c>
      <c r="B2" s="494"/>
      <c r="C2" s="494"/>
      <c r="D2" s="494"/>
      <c r="E2" s="494"/>
      <c r="F2" s="494"/>
      <c r="G2" s="494"/>
    </row>
    <row r="3" spans="1:7" s="11" customFormat="1" ht="19.899999999999999" customHeight="1">
      <c r="A3" s="494" t="s">
        <v>24</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s="11" customFormat="1" ht="12.75" customHeight="1">
      <c r="A6" s="392"/>
      <c r="B6" s="392"/>
      <c r="C6" s="392"/>
      <c r="D6" s="392"/>
      <c r="E6" s="392"/>
      <c r="F6" s="392"/>
      <c r="G6" s="392"/>
    </row>
    <row r="7" spans="1:7" ht="15.75" customHeight="1">
      <c r="D7" s="2" t="s">
        <v>4</v>
      </c>
      <c r="E7" s="48"/>
    </row>
    <row r="8" spans="1:7" ht="35.1" customHeight="1">
      <c r="B8" s="18" t="s">
        <v>5</v>
      </c>
      <c r="C8" s="129" t="s">
        <v>6</v>
      </c>
      <c r="D8" s="18" t="s">
        <v>7</v>
      </c>
      <c r="E8" s="2"/>
      <c r="F8" s="2"/>
      <c r="G8" s="2"/>
    </row>
    <row r="9" spans="1:7" ht="56.25" customHeight="1">
      <c r="B9" s="399" t="s">
        <v>8</v>
      </c>
      <c r="C9" s="247">
        <v>5485</v>
      </c>
      <c r="D9" s="146">
        <f>ROUND(C9*$C$23,0)</f>
        <v>5731</v>
      </c>
      <c r="E9" s="2"/>
      <c r="F9" s="2"/>
      <c r="G9" s="2"/>
    </row>
    <row r="10" spans="1:7" ht="35.1" customHeight="1">
      <c r="B10" s="4" t="s">
        <v>96</v>
      </c>
      <c r="C10" s="266">
        <v>4485</v>
      </c>
      <c r="D10" s="146">
        <f t="shared" ref="D10:D14" si="0">ROUND(C10*$C$23,0)</f>
        <v>4686</v>
      </c>
      <c r="E10" s="20"/>
    </row>
    <row r="11" spans="1:7" ht="35.1" customHeight="1">
      <c r="B11" s="399" t="s">
        <v>26</v>
      </c>
      <c r="C11" s="265">
        <v>14798</v>
      </c>
      <c r="D11" s="146">
        <f t="shared" si="0"/>
        <v>15461</v>
      </c>
      <c r="E11" s="20"/>
    </row>
    <row r="12" spans="1:7" ht="35.1" customHeight="1">
      <c r="B12" s="78" t="s">
        <v>10</v>
      </c>
      <c r="C12" s="265">
        <v>53441</v>
      </c>
      <c r="D12" s="146">
        <f t="shared" si="0"/>
        <v>55835</v>
      </c>
      <c r="E12" s="20"/>
    </row>
    <row r="13" spans="1:7" ht="35.1" customHeight="1">
      <c r="B13" s="29" t="s">
        <v>11</v>
      </c>
      <c r="C13" s="265">
        <v>72454</v>
      </c>
      <c r="D13" s="146">
        <f t="shared" si="0"/>
        <v>75700</v>
      </c>
      <c r="E13" s="20"/>
    </row>
    <row r="14" spans="1:7" ht="35.1" customHeight="1">
      <c r="B14" s="29" t="s">
        <v>12</v>
      </c>
      <c r="C14" s="265">
        <v>10296</v>
      </c>
      <c r="D14" s="146">
        <f t="shared" si="0"/>
        <v>10757</v>
      </c>
      <c r="E14" s="20"/>
    </row>
    <row r="15" spans="1:7" ht="35.1" customHeight="1">
      <c r="B15" s="21" t="s">
        <v>27</v>
      </c>
      <c r="C15" s="21"/>
      <c r="D15" s="147">
        <f>SUM(D9:D14)</f>
        <v>168170</v>
      </c>
      <c r="E15" s="20"/>
    </row>
    <row r="16" spans="1:7">
      <c r="D16" s="149"/>
    </row>
    <row r="17" spans="2:9" ht="66"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2:9">
      <c r="B18" s="9"/>
      <c r="C18" s="9"/>
      <c r="D18" s="8"/>
    </row>
    <row r="19" spans="2:9" s="12" customFormat="1" ht="59.45" customHeight="1">
      <c r="B19" s="491" t="s">
        <v>36</v>
      </c>
      <c r="C19" s="492"/>
      <c r="D19" s="492"/>
      <c r="E19" s="492"/>
      <c r="F19" s="492"/>
      <c r="G19" s="493"/>
    </row>
    <row r="21" spans="2:9" hidden="1"/>
    <row r="22" spans="2:9" hidden="1">
      <c r="B22" s="138" t="s">
        <v>28</v>
      </c>
    </row>
    <row r="23" spans="2:9" hidden="1">
      <c r="B23" s="25" t="s">
        <v>18</v>
      </c>
      <c r="C23" s="27">
        <v>1.0448</v>
      </c>
      <c r="D23" s="49"/>
      <c r="E23" s="49"/>
    </row>
    <row r="24" spans="2:9" hidden="1">
      <c r="C24" s="26"/>
    </row>
    <row r="25" spans="2:9" ht="36.75" customHeight="1">
      <c r="B25" s="491" t="s">
        <v>22</v>
      </c>
      <c r="C25" s="492"/>
      <c r="D25" s="492"/>
      <c r="E25" s="492"/>
      <c r="F25" s="492"/>
      <c r="G25" s="493"/>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topLeftCell="A18" zoomScale="90" zoomScaleNormal="90" zoomScaleSheetLayoutView="70" workbookViewId="0">
      <selection activeCell="A30" sqref="A1:XFD30"/>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29</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c r="D6" s="2"/>
      <c r="E6" s="499"/>
      <c r="F6" s="499"/>
      <c r="G6" s="499"/>
    </row>
    <row r="7" spans="1:7" ht="15.6" customHeight="1">
      <c r="B7" s="17"/>
      <c r="C7" s="17"/>
      <c r="D7" s="2" t="s">
        <v>4</v>
      </c>
      <c r="E7" s="499"/>
      <c r="F7" s="499"/>
      <c r="G7" s="499"/>
    </row>
    <row r="8" spans="1:7" ht="24.95" customHeight="1">
      <c r="B8" s="18" t="s">
        <v>5</v>
      </c>
      <c r="C8" s="129" t="s">
        <v>6</v>
      </c>
      <c r="D8" s="248" t="s">
        <v>7</v>
      </c>
      <c r="E8" s="2"/>
      <c r="F8" s="2"/>
      <c r="G8" s="2"/>
    </row>
    <row r="9" spans="1:7" ht="47.25" customHeight="1">
      <c r="B9" s="399" t="s">
        <v>8</v>
      </c>
      <c r="C9" s="212">
        <v>5568</v>
      </c>
      <c r="D9" s="251">
        <f t="shared" ref="D9:D14" si="0">ROUND(C9*$C$23,0)</f>
        <v>5817</v>
      </c>
      <c r="E9" s="2"/>
      <c r="F9" s="2"/>
      <c r="G9" s="2"/>
    </row>
    <row r="10" spans="1:7" ht="35.1" customHeight="1">
      <c r="B10" s="4" t="s">
        <v>92</v>
      </c>
      <c r="C10" s="213">
        <v>9828</v>
      </c>
      <c r="D10" s="251">
        <f t="shared" si="0"/>
        <v>10268</v>
      </c>
      <c r="E10" s="20"/>
    </row>
    <row r="11" spans="1:7" ht="35.1" customHeight="1">
      <c r="B11" s="4" t="s">
        <v>31</v>
      </c>
      <c r="C11" s="213">
        <v>14798</v>
      </c>
      <c r="D11" s="251">
        <f t="shared" si="0"/>
        <v>15461</v>
      </c>
      <c r="E11" s="20"/>
    </row>
    <row r="12" spans="1:7" ht="35.1" customHeight="1">
      <c r="B12" s="23" t="s">
        <v>10</v>
      </c>
      <c r="C12" s="214">
        <v>53531</v>
      </c>
      <c r="D12" s="251">
        <f t="shared" si="0"/>
        <v>55929</v>
      </c>
      <c r="E12" s="20"/>
    </row>
    <row r="13" spans="1:7" ht="34.5" customHeight="1">
      <c r="B13" s="29" t="s">
        <v>11</v>
      </c>
      <c r="C13" s="214">
        <v>84556</v>
      </c>
      <c r="D13" s="251">
        <f t="shared" si="0"/>
        <v>88344</v>
      </c>
      <c r="E13" s="20"/>
    </row>
    <row r="14" spans="1:7" ht="35.1" customHeight="1">
      <c r="B14" s="29" t="s">
        <v>12</v>
      </c>
      <c r="C14" s="214">
        <v>27961</v>
      </c>
      <c r="D14" s="252">
        <f t="shared" si="0"/>
        <v>29214</v>
      </c>
      <c r="E14" s="20"/>
    </row>
    <row r="15" spans="1:7" ht="35.1" customHeight="1">
      <c r="B15" s="21" t="s">
        <v>32</v>
      </c>
      <c r="C15" s="21"/>
      <c r="D15" s="153">
        <f>SUM(D9:D14)</f>
        <v>205033</v>
      </c>
    </row>
    <row r="16" spans="1:7">
      <c r="D16" s="156"/>
    </row>
    <row r="17" spans="2:9" ht="72"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2:9">
      <c r="B18" s="9"/>
      <c r="C18" s="9"/>
      <c r="D18" s="158"/>
    </row>
    <row r="19" spans="2:9">
      <c r="D19" s="156"/>
    </row>
    <row r="20" spans="2:9" ht="10.5" customHeight="1">
      <c r="B20" s="1"/>
      <c r="C20" s="1" t="s">
        <v>33</v>
      </c>
      <c r="D20" s="159" t="s">
        <v>33</v>
      </c>
    </row>
    <row r="21" spans="2:9" ht="72" customHeight="1">
      <c r="B21" s="6" t="s">
        <v>34</v>
      </c>
      <c r="C21" s="160">
        <v>215544</v>
      </c>
      <c r="D21" s="252">
        <f t="shared" ref="D21" si="1">ROUND(C21*$C$23,0)</f>
        <v>225200</v>
      </c>
    </row>
    <row r="22" spans="2:9" hidden="1">
      <c r="B22" s="138" t="s">
        <v>28</v>
      </c>
    </row>
    <row r="23" spans="2:9" hidden="1">
      <c r="B23" s="25" t="s">
        <v>18</v>
      </c>
      <c r="C23" s="27">
        <v>1.0448</v>
      </c>
    </row>
    <row r="24" spans="2:9" hidden="1">
      <c r="B24" s="15" t="s">
        <v>35</v>
      </c>
      <c r="C24" s="197">
        <v>10000</v>
      </c>
    </row>
    <row r="26" spans="2:9" ht="57.95" customHeight="1">
      <c r="B26" s="491" t="s">
        <v>36</v>
      </c>
      <c r="C26" s="492"/>
      <c r="D26" s="492"/>
      <c r="E26" s="492"/>
      <c r="F26" s="492"/>
      <c r="G26" s="493"/>
    </row>
    <row r="28" spans="2:9" ht="36.75" customHeight="1">
      <c r="B28" s="491" t="s">
        <v>22</v>
      </c>
      <c r="C28" s="492"/>
      <c r="D28" s="492"/>
      <c r="E28" s="492"/>
      <c r="F28" s="492"/>
      <c r="G28" s="493"/>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37</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c r="D6" s="2"/>
      <c r="E6" s="499"/>
      <c r="F6" s="499"/>
      <c r="G6" s="499"/>
    </row>
    <row r="7" spans="1:7" ht="18" customHeight="1">
      <c r="B7" s="17"/>
      <c r="C7" s="17"/>
      <c r="D7" s="2" t="s">
        <v>4</v>
      </c>
      <c r="E7" s="499"/>
      <c r="F7" s="499"/>
      <c r="G7" s="499"/>
    </row>
    <row r="8" spans="1:7" ht="24.95" customHeight="1">
      <c r="B8" s="18" t="s">
        <v>5</v>
      </c>
      <c r="C8" s="129" t="s">
        <v>6</v>
      </c>
      <c r="D8" s="18" t="s">
        <v>7</v>
      </c>
      <c r="E8" s="2"/>
      <c r="F8" s="2"/>
      <c r="G8" s="2"/>
    </row>
    <row r="9" spans="1:7" ht="47.25" customHeight="1">
      <c r="B9" s="399" t="s">
        <v>8</v>
      </c>
      <c r="C9" s="215">
        <v>5689</v>
      </c>
      <c r="D9" s="146">
        <f>ROUND(C9*$C$22,0)</f>
        <v>5944</v>
      </c>
      <c r="E9" s="2"/>
      <c r="F9" s="2"/>
      <c r="G9" s="2"/>
    </row>
    <row r="10" spans="1:7" ht="35.1" customHeight="1">
      <c r="B10" s="23" t="s">
        <v>39</v>
      </c>
      <c r="C10" s="216">
        <v>10043</v>
      </c>
      <c r="D10" s="146">
        <f>ROUND(C10*$C$22,0)</f>
        <v>10493</v>
      </c>
      <c r="E10" s="20"/>
    </row>
    <row r="11" spans="1:7" ht="35.1" customHeight="1">
      <c r="B11" s="4" t="s">
        <v>31</v>
      </c>
      <c r="C11" s="219" t="s">
        <v>40</v>
      </c>
      <c r="D11" s="146" t="s">
        <v>40</v>
      </c>
      <c r="E11" s="20"/>
    </row>
    <row r="12" spans="1:7" ht="35.1" customHeight="1">
      <c r="B12" s="23" t="s">
        <v>10</v>
      </c>
      <c r="C12" s="146">
        <v>54708</v>
      </c>
      <c r="D12" s="146">
        <f>ROUND(C12*$C$22,0)</f>
        <v>57159</v>
      </c>
      <c r="E12" s="20"/>
    </row>
    <row r="13" spans="1:7" ht="35.1" customHeight="1">
      <c r="B13" s="29" t="s">
        <v>11</v>
      </c>
      <c r="C13" s="146">
        <v>86416</v>
      </c>
      <c r="D13" s="146">
        <f>ROUND(C13*$C$22,0)</f>
        <v>90287</v>
      </c>
      <c r="E13" s="20"/>
    </row>
    <row r="14" spans="1:7" ht="35.1" customHeight="1">
      <c r="B14" s="29" t="s">
        <v>12</v>
      </c>
      <c r="C14" s="146">
        <v>28577</v>
      </c>
      <c r="D14" s="146">
        <f>ROUND(C14*$C$22,0)</f>
        <v>29857</v>
      </c>
      <c r="E14" s="20"/>
    </row>
    <row r="15" spans="1:7" ht="35.1" customHeight="1">
      <c r="B15" s="21" t="s">
        <v>41</v>
      </c>
      <c r="C15" s="21"/>
      <c r="D15" s="147">
        <f>SUM(D9:D14)</f>
        <v>193740</v>
      </c>
    </row>
    <row r="16" spans="1:7">
      <c r="D16" s="151"/>
    </row>
    <row r="17" spans="2:9" ht="67.5"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2:9">
      <c r="D18" s="151"/>
    </row>
    <row r="19" spans="2:9" ht="24" customHeight="1">
      <c r="B19" s="1"/>
      <c r="C19" s="1" t="s">
        <v>33</v>
      </c>
      <c r="D19" s="157" t="s">
        <v>33</v>
      </c>
    </row>
    <row r="20" spans="2:9" ht="72" customHeight="1">
      <c r="B20" s="6" t="s">
        <v>42</v>
      </c>
      <c r="C20" s="146">
        <v>236072</v>
      </c>
      <c r="D20" s="146">
        <f t="shared" ref="D20" si="0">ROUND(C20*$C$22,0)</f>
        <v>246648</v>
      </c>
    </row>
    <row r="21" spans="2:9" hidden="1">
      <c r="B21" s="138" t="s">
        <v>28</v>
      </c>
    </row>
    <row r="22" spans="2:9" hidden="1">
      <c r="B22" s="25" t="s">
        <v>18</v>
      </c>
      <c r="C22" s="27">
        <v>1.0448</v>
      </c>
    </row>
    <row r="23" spans="2:9" hidden="1">
      <c r="B23" s="15" t="s">
        <v>35</v>
      </c>
      <c r="C23" s="197">
        <v>30000</v>
      </c>
    </row>
    <row r="25" spans="2:9" s="12" customFormat="1" ht="48" customHeight="1">
      <c r="B25" s="491" t="s">
        <v>36</v>
      </c>
      <c r="C25" s="492"/>
      <c r="D25" s="492"/>
      <c r="E25" s="492"/>
      <c r="F25" s="492"/>
      <c r="G25" s="493"/>
    </row>
    <row r="27" spans="2:9" ht="36.75" customHeight="1">
      <c r="B27" s="491" t="s">
        <v>22</v>
      </c>
      <c r="C27" s="492"/>
      <c r="D27" s="492"/>
      <c r="E27" s="492"/>
      <c r="F27" s="492"/>
      <c r="G27" s="493"/>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B19" sqref="B19"/>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494" t="s">
        <v>84</v>
      </c>
      <c r="B2" s="494"/>
      <c r="C2" s="494"/>
      <c r="D2" s="494"/>
      <c r="E2" s="85"/>
      <c r="F2" s="85"/>
      <c r="G2" s="85"/>
    </row>
    <row r="3" spans="1:7" s="11" customFormat="1" ht="19.899999999999999" customHeight="1">
      <c r="A3" s="494" t="s">
        <v>44</v>
      </c>
      <c r="B3" s="494"/>
      <c r="C3" s="494"/>
      <c r="D3" s="494"/>
    </row>
    <row r="4" spans="1:7" s="11" customFormat="1" ht="19.899999999999999" customHeight="1">
      <c r="A4" s="495" t="s">
        <v>2</v>
      </c>
      <c r="B4" s="495"/>
      <c r="C4" s="495"/>
      <c r="D4" s="495"/>
    </row>
    <row r="5" spans="1:7" s="11" customFormat="1" ht="19.899999999999999" customHeight="1">
      <c r="A5" s="494" t="s">
        <v>86</v>
      </c>
      <c r="B5" s="494"/>
      <c r="C5" s="494"/>
      <c r="D5" s="494"/>
      <c r="E5" s="85"/>
      <c r="F5" s="85"/>
      <c r="G5" s="85"/>
    </row>
    <row r="6" spans="1:7" s="12" customFormat="1" ht="15">
      <c r="B6" s="13"/>
      <c r="C6" s="13"/>
      <c r="D6" s="14"/>
    </row>
    <row r="7" spans="1:7">
      <c r="B7" s="17"/>
      <c r="C7" s="17"/>
      <c r="D7" s="2"/>
    </row>
    <row r="8" spans="1:7" ht="39" customHeight="1">
      <c r="B8" s="315" t="s">
        <v>5</v>
      </c>
      <c r="C8" s="317" t="s">
        <v>6</v>
      </c>
      <c r="D8" s="315" t="s">
        <v>7</v>
      </c>
    </row>
    <row r="9" spans="1:7" ht="20.100000000000001" customHeight="1">
      <c r="B9" s="41" t="s">
        <v>46</v>
      </c>
      <c r="C9" s="305">
        <v>6755</v>
      </c>
      <c r="D9" s="305">
        <f>ROUND($C$9*$C$14,0)</f>
        <v>7058</v>
      </c>
    </row>
    <row r="10" spans="1:7" ht="35.1" customHeight="1">
      <c r="B10" s="302" t="s">
        <v>47</v>
      </c>
      <c r="C10" s="302"/>
      <c r="D10" s="306">
        <f>SUM(D9)</f>
        <v>7058</v>
      </c>
    </row>
    <row r="11" spans="1:7">
      <c r="B11" s="330"/>
      <c r="C11" s="330"/>
      <c r="D11" s="322"/>
    </row>
    <row r="12" spans="1:7">
      <c r="B12" s="1"/>
      <c r="C12" s="1"/>
    </row>
    <row r="13" spans="1:7" hidden="1">
      <c r="B13" s="138" t="s">
        <v>28</v>
      </c>
    </row>
    <row r="14" spans="1:7" hidden="1">
      <c r="B14" s="25" t="s">
        <v>18</v>
      </c>
      <c r="C14" s="329">
        <v>1.0448</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84</v>
      </c>
      <c r="B2" s="494"/>
      <c r="C2" s="494"/>
      <c r="D2" s="494"/>
      <c r="E2" s="85"/>
      <c r="F2" s="85"/>
      <c r="G2" s="85"/>
    </row>
    <row r="3" spans="1:7" s="11" customFormat="1" ht="40.5" customHeight="1">
      <c r="A3" s="500" t="s">
        <v>53</v>
      </c>
      <c r="B3" s="500"/>
      <c r="C3" s="500"/>
      <c r="D3" s="500"/>
    </row>
    <row r="4" spans="1:7" s="11" customFormat="1" ht="19.899999999999999" customHeight="1">
      <c r="A4" s="495" t="str">
        <f>'2022_BannerMD_BMT_AUT_ADULT'!A4:E4</f>
        <v>EFFECTIVE 10/01/2022 THROUGH 9/30/2023</v>
      </c>
      <c r="B4" s="495"/>
      <c r="C4" s="495"/>
      <c r="D4" s="495"/>
    </row>
    <row r="5" spans="1:7" s="11" customFormat="1" ht="19.899999999999999" customHeight="1">
      <c r="A5" s="494" t="s">
        <v>86</v>
      </c>
      <c r="B5" s="494"/>
      <c r="C5" s="494"/>
      <c r="D5" s="494"/>
      <c r="E5" s="85"/>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3" t="s">
        <v>54</v>
      </c>
      <c r="C9" s="140" t="s">
        <v>51</v>
      </c>
      <c r="D9" s="140" t="s">
        <v>51</v>
      </c>
    </row>
    <row r="10" spans="1:7" ht="13.9" customHeight="1">
      <c r="B10" s="21"/>
      <c r="C10" s="21"/>
      <c r="D10" s="22"/>
    </row>
    <row r="11" spans="1:7" ht="75.75" customHeight="1">
      <c r="B11" s="501" t="s">
        <v>97</v>
      </c>
      <c r="C11" s="502"/>
      <c r="D11" s="503"/>
    </row>
    <row r="12" spans="1:7" s="11" customFormat="1" ht="12.75" customHeight="1">
      <c r="A12" s="392"/>
      <c r="B12" s="392"/>
      <c r="C12" s="392"/>
      <c r="D12" s="392"/>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I9" sqref="I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84</v>
      </c>
      <c r="B2" s="494"/>
      <c r="C2" s="494"/>
      <c r="D2" s="494"/>
      <c r="E2" s="85"/>
      <c r="F2" s="85"/>
      <c r="G2" s="85"/>
    </row>
    <row r="3" spans="1:7" s="11" customFormat="1" ht="40.5" customHeight="1">
      <c r="A3" s="500" t="s">
        <v>48</v>
      </c>
      <c r="B3" s="500"/>
      <c r="C3" s="500"/>
      <c r="D3" s="500"/>
    </row>
    <row r="4" spans="1:7" s="11" customFormat="1" ht="19.899999999999999" customHeight="1">
      <c r="A4" s="495" t="str">
        <f>'2022_BannerMD_BMT_AUT_ADULT'!A4:E4</f>
        <v>EFFECTIVE 10/01/2022 THROUGH 9/30/2023</v>
      </c>
      <c r="B4" s="495"/>
      <c r="C4" s="495"/>
      <c r="D4" s="495"/>
    </row>
    <row r="5" spans="1:7" s="11" customFormat="1" ht="19.899999999999999" customHeight="1">
      <c r="A5" s="85"/>
      <c r="B5" s="494" t="s">
        <v>86</v>
      </c>
      <c r="C5" s="494"/>
      <c r="D5" s="494"/>
      <c r="E5" s="85"/>
    </row>
    <row r="6" spans="1:7" ht="18.75" customHeight="1">
      <c r="D6" s="2"/>
    </row>
    <row r="7" spans="1:7" ht="13.9" customHeight="1">
      <c r="B7" s="17"/>
      <c r="C7" s="17"/>
      <c r="D7" s="16" t="s">
        <v>4</v>
      </c>
    </row>
    <row r="8" spans="1:7" ht="41.45" customHeight="1">
      <c r="B8" s="18" t="s">
        <v>5</v>
      </c>
      <c r="C8" s="28" t="s">
        <v>6</v>
      </c>
      <c r="D8" s="18" t="s">
        <v>7</v>
      </c>
    </row>
    <row r="9" spans="1:7" ht="115.5" customHeight="1">
      <c r="B9" s="487" t="s">
        <v>98</v>
      </c>
      <c r="C9" s="140" t="s">
        <v>51</v>
      </c>
      <c r="D9" s="140" t="s">
        <v>51</v>
      </c>
    </row>
    <row r="10" spans="1:7" ht="13.9" customHeight="1">
      <c r="B10" s="21"/>
      <c r="C10" s="21"/>
      <c r="D10" s="22"/>
    </row>
    <row r="11" spans="1:7" ht="56.1" customHeight="1">
      <c r="B11" s="501" t="s">
        <v>52</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F472-3286-4887-8F2F-FFAB2BD4AA8D}">
  <sheetPr>
    <tabColor rgb="FFFFFF00"/>
    <pageSetUpPr fitToPage="1"/>
  </sheetPr>
  <dimension ref="A2:G15"/>
  <sheetViews>
    <sheetView showGridLines="0" zoomScale="90" zoomScaleNormal="90" zoomScaleSheetLayoutView="70" workbookViewId="0">
      <selection activeCell="B9" sqref="B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84</v>
      </c>
      <c r="B2" s="494"/>
      <c r="C2" s="494"/>
      <c r="D2" s="494"/>
      <c r="E2" s="85"/>
      <c r="F2" s="85"/>
      <c r="G2" s="85"/>
    </row>
    <row r="3" spans="1:7" s="11" customFormat="1" ht="40.5" customHeight="1">
      <c r="A3" s="500" t="s">
        <v>56</v>
      </c>
      <c r="B3" s="500"/>
      <c r="C3" s="500"/>
      <c r="D3" s="500"/>
    </row>
    <row r="4" spans="1:7" s="11" customFormat="1" ht="19.899999999999999" customHeight="1">
      <c r="A4" s="495" t="s">
        <v>2</v>
      </c>
      <c r="B4" s="495"/>
      <c r="C4" s="495"/>
      <c r="D4" s="495"/>
    </row>
    <row r="5" spans="1:7" s="11" customFormat="1" ht="19.899999999999999" customHeight="1">
      <c r="A5" s="85"/>
      <c r="B5" s="494" t="s">
        <v>86</v>
      </c>
      <c r="C5" s="494"/>
      <c r="D5" s="494"/>
      <c r="E5" s="85"/>
    </row>
    <row r="6" spans="1:7" ht="18.75" customHeight="1">
      <c r="D6" s="2"/>
    </row>
    <row r="7" spans="1:7" ht="13.9" customHeight="1">
      <c r="B7" s="17"/>
      <c r="C7" s="17"/>
      <c r="D7" s="16" t="s">
        <v>4</v>
      </c>
    </row>
    <row r="8" spans="1:7" ht="41.45" customHeight="1">
      <c r="B8" s="18" t="s">
        <v>5</v>
      </c>
      <c r="C8" s="28" t="s">
        <v>6</v>
      </c>
      <c r="D8" s="18" t="s">
        <v>7</v>
      </c>
    </row>
    <row r="9" spans="1:7" ht="111.75" customHeight="1">
      <c r="B9" s="487" t="s">
        <v>57</v>
      </c>
      <c r="C9" s="140" t="s">
        <v>51</v>
      </c>
      <c r="D9" s="140" t="s">
        <v>51</v>
      </c>
    </row>
    <row r="10" spans="1:7" ht="13.9" customHeight="1">
      <c r="B10" s="21"/>
      <c r="C10" s="21"/>
      <c r="D10" s="22"/>
    </row>
    <row r="11" spans="1:7" ht="56.1" customHeight="1">
      <c r="B11" s="501" t="s">
        <v>58</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5:D5"/>
    <mergeCell ref="B11:D11"/>
  </mergeCells>
  <printOptions horizontalCentered="1"/>
  <pageMargins left="0.25" right="0.25" top="0.25" bottom="0.25" header="0.2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028E3-AA76-4B77-BAEC-1CC78175E68B}">
  <sheetPr>
    <tabColor rgb="FFFFFF00"/>
    <pageSetUpPr fitToPage="1"/>
  </sheetPr>
  <dimension ref="A2:G15"/>
  <sheetViews>
    <sheetView showGridLines="0" tabSelected="1" zoomScale="90" zoomScaleNormal="90" zoomScaleSheetLayoutView="70" workbookViewId="0">
      <selection activeCell="D21" sqref="D2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84</v>
      </c>
      <c r="B2" s="494"/>
      <c r="C2" s="494"/>
      <c r="D2" s="494"/>
      <c r="E2" s="85"/>
      <c r="F2" s="85"/>
      <c r="G2" s="85"/>
    </row>
    <row r="3" spans="1:7" s="11" customFormat="1" ht="40.5" customHeight="1">
      <c r="A3" s="500" t="s">
        <v>99</v>
      </c>
      <c r="B3" s="500"/>
      <c r="C3" s="500"/>
      <c r="D3" s="500"/>
    </row>
    <row r="4" spans="1:7" s="11" customFormat="1" ht="19.899999999999999" customHeight="1">
      <c r="A4" s="495" t="s">
        <v>100</v>
      </c>
      <c r="B4" s="495"/>
      <c r="C4" s="495"/>
      <c r="D4" s="495"/>
    </row>
    <row r="5" spans="1:7" s="11" customFormat="1" ht="19.899999999999999" customHeight="1">
      <c r="A5" s="85"/>
      <c r="B5" s="494" t="s">
        <v>86</v>
      </c>
      <c r="C5" s="494"/>
      <c r="D5" s="494"/>
      <c r="E5" s="85"/>
    </row>
    <row r="6" spans="1:7" ht="18.75" customHeight="1">
      <c r="D6" s="2"/>
    </row>
    <row r="7" spans="1:7" ht="13.9" customHeight="1">
      <c r="B7" s="17"/>
      <c r="C7" s="17"/>
      <c r="D7" s="16" t="s">
        <v>4</v>
      </c>
    </row>
    <row r="8" spans="1:7" ht="41.45" customHeight="1">
      <c r="B8" s="81" t="s">
        <v>5</v>
      </c>
      <c r="C8" s="28" t="s">
        <v>6</v>
      </c>
      <c r="D8" s="18" t="s">
        <v>7</v>
      </c>
    </row>
    <row r="9" spans="1:7" ht="99.75" customHeight="1">
      <c r="B9" s="489" t="s">
        <v>101</v>
      </c>
      <c r="C9" s="490" t="s">
        <v>51</v>
      </c>
      <c r="D9" s="140" t="s">
        <v>51</v>
      </c>
    </row>
    <row r="10" spans="1:7" ht="13.9" customHeight="1">
      <c r="B10" s="21"/>
      <c r="C10" s="21"/>
      <c r="D10" s="22"/>
    </row>
    <row r="11" spans="1:7" ht="56.1" customHeight="1">
      <c r="B11" s="501" t="s">
        <v>102</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topLeftCell="A9" zoomScale="90" zoomScaleNormal="90" zoomScaleSheetLayoutView="70" workbookViewId="0">
      <selection activeCell="E15" sqref="E15:G15"/>
    </sheetView>
  </sheetViews>
  <sheetFormatPr defaultColWidth="9" defaultRowHeight="12.75"/>
  <cols>
    <col min="1" max="1" width="2.875" style="15" customWidth="1"/>
    <col min="2" max="2" width="64" style="15" customWidth="1"/>
    <col min="3" max="3" width="16.3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70</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s="12" customFormat="1" ht="15">
      <c r="A6" s="509"/>
      <c r="B6" s="509"/>
      <c r="C6" s="509"/>
      <c r="D6" s="509"/>
      <c r="E6" s="509"/>
      <c r="F6" s="509"/>
      <c r="G6" s="509"/>
    </row>
    <row r="7" spans="1:7">
      <c r="D7" s="2"/>
    </row>
    <row r="8" spans="1:7" ht="22.5" customHeight="1">
      <c r="B8" s="17"/>
      <c r="C8" s="17"/>
      <c r="D8" s="2" t="s">
        <v>45</v>
      </c>
      <c r="E8" s="2"/>
      <c r="F8" s="2"/>
      <c r="G8" s="2"/>
    </row>
    <row r="9" spans="1:7" ht="62.25" customHeight="1">
      <c r="B9" s="18" t="s">
        <v>5</v>
      </c>
      <c r="C9" s="129" t="s">
        <v>6</v>
      </c>
      <c r="D9" s="18" t="s">
        <v>7</v>
      </c>
      <c r="E9" s="2"/>
      <c r="F9" s="2"/>
      <c r="G9" s="2"/>
    </row>
    <row r="10" spans="1:7" ht="47.25" customHeight="1">
      <c r="B10" s="399" t="s">
        <v>8</v>
      </c>
      <c r="C10" s="220">
        <v>4459</v>
      </c>
      <c r="D10" s="146">
        <f>ROUND(C10*$C$27,0)</f>
        <v>4659</v>
      </c>
      <c r="E10" s="2"/>
      <c r="F10" s="2"/>
      <c r="G10" s="2"/>
    </row>
    <row r="11" spans="1:7" ht="40.5" customHeight="1">
      <c r="B11" s="4" t="s">
        <v>103</v>
      </c>
      <c r="C11" s="216">
        <v>83927</v>
      </c>
      <c r="D11" s="146">
        <f t="shared" ref="D11:D12" si="0">ROUND(C11*$C$27,0)</f>
        <v>87687</v>
      </c>
      <c r="E11" s="20"/>
    </row>
    <row r="12" spans="1:7" ht="35.1" customHeight="1">
      <c r="B12" s="4" t="s">
        <v>72</v>
      </c>
      <c r="C12" s="169">
        <v>16745</v>
      </c>
      <c r="D12" s="146">
        <f t="shared" si="0"/>
        <v>17495</v>
      </c>
      <c r="E12" s="20"/>
    </row>
    <row r="13" spans="1:7" ht="35.1" customHeight="1">
      <c r="B13" s="21" t="s">
        <v>104</v>
      </c>
      <c r="C13" s="21"/>
      <c r="D13" s="147">
        <f>SUM(D10:D12)</f>
        <v>109841</v>
      </c>
    </row>
    <row r="14" spans="1:7">
      <c r="D14" s="149"/>
    </row>
    <row r="15" spans="1:7" ht="63.75" customHeight="1">
      <c r="B15" s="5" t="s">
        <v>69</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c r="B16" s="9"/>
      <c r="C16" s="9"/>
      <c r="D16" s="8"/>
    </row>
    <row r="17" spans="2:7" s="12" customFormat="1" ht="56.25"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2:7">
      <c r="B18" s="9"/>
      <c r="C18" s="9"/>
      <c r="D18" s="8"/>
    </row>
    <row r="19" spans="2:7">
      <c r="B19" s="9"/>
      <c r="C19" s="9"/>
      <c r="D19" s="8"/>
    </row>
    <row r="25" spans="2:7" hidden="1"/>
    <row r="26" spans="2:7" hidden="1">
      <c r="B26" s="138" t="s">
        <v>28</v>
      </c>
    </row>
    <row r="27" spans="2:7" hidden="1">
      <c r="B27" s="25" t="s">
        <v>18</v>
      </c>
      <c r="C27" s="27">
        <v>1.0448</v>
      </c>
    </row>
    <row r="28" spans="2:7" hidden="1"/>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B11" sqref="B11"/>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494" t="s">
        <v>0</v>
      </c>
      <c r="C2" s="494"/>
      <c r="D2" s="494"/>
      <c r="E2" s="494"/>
      <c r="F2" s="494"/>
      <c r="G2" s="85"/>
    </row>
    <row r="3" spans="1:7" s="11" customFormat="1" ht="19.899999999999999" customHeight="1">
      <c r="A3" s="494" t="s">
        <v>29</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3</v>
      </c>
      <c r="B5" s="494"/>
      <c r="C5" s="494"/>
      <c r="D5" s="494"/>
      <c r="E5" s="494"/>
      <c r="F5" s="494"/>
      <c r="G5" s="494"/>
    </row>
    <row r="6" spans="1:7">
      <c r="D6" s="2"/>
      <c r="E6" s="499"/>
      <c r="F6" s="499"/>
      <c r="G6" s="499"/>
    </row>
    <row r="7" spans="1:7" ht="15.6" customHeight="1">
      <c r="B7" s="17"/>
      <c r="C7" s="17"/>
      <c r="D7" s="2" t="s">
        <v>4</v>
      </c>
      <c r="E7" s="499"/>
      <c r="F7" s="499"/>
      <c r="G7" s="499"/>
    </row>
    <row r="8" spans="1:7" ht="35.1" customHeight="1">
      <c r="B8" s="18" t="s">
        <v>5</v>
      </c>
      <c r="C8" s="129" t="s">
        <v>6</v>
      </c>
      <c r="D8" s="18" t="s">
        <v>7</v>
      </c>
      <c r="E8" s="2"/>
      <c r="F8" s="2"/>
      <c r="G8" s="2"/>
    </row>
    <row r="9" spans="1:7" ht="44.25" customHeight="1">
      <c r="B9" s="399" t="s">
        <v>8</v>
      </c>
      <c r="C9" s="212">
        <v>5734</v>
      </c>
      <c r="D9" s="143">
        <f t="shared" ref="D9:D14" si="0">ROUND(C9*$C$24,0)</f>
        <v>5991</v>
      </c>
      <c r="E9" s="2"/>
      <c r="F9" s="2"/>
      <c r="G9" s="2"/>
    </row>
    <row r="10" spans="1:7" ht="35.1" customHeight="1">
      <c r="B10" s="4" t="s">
        <v>30</v>
      </c>
      <c r="C10" s="213">
        <v>10122</v>
      </c>
      <c r="D10" s="143">
        <f t="shared" si="0"/>
        <v>10575</v>
      </c>
      <c r="E10" s="20"/>
    </row>
    <row r="11" spans="1:7" ht="35.1" customHeight="1">
      <c r="B11" s="4" t="s">
        <v>31</v>
      </c>
      <c r="C11" s="213">
        <v>15242</v>
      </c>
      <c r="D11" s="143">
        <f t="shared" si="0"/>
        <v>15925</v>
      </c>
      <c r="E11" s="20"/>
    </row>
    <row r="12" spans="1:7" ht="35.1" customHeight="1">
      <c r="B12" s="23" t="s">
        <v>10</v>
      </c>
      <c r="C12" s="214">
        <v>55137</v>
      </c>
      <c r="D12" s="143">
        <f t="shared" si="0"/>
        <v>57607</v>
      </c>
      <c r="E12" s="20"/>
    </row>
    <row r="13" spans="1:7" ht="35.1" customHeight="1">
      <c r="B13" s="29" t="s">
        <v>11</v>
      </c>
      <c r="C13" s="214">
        <v>87092</v>
      </c>
      <c r="D13" s="143">
        <f t="shared" si="0"/>
        <v>90994</v>
      </c>
      <c r="E13" s="20"/>
    </row>
    <row r="14" spans="1:7" ht="35.1" customHeight="1">
      <c r="B14" s="29" t="s">
        <v>12</v>
      </c>
      <c r="C14" s="214">
        <v>28802</v>
      </c>
      <c r="D14" s="143">
        <f t="shared" si="0"/>
        <v>30092</v>
      </c>
      <c r="E14" s="20"/>
    </row>
    <row r="15" spans="1:7" ht="35.1" customHeight="1">
      <c r="B15" s="21" t="s">
        <v>32</v>
      </c>
      <c r="C15" s="21"/>
      <c r="D15" s="153">
        <f>SUM(D9:D14)</f>
        <v>211184</v>
      </c>
    </row>
    <row r="16" spans="1:7">
      <c r="D16" s="154"/>
    </row>
    <row r="17" spans="1:9">
      <c r="D17" s="156"/>
    </row>
    <row r="18" spans="1:9" ht="67.5" customHeight="1">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8"/>
    </row>
    <row r="20" spans="1:9">
      <c r="D20" s="31"/>
    </row>
    <row r="21" spans="1:9" ht="10.5" customHeight="1">
      <c r="B21" s="1"/>
      <c r="C21" s="1" t="s">
        <v>33</v>
      </c>
      <c r="D21" s="2" t="s">
        <v>33</v>
      </c>
    </row>
    <row r="22" spans="1:9" ht="72" customHeight="1">
      <c r="B22" s="6" t="s">
        <v>34</v>
      </c>
      <c r="C22" s="436">
        <v>266864</v>
      </c>
      <c r="D22" s="143">
        <f t="shared" ref="D22" si="1">ROUND(C22*$C$24,0)</f>
        <v>278820</v>
      </c>
    </row>
    <row r="23" spans="1:9" hidden="1">
      <c r="B23" s="138" t="s">
        <v>28</v>
      </c>
    </row>
    <row r="24" spans="1:9" hidden="1">
      <c r="B24" s="25" t="s">
        <v>18</v>
      </c>
      <c r="C24" s="27">
        <v>1.0448</v>
      </c>
    </row>
    <row r="25" spans="1:9" hidden="1">
      <c r="B25" s="15" t="s">
        <v>35</v>
      </c>
      <c r="C25" s="197">
        <v>10000</v>
      </c>
    </row>
    <row r="26" spans="1:9" s="11" customFormat="1" ht="19.899999999999999" customHeight="1">
      <c r="A26" s="392"/>
      <c r="B26" s="392"/>
      <c r="C26" s="392"/>
      <c r="D26" s="392"/>
      <c r="E26" s="392"/>
      <c r="F26" s="392"/>
      <c r="G26" s="392"/>
    </row>
    <row r="27" spans="1:9" ht="66" customHeight="1">
      <c r="B27" s="491" t="s">
        <v>36</v>
      </c>
      <c r="C27" s="492"/>
      <c r="D27" s="492"/>
      <c r="E27" s="493"/>
    </row>
    <row r="29" spans="1:9" ht="36.75" customHeight="1">
      <c r="B29" s="491" t="s">
        <v>22</v>
      </c>
      <c r="C29" s="492"/>
      <c r="D29" s="492"/>
      <c r="E29" s="492"/>
      <c r="F29" s="492"/>
      <c r="G29" s="493"/>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1"/>
  <sheetViews>
    <sheetView showGridLines="0" zoomScale="90" zoomScaleNormal="90" zoomScaleSheetLayoutView="70" workbookViewId="0">
      <selection activeCell="A8" sqref="A8"/>
    </sheetView>
  </sheetViews>
  <sheetFormatPr defaultColWidth="9" defaultRowHeight="12.75"/>
  <cols>
    <col min="1" max="1" width="2.875" style="15" customWidth="1"/>
    <col min="2" max="2" width="64" style="15" customWidth="1"/>
    <col min="3" max="3" width="16.37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494" t="s">
        <v>84</v>
      </c>
      <c r="B2" s="494"/>
      <c r="C2" s="494"/>
      <c r="D2" s="494"/>
      <c r="E2" s="494"/>
      <c r="F2" s="494"/>
      <c r="G2" s="494"/>
    </row>
    <row r="3" spans="1:7" s="11" customFormat="1" ht="19.899999999999999" customHeight="1">
      <c r="A3" s="494" t="s">
        <v>66</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86</v>
      </c>
      <c r="B5" s="494"/>
      <c r="C5" s="494"/>
      <c r="D5" s="494"/>
      <c r="E5" s="494"/>
      <c r="F5" s="494"/>
      <c r="G5" s="494"/>
    </row>
    <row r="6" spans="1:7" s="12" customFormat="1" ht="30" customHeight="1">
      <c r="A6" s="509"/>
      <c r="B6" s="509"/>
      <c r="C6" s="509"/>
      <c r="D6" s="509"/>
      <c r="E6" s="509"/>
      <c r="F6" s="509"/>
      <c r="G6" s="509"/>
    </row>
    <row r="7" spans="1:7" ht="21" customHeight="1">
      <c r="B7" s="17"/>
      <c r="C7" s="17"/>
      <c r="D7" s="2" t="s">
        <v>45</v>
      </c>
      <c r="E7" s="2"/>
      <c r="F7" s="2"/>
      <c r="G7" s="2"/>
    </row>
    <row r="8" spans="1:7" ht="35.1" customHeight="1">
      <c r="B8" s="18" t="s">
        <v>5</v>
      </c>
      <c r="C8" s="129" t="s">
        <v>6</v>
      </c>
      <c r="D8" s="18" t="s">
        <v>7</v>
      </c>
      <c r="E8" s="2"/>
      <c r="F8" s="2"/>
      <c r="G8" s="2"/>
    </row>
    <row r="9" spans="1:7" ht="62.25" customHeight="1">
      <c r="B9" s="399" t="s">
        <v>8</v>
      </c>
      <c r="C9" s="220">
        <v>4459</v>
      </c>
      <c r="D9" s="146">
        <f>ROUND(C9*$C$18,0)</f>
        <v>4659</v>
      </c>
      <c r="E9" s="2"/>
      <c r="F9" s="2"/>
      <c r="G9" s="2"/>
    </row>
    <row r="10" spans="1:7" ht="35.1" customHeight="1">
      <c r="B10" s="4" t="s">
        <v>105</v>
      </c>
      <c r="C10" s="216">
        <v>83927</v>
      </c>
      <c r="D10" s="146">
        <f>ROUND(C10*$C$18,0)</f>
        <v>87687</v>
      </c>
      <c r="E10" s="20"/>
    </row>
    <row r="11" spans="1:7" ht="35.1" customHeight="1">
      <c r="B11" s="21" t="s">
        <v>106</v>
      </c>
      <c r="C11" s="21"/>
      <c r="D11" s="147">
        <f>SUM(D9:D10)</f>
        <v>92346</v>
      </c>
    </row>
    <row r="12" spans="1:7">
      <c r="D12" s="149"/>
    </row>
    <row r="13" spans="1:7" ht="55.5" customHeight="1">
      <c r="B13" s="5" t="s">
        <v>69</v>
      </c>
      <c r="C13" s="5"/>
      <c r="D13" s="150">
        <f>'2022_BannerMD_BMT_AUT_ADULT'!D16</f>
        <v>2234</v>
      </c>
      <c r="E13" s="496" t="str">
        <f>'2022_BannerMD_BMT_AUT_ADULT'!E16</f>
        <v>Days 11+/61+ paid at the per diem rate are not subject to the transplant outlier (prep and transplant through day 60) but are subject to outlier pursuant to the transplant specialty contract at an established threshold of $7,263.18</v>
      </c>
      <c r="F13" s="497"/>
      <c r="G13" s="498"/>
    </row>
    <row r="14" spans="1:7">
      <c r="B14" s="9"/>
      <c r="C14" s="9"/>
      <c r="D14" s="8"/>
    </row>
    <row r="16" spans="1:7" ht="55.5" customHeight="1">
      <c r="B16" s="491" t="s">
        <v>36</v>
      </c>
      <c r="C16" s="492"/>
      <c r="D16" s="492"/>
      <c r="E16" s="492"/>
      <c r="F16" s="492"/>
      <c r="G16" s="493"/>
    </row>
    <row r="17" spans="2:3" hidden="1">
      <c r="B17" s="138" t="s">
        <v>28</v>
      </c>
    </row>
    <row r="18" spans="2:3" hidden="1">
      <c r="B18" s="25" t="s">
        <v>18</v>
      </c>
      <c r="C18" s="27">
        <v>1.0448</v>
      </c>
    </row>
    <row r="19" spans="2:3" hidden="1">
      <c r="B19" s="15" t="s">
        <v>107</v>
      </c>
      <c r="C19" s="26">
        <v>1</v>
      </c>
    </row>
    <row r="20" spans="2:3" hidden="1"/>
    <row r="21" spans="2:3" hidden="1"/>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E8" sqref="E8"/>
    </sheetView>
  </sheetViews>
  <sheetFormatPr defaultColWidth="9" defaultRowHeight="12"/>
  <cols>
    <col min="1" max="1" width="4.5" style="10" customWidth="1"/>
    <col min="2" max="2" width="64" style="10" customWidth="1"/>
    <col min="3" max="3" width="16.37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494" t="s">
        <v>84</v>
      </c>
      <c r="B2" s="494"/>
      <c r="C2" s="494"/>
      <c r="D2" s="494"/>
      <c r="E2" s="494"/>
      <c r="F2" s="494"/>
      <c r="G2" s="494"/>
    </row>
    <row r="3" spans="1:7" ht="19.899999999999999" customHeight="1">
      <c r="A3" s="494" t="s">
        <v>108</v>
      </c>
      <c r="B3" s="494"/>
      <c r="C3" s="494"/>
      <c r="D3" s="494"/>
      <c r="E3" s="494"/>
      <c r="F3" s="494"/>
      <c r="G3" s="494"/>
    </row>
    <row r="4" spans="1:7" ht="19.899999999999999" customHeight="1">
      <c r="A4" s="495" t="s">
        <v>2</v>
      </c>
      <c r="B4" s="495"/>
      <c r="C4" s="495"/>
      <c r="D4" s="495"/>
      <c r="E4" s="495"/>
      <c r="F4" s="495"/>
      <c r="G4" s="495"/>
    </row>
    <row r="5" spans="1:7" ht="19.899999999999999" customHeight="1">
      <c r="A5" s="494" t="s">
        <v>86</v>
      </c>
      <c r="B5" s="494"/>
      <c r="C5" s="494"/>
      <c r="D5" s="494"/>
      <c r="E5" s="494"/>
      <c r="F5" s="494"/>
      <c r="G5" s="494"/>
    </row>
    <row r="6" spans="1:7" ht="15">
      <c r="A6" s="11"/>
      <c r="B6" s="15"/>
      <c r="C6" s="15"/>
      <c r="D6" s="2"/>
      <c r="E6" s="15"/>
      <c r="F6" s="11"/>
      <c r="G6" s="11"/>
    </row>
    <row r="7" spans="1:7" ht="15.75">
      <c r="A7" s="11"/>
      <c r="B7" s="17"/>
      <c r="C7" s="17"/>
      <c r="D7" s="2" t="s">
        <v>38</v>
      </c>
      <c r="E7" s="2"/>
      <c r="F7" s="392"/>
      <c r="G7" s="392"/>
    </row>
    <row r="8" spans="1:7" ht="35.1" customHeight="1">
      <c r="A8" s="11"/>
      <c r="B8" s="18" t="s">
        <v>5</v>
      </c>
      <c r="C8" s="129" t="s">
        <v>6</v>
      </c>
      <c r="D8" s="18" t="s">
        <v>7</v>
      </c>
      <c r="E8" s="2"/>
      <c r="F8" s="2"/>
      <c r="G8" s="2"/>
    </row>
    <row r="9" spans="1:7" ht="51" customHeight="1">
      <c r="A9" s="11"/>
      <c r="B9" s="399" t="s">
        <v>8</v>
      </c>
      <c r="C9" s="215">
        <v>3216</v>
      </c>
      <c r="D9" s="146">
        <f>ROUND(C9*$C$25,0)</f>
        <v>3360</v>
      </c>
      <c r="E9" s="2"/>
      <c r="F9" s="2"/>
      <c r="G9" s="2"/>
    </row>
    <row r="10" spans="1:7" ht="35.1" customHeight="1">
      <c r="A10" s="11"/>
      <c r="B10" s="23" t="s">
        <v>10</v>
      </c>
      <c r="C10" s="216">
        <v>60493</v>
      </c>
      <c r="D10" s="146">
        <f t="shared" ref="D10:D12" si="0">ROUND(C10*$C$25,0)</f>
        <v>63203</v>
      </c>
      <c r="E10" s="20"/>
      <c r="F10" s="15"/>
      <c r="G10" s="15"/>
    </row>
    <row r="11" spans="1:7" ht="35.1" customHeight="1">
      <c r="A11" s="11"/>
      <c r="B11" s="29" t="s">
        <v>11</v>
      </c>
      <c r="C11" s="146">
        <v>47282</v>
      </c>
      <c r="D11" s="146">
        <f t="shared" si="0"/>
        <v>49400</v>
      </c>
      <c r="E11" s="20"/>
      <c r="F11" s="15"/>
      <c r="G11" s="15"/>
    </row>
    <row r="12" spans="1:7" ht="35.1" customHeight="1">
      <c r="A12" s="11"/>
      <c r="B12" s="29" t="s">
        <v>12</v>
      </c>
      <c r="C12" s="146">
        <v>19449</v>
      </c>
      <c r="D12" s="146">
        <f t="shared" si="0"/>
        <v>20320</v>
      </c>
      <c r="E12" s="20"/>
      <c r="F12" s="15"/>
      <c r="G12" s="15"/>
    </row>
    <row r="13" spans="1:7" ht="35.1" customHeight="1">
      <c r="A13" s="15"/>
      <c r="B13" s="21" t="s">
        <v>77</v>
      </c>
      <c r="C13" s="21"/>
      <c r="D13" s="147">
        <f>SUM(D9:D12)</f>
        <v>136283</v>
      </c>
      <c r="E13" s="15"/>
      <c r="F13" s="15"/>
      <c r="G13" s="15"/>
    </row>
    <row r="14" spans="1:7" ht="12.75">
      <c r="A14" s="15"/>
      <c r="B14" s="1"/>
      <c r="C14" s="1"/>
      <c r="D14" s="149"/>
      <c r="E14" s="15"/>
      <c r="F14" s="15"/>
      <c r="G14" s="15"/>
    </row>
    <row r="15" spans="1:7" ht="59.25" customHeight="1">
      <c r="A15" s="15"/>
      <c r="B15" s="5" t="s">
        <v>109</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ht="22.5" customHeight="1">
      <c r="B16" s="9"/>
      <c r="C16" s="9"/>
      <c r="D16" s="8"/>
    </row>
    <row r="17" spans="2:7" ht="12.75">
      <c r="B17" s="9"/>
      <c r="C17" s="9"/>
      <c r="D17" s="8"/>
    </row>
    <row r="18" spans="2:7" ht="58.5" customHeight="1">
      <c r="B18" s="491" t="s">
        <v>36</v>
      </c>
      <c r="C18" s="492"/>
      <c r="D18" s="492"/>
      <c r="E18" s="492"/>
      <c r="F18" s="492"/>
      <c r="G18" s="493"/>
    </row>
    <row r="23" spans="2:7" ht="12.75" hidden="1" customHeight="1"/>
    <row r="24" spans="2:7" ht="12.75" hidden="1">
      <c r="B24" s="138" t="s">
        <v>28</v>
      </c>
      <c r="C24" s="15"/>
      <c r="D24" s="15"/>
      <c r="E24" s="15"/>
      <c r="F24" s="15"/>
    </row>
    <row r="25" spans="2:7" ht="12.75" hidden="1">
      <c r="B25" s="25" t="s">
        <v>18</v>
      </c>
      <c r="C25" s="27">
        <v>1.0448</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E18" sqref="E18"/>
    </sheetView>
  </sheetViews>
  <sheetFormatPr defaultColWidth="9" defaultRowHeight="12.75"/>
  <cols>
    <col min="1" max="1" width="2.875" style="15" customWidth="1"/>
    <col min="2" max="2" width="64" style="15" customWidth="1"/>
    <col min="3" max="3" width="16.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494" t="s">
        <v>84</v>
      </c>
      <c r="B2" s="494"/>
      <c r="C2" s="494"/>
      <c r="D2" s="494"/>
      <c r="E2" s="494"/>
      <c r="F2" s="494"/>
      <c r="G2" s="494"/>
    </row>
    <row r="3" spans="1:7" s="11" customFormat="1" ht="19.899999999999999" customHeight="1">
      <c r="A3" s="494" t="s">
        <v>110</v>
      </c>
      <c r="B3" s="494"/>
      <c r="C3" s="494"/>
      <c r="D3" s="494"/>
      <c r="E3" s="494"/>
      <c r="F3" s="494"/>
      <c r="G3" s="494"/>
    </row>
    <row r="4" spans="1:7" s="11" customFormat="1" ht="19.899999999999999" customHeight="1">
      <c r="A4" s="495" t="s">
        <v>2</v>
      </c>
      <c r="B4" s="495"/>
      <c r="C4" s="495"/>
      <c r="D4" s="495"/>
      <c r="E4" s="495"/>
      <c r="F4" s="495"/>
      <c r="G4" s="495"/>
    </row>
    <row r="5" spans="1:7" s="11" customFormat="1" ht="19.899999999999999" customHeight="1">
      <c r="A5" s="494" t="s">
        <v>86</v>
      </c>
      <c r="B5" s="494"/>
      <c r="C5" s="494"/>
      <c r="D5" s="494"/>
      <c r="E5" s="494"/>
      <c r="F5" s="494"/>
      <c r="G5" s="494"/>
    </row>
    <row r="6" spans="1:7">
      <c r="D6" s="2"/>
    </row>
    <row r="7" spans="1:7" ht="21.75" customHeight="1">
      <c r="B7" s="17"/>
      <c r="C7" s="17"/>
      <c r="D7" s="2" t="s">
        <v>38</v>
      </c>
      <c r="E7" s="2"/>
      <c r="F7" s="2"/>
      <c r="G7" s="2"/>
    </row>
    <row r="8" spans="1:7" ht="35.1" customHeight="1">
      <c r="B8" s="18" t="s">
        <v>5</v>
      </c>
      <c r="C8" s="129" t="s">
        <v>6</v>
      </c>
      <c r="D8" s="18" t="s">
        <v>7</v>
      </c>
      <c r="E8" s="2"/>
      <c r="F8" s="2"/>
      <c r="G8" s="2"/>
    </row>
    <row r="9" spans="1:7" ht="56.25" customHeight="1">
      <c r="B9" s="399" t="s">
        <v>8</v>
      </c>
      <c r="C9" s="247">
        <v>4618</v>
      </c>
      <c r="D9" s="146">
        <f>ROUND(C9*$C$24,0)</f>
        <v>4825</v>
      </c>
      <c r="E9" s="2"/>
      <c r="F9" s="2"/>
      <c r="G9" s="2"/>
    </row>
    <row r="10" spans="1:7" ht="35.1" customHeight="1">
      <c r="B10" s="78" t="s">
        <v>10</v>
      </c>
      <c r="C10" s="266">
        <v>74028</v>
      </c>
      <c r="D10" s="146">
        <f t="shared" ref="D10:D12" si="0">ROUND(C10*$C$24,0)</f>
        <v>77344</v>
      </c>
      <c r="E10" s="20"/>
    </row>
    <row r="11" spans="1:7" ht="35.1" customHeight="1">
      <c r="B11" s="29" t="s">
        <v>11</v>
      </c>
      <c r="C11" s="265">
        <v>66646</v>
      </c>
      <c r="D11" s="146">
        <f t="shared" si="0"/>
        <v>69632</v>
      </c>
      <c r="E11" s="20"/>
    </row>
    <row r="12" spans="1:7" ht="35.1" customHeight="1">
      <c r="B12" s="29" t="s">
        <v>12</v>
      </c>
      <c r="C12" s="265">
        <v>19452</v>
      </c>
      <c r="D12" s="146">
        <f t="shared" si="0"/>
        <v>20323</v>
      </c>
      <c r="E12" s="20"/>
    </row>
    <row r="13" spans="1:7" ht="35.1" customHeight="1">
      <c r="B13" s="21" t="s">
        <v>111</v>
      </c>
      <c r="C13" s="21"/>
      <c r="D13" s="147">
        <f>SUM(D9:D12)</f>
        <v>172124</v>
      </c>
    </row>
    <row r="14" spans="1:7">
      <c r="B14" s="1"/>
      <c r="C14" s="1"/>
      <c r="D14" s="149"/>
    </row>
    <row r="15" spans="1:7" ht="66"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c r="B16" s="9"/>
      <c r="C16" s="9"/>
      <c r="D16" s="8"/>
    </row>
    <row r="17" spans="1:7" s="10" customFormat="1" ht="50.25" customHeight="1">
      <c r="A17" s="15"/>
      <c r="B17" s="491" t="s">
        <v>16</v>
      </c>
      <c r="C17" s="492"/>
      <c r="D17" s="492"/>
      <c r="E17" s="492"/>
      <c r="F17" s="492"/>
      <c r="G17" s="493"/>
    </row>
    <row r="21" spans="1:7" ht="15.75" hidden="1" customHeight="1"/>
    <row r="22" spans="1:7" hidden="1"/>
    <row r="23" spans="1:7" hidden="1">
      <c r="B23" s="243" t="s">
        <v>28</v>
      </c>
      <c r="C23" s="244"/>
      <c r="D23" s="244"/>
      <c r="E23" s="244"/>
    </row>
    <row r="24" spans="1:7" hidden="1">
      <c r="B24" s="25" t="s">
        <v>18</v>
      </c>
      <c r="C24" s="27">
        <v>1.0448</v>
      </c>
    </row>
    <row r="25" spans="1:7" hidden="1">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9"/>
  <sheetViews>
    <sheetView showGridLines="0" zoomScale="90" zoomScaleNormal="90" zoomScaleSheetLayoutView="7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494" t="s">
        <v>84</v>
      </c>
      <c r="B2" s="494"/>
      <c r="C2" s="494"/>
      <c r="D2" s="494"/>
      <c r="E2" s="494"/>
      <c r="F2" s="494"/>
      <c r="G2" s="494"/>
    </row>
    <row r="3" spans="1:8" s="11" customFormat="1" ht="19.899999999999999" customHeight="1">
      <c r="A3" s="494" t="s">
        <v>80</v>
      </c>
      <c r="B3" s="494"/>
      <c r="C3" s="494"/>
      <c r="D3" s="494"/>
      <c r="E3" s="494"/>
      <c r="F3" s="494"/>
      <c r="G3" s="494"/>
    </row>
    <row r="4" spans="1:8" s="11" customFormat="1" ht="19.899999999999999" customHeight="1">
      <c r="A4" s="495" t="str">
        <f>'2022_BUMCT_SIMUL_PANCREAS_KDNY_'!A4:G4</f>
        <v>EFFECTIVE 10/01/2022 THROUGH 9/30/2023</v>
      </c>
      <c r="B4" s="495"/>
      <c r="C4" s="495"/>
      <c r="D4" s="495"/>
      <c r="E4" s="495"/>
      <c r="F4" s="495"/>
      <c r="G4" s="495"/>
    </row>
    <row r="5" spans="1:8" s="11" customFormat="1" ht="19.899999999999999" customHeight="1">
      <c r="A5" s="494" t="s">
        <v>86</v>
      </c>
      <c r="B5" s="494"/>
      <c r="C5" s="494"/>
      <c r="D5" s="494"/>
      <c r="E5" s="494"/>
      <c r="F5" s="494"/>
      <c r="G5" s="494"/>
    </row>
    <row r="6" spans="1:8" s="12" customFormat="1" ht="15.75">
      <c r="A6" s="495"/>
      <c r="B6" s="495"/>
      <c r="C6" s="495"/>
      <c r="D6" s="495"/>
      <c r="E6" s="495"/>
      <c r="F6" s="495"/>
      <c r="G6" s="495"/>
      <c r="H6" s="495"/>
    </row>
    <row r="7" spans="1:8" ht="24.95" customHeight="1">
      <c r="B7" s="17"/>
      <c r="C7" s="17"/>
      <c r="D7" s="2" t="s">
        <v>4</v>
      </c>
    </row>
    <row r="8" spans="1:8" ht="24.95" customHeight="1">
      <c r="B8" s="18" t="s">
        <v>5</v>
      </c>
      <c r="C8" s="129" t="s">
        <v>6</v>
      </c>
      <c r="D8" s="18" t="s">
        <v>7</v>
      </c>
      <c r="E8" s="2"/>
      <c r="F8" s="2"/>
      <c r="G8" s="2"/>
    </row>
    <row r="9" spans="1:8" ht="46.5" customHeight="1">
      <c r="B9" s="399" t="s">
        <v>8</v>
      </c>
      <c r="C9" s="220">
        <v>6709</v>
      </c>
      <c r="D9" s="146">
        <f>ROUND(C9*$C$27,0)</f>
        <v>7010</v>
      </c>
      <c r="E9" s="2"/>
      <c r="F9" s="2"/>
      <c r="G9" s="2"/>
    </row>
    <row r="10" spans="1:8" ht="30" customHeight="1">
      <c r="B10" s="23" t="s">
        <v>10</v>
      </c>
      <c r="C10" s="216">
        <v>154622</v>
      </c>
      <c r="D10" s="146">
        <f t="shared" ref="D10:D12" si="0">ROUND(C10*$C$27,0)</f>
        <v>161549</v>
      </c>
      <c r="E10" s="20"/>
    </row>
    <row r="11" spans="1:8" ht="30" customHeight="1">
      <c r="B11" s="29" t="s">
        <v>11</v>
      </c>
      <c r="C11" s="146">
        <v>119719</v>
      </c>
      <c r="D11" s="146">
        <f t="shared" si="0"/>
        <v>125082</v>
      </c>
      <c r="E11" s="20"/>
    </row>
    <row r="12" spans="1:8" ht="30" customHeight="1">
      <c r="B12" s="29" t="s">
        <v>12</v>
      </c>
      <c r="C12" s="146">
        <v>26909</v>
      </c>
      <c r="D12" s="146">
        <f t="shared" si="0"/>
        <v>28115</v>
      </c>
      <c r="E12" s="20"/>
    </row>
    <row r="13" spans="1:8" ht="21.6" customHeight="1">
      <c r="B13" s="21" t="s">
        <v>81</v>
      </c>
      <c r="C13" s="21"/>
      <c r="D13" s="147">
        <f>SUM(D9:D12)</f>
        <v>321756</v>
      </c>
    </row>
    <row r="14" spans="1:8" ht="20.100000000000001" customHeight="1">
      <c r="B14" s="1"/>
      <c r="C14" s="1"/>
      <c r="D14" s="149"/>
    </row>
    <row r="15" spans="1:8" ht="60.7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8">
      <c r="B16" s="9"/>
      <c r="C16" s="9"/>
      <c r="D16" s="8"/>
    </row>
    <row r="17" spans="1:7" ht="57"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1:7" ht="15.75">
      <c r="A18" s="494"/>
      <c r="B18" s="494"/>
      <c r="C18" s="494"/>
      <c r="D18" s="494"/>
      <c r="E18" s="494"/>
      <c r="F18" s="494"/>
      <c r="G18" s="494"/>
    </row>
    <row r="19" spans="1:7">
      <c r="B19" s="9"/>
      <c r="C19" s="9"/>
      <c r="D19" s="8"/>
    </row>
    <row r="20" spans="1:7" s="10" customFormat="1">
      <c r="A20" s="15"/>
      <c r="B20" s="9"/>
      <c r="C20" s="9"/>
      <c r="D20" s="8"/>
      <c r="E20" s="15"/>
      <c r="F20" s="15"/>
      <c r="G20" s="15"/>
    </row>
    <row r="24" spans="1:7" hidden="1"/>
    <row r="25" spans="1:7" ht="15" hidden="1" customHeight="1"/>
    <row r="26" spans="1:7" hidden="1">
      <c r="B26" s="138" t="s">
        <v>28</v>
      </c>
    </row>
    <row r="27" spans="1:7" hidden="1">
      <c r="B27" s="25" t="s">
        <v>18</v>
      </c>
      <c r="C27" s="27">
        <v>1.0448</v>
      </c>
    </row>
    <row r="28" spans="1:7" hidden="1">
      <c r="C28" s="26"/>
    </row>
    <row r="29" spans="1:7" hidden="1"/>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6"/>
  <sheetViews>
    <sheetView showGridLines="0" zoomScale="90" zoomScaleNormal="90" zoomScaleSheetLayoutView="70" workbookViewId="0">
      <selection activeCell="E8" sqref="E8"/>
    </sheetView>
  </sheetViews>
  <sheetFormatPr defaultColWidth="9" defaultRowHeight="12"/>
  <cols>
    <col min="1" max="1" width="4.5" style="10" customWidth="1"/>
    <col min="2" max="2" width="64" style="10" customWidth="1"/>
    <col min="3" max="3" width="16.37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494" t="s">
        <v>84</v>
      </c>
      <c r="C2" s="494"/>
      <c r="D2" s="494"/>
      <c r="E2" s="494"/>
      <c r="F2" s="494"/>
      <c r="G2" s="494"/>
    </row>
    <row r="3" spans="1:9" ht="15.75">
      <c r="A3" s="494" t="s">
        <v>82</v>
      </c>
      <c r="B3" s="494"/>
      <c r="C3" s="494"/>
      <c r="D3" s="494"/>
      <c r="E3" s="494"/>
      <c r="F3" s="494"/>
      <c r="G3" s="494"/>
      <c r="H3" s="392"/>
      <c r="I3" s="47"/>
    </row>
    <row r="4" spans="1:9" ht="15.75">
      <c r="A4" s="495" t="str">
        <f>'2022_BannerMD_BMT_AUT_ADULT'!A4:E4</f>
        <v>EFFECTIVE 10/01/2022 THROUGH 9/30/2023</v>
      </c>
      <c r="B4" s="495"/>
      <c r="C4" s="495"/>
      <c r="D4" s="495"/>
      <c r="E4" s="495"/>
      <c r="F4" s="495"/>
      <c r="G4" s="495"/>
      <c r="H4" s="495"/>
      <c r="I4" s="47"/>
    </row>
    <row r="5" spans="1:9" ht="15.75">
      <c r="A5" s="494" t="s">
        <v>86</v>
      </c>
      <c r="B5" s="494"/>
      <c r="C5" s="494"/>
      <c r="D5" s="494"/>
      <c r="E5" s="494"/>
      <c r="F5" s="494"/>
      <c r="G5" s="494"/>
      <c r="H5" s="494"/>
      <c r="I5" s="47"/>
    </row>
    <row r="6" spans="1:9" ht="12.75">
      <c r="A6" s="15"/>
      <c r="B6" s="15"/>
      <c r="C6" s="15"/>
      <c r="D6" s="2"/>
      <c r="E6" s="15"/>
      <c r="F6" s="15"/>
      <c r="G6" s="15"/>
      <c r="H6" s="15"/>
      <c r="I6" s="15"/>
    </row>
    <row r="7" spans="1:9" ht="17.25" customHeight="1">
      <c r="A7" s="15"/>
      <c r="B7" s="17"/>
      <c r="C7" s="17"/>
      <c r="D7" s="2" t="s">
        <v>4</v>
      </c>
      <c r="E7" s="507"/>
      <c r="F7" s="507"/>
      <c r="G7" s="507"/>
      <c r="H7" s="507"/>
      <c r="I7" s="15"/>
    </row>
    <row r="8" spans="1:9" ht="35.1" customHeight="1">
      <c r="A8" s="15"/>
      <c r="B8" s="18" t="s">
        <v>5</v>
      </c>
      <c r="C8" s="129"/>
      <c r="D8" s="18" t="s">
        <v>7</v>
      </c>
      <c r="E8" s="2"/>
      <c r="F8" s="2"/>
      <c r="G8" s="2"/>
      <c r="H8" s="2"/>
      <c r="I8" s="15"/>
    </row>
    <row r="9" spans="1:9" ht="51.75" customHeight="1">
      <c r="A9" s="15"/>
      <c r="B9" s="399" t="s">
        <v>8</v>
      </c>
      <c r="C9" s="215">
        <v>6922</v>
      </c>
      <c r="D9" s="146">
        <f>ROUND(C9*$C$24,0)</f>
        <v>7232</v>
      </c>
      <c r="E9" s="2"/>
      <c r="F9" s="2"/>
      <c r="G9" s="2"/>
      <c r="H9" s="2"/>
      <c r="I9" s="15"/>
    </row>
    <row r="10" spans="1:9" ht="35.1" customHeight="1">
      <c r="A10" s="15"/>
      <c r="B10" s="23" t="s">
        <v>10</v>
      </c>
      <c r="C10" s="216">
        <v>188034</v>
      </c>
      <c r="D10" s="146">
        <f t="shared" ref="D10:D12" si="0">ROUND(C10*$C$24,0)</f>
        <v>196458</v>
      </c>
      <c r="E10" s="15"/>
      <c r="F10" s="15"/>
      <c r="G10" s="15"/>
      <c r="H10" s="15"/>
      <c r="I10" s="15"/>
    </row>
    <row r="11" spans="1:9" ht="35.1" customHeight="1">
      <c r="A11" s="15"/>
      <c r="B11" s="29" t="s">
        <v>11</v>
      </c>
      <c r="C11" s="146">
        <v>101802</v>
      </c>
      <c r="D11" s="146">
        <f t="shared" si="0"/>
        <v>106363</v>
      </c>
      <c r="E11" s="15"/>
      <c r="F11" s="15"/>
      <c r="G11" s="15"/>
      <c r="H11" s="15"/>
      <c r="I11" s="15"/>
    </row>
    <row r="12" spans="1:9" ht="35.1" customHeight="1">
      <c r="A12" s="15"/>
      <c r="B12" s="29" t="s">
        <v>12</v>
      </c>
      <c r="C12" s="146">
        <v>36894</v>
      </c>
      <c r="D12" s="146">
        <f t="shared" si="0"/>
        <v>38547</v>
      </c>
      <c r="E12" s="15"/>
      <c r="F12" s="15"/>
      <c r="G12" s="15"/>
      <c r="H12" s="15"/>
      <c r="I12" s="15"/>
    </row>
    <row r="13" spans="1:9" ht="35.1" customHeight="1">
      <c r="A13" s="15"/>
      <c r="B13" s="21" t="s">
        <v>83</v>
      </c>
      <c r="C13" s="2"/>
      <c r="D13" s="147">
        <f>SUM(D9:D12)</f>
        <v>348600</v>
      </c>
      <c r="E13" s="15"/>
      <c r="F13" s="15"/>
      <c r="G13" s="15"/>
      <c r="H13" s="15"/>
      <c r="I13" s="15"/>
    </row>
    <row r="14" spans="1:9">
      <c r="D14" s="161"/>
    </row>
    <row r="15" spans="1:9" ht="65.2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9" ht="12.75">
      <c r="B16" s="9"/>
      <c r="C16" s="9"/>
      <c r="D16" s="8"/>
    </row>
    <row r="17" spans="2:7" ht="60.75"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2:7" ht="22.5" customHeight="1"/>
    <row r="22" spans="2:7" hidden="1"/>
    <row r="23" spans="2:7" ht="12.75" hidden="1">
      <c r="B23" s="138" t="s">
        <v>28</v>
      </c>
      <c r="C23" s="15"/>
      <c r="D23" s="15"/>
      <c r="E23" s="15"/>
      <c r="F23" s="15"/>
    </row>
    <row r="24" spans="2:7" ht="12.75" hidden="1">
      <c r="B24" s="25" t="s">
        <v>18</v>
      </c>
      <c r="C24" s="27">
        <v>1.0448</v>
      </c>
    </row>
    <row r="25" spans="2:7" hidden="1">
      <c r="C25" s="39"/>
    </row>
    <row r="26" spans="2:7" hidden="1"/>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topLeftCell="A4" zoomScale="90" zoomScaleNormal="90" zoomScaleSheetLayoutView="70" workbookViewId="0">
      <selection activeCell="E8" sqref="E8"/>
    </sheetView>
  </sheetViews>
  <sheetFormatPr defaultColWidth="9" defaultRowHeight="12"/>
  <cols>
    <col min="1" max="1" width="4.25" style="10" customWidth="1"/>
    <col min="2" max="2" width="64" style="10" customWidth="1"/>
    <col min="3" max="3" width="16.37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494" t="s">
        <v>84</v>
      </c>
      <c r="B2" s="494"/>
      <c r="C2" s="494"/>
      <c r="D2" s="494"/>
      <c r="E2" s="494"/>
      <c r="F2" s="494"/>
      <c r="G2" s="494"/>
    </row>
    <row r="3" spans="1:8" ht="19.899999999999999" customHeight="1">
      <c r="A3" s="494" t="s">
        <v>112</v>
      </c>
      <c r="B3" s="494"/>
      <c r="C3" s="494"/>
      <c r="D3" s="494"/>
      <c r="E3" s="494"/>
      <c r="F3" s="494"/>
      <c r="G3" s="494"/>
    </row>
    <row r="4" spans="1:8" ht="19.899999999999999" customHeight="1">
      <c r="A4" s="495" t="str">
        <f>'2022_BannerMD_BMT_AUT_ADULT'!A4:E4</f>
        <v>EFFECTIVE 10/01/2022 THROUGH 9/30/2023</v>
      </c>
      <c r="B4" s="495"/>
      <c r="C4" s="495"/>
      <c r="D4" s="495"/>
      <c r="E4" s="495"/>
      <c r="F4" s="495"/>
      <c r="G4" s="495"/>
    </row>
    <row r="5" spans="1:8" ht="19.899999999999999" customHeight="1">
      <c r="A5" s="494" t="s">
        <v>86</v>
      </c>
      <c r="B5" s="494"/>
      <c r="C5" s="494"/>
      <c r="D5" s="494"/>
      <c r="E5" s="494"/>
      <c r="F5" s="494"/>
      <c r="G5" s="494"/>
    </row>
    <row r="6" spans="1:8" ht="15">
      <c r="A6" s="12"/>
      <c r="B6" s="13"/>
      <c r="C6" s="13"/>
      <c r="D6" s="12"/>
      <c r="E6" s="12"/>
      <c r="F6" s="12"/>
      <c r="G6" s="12"/>
    </row>
    <row r="7" spans="1:8" ht="30.6" customHeight="1">
      <c r="A7" s="15"/>
      <c r="B7" s="17"/>
      <c r="C7" s="17"/>
      <c r="D7" s="16" t="s">
        <v>38</v>
      </c>
      <c r="E7" s="499"/>
      <c r="F7" s="499"/>
      <c r="G7" s="499"/>
    </row>
    <row r="8" spans="1:8" ht="35.1" customHeight="1">
      <c r="A8" s="32"/>
      <c r="B8" s="33" t="s">
        <v>5</v>
      </c>
      <c r="C8" s="129" t="s">
        <v>6</v>
      </c>
      <c r="D8" s="33" t="s">
        <v>7</v>
      </c>
      <c r="E8" s="34"/>
      <c r="F8" s="34"/>
      <c r="G8" s="34"/>
      <c r="H8" s="45"/>
    </row>
    <row r="9" spans="1:8" ht="37.5" customHeight="1">
      <c r="A9" s="32"/>
      <c r="B9" s="399" t="s">
        <v>8</v>
      </c>
      <c r="C9" s="247">
        <v>8702</v>
      </c>
      <c r="D9" s="146">
        <f>ROUND(C9*$C$21,0)</f>
        <v>9092</v>
      </c>
      <c r="E9" s="34"/>
      <c r="F9" s="34"/>
      <c r="G9" s="34"/>
      <c r="H9" s="45"/>
    </row>
    <row r="10" spans="1:8" ht="35.1" customHeight="1">
      <c r="A10" s="32"/>
      <c r="B10" s="23" t="s">
        <v>10</v>
      </c>
      <c r="C10" s="216">
        <v>117410</v>
      </c>
      <c r="D10" s="146">
        <f t="shared" ref="D10:D12" si="0">ROUND(C10*$C$21,0)</f>
        <v>122670</v>
      </c>
      <c r="E10" s="46"/>
      <c r="F10" s="32"/>
      <c r="G10" s="32"/>
      <c r="H10" s="45"/>
    </row>
    <row r="11" spans="1:8" ht="35.1" customHeight="1">
      <c r="A11" s="32"/>
      <c r="B11" s="29" t="s">
        <v>11</v>
      </c>
      <c r="C11" s="146">
        <v>96625</v>
      </c>
      <c r="D11" s="146">
        <f t="shared" si="0"/>
        <v>100954</v>
      </c>
      <c r="E11" s="46"/>
      <c r="F11" s="32"/>
      <c r="G11" s="32"/>
      <c r="H11" s="45"/>
    </row>
    <row r="12" spans="1:8" ht="35.1" customHeight="1">
      <c r="A12" s="32"/>
      <c r="B12" s="29" t="s">
        <v>12</v>
      </c>
      <c r="C12" s="146">
        <v>26713</v>
      </c>
      <c r="D12" s="146">
        <f t="shared" si="0"/>
        <v>27910</v>
      </c>
      <c r="E12" s="46"/>
      <c r="F12" s="32"/>
      <c r="G12" s="32"/>
      <c r="H12" s="45"/>
    </row>
    <row r="13" spans="1:8" ht="35.1" customHeight="1">
      <c r="A13" s="15"/>
      <c r="B13" s="21" t="s">
        <v>113</v>
      </c>
      <c r="C13" s="21"/>
      <c r="D13" s="147">
        <f>SUM(D9:D12)</f>
        <v>260626</v>
      </c>
      <c r="E13" s="32"/>
      <c r="F13" s="32"/>
      <c r="G13" s="32"/>
      <c r="H13" s="45"/>
    </row>
    <row r="14" spans="1:8">
      <c r="D14" s="161"/>
    </row>
    <row r="15" spans="1:8" ht="73.150000000000006"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8" ht="12.75">
      <c r="B16" s="9"/>
      <c r="C16" s="9"/>
      <c r="D16" s="8"/>
    </row>
    <row r="17" spans="1:7" ht="69" customHeight="1">
      <c r="A17" s="12"/>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9" spans="1:7" hidden="1"/>
    <row r="20" spans="1:7" ht="12.75" hidden="1">
      <c r="B20" s="138" t="s">
        <v>28</v>
      </c>
      <c r="C20" s="15"/>
      <c r="D20" s="15"/>
      <c r="E20" s="15"/>
      <c r="F20" s="15"/>
    </row>
    <row r="21" spans="1:7" ht="12.75" hidden="1">
      <c r="B21" s="25" t="s">
        <v>18</v>
      </c>
      <c r="C21" s="27">
        <v>1.0448</v>
      </c>
    </row>
    <row r="22" spans="1:7" hidden="1">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E8" sqref="E8"/>
    </sheetView>
  </sheetViews>
  <sheetFormatPr defaultColWidth="9" defaultRowHeight="12"/>
  <cols>
    <col min="1" max="1" width="3.75" style="10" customWidth="1"/>
    <col min="2" max="2" width="64" style="10" customWidth="1"/>
    <col min="3" max="3" width="16.37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494" t="s">
        <v>84</v>
      </c>
      <c r="B2" s="494"/>
      <c r="C2" s="494"/>
      <c r="D2" s="494"/>
      <c r="E2" s="494"/>
      <c r="F2" s="494"/>
      <c r="G2" s="494"/>
    </row>
    <row r="3" spans="1:7" ht="20.100000000000001" customHeight="1">
      <c r="A3" s="494" t="s">
        <v>114</v>
      </c>
      <c r="B3" s="494"/>
      <c r="C3" s="494"/>
      <c r="D3" s="494"/>
      <c r="E3" s="494"/>
      <c r="F3" s="494"/>
      <c r="G3" s="494"/>
    </row>
    <row r="4" spans="1:7" ht="20.100000000000001" customHeight="1">
      <c r="A4" s="495" t="str">
        <f>'2022_BannerMD_BMT_AUT_ADULT'!A4</f>
        <v>EFFECTIVE 10/01/2022 THROUGH 9/30/2023</v>
      </c>
      <c r="B4" s="495"/>
      <c r="C4" s="495"/>
      <c r="D4" s="495"/>
      <c r="E4" s="495"/>
      <c r="F4" s="495"/>
      <c r="G4" s="495"/>
    </row>
    <row r="5" spans="1:7" ht="20.100000000000001" customHeight="1">
      <c r="A5" s="494" t="s">
        <v>86</v>
      </c>
      <c r="B5" s="494"/>
      <c r="C5" s="494"/>
      <c r="D5" s="494"/>
      <c r="E5" s="494"/>
      <c r="F5" s="494"/>
      <c r="G5" s="494"/>
    </row>
    <row r="6" spans="1:7" ht="19.899999999999999" customHeight="1">
      <c r="A6" s="495"/>
      <c r="B6" s="495"/>
      <c r="C6" s="495"/>
      <c r="D6" s="495"/>
      <c r="E6" s="495"/>
      <c r="F6" s="495"/>
      <c r="G6" s="495"/>
    </row>
    <row r="7" spans="1:7" ht="27.6" customHeight="1">
      <c r="A7" s="15"/>
      <c r="B7" s="15"/>
      <c r="C7" s="15"/>
      <c r="D7" s="16" t="s">
        <v>38</v>
      </c>
      <c r="E7" s="499"/>
      <c r="F7" s="499"/>
      <c r="G7" s="499"/>
    </row>
    <row r="8" spans="1:7" s="15" customFormat="1" ht="38.25">
      <c r="B8" s="33" t="s">
        <v>5</v>
      </c>
      <c r="C8" s="129" t="s">
        <v>6</v>
      </c>
      <c r="D8" s="18" t="s">
        <v>7</v>
      </c>
      <c r="E8" s="2"/>
      <c r="F8" s="2"/>
      <c r="G8" s="2"/>
    </row>
    <row r="9" spans="1:7" s="15" customFormat="1" ht="40.5" customHeight="1">
      <c r="B9" s="399" t="s">
        <v>8</v>
      </c>
      <c r="C9" s="209">
        <v>9405</v>
      </c>
      <c r="D9" s="163">
        <f>ROUND(C9*$C$26,0)</f>
        <v>9826</v>
      </c>
      <c r="E9" s="2"/>
      <c r="F9" s="2"/>
      <c r="G9" s="2"/>
    </row>
    <row r="10" spans="1:7" s="15" customFormat="1" ht="35.1" customHeight="1">
      <c r="B10" s="43" t="s">
        <v>10</v>
      </c>
      <c r="C10" s="221">
        <v>140257</v>
      </c>
      <c r="D10" s="163">
        <f t="shared" ref="D10:D12" si="0">ROUND(C10*$C$26,0)</f>
        <v>146541</v>
      </c>
      <c r="E10" s="37"/>
    </row>
    <row r="11" spans="1:7" s="15" customFormat="1" ht="35.1" customHeight="1">
      <c r="B11" s="44" t="s">
        <v>11</v>
      </c>
      <c r="C11" s="222">
        <v>106681</v>
      </c>
      <c r="D11" s="163">
        <f t="shared" si="0"/>
        <v>111460</v>
      </c>
      <c r="E11" s="37"/>
    </row>
    <row r="12" spans="1:7" s="15" customFormat="1" ht="35.1" customHeight="1">
      <c r="B12" s="44" t="s">
        <v>12</v>
      </c>
      <c r="C12" s="222">
        <v>23210</v>
      </c>
      <c r="D12" s="163">
        <f t="shared" si="0"/>
        <v>24250</v>
      </c>
      <c r="E12" s="37"/>
    </row>
    <row r="13" spans="1:7" s="15" customFormat="1" ht="35.1" customHeight="1">
      <c r="B13" s="21" t="s">
        <v>115</v>
      </c>
      <c r="C13" s="21"/>
      <c r="D13" s="153">
        <f>SUM(D9:D12)</f>
        <v>292077</v>
      </c>
    </row>
    <row r="14" spans="1:7">
      <c r="A14" s="45"/>
      <c r="B14" s="45"/>
      <c r="C14" s="45"/>
      <c r="D14" s="164"/>
      <c r="E14" s="45"/>
      <c r="F14" s="45"/>
      <c r="G14" s="45"/>
    </row>
    <row r="15" spans="1:7" ht="67.5" customHeight="1">
      <c r="A15" s="45"/>
      <c r="B15" s="5" t="s">
        <v>14</v>
      </c>
      <c r="C15" s="5"/>
      <c r="D15" s="145">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ht="12.75">
      <c r="B16" s="9"/>
      <c r="C16" s="9"/>
      <c r="D16" s="8"/>
    </row>
    <row r="17" spans="1:7" ht="59.1" customHeight="1">
      <c r="A17" s="12"/>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1:7" ht="12.75">
      <c r="B18" s="9"/>
      <c r="C18" s="9"/>
      <c r="D18" s="8"/>
    </row>
    <row r="19" spans="1:7" ht="12.75">
      <c r="B19" s="9"/>
      <c r="C19" s="9"/>
      <c r="D19" s="8"/>
    </row>
    <row r="25" spans="1:7" ht="12.75" hidden="1">
      <c r="B25" s="138" t="s">
        <v>28</v>
      </c>
      <c r="C25" s="15"/>
      <c r="D25" s="15"/>
      <c r="E25" s="15"/>
      <c r="F25" s="15"/>
    </row>
    <row r="26" spans="1:7" ht="12.75" hidden="1">
      <c r="B26" s="25" t="s">
        <v>18</v>
      </c>
      <c r="C26" s="27">
        <v>1.0448</v>
      </c>
    </row>
    <row r="27" spans="1:7" hidden="1">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84</v>
      </c>
      <c r="B2" s="494"/>
      <c r="C2" s="494"/>
      <c r="D2" s="494"/>
      <c r="E2" s="494"/>
      <c r="F2" s="494"/>
      <c r="G2" s="494"/>
    </row>
    <row r="3" spans="1:7" s="11" customFormat="1" ht="19.899999999999999" customHeight="1">
      <c r="A3" s="494" t="s">
        <v>60</v>
      </c>
      <c r="B3" s="494"/>
      <c r="C3" s="494"/>
      <c r="D3" s="494"/>
      <c r="E3" s="494"/>
      <c r="F3" s="494"/>
      <c r="G3" s="494"/>
    </row>
    <row r="4" spans="1:7" s="11" customFormat="1" ht="19.899999999999999" customHeight="1">
      <c r="A4" s="495" t="s">
        <v>2</v>
      </c>
      <c r="B4" s="495"/>
      <c r="C4" s="495"/>
      <c r="D4" s="495"/>
      <c r="E4" s="495"/>
      <c r="F4" s="495"/>
      <c r="G4" s="495"/>
    </row>
    <row r="5" spans="1:7" s="11" customFormat="1" ht="19.899999999999999" customHeight="1">
      <c r="A5" s="494" t="s">
        <v>86</v>
      </c>
      <c r="B5" s="494"/>
      <c r="C5" s="494"/>
      <c r="D5" s="494"/>
      <c r="E5" s="494"/>
      <c r="F5" s="494"/>
      <c r="G5" s="494"/>
    </row>
    <row r="6" spans="1:7" ht="13.5" customHeight="1">
      <c r="D6" s="2"/>
      <c r="E6" s="499"/>
      <c r="F6" s="499"/>
      <c r="G6" s="499"/>
    </row>
    <row r="7" spans="1:7">
      <c r="B7" s="17"/>
      <c r="C7" s="17"/>
      <c r="D7" s="2" t="s">
        <v>38</v>
      </c>
      <c r="E7" s="499"/>
      <c r="F7" s="499"/>
      <c r="G7" s="499"/>
    </row>
    <row r="8" spans="1:7" ht="35.1" customHeight="1">
      <c r="B8" s="18" t="s">
        <v>5</v>
      </c>
      <c r="C8" s="129" t="s">
        <v>6</v>
      </c>
      <c r="D8" s="18" t="s">
        <v>7</v>
      </c>
      <c r="E8" s="2"/>
      <c r="F8" s="2"/>
      <c r="G8" s="2"/>
    </row>
    <row r="9" spans="1:7" ht="107.1" customHeight="1">
      <c r="B9" s="4" t="s">
        <v>116</v>
      </c>
      <c r="C9" s="152">
        <v>8743</v>
      </c>
      <c r="D9" s="165">
        <f>ROUND(C9*$C$25,0)</f>
        <v>9135</v>
      </c>
      <c r="E9" s="2"/>
      <c r="F9" s="2"/>
      <c r="G9" s="2"/>
    </row>
    <row r="10" spans="1:7" ht="35.1" customHeight="1">
      <c r="B10" s="23" t="s">
        <v>10</v>
      </c>
      <c r="C10" s="211">
        <v>109022</v>
      </c>
      <c r="D10" s="165">
        <f t="shared" ref="D10:D12" si="0">ROUND(C10*$C$25,0)</f>
        <v>113906</v>
      </c>
      <c r="E10" s="20"/>
    </row>
    <row r="11" spans="1:7" ht="35.1" customHeight="1">
      <c r="B11" s="29" t="s">
        <v>11</v>
      </c>
      <c r="C11" s="160">
        <v>82569</v>
      </c>
      <c r="D11" s="165">
        <f t="shared" si="0"/>
        <v>86268</v>
      </c>
      <c r="E11" s="20"/>
    </row>
    <row r="12" spans="1:7" ht="35.1" customHeight="1">
      <c r="B12" s="29" t="s">
        <v>12</v>
      </c>
      <c r="C12" s="160">
        <v>35091</v>
      </c>
      <c r="D12" s="165">
        <f t="shared" si="0"/>
        <v>36663</v>
      </c>
      <c r="E12" s="20"/>
    </row>
    <row r="13" spans="1:7" ht="35.1" customHeight="1">
      <c r="B13" s="21" t="s">
        <v>62</v>
      </c>
      <c r="C13" s="21"/>
      <c r="D13" s="153">
        <f>SUM(D9:D12)</f>
        <v>245972</v>
      </c>
    </row>
    <row r="14" spans="1:7" ht="16.5" customHeight="1">
      <c r="D14" s="154"/>
    </row>
    <row r="15" spans="1:7" ht="35.1" customHeight="1">
      <c r="B15" s="23" t="s">
        <v>117</v>
      </c>
      <c r="C15" s="24"/>
      <c r="D15" s="155" t="e">
        <f>'2022_BUMCP_KIDNEY CADAVERIC'!#REF!</f>
        <v>#REF!</v>
      </c>
    </row>
    <row r="16" spans="1:7">
      <c r="D16" s="156"/>
    </row>
    <row r="17" spans="1:7" ht="69" customHeight="1">
      <c r="B17" s="5" t="s">
        <v>14</v>
      </c>
      <c r="C17" s="5"/>
      <c r="D17" s="145">
        <f>'2022_BannerMD_BMT_AUT_ADULT'!D16</f>
        <v>2234</v>
      </c>
      <c r="E17" s="496" t="s">
        <v>118</v>
      </c>
      <c r="F17" s="497"/>
      <c r="G17" s="498"/>
    </row>
    <row r="18" spans="1:7">
      <c r="B18" s="9"/>
      <c r="C18" s="9"/>
      <c r="D18" s="158"/>
    </row>
    <row r="19" spans="1:7">
      <c r="B19" s="1"/>
      <c r="C19" s="1" t="s">
        <v>33</v>
      </c>
      <c r="D19" s="159" t="s">
        <v>33</v>
      </c>
    </row>
    <row r="20" spans="1:7" ht="68.25" customHeight="1">
      <c r="B20" s="7" t="s">
        <v>63</v>
      </c>
      <c r="C20" s="166">
        <v>290000</v>
      </c>
      <c r="D20" s="165">
        <f t="shared" ref="D20" si="1">ROUND(C20*$C$25,0)</f>
        <v>302992</v>
      </c>
      <c r="E20" s="491" t="s">
        <v>64</v>
      </c>
      <c r="F20" s="492"/>
      <c r="G20" s="493"/>
    </row>
    <row r="21" spans="1:7">
      <c r="B21" s="1"/>
      <c r="C21" s="84"/>
      <c r="D21" s="84"/>
      <c r="E21" s="1"/>
    </row>
    <row r="22" spans="1:7" ht="50.25" customHeight="1">
      <c r="B22" s="510" t="s">
        <v>119</v>
      </c>
      <c r="C22" s="505"/>
      <c r="D22" s="505"/>
      <c r="E22" s="505"/>
      <c r="F22" s="505"/>
      <c r="G22" s="506"/>
    </row>
    <row r="23" spans="1:7" hidden="1">
      <c r="B23" s="1"/>
      <c r="C23" s="10"/>
      <c r="D23" s="10"/>
      <c r="E23" s="1"/>
      <c r="F23" s="42"/>
    </row>
    <row r="24" spans="1:7" hidden="1">
      <c r="B24" s="138" t="s">
        <v>28</v>
      </c>
    </row>
    <row r="25" spans="1:7" hidden="1">
      <c r="B25" s="25" t="s">
        <v>18</v>
      </c>
      <c r="C25" s="27">
        <v>1.0448</v>
      </c>
    </row>
    <row r="26" spans="1:7" s="10" customFormat="1">
      <c r="A26" s="15"/>
      <c r="B26" s="15"/>
      <c r="C26" s="198"/>
      <c r="E26" s="15"/>
      <c r="F26" s="15"/>
      <c r="G26" s="15"/>
    </row>
    <row r="27" spans="1:7" ht="52.5" customHeight="1">
      <c r="B2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492"/>
      <c r="D27" s="492"/>
      <c r="E27" s="492"/>
      <c r="F27" s="492"/>
      <c r="G27" s="493"/>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494" t="s">
        <v>84</v>
      </c>
      <c r="B2" s="494"/>
      <c r="C2" s="494"/>
      <c r="D2" s="494"/>
    </row>
    <row r="3" spans="1:4" ht="19.899999999999999" customHeight="1">
      <c r="A3" s="494" t="s">
        <v>120</v>
      </c>
      <c r="B3" s="494"/>
      <c r="C3" s="494"/>
      <c r="D3" s="494"/>
    </row>
    <row r="4" spans="1:4" ht="19.899999999999999" customHeight="1">
      <c r="A4" s="495" t="str">
        <f>'2022_BannerMD_BMT_AUT_ADULT'!A4:E4</f>
        <v>EFFECTIVE 10/01/2022 THROUGH 9/30/2023</v>
      </c>
      <c r="B4" s="495"/>
      <c r="C4" s="495"/>
      <c r="D4" s="495"/>
    </row>
    <row r="5" spans="1:4" ht="19.899999999999999" customHeight="1">
      <c r="A5" s="494" t="s">
        <v>86</v>
      </c>
      <c r="B5" s="494"/>
      <c r="C5" s="494"/>
      <c r="D5" s="494"/>
    </row>
    <row r="6" spans="1:4" ht="19.899999999999999" customHeight="1">
      <c r="A6" s="495"/>
      <c r="B6" s="495"/>
      <c r="C6" s="495"/>
      <c r="D6" s="495"/>
    </row>
    <row r="7" spans="1:4" ht="12.75">
      <c r="A7" s="15"/>
      <c r="B7" s="17"/>
      <c r="C7" s="17"/>
    </row>
    <row r="8" spans="1:4" s="35" customFormat="1" ht="35.1" customHeight="1">
      <c r="A8" s="32"/>
      <c r="B8" s="33" t="s">
        <v>121</v>
      </c>
      <c r="C8" s="217" t="s">
        <v>6</v>
      </c>
      <c r="D8" s="80" t="s">
        <v>38</v>
      </c>
    </row>
    <row r="9" spans="1:4" s="35" customFormat="1" ht="15.95" customHeight="1">
      <c r="A9" s="32"/>
      <c r="B9" s="21"/>
      <c r="C9" s="21"/>
      <c r="D9" s="147"/>
    </row>
    <row r="10" spans="1:4" s="35" customFormat="1" ht="35.1" customHeight="1">
      <c r="A10" s="32"/>
      <c r="B10" s="36" t="s">
        <v>122</v>
      </c>
      <c r="C10" s="33" t="s">
        <v>7</v>
      </c>
      <c r="D10" s="33" t="s">
        <v>123</v>
      </c>
    </row>
    <row r="11" spans="1:4" s="35" customFormat="1" ht="12.75">
      <c r="A11" s="32"/>
      <c r="B11" s="15"/>
      <c r="C11" s="15"/>
      <c r="D11" s="149"/>
    </row>
    <row r="12" spans="1:4" ht="87" customHeight="1">
      <c r="A12" s="15"/>
      <c r="B12" s="491" t="s">
        <v>124</v>
      </c>
      <c r="C12" s="492"/>
      <c r="D12" s="493"/>
    </row>
    <row r="13" spans="1:4" ht="13.9" hidden="1" customHeight="1">
      <c r="A13" s="15"/>
      <c r="B13" s="32"/>
      <c r="C13" s="32"/>
      <c r="D13" s="32"/>
    </row>
    <row r="14" spans="1:4" ht="13.5" hidden="1" customHeight="1">
      <c r="A14" s="15"/>
      <c r="B14" s="138" t="s">
        <v>28</v>
      </c>
      <c r="C14" s="15"/>
      <c r="D14" s="15"/>
    </row>
    <row r="15" spans="1:4" ht="12.75" hidden="1">
      <c r="B15" s="25" t="s">
        <v>18</v>
      </c>
      <c r="C15" s="27">
        <f>'2022_BannerMD_BMT_AUT_ADULT'!C21</f>
        <v>1.0448</v>
      </c>
    </row>
    <row r="16" spans="1:4" ht="13.15" hidden="1" customHeight="1">
      <c r="B16" s="15" t="s">
        <v>35</v>
      </c>
      <c r="C16" s="199">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494" t="s">
        <v>84</v>
      </c>
      <c r="B2" s="494"/>
      <c r="C2" s="494"/>
      <c r="D2" s="494"/>
      <c r="E2" s="494"/>
      <c r="F2" s="494"/>
      <c r="G2" s="494"/>
      <c r="H2" s="11"/>
    </row>
    <row r="3" spans="1:9" ht="19.899999999999999" customHeight="1">
      <c r="A3" s="494" t="s">
        <v>125</v>
      </c>
      <c r="B3" s="494"/>
      <c r="C3" s="494"/>
      <c r="D3" s="494"/>
      <c r="E3" s="494"/>
      <c r="F3" s="494"/>
      <c r="G3" s="494"/>
      <c r="H3" s="11"/>
    </row>
    <row r="4" spans="1:9" ht="19.899999999999999" customHeight="1">
      <c r="A4" s="495" t="s">
        <v>2</v>
      </c>
      <c r="B4" s="495"/>
      <c r="C4" s="495"/>
      <c r="D4" s="495"/>
      <c r="E4" s="495"/>
      <c r="F4" s="495"/>
      <c r="G4" s="495"/>
      <c r="H4" s="11"/>
    </row>
    <row r="5" spans="1:9" ht="19.899999999999999" customHeight="1">
      <c r="A5" s="494" t="s">
        <v>86</v>
      </c>
      <c r="B5" s="494"/>
      <c r="C5" s="494"/>
      <c r="D5" s="494"/>
      <c r="E5" s="494"/>
      <c r="F5" s="494"/>
      <c r="G5" s="494"/>
      <c r="H5" s="11"/>
    </row>
    <row r="6" spans="1:9" ht="19.899999999999999" customHeight="1">
      <c r="A6" s="495"/>
      <c r="B6" s="495"/>
      <c r="C6" s="495"/>
      <c r="D6" s="495"/>
      <c r="E6" s="495"/>
      <c r="F6" s="495"/>
      <c r="G6" s="495"/>
      <c r="H6" s="11"/>
    </row>
    <row r="7" spans="1:9" ht="12.75">
      <c r="A7" s="15"/>
      <c r="B7" s="17"/>
      <c r="C7" s="17"/>
      <c r="D7" s="2" t="s">
        <v>38</v>
      </c>
      <c r="E7" s="499"/>
      <c r="F7" s="499"/>
      <c r="G7" s="499"/>
      <c r="H7" s="15"/>
    </row>
    <row r="8" spans="1:9" s="35" customFormat="1" ht="35.1" customHeight="1">
      <c r="A8" s="32"/>
      <c r="B8" s="33" t="s">
        <v>5</v>
      </c>
      <c r="C8" s="129" t="s">
        <v>6</v>
      </c>
      <c r="D8" s="33" t="s">
        <v>7</v>
      </c>
      <c r="E8" s="34"/>
      <c r="F8" s="34"/>
      <c r="G8" s="34"/>
      <c r="H8" s="32"/>
    </row>
    <row r="9" spans="1:9" s="35" customFormat="1" ht="25.5">
      <c r="A9" s="32"/>
      <c r="B9" s="396" t="s">
        <v>126</v>
      </c>
      <c r="C9" s="220">
        <v>11629</v>
      </c>
      <c r="D9" s="146">
        <f>ROUND(C9*$C$23,0)</f>
        <v>12150</v>
      </c>
      <c r="E9" s="34"/>
      <c r="F9" s="34"/>
      <c r="G9" s="34"/>
      <c r="H9" s="403"/>
      <c r="I9" s="404"/>
    </row>
    <row r="10" spans="1:9" s="35" customFormat="1" ht="35.1" customHeight="1">
      <c r="A10" s="32"/>
      <c r="B10" s="23" t="s">
        <v>10</v>
      </c>
      <c r="C10" s="216">
        <v>140457</v>
      </c>
      <c r="D10" s="146">
        <f t="shared" ref="D10:D12" si="0">ROUND(C10*$C$23,0)</f>
        <v>146749</v>
      </c>
      <c r="E10" s="20"/>
      <c r="F10" s="15"/>
      <c r="G10" s="32"/>
      <c r="H10" s="403"/>
      <c r="I10" s="404"/>
    </row>
    <row r="11" spans="1:9" s="35" customFormat="1" ht="35.1" customHeight="1">
      <c r="A11" s="32"/>
      <c r="B11" s="29" t="s">
        <v>11</v>
      </c>
      <c r="C11" s="146">
        <v>110723</v>
      </c>
      <c r="D11" s="146">
        <f t="shared" si="0"/>
        <v>115683</v>
      </c>
      <c r="E11" s="20"/>
      <c r="F11" s="15"/>
      <c r="G11" s="32"/>
      <c r="H11" s="403"/>
      <c r="I11" s="404"/>
    </row>
    <row r="12" spans="1:9" s="35" customFormat="1" ht="35.1" customHeight="1">
      <c r="A12" s="32"/>
      <c r="B12" s="29" t="s">
        <v>12</v>
      </c>
      <c r="C12" s="146">
        <v>30227</v>
      </c>
      <c r="D12" s="146">
        <f t="shared" si="0"/>
        <v>31581</v>
      </c>
      <c r="E12" s="20"/>
      <c r="F12" s="15"/>
      <c r="G12" s="32"/>
      <c r="H12" s="403"/>
      <c r="I12" s="404"/>
    </row>
    <row r="13" spans="1:9" s="35" customFormat="1" ht="35.1" customHeight="1">
      <c r="A13" s="32"/>
      <c r="B13" s="21" t="s">
        <v>127</v>
      </c>
      <c r="C13" s="21"/>
      <c r="D13" s="147">
        <f>SUM(D9:D12)</f>
        <v>306163</v>
      </c>
      <c r="E13" s="15"/>
      <c r="F13" s="15"/>
      <c r="G13" s="32"/>
      <c r="H13" s="403"/>
      <c r="I13" s="404"/>
    </row>
    <row r="14" spans="1:9" s="35" customFormat="1" ht="12.75">
      <c r="A14" s="32"/>
      <c r="B14" s="21"/>
      <c r="C14" s="21"/>
      <c r="D14" s="147"/>
      <c r="E14" s="15"/>
      <c r="F14" s="15"/>
      <c r="G14" s="32"/>
      <c r="H14" s="32"/>
    </row>
    <row r="15" spans="1:9" s="35" customFormat="1" ht="35.1" customHeight="1">
      <c r="A15" s="15"/>
      <c r="B15" s="23" t="s">
        <v>117</v>
      </c>
      <c r="C15" s="24"/>
      <c r="D15" s="162" t="e">
        <f>'2022_BUMCP_KIDNEY CADAVERIC'!#REF!</f>
        <v>#REF!</v>
      </c>
      <c r="E15" s="15"/>
      <c r="F15" s="15"/>
      <c r="G15" s="32"/>
      <c r="H15" s="32"/>
    </row>
    <row r="16" spans="1:9" s="35" customFormat="1" ht="12.75">
      <c r="A16" s="15"/>
      <c r="B16" s="15"/>
      <c r="C16" s="15"/>
      <c r="D16" s="157"/>
      <c r="E16" s="15"/>
      <c r="F16" s="15"/>
      <c r="G16" s="32"/>
      <c r="H16" s="32"/>
    </row>
    <row r="17" spans="1:8" s="35" customFormat="1" ht="68.45" customHeight="1">
      <c r="A17" s="15"/>
      <c r="B17" s="5" t="s">
        <v>14</v>
      </c>
      <c r="C17" s="5"/>
      <c r="D17" s="150">
        <f>'2022_BannerMD_BMT_AUT_ADULT'!D16</f>
        <v>2234</v>
      </c>
      <c r="E17" s="496" t="s">
        <v>118</v>
      </c>
      <c r="F17" s="497"/>
      <c r="G17" s="498"/>
      <c r="H17" s="32"/>
    </row>
    <row r="18" spans="1:8" s="35" customFormat="1" ht="12.75">
      <c r="A18" s="15"/>
      <c r="B18" s="9"/>
      <c r="C18" s="9"/>
      <c r="D18" s="168"/>
      <c r="E18" s="15"/>
      <c r="F18" s="15"/>
      <c r="G18" s="32"/>
      <c r="H18" s="32"/>
    </row>
    <row r="19" spans="1:8" s="35" customFormat="1" ht="12.75">
      <c r="A19" s="15"/>
      <c r="B19" s="1"/>
      <c r="C19" s="1" t="s">
        <v>33</v>
      </c>
      <c r="D19" s="157" t="s">
        <v>33</v>
      </c>
      <c r="E19" s="15"/>
      <c r="F19" s="15"/>
      <c r="G19" s="32"/>
      <c r="H19" s="32"/>
    </row>
    <row r="20" spans="1:8" s="35" customFormat="1" ht="48">
      <c r="A20" s="15"/>
      <c r="B20" s="38" t="s">
        <v>128</v>
      </c>
      <c r="C20" s="169">
        <v>280000</v>
      </c>
      <c r="D20" s="146">
        <f t="shared" ref="D20" si="1">ROUND(C20*$C$23,0)</f>
        <v>292544</v>
      </c>
      <c r="E20" s="510" t="s">
        <v>64</v>
      </c>
      <c r="F20" s="505"/>
      <c r="G20" s="506"/>
      <c r="H20" s="32"/>
    </row>
    <row r="21" spans="1:8" ht="15" hidden="1" customHeight="1">
      <c r="A21" s="15"/>
      <c r="F21" s="15"/>
      <c r="G21" s="15"/>
      <c r="H21" s="15"/>
    </row>
    <row r="22" spans="1:8" ht="13.5" hidden="1" customHeight="1">
      <c r="A22" s="15"/>
      <c r="B22" s="138" t="s">
        <v>28</v>
      </c>
      <c r="C22" s="15"/>
      <c r="D22" s="15"/>
      <c r="E22" s="15"/>
      <c r="F22" s="15"/>
      <c r="G22" s="15"/>
      <c r="H22" s="15"/>
    </row>
    <row r="23" spans="1:8" ht="12.75" hidden="1">
      <c r="B23" s="25" t="s">
        <v>18</v>
      </c>
      <c r="C23" s="27">
        <v>1.0448</v>
      </c>
    </row>
    <row r="24" spans="1:8" ht="13.15" hidden="1" customHeight="1">
      <c r="B24" s="15"/>
      <c r="C24" s="199"/>
    </row>
    <row r="25" spans="1:8" ht="58.5" customHeight="1">
      <c r="A25" s="15"/>
      <c r="B25"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92"/>
      <c r="D25" s="492"/>
      <c r="E25" s="492"/>
      <c r="F25" s="492"/>
      <c r="G25" s="493"/>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topLeftCell="A13" zoomScale="90" zoomScaleNormal="90" zoomScaleSheetLayoutView="70" workbookViewId="0">
      <selection activeCell="B30" sqref="B30"/>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494" t="s">
        <v>0</v>
      </c>
      <c r="C2" s="494"/>
      <c r="D2" s="494"/>
      <c r="E2" s="494"/>
      <c r="F2" s="494"/>
      <c r="G2" s="85"/>
    </row>
    <row r="3" spans="1:8" s="11" customFormat="1" ht="19.899999999999999" customHeight="1">
      <c r="A3" s="85"/>
      <c r="B3" s="494" t="s">
        <v>37</v>
      </c>
      <c r="C3" s="494"/>
      <c r="D3" s="494"/>
      <c r="E3" s="494"/>
      <c r="F3" s="494"/>
      <c r="G3" s="85"/>
      <c r="H3" s="85"/>
    </row>
    <row r="4" spans="1:8" s="11" customFormat="1" ht="19.899999999999999" customHeight="1">
      <c r="A4" s="130"/>
      <c r="B4" s="495" t="str">
        <f>'2022_BannerMD_BMT_AUT_ADULT'!A4</f>
        <v>EFFECTIVE 10/01/2022 THROUGH 9/30/2023</v>
      </c>
      <c r="C4" s="495"/>
      <c r="D4" s="495"/>
      <c r="E4" s="495"/>
      <c r="F4" s="495"/>
      <c r="G4" s="130"/>
    </row>
    <row r="5" spans="1:8" s="11" customFormat="1" ht="19.899999999999999" customHeight="1">
      <c r="A5" s="85"/>
      <c r="B5" s="494" t="s">
        <v>3</v>
      </c>
      <c r="C5" s="494"/>
      <c r="D5" s="494"/>
      <c r="E5" s="494"/>
      <c r="F5" s="494"/>
      <c r="G5" s="85"/>
    </row>
    <row r="6" spans="1:8">
      <c r="D6" s="2"/>
      <c r="E6" s="499"/>
      <c r="F6" s="499"/>
      <c r="G6" s="499"/>
    </row>
    <row r="7" spans="1:8" ht="18" customHeight="1">
      <c r="B7" s="17"/>
      <c r="C7" s="17"/>
      <c r="D7" s="2" t="s">
        <v>38</v>
      </c>
      <c r="E7" s="499"/>
      <c r="F7" s="499"/>
      <c r="G7" s="499"/>
    </row>
    <row r="8" spans="1:8" ht="24.95" customHeight="1">
      <c r="B8" s="18" t="s">
        <v>5</v>
      </c>
      <c r="C8" s="129" t="s">
        <v>6</v>
      </c>
      <c r="D8" s="18" t="s">
        <v>7</v>
      </c>
      <c r="E8" s="2"/>
      <c r="F8" s="2"/>
      <c r="G8" s="2"/>
    </row>
    <row r="9" spans="1:8" ht="45" customHeight="1">
      <c r="B9" s="399" t="s">
        <v>8</v>
      </c>
      <c r="C9" s="215">
        <v>3989</v>
      </c>
      <c r="D9" s="146">
        <f>ROUND(C9*$C$22,0)</f>
        <v>4168</v>
      </c>
      <c r="E9" s="2"/>
      <c r="F9" s="2"/>
      <c r="G9" s="2"/>
    </row>
    <row r="10" spans="1:8" ht="35.1" customHeight="1">
      <c r="B10" s="23" t="s">
        <v>39</v>
      </c>
      <c r="C10" s="216">
        <v>6164</v>
      </c>
      <c r="D10" s="146">
        <f>ROUND(C10*$C$22,0)</f>
        <v>6440</v>
      </c>
      <c r="E10" s="20"/>
    </row>
    <row r="11" spans="1:8" ht="35.1" customHeight="1">
      <c r="B11" s="4" t="s">
        <v>31</v>
      </c>
      <c r="C11" s="219" t="s">
        <v>40</v>
      </c>
      <c r="D11" s="146" t="s">
        <v>40</v>
      </c>
      <c r="E11" s="20"/>
    </row>
    <row r="12" spans="1:8" ht="35.1" customHeight="1">
      <c r="B12" s="23" t="s">
        <v>10</v>
      </c>
      <c r="C12" s="146">
        <v>95794</v>
      </c>
      <c r="D12" s="146">
        <f t="shared" ref="D12:D14" si="0">ROUND(C12*$C$22,0)</f>
        <v>100086</v>
      </c>
      <c r="E12" s="20"/>
    </row>
    <row r="13" spans="1:8" ht="35.1" customHeight="1">
      <c r="B13" s="29" t="s">
        <v>11</v>
      </c>
      <c r="C13" s="146">
        <v>52964</v>
      </c>
      <c r="D13" s="146">
        <f t="shared" si="0"/>
        <v>55337</v>
      </c>
      <c r="E13" s="20"/>
    </row>
    <row r="14" spans="1:8" ht="35.1" customHeight="1">
      <c r="B14" s="29" t="s">
        <v>12</v>
      </c>
      <c r="C14" s="146">
        <v>31819</v>
      </c>
      <c r="D14" s="146">
        <f t="shared" si="0"/>
        <v>33244</v>
      </c>
      <c r="E14" s="20"/>
    </row>
    <row r="15" spans="1:8" ht="35.1" customHeight="1">
      <c r="B15" s="21" t="s">
        <v>41</v>
      </c>
      <c r="C15" s="21"/>
      <c r="D15" s="147">
        <f>SUM(D9:D14)</f>
        <v>199275</v>
      </c>
    </row>
    <row r="16" spans="1:8">
      <c r="D16" s="149"/>
    </row>
    <row r="17" spans="2:9" ht="67.5" customHeight="1">
      <c r="B17" s="5" t="s">
        <v>14</v>
      </c>
      <c r="C17" s="437"/>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2:9">
      <c r="D18" s="31"/>
    </row>
    <row r="19" spans="2:9" ht="24" customHeight="1">
      <c r="B19" s="1"/>
      <c r="C19" s="1" t="s">
        <v>33</v>
      </c>
      <c r="D19" s="2" t="s">
        <v>33</v>
      </c>
    </row>
    <row r="20" spans="2:9" ht="72" customHeight="1">
      <c r="B20" s="6" t="s">
        <v>42</v>
      </c>
      <c r="C20" s="436">
        <v>236072</v>
      </c>
      <c r="D20" s="146">
        <f>ROUND(C20*$C$22,0)</f>
        <v>246648</v>
      </c>
    </row>
    <row r="21" spans="2:9" hidden="1">
      <c r="B21" s="138" t="s">
        <v>28</v>
      </c>
    </row>
    <row r="22" spans="2:9" hidden="1">
      <c r="B22" s="25" t="s">
        <v>43</v>
      </c>
      <c r="C22" s="27">
        <v>1.0448</v>
      </c>
    </row>
    <row r="23" spans="2:9" hidden="1">
      <c r="B23" s="15" t="s">
        <v>43</v>
      </c>
      <c r="C23" s="197"/>
    </row>
    <row r="25" spans="2:9" ht="64.5" customHeight="1">
      <c r="B25" s="491" t="s">
        <v>36</v>
      </c>
      <c r="C25" s="492"/>
      <c r="D25" s="492"/>
      <c r="E25" s="493"/>
    </row>
    <row r="27" spans="2:9" ht="36.75" customHeight="1">
      <c r="B27" s="491" t="s">
        <v>22</v>
      </c>
      <c r="C27" s="492"/>
      <c r="D27" s="492"/>
      <c r="E27" s="492"/>
      <c r="F27" s="492"/>
      <c r="G27" s="493"/>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8"/>
  <sheetViews>
    <sheetView showGridLines="0" zoomScale="90" zoomScaleNormal="90" zoomScaleSheetLayoutView="70" workbookViewId="0">
      <selection activeCell="F6" sqref="F6"/>
    </sheetView>
  </sheetViews>
  <sheetFormatPr defaultColWidth="9" defaultRowHeight="12"/>
  <cols>
    <col min="1" max="1" width="2.875" customWidth="1"/>
    <col min="2" max="2" width="47.5" customWidth="1"/>
    <col min="3" max="3" width="14.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494" t="s">
        <v>129</v>
      </c>
      <c r="C1" s="494"/>
      <c r="D1" s="494"/>
      <c r="E1" s="494"/>
      <c r="F1" s="494"/>
      <c r="G1" s="14"/>
      <c r="H1" s="14"/>
    </row>
    <row r="2" spans="1:11" ht="15.75">
      <c r="A2" s="15"/>
      <c r="B2" s="511" t="s">
        <v>85</v>
      </c>
      <c r="C2" s="511"/>
      <c r="D2" s="511"/>
      <c r="E2" s="511"/>
      <c r="F2" s="511"/>
    </row>
    <row r="3" spans="1:11" ht="18.600000000000001" customHeight="1">
      <c r="A3" s="15"/>
      <c r="B3" s="512" t="s">
        <v>2</v>
      </c>
      <c r="C3" s="512"/>
      <c r="D3" s="512"/>
      <c r="E3" s="512"/>
      <c r="F3" s="512"/>
    </row>
    <row r="4" spans="1:11" ht="24" customHeight="1">
      <c r="A4" s="15"/>
      <c r="B4" s="511" t="s">
        <v>130</v>
      </c>
      <c r="C4" s="511"/>
      <c r="D4" s="511"/>
      <c r="E4" s="511"/>
      <c r="F4" s="511"/>
    </row>
    <row r="5" spans="1:11" ht="35.1" customHeight="1">
      <c r="A5" s="15"/>
      <c r="B5" s="17"/>
      <c r="C5" s="17"/>
      <c r="D5" s="2" t="s">
        <v>87</v>
      </c>
      <c r="E5" s="2"/>
    </row>
    <row r="6" spans="1:11" ht="35.1" customHeight="1">
      <c r="A6" s="15"/>
      <c r="B6" s="18" t="s">
        <v>5</v>
      </c>
      <c r="C6" s="129" t="s">
        <v>6</v>
      </c>
      <c r="D6" s="292" t="s">
        <v>87</v>
      </c>
    </row>
    <row r="7" spans="1:11" ht="57" customHeight="1">
      <c r="A7" s="15"/>
      <c r="B7" s="278" t="s">
        <v>131</v>
      </c>
      <c r="C7" s="332">
        <v>0.35</v>
      </c>
      <c r="D7" s="332">
        <v>0.35</v>
      </c>
      <c r="H7" s="440"/>
    </row>
    <row r="8" spans="1:11" ht="24.95" customHeight="1">
      <c r="A8" s="15"/>
      <c r="B8" s="78" t="s">
        <v>9</v>
      </c>
      <c r="C8" s="333" t="s">
        <v>132</v>
      </c>
      <c r="D8" s="333" t="s">
        <v>132</v>
      </c>
      <c r="H8" s="440"/>
    </row>
    <row r="9" spans="1:11" ht="24.95" customHeight="1">
      <c r="A9" s="15"/>
      <c r="B9" s="78" t="s">
        <v>10</v>
      </c>
      <c r="C9" s="177"/>
      <c r="D9" s="146">
        <v>72978.19</v>
      </c>
      <c r="H9" s="440"/>
      <c r="K9" s="434"/>
    </row>
    <row r="10" spans="1:11" ht="30" customHeight="1">
      <c r="A10" s="15"/>
      <c r="B10" s="29" t="s">
        <v>11</v>
      </c>
      <c r="C10" s="177"/>
      <c r="D10" s="146">
        <v>84742.69</v>
      </c>
      <c r="H10" s="440"/>
      <c r="K10" s="434"/>
    </row>
    <row r="11" spans="1:11" ht="27" customHeight="1">
      <c r="A11" s="15"/>
      <c r="B11" s="29" t="s">
        <v>12</v>
      </c>
      <c r="C11" s="177"/>
      <c r="D11" s="146">
        <v>24724.59</v>
      </c>
      <c r="H11" s="440"/>
      <c r="K11" s="434"/>
    </row>
    <row r="12" spans="1:11" ht="18.600000000000001" customHeight="1">
      <c r="A12" s="15"/>
      <c r="B12" s="58" t="s">
        <v>13</v>
      </c>
      <c r="C12" s="58"/>
      <c r="D12" s="144">
        <f>ROUNDUP(SUM(D9:D11),1)</f>
        <v>182445.5</v>
      </c>
      <c r="H12" s="440"/>
      <c r="K12" s="434"/>
    </row>
    <row r="13" spans="1:11" ht="12.75">
      <c r="A13" s="15"/>
      <c r="B13" s="21"/>
      <c r="C13" s="21"/>
      <c r="D13" s="153"/>
    </row>
    <row r="14" spans="1:11" s="15" customFormat="1" ht="24.95" customHeight="1">
      <c r="B14" s="258" t="s">
        <v>133</v>
      </c>
      <c r="D14" s="333" t="s">
        <v>132</v>
      </c>
      <c r="E14"/>
      <c r="F14"/>
    </row>
    <row r="15" spans="1:11" s="15" customFormat="1" ht="12.75">
      <c r="D15" s="20"/>
      <c r="I15" s="26"/>
    </row>
    <row r="16" spans="1:11" s="15" customFormat="1" ht="35.1" customHeight="1">
      <c r="B16" s="23" t="s">
        <v>117</v>
      </c>
      <c r="C16" s="24"/>
      <c r="D16" s="148">
        <v>160</v>
      </c>
    </row>
    <row r="17" spans="1:8" s="15" customFormat="1" ht="35.1" customHeight="1">
      <c r="D17" s="151"/>
    </row>
    <row r="18" spans="1:8" s="15" customFormat="1" ht="82.5" customHeight="1">
      <c r="B18" s="5" t="s">
        <v>14</v>
      </c>
      <c r="C18" s="5"/>
      <c r="D18" s="145" t="s">
        <v>134</v>
      </c>
      <c r="E18"/>
      <c r="F18"/>
      <c r="G18"/>
    </row>
    <row r="19" spans="1:8" s="15" customFormat="1" ht="13.5" customHeight="1">
      <c r="B19" s="9"/>
      <c r="C19" s="9"/>
      <c r="D19" s="158"/>
      <c r="E19" s="393"/>
      <c r="F19" s="394"/>
      <c r="G19" s="395"/>
    </row>
    <row r="20" spans="1:8" s="334" customFormat="1" ht="77.45" customHeight="1">
      <c r="B20" s="335" t="s">
        <v>135</v>
      </c>
      <c r="C20" s="336">
        <v>307920</v>
      </c>
      <c r="D20" s="146">
        <f t="shared" ref="D20" si="0">ROUND(C20*$C$27,0)</f>
        <v>321715</v>
      </c>
      <c r="E20" s="513" t="s">
        <v>136</v>
      </c>
      <c r="F20" s="514"/>
      <c r="G20" s="515"/>
      <c r="H20" s="450" t="s">
        <v>43</v>
      </c>
    </row>
    <row r="21" spans="1:8" ht="11.45" customHeight="1">
      <c r="A21" s="15"/>
      <c r="B21" s="318"/>
      <c r="C21" s="318"/>
      <c r="D21" s="136"/>
      <c r="E21" s="136"/>
      <c r="F21" s="445"/>
    </row>
    <row r="22" spans="1:8" ht="40.5" customHeight="1">
      <c r="A22" s="15"/>
      <c r="B22" s="491" t="s">
        <v>88</v>
      </c>
      <c r="C22" s="492"/>
      <c r="D22" s="492"/>
      <c r="E22" s="493"/>
      <c r="F22" s="446"/>
    </row>
    <row r="23" spans="1:8" ht="12.75">
      <c r="A23" s="15"/>
      <c r="B23" s="9"/>
      <c r="C23" s="9"/>
      <c r="D23" s="8"/>
      <c r="E23" s="15"/>
      <c r="F23" s="15"/>
    </row>
    <row r="24" spans="1:8" ht="12.75">
      <c r="A24" s="15"/>
      <c r="B24" s="1"/>
      <c r="C24" s="15"/>
      <c r="D24" s="15"/>
      <c r="E24" s="15"/>
    </row>
    <row r="25" spans="1:8" s="10" customFormat="1" ht="15" hidden="1" customHeight="1">
      <c r="A25" s="15"/>
      <c r="F25" s="15"/>
      <c r="G25" s="15"/>
      <c r="H25" s="15"/>
    </row>
    <row r="26" spans="1:8" s="10" customFormat="1" ht="13.5" hidden="1" customHeight="1">
      <c r="A26" s="15"/>
      <c r="B26" s="138" t="s">
        <v>28</v>
      </c>
      <c r="C26" s="15"/>
      <c r="D26" s="15"/>
      <c r="E26" s="15"/>
      <c r="F26" s="15"/>
      <c r="G26" s="15"/>
      <c r="H26" s="15"/>
    </row>
    <row r="27" spans="1:8" s="10" customFormat="1" ht="12.75" hidden="1">
      <c r="B27" s="25" t="s">
        <v>18</v>
      </c>
      <c r="C27" s="27">
        <v>1.0448</v>
      </c>
    </row>
    <row r="28" spans="1:8" s="10" customFormat="1" ht="13.15" hidden="1" customHeight="1">
      <c r="B28" s="15"/>
      <c r="C28" s="199"/>
    </row>
  </sheetData>
  <mergeCells count="6">
    <mergeCell ref="B22:E22"/>
    <mergeCell ref="B1:F1"/>
    <mergeCell ref="B2:F2"/>
    <mergeCell ref="B3:F3"/>
    <mergeCell ref="B4:F4"/>
    <mergeCell ref="E20:G20"/>
  </mergeCells>
  <printOptions horizontalCentered="1"/>
  <pageMargins left="0.25" right="0.25" top="0.25" bottom="0.25" header="0.25" footer="0.25"/>
  <pageSetup scale="88"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B35" sqref="B35"/>
    </sheetView>
  </sheetViews>
  <sheetFormatPr defaultColWidth="9" defaultRowHeight="12.75"/>
  <cols>
    <col min="1" max="1" width="2.875" style="15" customWidth="1"/>
    <col min="2" max="2" width="43.875" style="15" customWidth="1"/>
    <col min="3" max="3" width="16.3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494" t="s">
        <v>129</v>
      </c>
      <c r="C2" s="494"/>
      <c r="D2" s="494"/>
      <c r="E2" s="494"/>
      <c r="F2" s="494"/>
    </row>
    <row r="3" spans="1:9" ht="15.75">
      <c r="B3" s="494" t="s">
        <v>89</v>
      </c>
      <c r="C3" s="494"/>
      <c r="D3" s="494"/>
      <c r="E3" s="494"/>
      <c r="F3" s="494"/>
    </row>
    <row r="4" spans="1:9" ht="15.75">
      <c r="B4" s="512" t="s">
        <v>2</v>
      </c>
      <c r="C4" s="512"/>
      <c r="D4" s="512"/>
      <c r="E4" s="512"/>
      <c r="F4" s="512"/>
    </row>
    <row r="5" spans="1:9" ht="15.75">
      <c r="B5" s="511" t="s">
        <v>130</v>
      </c>
      <c r="C5" s="511"/>
      <c r="D5" s="511"/>
      <c r="E5" s="511"/>
      <c r="F5" s="511"/>
    </row>
    <row r="6" spans="1:9" s="11" customFormat="1" ht="23.1" customHeight="1">
      <c r="A6" s="494"/>
      <c r="B6" s="494"/>
      <c r="C6" s="494"/>
      <c r="D6" s="494"/>
      <c r="E6" s="494"/>
      <c r="F6" s="494"/>
      <c r="G6" s="494"/>
    </row>
    <row r="7" spans="1:9" ht="15.75" customHeight="1">
      <c r="D7" s="2" t="s">
        <v>87</v>
      </c>
      <c r="E7" s="48"/>
    </row>
    <row r="8" spans="1:9" ht="30" customHeight="1">
      <c r="B8" s="18" t="s">
        <v>5</v>
      </c>
      <c r="C8" s="129" t="s">
        <v>6</v>
      </c>
      <c r="D8" s="339"/>
    </row>
    <row r="9" spans="1:9" ht="57" customHeight="1">
      <c r="B9" s="278" t="s">
        <v>131</v>
      </c>
      <c r="C9" s="385">
        <v>0.35</v>
      </c>
      <c r="D9" s="340">
        <v>0.35</v>
      </c>
    </row>
    <row r="10" spans="1:9" ht="30" customHeight="1">
      <c r="B10" s="78" t="s">
        <v>90</v>
      </c>
      <c r="C10" s="262" t="s">
        <v>137</v>
      </c>
      <c r="D10" s="265" t="s">
        <v>137</v>
      </c>
      <c r="E10" s="130"/>
    </row>
    <row r="11" spans="1:9" ht="30" customHeight="1">
      <c r="B11" s="399" t="s">
        <v>26</v>
      </c>
      <c r="C11" s="263" t="s">
        <v>132</v>
      </c>
      <c r="D11" s="269" t="s">
        <v>132</v>
      </c>
    </row>
    <row r="12" spans="1:9" ht="30" customHeight="1">
      <c r="B12" s="78" t="s">
        <v>10</v>
      </c>
      <c r="C12" s="263"/>
      <c r="D12" s="146">
        <v>157786.04999999999</v>
      </c>
      <c r="I12"/>
    </row>
    <row r="13" spans="1:9" ht="30" customHeight="1">
      <c r="B13" s="29" t="s">
        <v>11</v>
      </c>
      <c r="C13" s="263"/>
      <c r="D13" s="146">
        <v>210466.12</v>
      </c>
      <c r="I13"/>
    </row>
    <row r="14" spans="1:9" ht="30" customHeight="1">
      <c r="B14" s="29" t="s">
        <v>12</v>
      </c>
      <c r="C14" s="264"/>
      <c r="D14" s="146">
        <v>46473.79</v>
      </c>
      <c r="I14"/>
    </row>
    <row r="15" spans="1:9" ht="30" customHeight="1">
      <c r="B15" s="21" t="s">
        <v>27</v>
      </c>
      <c r="C15" s="21"/>
      <c r="D15" s="147">
        <f>SUM(D12:D14)</f>
        <v>414725.95999999996</v>
      </c>
      <c r="I15"/>
    </row>
    <row r="16" spans="1:9" ht="30" customHeight="1">
      <c r="B16" s="23" t="s">
        <v>133</v>
      </c>
      <c r="C16" s="23"/>
      <c r="D16" s="333" t="s">
        <v>132</v>
      </c>
    </row>
    <row r="17" spans="1:9">
      <c r="D17" s="20"/>
    </row>
    <row r="18" spans="1:9">
      <c r="D18" s="20"/>
      <c r="I18" s="26"/>
    </row>
    <row r="19" spans="1:9" ht="35.1" customHeight="1">
      <c r="B19" s="23" t="s">
        <v>117</v>
      </c>
      <c r="C19" s="24"/>
      <c r="D19" s="148">
        <v>160</v>
      </c>
    </row>
    <row r="20" spans="1:9" ht="35.1" customHeight="1">
      <c r="D20" s="151"/>
    </row>
    <row r="21" spans="1:9" s="334" customFormat="1" ht="77.45" customHeight="1">
      <c r="B21" s="453" t="s">
        <v>135</v>
      </c>
      <c r="C21" s="454">
        <v>384900</v>
      </c>
      <c r="D21" s="455">
        <v>1140496.3899999999</v>
      </c>
      <c r="E21" s="513" t="s">
        <v>136</v>
      </c>
      <c r="F21" s="514"/>
      <c r="G21" s="515"/>
      <c r="H21" s="448"/>
    </row>
    <row r="22" spans="1:9" s="334" customFormat="1" ht="21" customHeight="1">
      <c r="B22" s="337"/>
      <c r="C22" s="338"/>
      <c r="D22" s="338"/>
      <c r="E22" s="452"/>
      <c r="F22" s="452"/>
      <c r="G22" s="452"/>
    </row>
    <row r="23" spans="1:9" customFormat="1" ht="11.45" customHeight="1">
      <c r="A23" s="15"/>
      <c r="B23" s="344"/>
      <c r="C23" s="344"/>
      <c r="D23" s="328"/>
      <c r="E23" s="328"/>
      <c r="F23" s="451"/>
    </row>
    <row r="24" spans="1:9" customFormat="1" ht="40.5" customHeight="1">
      <c r="A24" s="15"/>
      <c r="B24" s="491" t="s">
        <v>88</v>
      </c>
      <c r="C24" s="492"/>
      <c r="D24" s="492"/>
      <c r="E24" s="492"/>
      <c r="F24" s="493"/>
    </row>
    <row r="25" spans="1:9" ht="12.95" hidden="1" customHeight="1">
      <c r="B25" s="138" t="s">
        <v>28</v>
      </c>
    </row>
    <row r="26" spans="1:9" ht="12.6" hidden="1" customHeight="1">
      <c r="B26" s="25" t="s">
        <v>18</v>
      </c>
      <c r="C26" s="27">
        <v>1.0448</v>
      </c>
      <c r="D26" s="49"/>
      <c r="E26" s="49"/>
    </row>
    <row r="27" spans="1:9">
      <c r="C27" s="26"/>
    </row>
  </sheetData>
  <mergeCells count="7">
    <mergeCell ref="B24:F24"/>
    <mergeCell ref="B2:F2"/>
    <mergeCell ref="B3:F3"/>
    <mergeCell ref="B4:F4"/>
    <mergeCell ref="B5:F5"/>
    <mergeCell ref="A6:G6"/>
    <mergeCell ref="E21:G21"/>
  </mergeCells>
  <printOptions horizontalCentered="1"/>
  <pageMargins left="0.25" right="0.25" top="0.25" bottom="0.25" header="0.25" footer="0.25"/>
  <pageSetup scale="94"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30"/>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43.875" style="15" bestFit="1" customWidth="1"/>
    <col min="3" max="3" width="16.3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494" t="s">
        <v>129</v>
      </c>
      <c r="C2" s="494"/>
      <c r="D2" s="494"/>
      <c r="E2" s="494"/>
      <c r="F2" s="494"/>
    </row>
    <row r="3" spans="2:7" ht="15.75">
      <c r="B3" s="494" t="s">
        <v>93</v>
      </c>
      <c r="C3" s="494"/>
      <c r="D3" s="494"/>
      <c r="E3" s="494"/>
      <c r="F3" s="494"/>
    </row>
    <row r="4" spans="2:7" ht="15.75">
      <c r="B4" s="512" t="s">
        <v>2</v>
      </c>
      <c r="C4" s="512"/>
      <c r="D4" s="512"/>
      <c r="E4" s="512"/>
      <c r="F4" s="512"/>
    </row>
    <row r="5" spans="2:7" ht="15.75">
      <c r="B5" s="511" t="s">
        <v>130</v>
      </c>
      <c r="C5" s="511"/>
      <c r="D5" s="511"/>
      <c r="E5" s="511"/>
      <c r="F5" s="511"/>
    </row>
    <row r="8" spans="2:7" ht="18" customHeight="1">
      <c r="B8" s="17"/>
      <c r="C8" s="17"/>
      <c r="D8" s="2" t="s">
        <v>87</v>
      </c>
      <c r="E8" s="10"/>
      <c r="F8" s="10"/>
      <c r="G8" s="10"/>
    </row>
    <row r="9" spans="2:7" ht="39.6" customHeight="1">
      <c r="B9" s="18" t="s">
        <v>5</v>
      </c>
      <c r="C9" s="129" t="s">
        <v>6</v>
      </c>
      <c r="D9" s="292" t="s">
        <v>138</v>
      </c>
    </row>
    <row r="10" spans="2:7" ht="60.6" customHeight="1">
      <c r="B10" s="4" t="s">
        <v>116</v>
      </c>
      <c r="C10" s="386">
        <v>0.35</v>
      </c>
      <c r="D10" s="341">
        <v>0.35</v>
      </c>
      <c r="E10" s="207"/>
    </row>
    <row r="11" spans="2:7" ht="35.1" customHeight="1">
      <c r="B11" s="23" t="s">
        <v>39</v>
      </c>
      <c r="C11" s="216" t="s">
        <v>139</v>
      </c>
      <c r="D11" s="239" t="s">
        <v>139</v>
      </c>
      <c r="E11" s="207"/>
    </row>
    <row r="12" spans="2:7" ht="35.1" customHeight="1">
      <c r="B12" s="4" t="s">
        <v>31</v>
      </c>
      <c r="C12" s="219" t="s">
        <v>139</v>
      </c>
      <c r="D12" s="239" t="s">
        <v>139</v>
      </c>
      <c r="E12" s="207"/>
    </row>
    <row r="13" spans="2:7" ht="35.1" customHeight="1">
      <c r="B13" s="23" t="s">
        <v>10</v>
      </c>
      <c r="C13" s="146"/>
      <c r="D13" s="146">
        <v>157786</v>
      </c>
      <c r="E13" s="207"/>
      <c r="F13" s="17"/>
    </row>
    <row r="14" spans="2:7" ht="35.1" customHeight="1">
      <c r="B14" s="29" t="s">
        <v>11</v>
      </c>
      <c r="C14" s="146"/>
      <c r="D14" s="146">
        <v>210466.1</v>
      </c>
      <c r="E14" s="207"/>
      <c r="F14" s="17"/>
    </row>
    <row r="15" spans="2:7" ht="35.1" customHeight="1">
      <c r="B15" s="29" t="s">
        <v>12</v>
      </c>
      <c r="C15" s="146"/>
      <c r="D15" s="146">
        <v>46473.79</v>
      </c>
      <c r="E15" s="207"/>
      <c r="F15" s="17"/>
    </row>
    <row r="16" spans="2:7" ht="35.1" customHeight="1">
      <c r="B16" s="21" t="s">
        <v>41</v>
      </c>
      <c r="C16" s="21"/>
      <c r="D16" s="147">
        <f>SUM(D13:D15)</f>
        <v>414725.88999999996</v>
      </c>
      <c r="E16" s="147"/>
      <c r="F16" s="17"/>
      <c r="G16"/>
    </row>
    <row r="17" spans="1:9" ht="35.1" customHeight="1">
      <c r="B17" s="23" t="s">
        <v>117</v>
      </c>
      <c r="C17" s="24"/>
      <c r="D17" s="148">
        <v>160</v>
      </c>
    </row>
    <row r="18" spans="1:9" ht="35.1" customHeight="1">
      <c r="D18" s="151"/>
    </row>
    <row r="19" spans="1:9" s="334" customFormat="1" ht="77.45" customHeight="1">
      <c r="B19" s="453" t="s">
        <v>135</v>
      </c>
      <c r="C19" s="454">
        <v>384900</v>
      </c>
      <c r="D19" s="455">
        <v>1140496.1974999998</v>
      </c>
      <c r="E19" s="513" t="s">
        <v>136</v>
      </c>
      <c r="F19" s="514"/>
      <c r="G19" s="515"/>
      <c r="I19" s="448"/>
    </row>
    <row r="20" spans="1:9" s="334" customFormat="1" ht="21" customHeight="1">
      <c r="B20" s="337"/>
      <c r="C20" s="338"/>
      <c r="D20" s="338"/>
      <c r="E20" s="452"/>
      <c r="F20" s="452"/>
      <c r="G20" s="452"/>
    </row>
    <row r="21" spans="1:9" customFormat="1" ht="11.45" customHeight="1">
      <c r="A21" s="15"/>
      <c r="B21" s="344"/>
      <c r="C21" s="344"/>
      <c r="D21" s="328"/>
      <c r="E21" s="328"/>
      <c r="F21" s="451"/>
    </row>
    <row r="22" spans="1:9" customFormat="1" ht="62.45" customHeight="1">
      <c r="A22" s="15"/>
      <c r="B22" s="516" t="s">
        <v>16</v>
      </c>
      <c r="C22" s="516"/>
      <c r="D22" s="516"/>
      <c r="E22" s="516"/>
      <c r="F22" s="516"/>
    </row>
    <row r="23" spans="1:9" customFormat="1" ht="11.45" customHeight="1">
      <c r="A23" s="15"/>
      <c r="B23" s="1"/>
      <c r="C23" s="1"/>
      <c r="D23" s="15"/>
      <c r="E23" s="15"/>
    </row>
    <row r="24" spans="1:9" customFormat="1" ht="40.5" customHeight="1">
      <c r="A24" s="15"/>
      <c r="B24" s="491" t="s">
        <v>88</v>
      </c>
      <c r="C24" s="492"/>
      <c r="D24" s="492"/>
      <c r="E24" s="492"/>
      <c r="F24" s="493"/>
    </row>
    <row r="25" spans="1:9" hidden="1"/>
    <row r="26" spans="1:9" ht="12.95" hidden="1" customHeight="1">
      <c r="B26" s="138" t="s">
        <v>28</v>
      </c>
    </row>
    <row r="27" spans="1:9" ht="12.6" hidden="1" customHeight="1">
      <c r="B27" s="25" t="s">
        <v>18</v>
      </c>
      <c r="C27" s="27">
        <v>1.0448</v>
      </c>
      <c r="D27" s="49"/>
      <c r="E27" s="49"/>
    </row>
    <row r="28" spans="1:9" hidden="1"/>
    <row r="30" spans="1:9" ht="36.75" customHeight="1">
      <c r="B30" s="491" t="s">
        <v>22</v>
      </c>
      <c r="C30" s="492"/>
      <c r="D30" s="492"/>
      <c r="E30" s="492"/>
      <c r="F30" s="492"/>
      <c r="G30" s="493"/>
      <c r="H30" s="10"/>
      <c r="I30" s="10"/>
    </row>
  </sheetData>
  <mergeCells count="8">
    <mergeCell ref="B30:G30"/>
    <mergeCell ref="B22:F22"/>
    <mergeCell ref="B24:F24"/>
    <mergeCell ref="B2:F2"/>
    <mergeCell ref="B3:F3"/>
    <mergeCell ref="B4:F4"/>
    <mergeCell ref="B5:F5"/>
    <mergeCell ref="E19:G19"/>
  </mergeCells>
  <printOptions horizontalCentered="1"/>
  <pageMargins left="0.25" right="0.25" top="0.25" bottom="0.25" header="0.25" footer="0.25"/>
  <pageSetup scale="76"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4"/>
  <sheetViews>
    <sheetView showGridLines="0" zoomScale="90" zoomScaleNormal="90" zoomScaleSheetLayoutView="70" workbookViewId="0">
      <selection activeCell="G17" sqref="G17"/>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494" t="s">
        <v>129</v>
      </c>
      <c r="B2" s="494"/>
      <c r="C2" s="494"/>
      <c r="D2" s="494"/>
      <c r="E2" s="494"/>
      <c r="F2" s="85"/>
      <c r="G2" s="85"/>
    </row>
    <row r="3" spans="1:7" s="11" customFormat="1" ht="19.899999999999999" customHeight="1">
      <c r="A3" s="494" t="s">
        <v>44</v>
      </c>
      <c r="B3" s="494"/>
      <c r="C3" s="494"/>
      <c r="D3" s="494"/>
      <c r="E3" s="494"/>
    </row>
    <row r="4" spans="1:7" s="11" customFormat="1" ht="19.899999999999999" customHeight="1">
      <c r="A4" s="495" t="str">
        <f>'2022_BannerMD_BMT_AUT_ADULT'!A4:E4</f>
        <v>EFFECTIVE 10/01/2022 THROUGH 9/30/2023</v>
      </c>
      <c r="B4" s="495"/>
      <c r="C4" s="495"/>
      <c r="D4" s="495"/>
      <c r="E4" s="495"/>
    </row>
    <row r="5" spans="1:7" s="11" customFormat="1" ht="19.899999999999999" customHeight="1">
      <c r="A5" s="511" t="s">
        <v>130</v>
      </c>
      <c r="B5" s="511"/>
      <c r="C5" s="511"/>
      <c r="D5" s="511"/>
      <c r="E5" s="511"/>
    </row>
    <row r="6" spans="1:7" s="12" customFormat="1" ht="15">
      <c r="B6" s="13"/>
      <c r="C6" s="13"/>
      <c r="D6" s="14"/>
    </row>
    <row r="7" spans="1:7" ht="13.5" thickBot="1">
      <c r="B7" s="17"/>
      <c r="C7" s="17"/>
      <c r="D7" s="2" t="s">
        <v>4</v>
      </c>
    </row>
    <row r="8" spans="1:7" ht="35.1" customHeight="1" thickBot="1">
      <c r="B8" s="193" t="s">
        <v>5</v>
      </c>
      <c r="C8" s="194" t="s">
        <v>6</v>
      </c>
      <c r="D8" s="193" t="s">
        <v>7</v>
      </c>
    </row>
    <row r="9" spans="1:7" ht="35.1" customHeight="1" thickBot="1">
      <c r="B9" s="195" t="s">
        <v>46</v>
      </c>
      <c r="C9" s="196">
        <v>6755</v>
      </c>
      <c r="D9" s="196">
        <f>ROUND($C$9*$C$13,0)</f>
        <v>7058</v>
      </c>
    </row>
    <row r="10" spans="1:7" ht="35.1" customHeight="1">
      <c r="B10" s="21" t="s">
        <v>47</v>
      </c>
      <c r="C10" s="21"/>
      <c r="D10" s="192">
        <f>SUM(D9)</f>
        <v>7058</v>
      </c>
    </row>
    <row r="11" spans="1:7">
      <c r="B11" s="9" t="s">
        <v>140</v>
      </c>
      <c r="C11" s="9"/>
      <c r="D11" s="8"/>
    </row>
    <row r="12" spans="1:7" hidden="1">
      <c r="B12" s="138" t="s">
        <v>28</v>
      </c>
    </row>
    <row r="13" spans="1:7" hidden="1">
      <c r="B13" s="25" t="s">
        <v>18</v>
      </c>
      <c r="C13" s="241">
        <v>1.0448</v>
      </c>
      <c r="D13" s="49"/>
    </row>
    <row r="14" spans="1:7" hidden="1">
      <c r="B14" s="1"/>
      <c r="C14" s="26"/>
    </row>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8"/>
  <sheetViews>
    <sheetView showGridLines="0" topLeftCell="A5" zoomScale="80" zoomScaleNormal="80" workbookViewId="0">
      <selection activeCell="E12" sqref="E12"/>
    </sheetView>
  </sheetViews>
  <sheetFormatPr defaultColWidth="8.875" defaultRowHeight="15"/>
  <cols>
    <col min="1" max="1" width="8.875" style="107"/>
    <col min="2" max="2" width="44.625" style="107" customWidth="1"/>
    <col min="3" max="3" width="15.12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11" t="s">
        <v>129</v>
      </c>
      <c r="B2" s="511"/>
      <c r="C2" s="511"/>
      <c r="D2" s="511"/>
      <c r="E2" s="511"/>
      <c r="F2" s="511"/>
      <c r="G2" s="511"/>
      <c r="H2" s="133"/>
      <c r="I2" s="133"/>
      <c r="J2" s="133"/>
      <c r="K2" s="133"/>
    </row>
    <row r="3" spans="1:11" ht="20.100000000000001" customHeight="1">
      <c r="A3" s="511" t="s">
        <v>141</v>
      </c>
      <c r="B3" s="511"/>
      <c r="C3" s="511"/>
      <c r="D3" s="511"/>
      <c r="E3" s="511"/>
      <c r="F3" s="511"/>
      <c r="G3" s="511"/>
      <c r="H3" s="133"/>
      <c r="I3" s="133"/>
      <c r="J3" s="133"/>
      <c r="K3" s="133"/>
    </row>
    <row r="4" spans="1:11" ht="20.100000000000001" customHeight="1">
      <c r="A4" s="511" t="s">
        <v>142</v>
      </c>
      <c r="B4" s="511"/>
      <c r="C4" s="511"/>
      <c r="D4" s="511"/>
      <c r="E4" s="511"/>
      <c r="F4" s="511"/>
      <c r="G4" s="511"/>
      <c r="H4" s="133"/>
      <c r="I4" s="133"/>
      <c r="J4" s="133"/>
      <c r="K4" s="133"/>
    </row>
    <row r="5" spans="1:11" ht="20.100000000000001" customHeight="1">
      <c r="A5" s="512" t="str">
        <f>'2022_BannerMD_BMT_AUT_ADULT'!A4:E4</f>
        <v>EFFECTIVE 10/01/2022 THROUGH 9/30/2023</v>
      </c>
      <c r="B5" s="512"/>
      <c r="C5" s="512"/>
      <c r="D5" s="512"/>
      <c r="E5" s="512"/>
      <c r="F5" s="512"/>
      <c r="G5" s="512"/>
      <c r="H5" s="134"/>
      <c r="I5" s="134"/>
      <c r="J5" s="134"/>
      <c r="K5" s="134"/>
    </row>
    <row r="6" spans="1:11" ht="20.100000000000001" customHeight="1">
      <c r="A6" s="511" t="s">
        <v>130</v>
      </c>
      <c r="B6" s="511"/>
      <c r="C6" s="511"/>
      <c r="D6" s="511"/>
      <c r="E6" s="511"/>
      <c r="F6" s="511"/>
      <c r="G6" s="511"/>
      <c r="H6" s="133"/>
      <c r="I6" s="133"/>
      <c r="J6" s="133"/>
      <c r="K6" s="133"/>
    </row>
    <row r="8" spans="1:11" ht="15.75" thickBot="1"/>
    <row r="9" spans="1:11" ht="48" customHeight="1">
      <c r="B9" s="283" t="s">
        <v>5</v>
      </c>
      <c r="C9" s="276" t="s">
        <v>6</v>
      </c>
      <c r="D9" s="277" t="s">
        <v>143</v>
      </c>
      <c r="E9" s="111"/>
      <c r="F9" s="112"/>
      <c r="G9" s="112"/>
      <c r="H9" s="112"/>
    </row>
    <row r="10" spans="1:11" ht="67.150000000000006" customHeight="1">
      <c r="B10" s="278" t="s">
        <v>131</v>
      </c>
      <c r="C10" s="226" t="s">
        <v>134</v>
      </c>
      <c r="D10" s="279" t="s">
        <v>134</v>
      </c>
      <c r="E10" s="111"/>
      <c r="F10" s="127"/>
      <c r="G10" s="112"/>
      <c r="H10" s="112"/>
    </row>
    <row r="11" spans="1:11" ht="41.1" customHeight="1">
      <c r="B11" s="280" t="s">
        <v>10</v>
      </c>
      <c r="C11" s="224">
        <v>248596</v>
      </c>
      <c r="D11" s="281">
        <f>ROUND(C11*C$27,0)</f>
        <v>259733</v>
      </c>
      <c r="E11" s="116"/>
      <c r="F11" s="106"/>
      <c r="G11" s="117"/>
      <c r="H11" s="117"/>
    </row>
    <row r="12" spans="1:11" ht="41.1" customHeight="1">
      <c r="B12" s="282" t="s">
        <v>11</v>
      </c>
      <c r="C12" s="224">
        <v>201245</v>
      </c>
      <c r="D12" s="281">
        <f>ROUND(C12*C$27,0)</f>
        <v>210261</v>
      </c>
      <c r="E12" s="116"/>
      <c r="F12" s="106"/>
      <c r="G12" s="117"/>
      <c r="H12" s="117"/>
    </row>
    <row r="13" spans="1:11" ht="41.1" customHeight="1">
      <c r="B13" s="282" t="s">
        <v>144</v>
      </c>
      <c r="C13" s="224">
        <v>11837</v>
      </c>
      <c r="D13" s="281">
        <f>ROUND(C13*C$27,0)</f>
        <v>12367</v>
      </c>
      <c r="E13" s="116"/>
      <c r="F13" s="106"/>
      <c r="G13" s="117"/>
      <c r="H13" s="117"/>
    </row>
    <row r="14" spans="1:11" s="15" customFormat="1" ht="48.95" customHeight="1">
      <c r="B14" s="288" t="s">
        <v>72</v>
      </c>
      <c r="C14" s="169">
        <v>16745</v>
      </c>
      <c r="D14" s="281">
        <f>ROUND(C14*C$27,0)</f>
        <v>17495</v>
      </c>
      <c r="E14" s="20"/>
    </row>
    <row r="15" spans="1:11" ht="29.45" customHeight="1">
      <c r="B15" s="298" t="s">
        <v>145</v>
      </c>
      <c r="C15" s="295"/>
      <c r="D15" s="296">
        <f>SUM(D10:D14)</f>
        <v>499856</v>
      </c>
      <c r="E15" s="120"/>
      <c r="F15" s="128"/>
      <c r="G15" s="117"/>
      <c r="H15" s="117"/>
    </row>
    <row r="16" spans="1:11" ht="23.25" customHeight="1">
      <c r="B16" s="117"/>
      <c r="C16" s="117"/>
      <c r="D16" s="117"/>
      <c r="E16" s="117"/>
      <c r="F16" s="117"/>
      <c r="G16" s="117"/>
      <c r="H16" s="117"/>
    </row>
    <row r="17" spans="2:7" ht="40.5" customHeight="1">
      <c r="B17" s="517" t="s">
        <v>146</v>
      </c>
      <c r="C17" s="518"/>
      <c r="D17" s="518"/>
      <c r="E17" s="518"/>
      <c r="F17" s="518"/>
      <c r="G17" s="519"/>
    </row>
    <row r="19" spans="2:7">
      <c r="B19" s="122"/>
      <c r="C19" s="122" t="s">
        <v>33</v>
      </c>
      <c r="D19" s="112" t="s">
        <v>33</v>
      </c>
      <c r="E19" s="117"/>
      <c r="F19" s="117"/>
      <c r="G19" s="126"/>
    </row>
    <row r="20" spans="2:7" ht="76.5" customHeight="1">
      <c r="B20" s="123" t="s">
        <v>147</v>
      </c>
      <c r="C20" s="255">
        <v>1165166</v>
      </c>
      <c r="D20" s="281">
        <f>ROUND(C20*C$27,0)</f>
        <v>1217365</v>
      </c>
      <c r="E20" s="520" t="s">
        <v>136</v>
      </c>
      <c r="F20" s="521"/>
      <c r="G20" s="522"/>
    </row>
    <row r="22" spans="2:7" ht="36.950000000000003" customHeight="1">
      <c r="B22" s="491" t="s">
        <v>88</v>
      </c>
      <c r="C22" s="492"/>
      <c r="D22" s="492"/>
      <c r="E22" s="492"/>
      <c r="F22" s="492"/>
      <c r="G22" s="493"/>
    </row>
    <row r="25" spans="2:7" hidden="1"/>
    <row r="26" spans="2:7" s="10" customFormat="1" ht="12.75" hidden="1">
      <c r="B26" s="138" t="s">
        <v>28</v>
      </c>
      <c r="C26" s="15"/>
      <c r="D26" s="15"/>
      <c r="E26" s="15"/>
      <c r="F26" s="15"/>
    </row>
    <row r="27" spans="2:7" s="10" customFormat="1" ht="12.75" hidden="1">
      <c r="B27" s="25" t="s">
        <v>18</v>
      </c>
      <c r="C27" s="27">
        <v>1.0448</v>
      </c>
    </row>
    <row r="28" spans="2:7" s="10" customFormat="1" ht="12.75" hidden="1">
      <c r="B28" s="15"/>
      <c r="C28" s="199"/>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8"/>
  <sheetViews>
    <sheetView showGridLines="0" zoomScale="80" zoomScaleNormal="80" workbookViewId="0">
      <selection activeCell="E12" sqref="E12"/>
    </sheetView>
  </sheetViews>
  <sheetFormatPr defaultColWidth="8.875" defaultRowHeight="15"/>
  <cols>
    <col min="1" max="1" width="8.875" style="107"/>
    <col min="2" max="2" width="44.5" style="107" customWidth="1"/>
    <col min="3" max="3" width="15.1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11" t="s">
        <v>129</v>
      </c>
      <c r="B2" s="511"/>
      <c r="C2" s="511"/>
      <c r="D2" s="511"/>
      <c r="E2" s="511"/>
      <c r="F2" s="511"/>
      <c r="G2" s="511"/>
      <c r="H2" s="133"/>
      <c r="I2" s="133"/>
      <c r="J2" s="133"/>
      <c r="K2" s="133"/>
    </row>
    <row r="3" spans="1:11" ht="20.100000000000001" customHeight="1">
      <c r="A3" s="511" t="s">
        <v>148</v>
      </c>
      <c r="B3" s="511"/>
      <c r="C3" s="511"/>
      <c r="D3" s="511"/>
      <c r="E3" s="511"/>
      <c r="F3" s="511"/>
      <c r="G3" s="511"/>
      <c r="H3" s="133"/>
      <c r="I3" s="133"/>
      <c r="J3" s="133"/>
      <c r="K3" s="133"/>
    </row>
    <row r="4" spans="1:11" ht="20.100000000000001" customHeight="1">
      <c r="A4" s="511" t="s">
        <v>149</v>
      </c>
      <c r="B4" s="511"/>
      <c r="C4" s="511"/>
      <c r="D4" s="511"/>
      <c r="E4" s="511"/>
      <c r="F4" s="511"/>
      <c r="G4" s="511"/>
      <c r="H4" s="133"/>
      <c r="I4" s="133"/>
      <c r="J4" s="133"/>
      <c r="K4" s="133"/>
    </row>
    <row r="5" spans="1:11" ht="20.100000000000001" customHeight="1">
      <c r="A5" s="512" t="str">
        <f>'2022_BannerMD_BMT_AUT_ADULT'!A4:E4</f>
        <v>EFFECTIVE 10/01/2022 THROUGH 9/30/2023</v>
      </c>
      <c r="B5" s="512"/>
      <c r="C5" s="512"/>
      <c r="D5" s="512"/>
      <c r="E5" s="512"/>
      <c r="F5" s="512"/>
      <c r="G5" s="512"/>
      <c r="H5" s="134"/>
      <c r="I5" s="134"/>
      <c r="J5" s="134"/>
      <c r="K5" s="134"/>
    </row>
    <row r="6" spans="1:11" ht="20.100000000000001" customHeight="1">
      <c r="A6" s="511" t="s">
        <v>130</v>
      </c>
      <c r="B6" s="511"/>
      <c r="C6" s="511"/>
      <c r="D6" s="511"/>
      <c r="E6" s="511"/>
      <c r="F6" s="511"/>
      <c r="G6" s="511"/>
      <c r="H6" s="133"/>
      <c r="I6" s="133"/>
      <c r="J6" s="133"/>
      <c r="K6" s="133"/>
    </row>
    <row r="8" spans="1:11" ht="15.75" thickBot="1"/>
    <row r="9" spans="1:11" ht="48" customHeight="1">
      <c r="B9" s="283" t="s">
        <v>5</v>
      </c>
      <c r="C9" s="276" t="s">
        <v>6</v>
      </c>
      <c r="D9" s="277" t="s">
        <v>143</v>
      </c>
      <c r="E9" s="111"/>
      <c r="F9" s="112"/>
      <c r="G9" s="112"/>
      <c r="H9" s="112"/>
    </row>
    <row r="10" spans="1:11" ht="67.150000000000006" customHeight="1">
      <c r="B10" s="278" t="s">
        <v>131</v>
      </c>
      <c r="C10" s="226" t="s">
        <v>134</v>
      </c>
      <c r="D10" s="279" t="s">
        <v>134</v>
      </c>
      <c r="E10" s="111"/>
      <c r="F10" s="127"/>
      <c r="G10" s="112"/>
      <c r="H10" s="112"/>
    </row>
    <row r="11" spans="1:11" ht="41.1" customHeight="1">
      <c r="B11" s="280" t="s">
        <v>10</v>
      </c>
      <c r="C11" s="224">
        <v>248596</v>
      </c>
      <c r="D11" s="281">
        <f>ROUND(C11*C$26,0)</f>
        <v>259733</v>
      </c>
      <c r="E11" s="116"/>
      <c r="F11" s="106"/>
      <c r="G11" s="117"/>
      <c r="H11" s="117"/>
    </row>
    <row r="12" spans="1:11" ht="41.1" customHeight="1">
      <c r="B12" s="282" t="s">
        <v>11</v>
      </c>
      <c r="C12" s="224">
        <v>201245</v>
      </c>
      <c r="D12" s="281">
        <f>ROUND(C12*C$26,0)</f>
        <v>210261</v>
      </c>
      <c r="E12" s="116"/>
      <c r="F12" s="106"/>
      <c r="G12" s="117"/>
      <c r="H12" s="117"/>
    </row>
    <row r="13" spans="1:11" ht="41.1" customHeight="1">
      <c r="B13" s="282" t="s">
        <v>144</v>
      </c>
      <c r="C13" s="224">
        <v>11837</v>
      </c>
      <c r="D13" s="281">
        <f>ROUND(C13*C$26,0)</f>
        <v>12367</v>
      </c>
      <c r="E13" s="116"/>
      <c r="F13" s="106"/>
      <c r="G13" s="117"/>
      <c r="H13" s="117"/>
    </row>
    <row r="14" spans="1:11" ht="29.45" customHeight="1">
      <c r="B14" s="298" t="s">
        <v>145</v>
      </c>
      <c r="C14" s="295"/>
      <c r="D14" s="296">
        <f>SUM(D10:D13)</f>
        <v>482361</v>
      </c>
      <c r="E14" s="120"/>
      <c r="F14" s="128"/>
      <c r="G14" s="117"/>
      <c r="H14" s="117"/>
    </row>
    <row r="15" spans="1:11" ht="39" customHeight="1">
      <c r="B15" s="117"/>
      <c r="C15" s="117"/>
      <c r="D15" s="117"/>
      <c r="E15" s="117"/>
      <c r="F15" s="117"/>
      <c r="G15" s="117"/>
      <c r="H15" s="117"/>
    </row>
    <row r="16" spans="1:11" ht="40.5" customHeight="1">
      <c r="B16" s="517" t="s">
        <v>146</v>
      </c>
      <c r="C16" s="518"/>
      <c r="D16" s="518"/>
      <c r="E16" s="518"/>
      <c r="F16" s="518"/>
      <c r="G16" s="519"/>
    </row>
    <row r="18" spans="2:7">
      <c r="B18" s="122"/>
      <c r="C18" s="122" t="s">
        <v>33</v>
      </c>
      <c r="D18" s="112" t="s">
        <v>33</v>
      </c>
      <c r="E18" s="117"/>
      <c r="F18" s="117"/>
      <c r="G18" s="126"/>
    </row>
    <row r="19" spans="2:7" ht="76.5" customHeight="1">
      <c r="B19" s="123" t="s">
        <v>147</v>
      </c>
      <c r="C19" s="255">
        <v>1165166</v>
      </c>
      <c r="D19" s="281">
        <f>ROUND(C19*C$26,0)</f>
        <v>1217365</v>
      </c>
      <c r="E19" s="520" t="s">
        <v>136</v>
      </c>
      <c r="F19" s="521"/>
      <c r="G19" s="522"/>
    </row>
    <row r="21" spans="2:7" ht="36.950000000000003" customHeight="1">
      <c r="B21" s="491" t="s">
        <v>88</v>
      </c>
      <c r="C21" s="492"/>
      <c r="D21" s="492"/>
      <c r="E21" s="492"/>
      <c r="F21" s="492"/>
      <c r="G21" s="493"/>
    </row>
    <row r="24" spans="2:7" hidden="1"/>
    <row r="25" spans="2:7" s="10" customFormat="1" ht="12.75" hidden="1">
      <c r="B25" s="138" t="s">
        <v>28</v>
      </c>
      <c r="C25" s="15"/>
      <c r="D25" s="15"/>
      <c r="E25" s="15"/>
      <c r="F25" s="15"/>
    </row>
    <row r="26" spans="2:7" s="10" customFormat="1" ht="12.75" hidden="1">
      <c r="B26" s="25" t="s">
        <v>18</v>
      </c>
      <c r="C26" s="27">
        <v>1.0448</v>
      </c>
    </row>
    <row r="27" spans="2:7" s="10" customFormat="1" ht="12.75" hidden="1">
      <c r="B27" s="15"/>
      <c r="C27" s="199"/>
    </row>
    <row r="28" spans="2:7" hidden="1"/>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9"/>
  <sheetViews>
    <sheetView showGridLines="0" topLeftCell="A5" zoomScale="90" zoomScaleNormal="90" workbookViewId="0">
      <selection activeCell="H33" sqref="H33"/>
    </sheetView>
  </sheetViews>
  <sheetFormatPr defaultColWidth="8.875" defaultRowHeight="15"/>
  <cols>
    <col min="1" max="1" width="8.875" style="107"/>
    <col min="2" max="2" width="63.625" style="107" customWidth="1"/>
    <col min="3" max="3" width="16.75" style="107" hidden="1" customWidth="1"/>
    <col min="4" max="4" width="22.625" style="107" customWidth="1"/>
    <col min="5" max="5" width="37.375" style="107" customWidth="1"/>
    <col min="6" max="16384" width="8.875" style="107"/>
  </cols>
  <sheetData>
    <row r="2" spans="1:11" ht="20.100000000000001" customHeight="1">
      <c r="A2" s="494" t="s">
        <v>129</v>
      </c>
      <c r="B2" s="494"/>
      <c r="C2" s="494"/>
      <c r="D2" s="494"/>
      <c r="E2" s="494"/>
      <c r="F2" s="133"/>
      <c r="G2" s="133"/>
      <c r="H2" s="133"/>
      <c r="I2" s="133"/>
      <c r="J2" s="133"/>
      <c r="K2" s="133"/>
    </row>
    <row r="3" spans="1:11" ht="20.100000000000001" customHeight="1">
      <c r="A3" s="511" t="s">
        <v>150</v>
      </c>
      <c r="B3" s="511"/>
      <c r="C3" s="511"/>
      <c r="D3" s="511"/>
      <c r="E3" s="511"/>
      <c r="F3" s="133"/>
      <c r="G3" s="133"/>
      <c r="H3" s="133"/>
      <c r="I3" s="133"/>
      <c r="J3" s="133"/>
      <c r="K3" s="133"/>
    </row>
    <row r="4" spans="1:11" ht="20.100000000000001" customHeight="1">
      <c r="A4" s="512" t="str">
        <f>'2022_BannerMD_BMT_AUT_ADULT'!A4:E4</f>
        <v>EFFECTIVE 10/01/2022 THROUGH 9/30/2023</v>
      </c>
      <c r="B4" s="512"/>
      <c r="C4" s="512"/>
      <c r="D4" s="512"/>
      <c r="E4" s="512"/>
      <c r="F4" s="134"/>
      <c r="G4" s="134"/>
      <c r="H4" s="134"/>
      <c r="I4" s="134"/>
      <c r="J4" s="134"/>
      <c r="K4" s="134"/>
    </row>
    <row r="5" spans="1:11" ht="20.100000000000001" customHeight="1">
      <c r="A5" s="511" t="s">
        <v>130</v>
      </c>
      <c r="B5" s="511"/>
      <c r="C5" s="511"/>
      <c r="D5" s="511"/>
      <c r="E5" s="511"/>
      <c r="F5" s="133"/>
      <c r="G5" s="133"/>
      <c r="H5" s="133"/>
      <c r="I5" s="133"/>
      <c r="J5" s="133"/>
      <c r="K5" s="133"/>
    </row>
    <row r="7" spans="1:11" ht="15.75" thickBot="1">
      <c r="D7" s="456"/>
    </row>
    <row r="8" spans="1:11" ht="41.1" customHeight="1">
      <c r="B8" s="283" t="s">
        <v>5</v>
      </c>
      <c r="C8" s="276" t="s">
        <v>6</v>
      </c>
      <c r="D8" s="277" t="s">
        <v>143</v>
      </c>
      <c r="E8" s="111"/>
      <c r="F8" s="112"/>
      <c r="G8" s="112"/>
      <c r="H8" s="112"/>
    </row>
    <row r="9" spans="1:11" ht="41.1" customHeight="1">
      <c r="B9" s="278" t="s">
        <v>131</v>
      </c>
      <c r="C9" s="223" t="s">
        <v>134</v>
      </c>
      <c r="D9" s="285" t="s">
        <v>134</v>
      </c>
      <c r="E9" s="111"/>
      <c r="F9" s="112"/>
      <c r="G9" s="112"/>
      <c r="H9" s="112"/>
    </row>
    <row r="10" spans="1:11" ht="41.1" customHeight="1">
      <c r="B10" s="280" t="s">
        <v>10</v>
      </c>
      <c r="C10" s="224">
        <v>295948</v>
      </c>
      <c r="D10" s="281">
        <f>ROUND(C10*$C$27,0)</f>
        <v>309206</v>
      </c>
      <c r="E10" s="116"/>
      <c r="F10" s="117"/>
      <c r="G10" s="117"/>
      <c r="H10" s="117"/>
    </row>
    <row r="11" spans="1:11" ht="41.1" customHeight="1">
      <c r="B11" s="282" t="s">
        <v>11</v>
      </c>
      <c r="C11" s="225">
        <v>118379</v>
      </c>
      <c r="D11" s="281">
        <f t="shared" ref="D11:D12" si="0">ROUND(C11*$C$27,0)</f>
        <v>123682</v>
      </c>
      <c r="E11" s="116"/>
      <c r="F11" s="117"/>
      <c r="G11" s="117"/>
      <c r="H11" s="117"/>
    </row>
    <row r="12" spans="1:11" ht="41.1" customHeight="1">
      <c r="B12" s="282" t="s">
        <v>144</v>
      </c>
      <c r="C12" s="225">
        <v>59189</v>
      </c>
      <c r="D12" s="281">
        <f t="shared" si="0"/>
        <v>61841</v>
      </c>
      <c r="E12" s="116"/>
      <c r="F12" s="117"/>
      <c r="G12" s="117"/>
      <c r="H12" s="117"/>
    </row>
    <row r="13" spans="1:11" ht="41.1" customHeight="1">
      <c r="B13" s="295" t="s">
        <v>115</v>
      </c>
      <c r="C13" s="295"/>
      <c r="D13" s="296">
        <f>SUM(D8:D12)</f>
        <v>494729</v>
      </c>
      <c r="E13" s="120"/>
      <c r="F13" s="117"/>
      <c r="G13" s="117"/>
      <c r="H13" s="117"/>
    </row>
    <row r="14" spans="1:11" ht="12.6" customHeight="1">
      <c r="B14" s="117"/>
      <c r="C14" s="117"/>
      <c r="D14" s="171"/>
      <c r="E14" s="117"/>
      <c r="F14" s="117"/>
      <c r="G14" s="117"/>
      <c r="H14" s="117"/>
    </row>
    <row r="15" spans="1:11" ht="29.25" customHeight="1">
      <c r="B15" s="517" t="s">
        <v>146</v>
      </c>
      <c r="C15" s="518"/>
      <c r="D15" s="518"/>
      <c r="E15" s="519"/>
      <c r="F15" s="117"/>
      <c r="G15" s="117"/>
      <c r="H15" s="117"/>
    </row>
    <row r="16" spans="1:11" ht="12" customHeight="1">
      <c r="B16" s="131"/>
      <c r="D16" s="172"/>
    </row>
    <row r="17" spans="1:9" ht="40.5" customHeight="1">
      <c r="B17" s="122"/>
      <c r="C17" s="122" t="s">
        <v>33</v>
      </c>
      <c r="D17" s="173" t="s">
        <v>33</v>
      </c>
      <c r="I17" s="203"/>
    </row>
    <row r="18" spans="1:9" ht="75.75" customHeight="1">
      <c r="B18" s="123" t="s">
        <v>151</v>
      </c>
      <c r="C18" s="254">
        <v>1195042</v>
      </c>
      <c r="D18" s="281">
        <f t="shared" ref="D18" si="1">ROUND(C18*$C$27,0)</f>
        <v>1248580</v>
      </c>
      <c r="E18" s="124" t="s">
        <v>136</v>
      </c>
      <c r="F18" s="125"/>
    </row>
    <row r="20" spans="1:9" customFormat="1" ht="38.450000000000003" customHeight="1">
      <c r="A20" s="15"/>
      <c r="B20" s="491" t="s">
        <v>88</v>
      </c>
      <c r="C20" s="492"/>
      <c r="D20" s="492"/>
      <c r="E20" s="493"/>
    </row>
    <row r="25" spans="1:9" hidden="1"/>
    <row r="26" spans="1:9" s="10" customFormat="1" ht="12.75" hidden="1">
      <c r="B26" s="138" t="s">
        <v>28</v>
      </c>
      <c r="C26" s="15"/>
      <c r="D26" s="15"/>
      <c r="E26" s="15"/>
      <c r="F26" s="15"/>
    </row>
    <row r="27" spans="1:9" s="10" customFormat="1" ht="12.75" hidden="1">
      <c r="B27" s="25" t="s">
        <v>18</v>
      </c>
      <c r="C27" s="27">
        <v>1.0448</v>
      </c>
    </row>
    <row r="28" spans="1:9" s="10" customFormat="1" ht="12.75" hidden="1">
      <c r="B28" s="15"/>
      <c r="C28" s="199"/>
    </row>
    <row r="29" spans="1:9" hidden="1"/>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7"/>
  <sheetViews>
    <sheetView showGridLines="0" topLeftCell="A10" zoomScale="80" zoomScaleNormal="80" zoomScaleSheetLayoutView="80" workbookViewId="0">
      <selection activeCell="H17" sqref="H17"/>
    </sheetView>
  </sheetViews>
  <sheetFormatPr defaultColWidth="8.875" defaultRowHeight="15"/>
  <cols>
    <col min="1" max="1" width="8.875" style="405"/>
    <col min="2" max="2" width="50.125" style="405" customWidth="1"/>
    <col min="3" max="3" width="20.5" style="405" hidden="1" customWidth="1"/>
    <col min="4" max="4" width="21.5" style="405" customWidth="1"/>
    <col min="5" max="5" width="15.25" style="405" customWidth="1"/>
    <col min="6" max="7" width="8.875" style="405"/>
    <col min="8" max="8" width="18.375" style="405" customWidth="1"/>
    <col min="9" max="9" width="23.125" style="405" customWidth="1"/>
    <col min="10" max="16384" width="8.875" style="405"/>
  </cols>
  <sheetData>
    <row r="2" spans="1:11" ht="20.100000000000001" customHeight="1">
      <c r="A2" s="511" t="s">
        <v>129</v>
      </c>
      <c r="B2" s="511"/>
      <c r="C2" s="511"/>
      <c r="D2" s="511"/>
      <c r="E2" s="511"/>
      <c r="F2" s="511"/>
      <c r="G2" s="511"/>
      <c r="H2" s="133"/>
      <c r="I2" s="133"/>
      <c r="J2" s="133"/>
      <c r="K2" s="133"/>
    </row>
    <row r="3" spans="1:11" ht="20.100000000000001" customHeight="1">
      <c r="A3" s="511" t="s">
        <v>152</v>
      </c>
      <c r="B3" s="511"/>
      <c r="C3" s="511"/>
      <c r="D3" s="511"/>
      <c r="E3" s="511"/>
      <c r="F3" s="511"/>
      <c r="G3" s="511"/>
      <c r="H3" s="133"/>
      <c r="I3" s="133"/>
      <c r="J3" s="133"/>
      <c r="K3" s="133"/>
    </row>
    <row r="4" spans="1:11" ht="20.100000000000001" customHeight="1">
      <c r="A4" s="512" t="s">
        <v>2</v>
      </c>
      <c r="B4" s="512"/>
      <c r="C4" s="512"/>
      <c r="D4" s="512"/>
      <c r="E4" s="512"/>
      <c r="F4" s="512"/>
      <c r="G4" s="512"/>
      <c r="H4" s="134"/>
      <c r="I4" s="134"/>
      <c r="J4" s="134"/>
      <c r="K4" s="134"/>
    </row>
    <row r="5" spans="1:11" ht="20.100000000000001" customHeight="1">
      <c r="A5" s="511" t="s">
        <v>130</v>
      </c>
      <c r="B5" s="511"/>
      <c r="C5" s="511"/>
      <c r="D5" s="511"/>
      <c r="E5" s="511"/>
      <c r="F5" s="511"/>
      <c r="G5" s="511"/>
      <c r="H5" s="133"/>
      <c r="I5" s="133"/>
      <c r="J5" s="133"/>
      <c r="K5" s="133"/>
    </row>
    <row r="7" spans="1:11" ht="41.1" customHeight="1">
      <c r="B7" s="406" t="s">
        <v>5</v>
      </c>
      <c r="C7" s="407" t="s">
        <v>6</v>
      </c>
      <c r="D7" s="408" t="s">
        <v>143</v>
      </c>
      <c r="E7" s="409"/>
      <c r="F7" s="410"/>
      <c r="G7" s="410"/>
      <c r="H7" s="410" t="s">
        <v>153</v>
      </c>
    </row>
    <row r="8" spans="1:11" ht="59.45" customHeight="1">
      <c r="B8" s="411" t="s">
        <v>131</v>
      </c>
      <c r="C8" s="412" t="s">
        <v>134</v>
      </c>
      <c r="D8" s="413" t="s">
        <v>134</v>
      </c>
      <c r="E8" s="409"/>
      <c r="F8" s="410"/>
      <c r="G8" s="410"/>
      <c r="H8" s="441"/>
    </row>
    <row r="9" spans="1:11" ht="41.1" customHeight="1">
      <c r="B9" s="414" t="s">
        <v>10</v>
      </c>
      <c r="C9" s="224">
        <v>228362</v>
      </c>
      <c r="D9" s="415">
        <f>ROUND(C9*C$25,0)</f>
        <v>238593</v>
      </c>
      <c r="E9" s="416"/>
      <c r="F9" s="417"/>
      <c r="G9" s="417"/>
      <c r="H9" s="197"/>
    </row>
    <row r="10" spans="1:11" ht="41.1" customHeight="1">
      <c r="B10" s="418" t="s">
        <v>11</v>
      </c>
      <c r="C10" s="224">
        <v>131317</v>
      </c>
      <c r="D10" s="415">
        <f>ROUND(C10*C$25,0)</f>
        <v>137200</v>
      </c>
      <c r="E10" s="416"/>
      <c r="F10" s="417"/>
      <c r="G10" s="417"/>
      <c r="H10" s="197"/>
    </row>
    <row r="11" spans="1:11" ht="41.1" customHeight="1">
      <c r="B11" s="418" t="s">
        <v>144</v>
      </c>
      <c r="C11" s="224">
        <v>50026</v>
      </c>
      <c r="D11" s="415">
        <f>ROUND(C11*C$25,0)</f>
        <v>52267</v>
      </c>
      <c r="E11" s="416"/>
      <c r="F11" s="417"/>
      <c r="G11" s="417"/>
      <c r="H11" s="197"/>
    </row>
    <row r="12" spans="1:11" ht="30.75" customHeight="1">
      <c r="B12" s="419" t="s">
        <v>154</v>
      </c>
      <c r="C12" s="419"/>
      <c r="D12" s="420">
        <f>SUM(D8:D11)</f>
        <v>428060</v>
      </c>
      <c r="E12" s="417"/>
      <c r="F12" s="417"/>
      <c r="G12" s="417"/>
      <c r="H12" s="197"/>
    </row>
    <row r="13" spans="1:11">
      <c r="B13" s="417"/>
      <c r="C13" s="417"/>
      <c r="D13" s="417"/>
      <c r="E13" s="417"/>
      <c r="F13" s="417"/>
      <c r="G13" s="417"/>
      <c r="H13" s="417"/>
    </row>
    <row r="14" spans="1:11" s="373" customFormat="1" ht="33.6" customHeight="1">
      <c r="A14" s="360"/>
      <c r="B14" s="524" t="s">
        <v>88</v>
      </c>
      <c r="C14" s="525"/>
      <c r="D14" s="525"/>
      <c r="E14" s="526"/>
      <c r="F14" s="443"/>
      <c r="G14" s="444"/>
    </row>
    <row r="15" spans="1:11" s="375" customFormat="1" ht="15.75" customHeight="1">
      <c r="A15" s="360"/>
      <c r="B15" s="360"/>
      <c r="C15" s="360"/>
      <c r="D15" s="421"/>
      <c r="E15" s="360"/>
      <c r="F15" s="360"/>
      <c r="G15" s="360"/>
      <c r="H15" s="360"/>
      <c r="I15" s="360"/>
    </row>
    <row r="16" spans="1:11" ht="40.5" customHeight="1">
      <c r="B16" s="422"/>
      <c r="C16" s="422" t="s">
        <v>33</v>
      </c>
      <c r="D16" s="423" t="s">
        <v>33</v>
      </c>
      <c r="I16" s="424"/>
    </row>
    <row r="17" spans="1:9" ht="75.75" customHeight="1">
      <c r="B17" s="425" t="s">
        <v>155</v>
      </c>
      <c r="C17" s="426">
        <v>1033992</v>
      </c>
      <c r="D17" s="427">
        <f>C17*C$25</f>
        <v>1080314.8415999999</v>
      </c>
      <c r="E17" s="428" t="s">
        <v>136</v>
      </c>
      <c r="F17" s="429"/>
    </row>
    <row r="18" spans="1:9" s="375" customFormat="1" ht="12.75">
      <c r="A18" s="360"/>
      <c r="B18" s="430"/>
      <c r="C18" s="430"/>
      <c r="D18" s="431"/>
      <c r="E18" s="360"/>
      <c r="F18" s="360"/>
      <c r="G18" s="360"/>
      <c r="H18" s="360"/>
      <c r="I18" s="360"/>
    </row>
    <row r="19" spans="1:9" s="15" customFormat="1" ht="80.25" customHeight="1">
      <c r="B19" s="523" t="s">
        <v>156</v>
      </c>
      <c r="C19" s="492"/>
      <c r="D19" s="492"/>
      <c r="E19" s="493"/>
      <c r="F19" s="1"/>
      <c r="G19" s="1"/>
      <c r="H19" s="1"/>
      <c r="I19" s="1"/>
    </row>
    <row r="23" spans="1:9" hidden="1"/>
    <row r="24" spans="1:9" s="375" customFormat="1" ht="12.75" hidden="1">
      <c r="B24" s="374" t="s">
        <v>28</v>
      </c>
      <c r="C24" s="360"/>
      <c r="D24" s="360"/>
      <c r="E24" s="360"/>
      <c r="F24" s="360"/>
    </row>
    <row r="25" spans="1:9" s="375" customFormat="1" ht="12.75" hidden="1">
      <c r="B25" s="376" t="s">
        <v>18</v>
      </c>
      <c r="C25" s="27">
        <v>1.0448</v>
      </c>
    </row>
    <row r="26" spans="1:9" s="375" customFormat="1" ht="12.75" hidden="1">
      <c r="B26" s="360"/>
      <c r="C26" s="199"/>
    </row>
    <row r="27" spans="1:9" hidden="1"/>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9"/>
  <sheetViews>
    <sheetView showGridLines="0" topLeftCell="A11" zoomScale="80" zoomScaleNormal="80" zoomScaleSheetLayoutView="80" workbookViewId="0">
      <selection activeCell="D35" sqref="D35"/>
    </sheetView>
  </sheetViews>
  <sheetFormatPr defaultColWidth="8.875" defaultRowHeight="15"/>
  <cols>
    <col min="1" max="1" width="8.875" style="107"/>
    <col min="2" max="2" width="50.125" style="107" customWidth="1"/>
    <col min="3" max="3" width="20.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c r="A2" s="511" t="s">
        <v>129</v>
      </c>
      <c r="B2" s="511"/>
      <c r="C2" s="511"/>
      <c r="D2" s="511"/>
      <c r="E2" s="511"/>
      <c r="F2" s="511"/>
      <c r="G2" s="511"/>
      <c r="H2" s="133"/>
      <c r="I2" s="133"/>
      <c r="J2" s="133"/>
      <c r="K2" s="133"/>
    </row>
    <row r="3" spans="1:11" ht="20.100000000000001" customHeight="1">
      <c r="A3" s="511" t="s">
        <v>157</v>
      </c>
      <c r="B3" s="511"/>
      <c r="C3" s="511"/>
      <c r="D3" s="511"/>
      <c r="E3" s="511"/>
      <c r="F3" s="511"/>
      <c r="G3" s="511"/>
      <c r="H3" s="133"/>
      <c r="I3" s="133"/>
      <c r="J3" s="133"/>
      <c r="K3" s="133"/>
    </row>
    <row r="4" spans="1:11" ht="20.100000000000001" customHeight="1">
      <c r="A4" s="512" t="str">
        <f>'2022_BannerMD_BMT_AUT_ADULT'!A4:E4</f>
        <v>EFFECTIVE 10/01/2022 THROUGH 9/30/2023</v>
      </c>
      <c r="B4" s="512"/>
      <c r="C4" s="512"/>
      <c r="D4" s="512"/>
      <c r="E4" s="512"/>
      <c r="F4" s="512"/>
      <c r="G4" s="512"/>
      <c r="H4" s="134"/>
      <c r="I4" s="134"/>
      <c r="J4" s="134"/>
      <c r="K4" s="134"/>
    </row>
    <row r="5" spans="1:11" ht="20.100000000000001" customHeight="1">
      <c r="A5" s="511" t="s">
        <v>130</v>
      </c>
      <c r="B5" s="511"/>
      <c r="C5" s="511"/>
      <c r="D5" s="511"/>
      <c r="E5" s="511"/>
      <c r="F5" s="511"/>
      <c r="G5" s="511"/>
      <c r="H5" s="133"/>
      <c r="I5" s="133"/>
      <c r="J5" s="133"/>
      <c r="K5" s="133"/>
    </row>
    <row r="7" spans="1:11" ht="41.1" customHeight="1">
      <c r="B7" s="108" t="s">
        <v>5</v>
      </c>
      <c r="C7" s="109" t="s">
        <v>6</v>
      </c>
      <c r="D7" s="110" t="s">
        <v>143</v>
      </c>
      <c r="E7" s="111"/>
      <c r="F7" s="112"/>
      <c r="G7" s="112"/>
      <c r="H7" s="112" t="s">
        <v>153</v>
      </c>
    </row>
    <row r="8" spans="1:11" ht="59.45" customHeight="1">
      <c r="B8" s="113" t="s">
        <v>131</v>
      </c>
      <c r="C8" s="223" t="s">
        <v>134</v>
      </c>
      <c r="D8" s="114" t="s">
        <v>134</v>
      </c>
      <c r="E8" s="111"/>
      <c r="F8" s="112"/>
      <c r="G8" s="112"/>
      <c r="H8" s="112"/>
    </row>
    <row r="9" spans="1:11" ht="41.1" customHeight="1">
      <c r="B9" s="115" t="s">
        <v>10</v>
      </c>
      <c r="C9" s="224">
        <v>228362</v>
      </c>
      <c r="D9" s="146">
        <f>ROUND(C9*C$27,0)</f>
        <v>238593</v>
      </c>
      <c r="E9" s="116"/>
      <c r="F9" s="117"/>
      <c r="G9" s="117"/>
      <c r="H9" s="117"/>
    </row>
    <row r="10" spans="1:11" ht="41.1" customHeight="1">
      <c r="B10" s="118" t="s">
        <v>11</v>
      </c>
      <c r="C10" s="224">
        <v>131317</v>
      </c>
      <c r="D10" s="146">
        <f>ROUND(C10*C$27,0)</f>
        <v>137200</v>
      </c>
      <c r="E10" s="116"/>
      <c r="F10" s="117"/>
      <c r="G10" s="117"/>
      <c r="H10" s="117"/>
    </row>
    <row r="11" spans="1:11" ht="41.1" customHeight="1">
      <c r="B11" s="118" t="s">
        <v>144</v>
      </c>
      <c r="C11" s="224">
        <v>50026</v>
      </c>
      <c r="D11" s="146">
        <f>ROUND(C11*C$27,0)</f>
        <v>52267</v>
      </c>
      <c r="E11" s="116"/>
      <c r="F11" s="117"/>
      <c r="G11" s="117"/>
      <c r="H11" s="117"/>
    </row>
    <row r="12" spans="1:11" ht="30.75" customHeight="1">
      <c r="B12" s="119" t="s">
        <v>154</v>
      </c>
      <c r="C12" s="119"/>
      <c r="D12" s="170">
        <f>SUM(D8:D11)</f>
        <v>428060</v>
      </c>
      <c r="E12" s="117"/>
      <c r="F12" s="117"/>
      <c r="G12" s="117"/>
      <c r="H12" s="117"/>
    </row>
    <row r="13" spans="1:11">
      <c r="B13" s="117"/>
      <c r="C13" s="117"/>
      <c r="D13" s="117"/>
      <c r="E13" s="117"/>
      <c r="F13" s="117"/>
      <c r="G13" s="117"/>
      <c r="H13" s="117"/>
    </row>
    <row r="14" spans="1:11" ht="48.95" customHeight="1">
      <c r="B14" s="491" t="s">
        <v>146</v>
      </c>
      <c r="C14" s="492"/>
      <c r="D14" s="492"/>
      <c r="E14" s="492"/>
      <c r="F14" s="492"/>
      <c r="G14" s="493"/>
    </row>
    <row r="15" spans="1:11" ht="29.45" customHeight="1"/>
    <row r="16" spans="1:11" customFormat="1" ht="33.6" customHeight="1">
      <c r="A16" s="15"/>
      <c r="B16" s="491" t="s">
        <v>88</v>
      </c>
      <c r="C16" s="492"/>
      <c r="D16" s="492"/>
      <c r="E16" s="492"/>
      <c r="F16" s="492"/>
      <c r="G16" s="493"/>
    </row>
    <row r="17" spans="1:9" s="10" customFormat="1" ht="15.75" customHeight="1">
      <c r="A17" s="15"/>
      <c r="B17" s="15"/>
      <c r="C17" s="15"/>
      <c r="D17" s="156"/>
      <c r="E17" s="15"/>
      <c r="F17" s="15"/>
      <c r="G17" s="15"/>
      <c r="H17" s="15"/>
      <c r="I17" s="15"/>
    </row>
    <row r="18" spans="1:9" s="10" customFormat="1" ht="12.75">
      <c r="A18" s="15"/>
      <c r="B18" s="9"/>
      <c r="C18" s="9"/>
      <c r="D18" s="158"/>
      <c r="E18" s="15"/>
      <c r="F18" s="15"/>
      <c r="G18" s="15"/>
      <c r="H18" s="15"/>
      <c r="I18" s="15"/>
    </row>
    <row r="20" spans="1:9" s="10" customFormat="1" ht="12.75">
      <c r="A20" s="15"/>
      <c r="B20" s="1"/>
      <c r="C20" s="1" t="s">
        <v>33</v>
      </c>
      <c r="D20" s="176" t="s">
        <v>33</v>
      </c>
      <c r="E20" s="15"/>
      <c r="F20" s="15"/>
      <c r="G20" s="15"/>
      <c r="H20" s="15"/>
      <c r="I20" s="15"/>
    </row>
    <row r="21" spans="1:9" s="10" customFormat="1" ht="147" customHeight="1">
      <c r="A21" s="15"/>
      <c r="B21" s="396" t="s">
        <v>158</v>
      </c>
      <c r="C21" s="177">
        <v>1033992</v>
      </c>
      <c r="D21" s="177">
        <f>C21*C$27</f>
        <v>1080314.8415999999</v>
      </c>
      <c r="E21" s="491" t="s">
        <v>159</v>
      </c>
      <c r="F21" s="492"/>
      <c r="G21" s="492"/>
      <c r="H21" s="492"/>
      <c r="I21" s="493"/>
    </row>
    <row r="23" spans="1:9" s="15" customFormat="1" ht="44.25" customHeight="1">
      <c r="B23" s="527" t="s">
        <v>160</v>
      </c>
      <c r="C23" s="508"/>
      <c r="D23" s="508"/>
      <c r="E23" s="508"/>
      <c r="F23" s="508"/>
      <c r="G23" s="508"/>
      <c r="H23" s="508"/>
      <c r="I23" s="508"/>
    </row>
    <row r="25" spans="1:9" hidden="1"/>
    <row r="26" spans="1:9" s="10" customFormat="1" ht="12.75" hidden="1">
      <c r="B26" s="138" t="s">
        <v>28</v>
      </c>
      <c r="C26" s="15"/>
      <c r="D26" s="15"/>
      <c r="E26" s="15"/>
      <c r="F26" s="15"/>
    </row>
    <row r="27" spans="1:9" s="10" customFormat="1" ht="12.75" hidden="1">
      <c r="B27" s="25" t="s">
        <v>18</v>
      </c>
      <c r="C27" s="27">
        <v>1.0448</v>
      </c>
    </row>
    <row r="28" spans="1:9" s="10" customFormat="1" ht="12.75" hidden="1">
      <c r="B28" s="15"/>
      <c r="C28" s="199"/>
    </row>
    <row r="29" spans="1:9" hidden="1"/>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9"/>
  <sheetViews>
    <sheetView showGridLines="0" topLeftCell="A4" zoomScale="80" zoomScaleNormal="80" workbookViewId="0">
      <selection activeCell="D32" sqref="D32"/>
    </sheetView>
  </sheetViews>
  <sheetFormatPr defaultColWidth="8.875" defaultRowHeight="15"/>
  <cols>
    <col min="1" max="1" width="8.875" style="107"/>
    <col min="2" max="2" width="49.625" style="107" customWidth="1"/>
    <col min="3" max="3" width="17.75" style="107" hidden="1" customWidth="1"/>
    <col min="4" max="4" width="22.375" style="107" customWidth="1"/>
    <col min="5" max="16384" width="8.875" style="107"/>
  </cols>
  <sheetData>
    <row r="2" spans="1:11" ht="20.100000000000001" customHeight="1">
      <c r="A2" s="511" t="s">
        <v>129</v>
      </c>
      <c r="B2" s="511"/>
      <c r="C2" s="511"/>
      <c r="D2" s="511"/>
      <c r="E2" s="511"/>
      <c r="F2" s="511"/>
      <c r="G2" s="511"/>
      <c r="H2" s="133"/>
      <c r="I2" s="133"/>
      <c r="J2" s="133"/>
      <c r="K2" s="133"/>
    </row>
    <row r="3" spans="1:11" ht="20.100000000000001" customHeight="1">
      <c r="A3" s="511" t="s">
        <v>161</v>
      </c>
      <c r="B3" s="511"/>
      <c r="C3" s="511"/>
      <c r="D3" s="511"/>
      <c r="E3" s="511"/>
      <c r="F3" s="511"/>
      <c r="G3" s="511"/>
      <c r="H3" s="133"/>
      <c r="I3" s="133"/>
      <c r="J3" s="133"/>
      <c r="K3" s="133"/>
    </row>
    <row r="4" spans="1:11" ht="20.100000000000001" customHeight="1">
      <c r="A4" s="511" t="s">
        <v>162</v>
      </c>
      <c r="B4" s="511"/>
      <c r="C4" s="511"/>
      <c r="D4" s="511"/>
      <c r="E4" s="511"/>
      <c r="F4" s="511"/>
      <c r="G4" s="511"/>
      <c r="H4" s="133"/>
      <c r="I4" s="133"/>
      <c r="J4" s="133"/>
      <c r="K4" s="133"/>
    </row>
    <row r="5" spans="1:11" ht="20.100000000000001" customHeight="1">
      <c r="A5" s="512" t="str">
        <f>'2022_BannerMD_BMT_AUT_ADULT'!A4:E4</f>
        <v>EFFECTIVE 10/01/2022 THROUGH 9/30/2023</v>
      </c>
      <c r="B5" s="512"/>
      <c r="C5" s="512"/>
      <c r="D5" s="512"/>
      <c r="E5" s="512"/>
      <c r="F5" s="512"/>
      <c r="G5" s="512"/>
      <c r="H5" s="134"/>
      <c r="I5" s="134"/>
      <c r="J5" s="134"/>
      <c r="K5" s="134"/>
    </row>
    <row r="6" spans="1:11" ht="20.100000000000001" customHeight="1">
      <c r="A6" s="511" t="s">
        <v>130</v>
      </c>
      <c r="B6" s="511"/>
      <c r="C6" s="511"/>
      <c r="D6" s="511"/>
      <c r="E6" s="511"/>
      <c r="F6" s="511"/>
      <c r="G6" s="511"/>
      <c r="H6" s="133"/>
      <c r="I6" s="133"/>
      <c r="J6" s="133"/>
      <c r="K6" s="133"/>
    </row>
    <row r="7" spans="1:11" ht="15.75" thickBot="1"/>
    <row r="8" spans="1:11" ht="31.5" customHeight="1">
      <c r="B8" s="283" t="s">
        <v>5</v>
      </c>
      <c r="C8" s="276" t="s">
        <v>6</v>
      </c>
      <c r="D8" s="277" t="s">
        <v>143</v>
      </c>
      <c r="E8" s="111"/>
      <c r="F8" s="112"/>
      <c r="G8" s="112"/>
      <c r="H8" s="112"/>
    </row>
    <row r="9" spans="1:11" ht="66.599999999999994" customHeight="1">
      <c r="B9" s="278" t="s">
        <v>131</v>
      </c>
      <c r="C9" s="223" t="s">
        <v>134</v>
      </c>
      <c r="D9" s="284" t="s">
        <v>134</v>
      </c>
      <c r="E9" s="111"/>
      <c r="F9" s="112"/>
      <c r="G9" s="112"/>
      <c r="H9" s="112"/>
    </row>
    <row r="10" spans="1:11" ht="41.1" customHeight="1">
      <c r="B10" s="280" t="s">
        <v>10</v>
      </c>
      <c r="C10" s="224">
        <v>436475</v>
      </c>
      <c r="D10" s="281">
        <f>ROUND(C10*C$26,0)</f>
        <v>456029</v>
      </c>
      <c r="E10" s="116"/>
      <c r="F10" s="117"/>
      <c r="G10" s="117"/>
      <c r="H10" s="117"/>
    </row>
    <row r="11" spans="1:11" ht="41.1" customHeight="1">
      <c r="B11" s="282" t="s">
        <v>11</v>
      </c>
      <c r="C11" s="224">
        <v>423968</v>
      </c>
      <c r="D11" s="281">
        <f>ROUND(C11*C$26,0)</f>
        <v>442962</v>
      </c>
      <c r="E11" s="116"/>
      <c r="F11" s="117"/>
      <c r="G11" s="117"/>
      <c r="H11" s="117"/>
    </row>
    <row r="12" spans="1:11" ht="41.1" customHeight="1">
      <c r="B12" s="282" t="s">
        <v>144</v>
      </c>
      <c r="C12" s="224">
        <v>34017</v>
      </c>
      <c r="D12" s="281">
        <f>ROUND(C12*C$26,0)</f>
        <v>35541</v>
      </c>
      <c r="E12" s="116"/>
      <c r="F12" s="117"/>
      <c r="G12" s="117"/>
      <c r="H12" s="117"/>
    </row>
    <row r="13" spans="1:11" ht="24.75" customHeight="1">
      <c r="B13" s="295" t="s">
        <v>163</v>
      </c>
      <c r="C13" s="295"/>
      <c r="D13" s="296">
        <f>SUM(D9:D12)</f>
        <v>934532</v>
      </c>
      <c r="E13" s="117"/>
      <c r="F13" s="117"/>
      <c r="G13" s="117"/>
      <c r="H13" s="117"/>
    </row>
    <row r="14" spans="1:11" ht="18.600000000000001" customHeight="1">
      <c r="B14" s="117"/>
      <c r="C14" s="117"/>
      <c r="D14" s="171"/>
      <c r="E14" s="117"/>
      <c r="F14" s="117"/>
      <c r="G14" s="117"/>
      <c r="H14" s="117"/>
    </row>
    <row r="15" spans="1:11" ht="29.45" hidden="1" customHeight="1">
      <c r="B15" s="117"/>
      <c r="C15" s="117"/>
      <c r="D15" s="121"/>
      <c r="E15" s="117"/>
      <c r="F15" s="117"/>
      <c r="G15" s="117"/>
      <c r="H15" s="117"/>
    </row>
    <row r="16" spans="1:11" ht="39" customHeight="1">
      <c r="B16" s="517" t="s">
        <v>146</v>
      </c>
      <c r="C16" s="518"/>
      <c r="D16" s="518"/>
      <c r="E16" s="518"/>
      <c r="F16" s="518"/>
      <c r="G16" s="519"/>
    </row>
    <row r="17" spans="2:7" ht="15.6" customHeight="1"/>
    <row r="18" spans="2:7">
      <c r="B18" s="122"/>
      <c r="C18" s="122" t="s">
        <v>33</v>
      </c>
      <c r="D18" s="112" t="s">
        <v>33</v>
      </c>
      <c r="E18" s="117"/>
      <c r="F18" s="117"/>
      <c r="G18" s="126"/>
    </row>
    <row r="19" spans="2:7" ht="93.6" customHeight="1">
      <c r="B19" s="123" t="s">
        <v>164</v>
      </c>
      <c r="C19" s="256">
        <v>2257397</v>
      </c>
      <c r="D19" s="281">
        <f>ROUND(C19*C$26,0)</f>
        <v>2358528</v>
      </c>
      <c r="E19" s="520" t="s">
        <v>136</v>
      </c>
      <c r="F19" s="521"/>
      <c r="G19" s="522"/>
    </row>
    <row r="21" spans="2:7" ht="29.1" customHeight="1">
      <c r="B21" s="491" t="s">
        <v>88</v>
      </c>
      <c r="C21" s="492"/>
      <c r="D21" s="492"/>
      <c r="E21" s="492"/>
      <c r="F21" s="492"/>
      <c r="G21" s="493"/>
    </row>
    <row r="24" spans="2:7" hidden="1"/>
    <row r="25" spans="2:7" s="10" customFormat="1" ht="12.75" hidden="1">
      <c r="B25" s="138" t="s">
        <v>28</v>
      </c>
      <c r="C25" s="15"/>
      <c r="D25" s="15"/>
      <c r="E25" s="15"/>
      <c r="F25" s="15"/>
    </row>
    <row r="26" spans="2:7" s="10" customFormat="1" ht="12.75" hidden="1">
      <c r="B26" s="25" t="s">
        <v>18</v>
      </c>
      <c r="C26" s="27">
        <v>1.0448</v>
      </c>
    </row>
    <row r="27" spans="2:7" s="10" customFormat="1" ht="12.75" hidden="1">
      <c r="B27" s="15" t="s">
        <v>35</v>
      </c>
      <c r="C27" s="199">
        <v>110000</v>
      </c>
    </row>
    <row r="28" spans="2:7" hidden="1"/>
    <row r="29" spans="2:7" hidden="1"/>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A4" sqref="A4:E4"/>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5" s="11" customFormat="1" ht="19.899999999999999" customHeight="1">
      <c r="A2" s="494" t="s">
        <v>0</v>
      </c>
      <c r="B2" s="494"/>
      <c r="C2" s="494"/>
      <c r="D2" s="494"/>
      <c r="E2" s="494"/>
    </row>
    <row r="3" spans="1:5" s="11" customFormat="1" ht="19.899999999999999" customHeight="1">
      <c r="A3" s="494" t="s">
        <v>44</v>
      </c>
      <c r="B3" s="494"/>
      <c r="C3" s="494"/>
      <c r="D3" s="494"/>
    </row>
    <row r="4" spans="1:5" s="11" customFormat="1" ht="19.899999999999999" customHeight="1">
      <c r="A4" s="495" t="str">
        <f>'2022_BannerMD_BMT_AUT_ADULT'!A4</f>
        <v>EFFECTIVE 10/01/2022 THROUGH 9/30/2023</v>
      </c>
      <c r="B4" s="495"/>
      <c r="C4" s="495"/>
      <c r="D4" s="495"/>
      <c r="E4" s="495"/>
    </row>
    <row r="5" spans="1:5" s="11" customFormat="1" ht="19.899999999999999" customHeight="1">
      <c r="A5" s="494" t="s">
        <v>3</v>
      </c>
      <c r="B5" s="494"/>
      <c r="C5" s="494"/>
      <c r="D5" s="494"/>
      <c r="E5" s="494"/>
    </row>
    <row r="6" spans="1:5" s="12" customFormat="1" ht="15">
      <c r="B6" s="13"/>
      <c r="C6" s="13"/>
      <c r="D6" s="14"/>
    </row>
    <row r="7" spans="1:5">
      <c r="B7" s="17"/>
      <c r="C7" s="17"/>
      <c r="D7" s="2" t="s">
        <v>45</v>
      </c>
    </row>
    <row r="8" spans="1:5" ht="39" customHeight="1">
      <c r="B8" s="315" t="s">
        <v>5</v>
      </c>
      <c r="C8" s="317" t="s">
        <v>6</v>
      </c>
      <c r="D8" s="315" t="s">
        <v>7</v>
      </c>
    </row>
    <row r="9" spans="1:5" ht="20.100000000000001" customHeight="1">
      <c r="B9" s="41" t="s">
        <v>46</v>
      </c>
      <c r="C9" s="305">
        <v>6755</v>
      </c>
      <c r="D9" s="305">
        <f>ROUND($C$9*$C$14,0)</f>
        <v>7058</v>
      </c>
    </row>
    <row r="10" spans="1:5" ht="35.1" customHeight="1">
      <c r="B10" s="302" t="s">
        <v>47</v>
      </c>
      <c r="C10" s="302"/>
      <c r="D10" s="306">
        <f>SUM(D9)</f>
        <v>7058</v>
      </c>
    </row>
    <row r="11" spans="1:5">
      <c r="B11" s="330"/>
      <c r="C11" s="330"/>
      <c r="D11" s="322"/>
    </row>
    <row r="12" spans="1:5">
      <c r="B12" s="1"/>
      <c r="C12" s="1"/>
    </row>
    <row r="13" spans="1:5" hidden="1">
      <c r="B13" s="138" t="s">
        <v>28</v>
      </c>
    </row>
    <row r="14" spans="1:5" hidden="1">
      <c r="B14" s="25" t="s">
        <v>18</v>
      </c>
      <c r="C14" s="329">
        <v>1.0448</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9"/>
  <sheetViews>
    <sheetView showGridLines="0" zoomScale="80" zoomScaleNormal="80" workbookViewId="0">
      <selection activeCell="D9" sqref="D9"/>
    </sheetView>
  </sheetViews>
  <sheetFormatPr defaultColWidth="8.875" defaultRowHeight="15"/>
  <cols>
    <col min="1" max="1" width="8.875" style="107"/>
    <col min="2" max="2" width="44.5" style="107" customWidth="1"/>
    <col min="3" max="3" width="14.875" style="107" hidden="1" customWidth="1"/>
    <col min="4" max="4" width="26.875" style="107" customWidth="1"/>
    <col min="5" max="5" width="10" style="107" bestFit="1" customWidth="1"/>
    <col min="6" max="16384" width="8.875" style="107"/>
  </cols>
  <sheetData>
    <row r="2" spans="1:12" ht="20.100000000000001" customHeight="1">
      <c r="A2" s="511" t="s">
        <v>129</v>
      </c>
      <c r="B2" s="511"/>
      <c r="C2" s="511"/>
      <c r="D2" s="511"/>
      <c r="E2" s="511"/>
      <c r="F2" s="511"/>
      <c r="G2" s="511"/>
      <c r="H2" s="133"/>
      <c r="I2" s="133"/>
      <c r="J2" s="133"/>
      <c r="K2" s="133"/>
    </row>
    <row r="3" spans="1:12" ht="20.100000000000001" customHeight="1">
      <c r="A3" s="511" t="s">
        <v>165</v>
      </c>
      <c r="B3" s="511"/>
      <c r="C3" s="511"/>
      <c r="D3" s="511"/>
      <c r="E3" s="511"/>
      <c r="F3" s="511"/>
      <c r="G3" s="511"/>
      <c r="H3" s="133"/>
      <c r="I3" s="133"/>
      <c r="J3" s="133"/>
      <c r="K3" s="133"/>
    </row>
    <row r="4" spans="1:12" ht="20.100000000000001" customHeight="1">
      <c r="A4" s="511" t="s">
        <v>166</v>
      </c>
      <c r="B4" s="511"/>
      <c r="C4" s="511"/>
      <c r="D4" s="511"/>
      <c r="E4" s="511"/>
      <c r="F4" s="511"/>
      <c r="G4" s="511"/>
      <c r="H4" s="133"/>
      <c r="I4" s="133"/>
      <c r="J4" s="133"/>
      <c r="K4" s="133"/>
    </row>
    <row r="5" spans="1:12" ht="20.100000000000001" customHeight="1">
      <c r="A5" s="512" t="str">
        <f>'2022_BannerMD_BMT_AUT_ADULT'!A4:E4</f>
        <v>EFFECTIVE 10/01/2022 THROUGH 9/30/2023</v>
      </c>
      <c r="B5" s="512"/>
      <c r="C5" s="512"/>
      <c r="D5" s="512"/>
      <c r="E5" s="512"/>
      <c r="F5" s="512"/>
      <c r="G5" s="512"/>
      <c r="H5" s="134"/>
      <c r="I5" s="134"/>
      <c r="J5" s="134"/>
      <c r="K5" s="134"/>
    </row>
    <row r="6" spans="1:12" ht="20.100000000000001" customHeight="1">
      <c r="A6" s="511" t="s">
        <v>130</v>
      </c>
      <c r="B6" s="511"/>
      <c r="C6" s="511"/>
      <c r="D6" s="511"/>
      <c r="E6" s="511"/>
      <c r="F6" s="511"/>
      <c r="G6" s="511"/>
      <c r="H6" s="133"/>
      <c r="I6" s="133"/>
      <c r="J6" s="133"/>
      <c r="K6" s="133"/>
    </row>
    <row r="8" spans="1:12" ht="15.75" thickBot="1"/>
    <row r="9" spans="1:12" ht="50.45" customHeight="1">
      <c r="B9" s="283" t="s">
        <v>5</v>
      </c>
      <c r="C9" s="276" t="s">
        <v>6</v>
      </c>
      <c r="D9" s="277" t="s">
        <v>143</v>
      </c>
      <c r="E9" s="111"/>
      <c r="F9" s="112"/>
      <c r="G9" s="112"/>
      <c r="H9" s="112"/>
    </row>
    <row r="10" spans="1:12" ht="58.15" customHeight="1">
      <c r="B10" s="278" t="s">
        <v>131</v>
      </c>
      <c r="C10" s="227" t="s">
        <v>134</v>
      </c>
      <c r="D10" s="286" t="s">
        <v>134</v>
      </c>
      <c r="E10" s="111"/>
      <c r="F10" s="112"/>
      <c r="G10" s="112"/>
      <c r="H10" s="112"/>
    </row>
    <row r="11" spans="1:12" ht="39.950000000000003" customHeight="1">
      <c r="B11" s="280" t="s">
        <v>10</v>
      </c>
      <c r="C11" s="228">
        <v>236760</v>
      </c>
      <c r="D11" s="287">
        <f>ROUND(C11*C$27,0)</f>
        <v>247367</v>
      </c>
      <c r="E11" s="116"/>
      <c r="F11" s="117"/>
      <c r="G11" s="117"/>
      <c r="H11" s="117"/>
    </row>
    <row r="12" spans="1:12" ht="39.950000000000003" customHeight="1">
      <c r="B12" s="282" t="s">
        <v>11</v>
      </c>
      <c r="C12" s="228">
        <v>207163</v>
      </c>
      <c r="D12" s="287">
        <f>ROUND(C12*C$27,0)</f>
        <v>216444</v>
      </c>
      <c r="E12" s="116"/>
      <c r="F12" s="117"/>
      <c r="G12" s="117"/>
      <c r="H12" s="117"/>
    </row>
    <row r="13" spans="1:12" ht="39.950000000000003" customHeight="1">
      <c r="B13" s="282" t="s">
        <v>144</v>
      </c>
      <c r="C13" s="228">
        <v>53270</v>
      </c>
      <c r="D13" s="287">
        <f>ROUND(C13*C$27,0)</f>
        <v>55656</v>
      </c>
      <c r="E13" s="116"/>
      <c r="F13" s="117"/>
      <c r="G13" s="117"/>
      <c r="H13" s="117"/>
      <c r="L13" s="202"/>
    </row>
    <row r="14" spans="1:12" ht="48.95" customHeight="1">
      <c r="B14" s="295" t="s">
        <v>167</v>
      </c>
      <c r="C14" s="295"/>
      <c r="D14" s="297">
        <f>SUM(D10:D13)</f>
        <v>519467</v>
      </c>
      <c r="E14" s="120"/>
      <c r="F14" s="117"/>
      <c r="G14" s="117"/>
      <c r="H14" s="117"/>
      <c r="L14" s="202"/>
    </row>
    <row r="15" spans="1:12" ht="21.6" customHeight="1">
      <c r="B15" s="117"/>
      <c r="C15" s="117"/>
      <c r="D15" s="117"/>
      <c r="E15" s="117"/>
      <c r="F15" s="117"/>
      <c r="G15" s="117"/>
      <c r="H15" s="117"/>
      <c r="L15" s="202"/>
    </row>
    <row r="16" spans="1:12" ht="39" hidden="1" customHeight="1">
      <c r="B16" s="117"/>
      <c r="C16" s="117"/>
      <c r="D16" s="121"/>
      <c r="E16" s="117"/>
      <c r="F16" s="117"/>
      <c r="G16" s="117"/>
      <c r="H16" s="117"/>
      <c r="L16" s="202"/>
    </row>
    <row r="17" spans="2:7" ht="40.5" customHeight="1">
      <c r="B17" s="517" t="s">
        <v>146</v>
      </c>
      <c r="C17" s="518"/>
      <c r="D17" s="518"/>
      <c r="E17" s="518"/>
      <c r="F17" s="518"/>
      <c r="G17" s="519"/>
    </row>
    <row r="19" spans="2:7">
      <c r="B19" s="122"/>
      <c r="C19" s="122" t="s">
        <v>33</v>
      </c>
      <c r="D19" s="112" t="s">
        <v>33</v>
      </c>
      <c r="E19" s="117"/>
      <c r="F19" s="117"/>
      <c r="G19" s="126"/>
    </row>
    <row r="20" spans="2:7" ht="79.5" customHeight="1">
      <c r="B20" s="123" t="s">
        <v>168</v>
      </c>
      <c r="C20" s="255">
        <v>1254794</v>
      </c>
      <c r="D20" s="287">
        <f>ROUND(C20*C$27,0)</f>
        <v>1311009</v>
      </c>
      <c r="E20" s="520" t="s">
        <v>136</v>
      </c>
      <c r="F20" s="528"/>
      <c r="G20" s="529"/>
    </row>
    <row r="22" spans="2:7" ht="27.6" customHeight="1">
      <c r="B22" s="491" t="s">
        <v>88</v>
      </c>
      <c r="C22" s="492"/>
      <c r="D22" s="492"/>
      <c r="E22" s="492"/>
      <c r="F22" s="492"/>
      <c r="G22" s="493"/>
    </row>
    <row r="25" spans="2:7" hidden="1"/>
    <row r="26" spans="2:7" s="10" customFormat="1" ht="12.75" hidden="1">
      <c r="B26" s="138" t="s">
        <v>28</v>
      </c>
      <c r="C26" s="15"/>
      <c r="D26" s="15"/>
      <c r="E26" s="15"/>
      <c r="F26" s="15"/>
    </row>
    <row r="27" spans="2:7" s="10" customFormat="1" ht="12.75" hidden="1">
      <c r="B27" s="25" t="s">
        <v>18</v>
      </c>
      <c r="C27" s="27">
        <v>1.0448</v>
      </c>
    </row>
    <row r="28" spans="2:7" s="10" customFormat="1" ht="12.75" hidden="1">
      <c r="B28" s="15" t="s">
        <v>35</v>
      </c>
      <c r="C28" s="199">
        <v>60000</v>
      </c>
    </row>
    <row r="29" spans="2:7" hidden="1"/>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16" zoomScale="90" zoomScaleNormal="90" zoomScaleSheetLayoutView="70" workbookViewId="0">
      <selection activeCell="D20" sqref="D20:G20"/>
    </sheetView>
  </sheetViews>
  <sheetFormatPr defaultColWidth="9" defaultRowHeight="12.75"/>
  <cols>
    <col min="1" max="1" width="2.875" style="15" customWidth="1"/>
    <col min="2" max="2" width="64" style="15" customWidth="1"/>
    <col min="3" max="3" width="16.3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1</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2" customFormat="1" ht="15">
      <c r="B6" s="13"/>
      <c r="C6" s="13"/>
    </row>
    <row r="7" spans="1:7">
      <c r="B7" s="17"/>
      <c r="C7" s="17"/>
      <c r="D7" s="2" t="s">
        <v>4</v>
      </c>
      <c r="E7" s="2"/>
      <c r="F7" s="2"/>
      <c r="G7" s="2"/>
    </row>
    <row r="8" spans="1:7" ht="40.15" customHeight="1">
      <c r="B8" s="315" t="s">
        <v>5</v>
      </c>
      <c r="C8" s="317" t="s">
        <v>6</v>
      </c>
      <c r="D8" s="315" t="s">
        <v>7</v>
      </c>
      <c r="E8" s="2"/>
      <c r="F8" s="2"/>
      <c r="G8" s="2"/>
    </row>
    <row r="9" spans="1:7" ht="40.15" customHeight="1">
      <c r="B9" s="399" t="s">
        <v>8</v>
      </c>
      <c r="C9" s="300">
        <v>5447</v>
      </c>
      <c r="D9" s="300">
        <f>ROUND(C9*$C$25,0)</f>
        <v>5691</v>
      </c>
      <c r="E9" s="2"/>
      <c r="F9" s="2"/>
      <c r="G9" s="2"/>
    </row>
    <row r="10" spans="1:7" ht="35.1" customHeight="1">
      <c r="B10" s="258" t="s">
        <v>9</v>
      </c>
      <c r="C10" s="300">
        <v>13482</v>
      </c>
      <c r="D10" s="300">
        <f t="shared" ref="D10:D13" si="0">ROUND(C10*$C$25,0)</f>
        <v>14086</v>
      </c>
      <c r="E10" s="20"/>
    </row>
    <row r="11" spans="1:7" ht="35.1" customHeight="1">
      <c r="B11" s="258" t="s">
        <v>10</v>
      </c>
      <c r="C11" s="300">
        <v>101111</v>
      </c>
      <c r="D11" s="300">
        <f t="shared" si="0"/>
        <v>105641</v>
      </c>
      <c r="E11" s="20"/>
    </row>
    <row r="12" spans="1:7" ht="49.5" customHeight="1">
      <c r="B12" s="41" t="s">
        <v>11</v>
      </c>
      <c r="C12" s="300">
        <v>25615</v>
      </c>
      <c r="D12" s="300">
        <f t="shared" si="0"/>
        <v>26763</v>
      </c>
      <c r="E12" s="20"/>
    </row>
    <row r="13" spans="1:7" ht="42" customHeight="1">
      <c r="B13" s="41" t="s">
        <v>12</v>
      </c>
      <c r="C13" s="300">
        <v>9437</v>
      </c>
      <c r="D13" s="300">
        <f t="shared" si="0"/>
        <v>9860</v>
      </c>
      <c r="E13" s="20"/>
    </row>
    <row r="14" spans="1:7" ht="42" customHeight="1">
      <c r="B14" s="141" t="s">
        <v>171</v>
      </c>
      <c r="C14" s="142" t="s">
        <v>172</v>
      </c>
      <c r="D14" s="331" t="s">
        <v>172</v>
      </c>
      <c r="E14" s="20"/>
    </row>
    <row r="15" spans="1:7" ht="35.1" customHeight="1">
      <c r="B15" s="309" t="s">
        <v>13</v>
      </c>
      <c r="C15" s="309"/>
      <c r="D15" s="314">
        <f>SUM(D9:D13)</f>
        <v>162041</v>
      </c>
      <c r="E15" s="17"/>
      <c r="F15" s="17"/>
      <c r="G15" s="17"/>
    </row>
    <row r="16" spans="1:7">
      <c r="B16" s="328"/>
      <c r="C16" s="328"/>
      <c r="D16" s="31"/>
    </row>
    <row r="17" spans="1:9" ht="65.25"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B18" s="9"/>
      <c r="C18" s="9"/>
    </row>
    <row r="19" spans="1:9">
      <c r="B19" s="9"/>
      <c r="C19" s="9"/>
      <c r="D19" s="8"/>
    </row>
    <row r="20" spans="1:9" ht="45.75" customHeight="1">
      <c r="B20"/>
      <c r="C20" s="52"/>
      <c r="D20" s="491" t="s">
        <v>173</v>
      </c>
      <c r="E20" s="492"/>
      <c r="F20" s="492"/>
      <c r="G20" s="493"/>
    </row>
    <row r="21" spans="1:9" ht="11.45" customHeight="1">
      <c r="B21" s="1"/>
      <c r="C21" s="1"/>
    </row>
    <row r="22" spans="1:9" ht="45.75" customHeight="1">
      <c r="B22"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92"/>
      <c r="D22" s="492"/>
      <c r="E22" s="492"/>
      <c r="F22" s="492"/>
      <c r="G22" s="493"/>
    </row>
    <row r="23" spans="1:9" ht="6" customHeight="1"/>
    <row r="24" spans="1:9" hidden="1">
      <c r="B24" s="138" t="s">
        <v>28</v>
      </c>
    </row>
    <row r="25" spans="1:9" s="10" customFormat="1" hidden="1">
      <c r="A25" s="15"/>
      <c r="B25" s="25" t="s">
        <v>18</v>
      </c>
      <c r="C25" s="27">
        <v>1.0448</v>
      </c>
      <c r="D25" s="15"/>
      <c r="E25" s="15"/>
      <c r="F25" s="15"/>
      <c r="G25" s="15"/>
    </row>
    <row r="26" spans="1:9" hidden="1">
      <c r="B26" s="1"/>
      <c r="C26" s="26"/>
    </row>
    <row r="28" spans="1:9" ht="36.75" customHeight="1">
      <c r="B28" s="491" t="s">
        <v>22</v>
      </c>
      <c r="C28" s="492"/>
      <c r="D28" s="492"/>
      <c r="E28" s="492"/>
      <c r="F28" s="492"/>
      <c r="G28" s="493"/>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4" zoomScale="90" zoomScaleNormal="90" zoomScaleSheetLayoutView="70" workbookViewId="0">
      <selection activeCell="A35" sqref="A1:XFD35"/>
    </sheetView>
  </sheetViews>
  <sheetFormatPr defaultColWidth="9" defaultRowHeight="12"/>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11" customFormat="1" ht="19.899999999999999" customHeight="1">
      <c r="A2" s="494" t="s">
        <v>169</v>
      </c>
      <c r="B2" s="494"/>
      <c r="C2" s="494"/>
      <c r="D2" s="494"/>
      <c r="E2" s="494"/>
      <c r="F2" s="494"/>
      <c r="G2" s="494"/>
    </row>
    <row r="3" spans="1:12" s="11" customFormat="1" ht="19.899999999999999" customHeight="1">
      <c r="A3" s="494" t="s">
        <v>24</v>
      </c>
      <c r="B3" s="494"/>
      <c r="C3" s="494"/>
      <c r="D3" s="494"/>
      <c r="E3" s="494"/>
      <c r="F3" s="494"/>
      <c r="G3" s="494"/>
    </row>
    <row r="4" spans="1:12" s="11" customFormat="1" ht="19.899999999999999" customHeight="1">
      <c r="A4" s="495" t="str">
        <f>'2022_BannerMD_BMT_AUT_ADULT'!A4:E4</f>
        <v>EFFECTIVE 10/01/2022 THROUGH 9/30/2023</v>
      </c>
      <c r="B4" s="495"/>
      <c r="C4" s="495"/>
      <c r="D4" s="495"/>
      <c r="E4" s="495"/>
      <c r="F4" s="495"/>
      <c r="G4" s="495"/>
    </row>
    <row r="5" spans="1:12" s="11" customFormat="1" ht="19.899999999999999" customHeight="1">
      <c r="A5" s="494" t="s">
        <v>170</v>
      </c>
      <c r="B5" s="494"/>
      <c r="C5" s="494"/>
      <c r="D5" s="494"/>
      <c r="E5" s="494"/>
      <c r="F5" s="494"/>
      <c r="G5" s="494"/>
    </row>
    <row r="6" spans="1:12" s="12" customFormat="1" ht="15">
      <c r="B6" s="13"/>
      <c r="C6" s="13"/>
      <c r="D6" s="14"/>
      <c r="E6" s="14"/>
      <c r="F6" s="14"/>
      <c r="G6" s="14"/>
    </row>
    <row r="7" spans="1:12" s="15" customFormat="1" ht="12.75">
      <c r="B7" s="17"/>
      <c r="C7" s="17"/>
      <c r="D7" s="2" t="s">
        <v>4</v>
      </c>
      <c r="E7" s="2"/>
      <c r="F7" s="2"/>
      <c r="G7" s="2"/>
      <c r="H7"/>
      <c r="I7"/>
      <c r="J7"/>
      <c r="K7"/>
      <c r="L7"/>
    </row>
    <row r="8" spans="1:12" s="15" customFormat="1" ht="39" customHeight="1">
      <c r="B8" s="315" t="s">
        <v>5</v>
      </c>
      <c r="C8" s="317" t="s">
        <v>6</v>
      </c>
      <c r="D8" s="315" t="s">
        <v>7</v>
      </c>
      <c r="E8" s="2"/>
      <c r="F8" s="2"/>
      <c r="G8" s="2"/>
      <c r="H8"/>
      <c r="I8"/>
      <c r="J8"/>
      <c r="K8"/>
      <c r="L8"/>
    </row>
    <row r="9" spans="1:12" s="15" customFormat="1" ht="46.5" customHeight="1">
      <c r="B9" s="399" t="s">
        <v>8</v>
      </c>
      <c r="C9" s="300">
        <v>5485</v>
      </c>
      <c r="D9" s="257">
        <f>ROUND(C9*$C$25,0)</f>
        <v>5731</v>
      </c>
      <c r="E9" s="2"/>
      <c r="F9" s="2"/>
      <c r="G9" s="2"/>
      <c r="H9"/>
      <c r="I9"/>
      <c r="J9"/>
      <c r="K9"/>
      <c r="L9"/>
    </row>
    <row r="10" spans="1:12" s="15" customFormat="1" ht="35.1" customHeight="1">
      <c r="B10" s="4" t="s">
        <v>25</v>
      </c>
      <c r="C10" s="257">
        <v>5849</v>
      </c>
      <c r="D10" s="257">
        <f t="shared" ref="D10:D14" si="0">ROUND(C10*$C$25,0)</f>
        <v>6111</v>
      </c>
      <c r="E10" s="20"/>
      <c r="H10"/>
      <c r="I10"/>
      <c r="J10"/>
      <c r="K10"/>
      <c r="L10"/>
    </row>
    <row r="11" spans="1:12" s="15" customFormat="1" ht="45" customHeight="1">
      <c r="B11" s="41" t="s">
        <v>174</v>
      </c>
      <c r="C11" s="257">
        <v>14618</v>
      </c>
      <c r="D11" s="257">
        <f t="shared" si="0"/>
        <v>15273</v>
      </c>
      <c r="E11" s="20"/>
      <c r="H11"/>
      <c r="I11"/>
      <c r="J11"/>
      <c r="K11"/>
      <c r="L11"/>
    </row>
    <row r="12" spans="1:12" s="15" customFormat="1" ht="35.1" customHeight="1">
      <c r="B12" s="258" t="s">
        <v>10</v>
      </c>
      <c r="C12" s="257">
        <v>43872</v>
      </c>
      <c r="D12" s="257">
        <f t="shared" si="0"/>
        <v>45837</v>
      </c>
      <c r="E12" s="20"/>
      <c r="H12"/>
      <c r="I12"/>
      <c r="J12"/>
      <c r="K12"/>
      <c r="L12"/>
    </row>
    <row r="13" spans="1:12" s="15" customFormat="1" ht="48" customHeight="1">
      <c r="B13" s="41" t="s">
        <v>11</v>
      </c>
      <c r="C13" s="257">
        <v>80431</v>
      </c>
      <c r="D13" s="257">
        <f t="shared" si="0"/>
        <v>84034</v>
      </c>
      <c r="E13" s="20"/>
      <c r="H13"/>
      <c r="I13"/>
      <c r="J13"/>
      <c r="K13"/>
      <c r="L13"/>
    </row>
    <row r="14" spans="1:12" s="15" customFormat="1" ht="35.1" customHeight="1">
      <c r="B14" s="41" t="s">
        <v>12</v>
      </c>
      <c r="C14" s="257">
        <v>17548</v>
      </c>
      <c r="D14" s="257">
        <f t="shared" si="0"/>
        <v>18334</v>
      </c>
      <c r="E14" s="20"/>
      <c r="H14"/>
      <c r="I14"/>
      <c r="J14"/>
      <c r="K14"/>
      <c r="L14"/>
    </row>
    <row r="15" spans="1:12" s="15" customFormat="1" ht="45" customHeight="1">
      <c r="B15" s="141" t="s">
        <v>171</v>
      </c>
      <c r="C15" s="142" t="s">
        <v>172</v>
      </c>
      <c r="D15" s="142" t="s">
        <v>172</v>
      </c>
      <c r="E15" s="20"/>
      <c r="H15"/>
      <c r="I15"/>
      <c r="J15"/>
      <c r="K15"/>
      <c r="L15"/>
    </row>
    <row r="16" spans="1:12" s="15" customFormat="1" ht="35.1" customHeight="1">
      <c r="A16"/>
      <c r="B16" s="309" t="s">
        <v>175</v>
      </c>
      <c r="C16" s="58"/>
      <c r="D16" s="314">
        <f>SUM(D9:D14)</f>
        <v>175320</v>
      </c>
      <c r="E16" s="17"/>
      <c r="F16" s="17"/>
      <c r="G16" s="17"/>
      <c r="H16"/>
      <c r="I16"/>
      <c r="J16"/>
      <c r="K16"/>
      <c r="L16"/>
    </row>
    <row r="17" spans="1:12" s="15" customFormat="1" ht="12.75">
      <c r="A17"/>
      <c r="B17" s="328"/>
      <c r="D17" s="31"/>
      <c r="H17"/>
      <c r="I17"/>
      <c r="J17"/>
      <c r="K17"/>
      <c r="L17"/>
    </row>
    <row r="18" spans="1:12" s="15" customFormat="1" ht="66" customHeight="1">
      <c r="A18"/>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491" t="s">
        <v>36</v>
      </c>
      <c r="C22" s="492"/>
      <c r="D22" s="492"/>
      <c r="E22" s="492"/>
      <c r="F22" s="492"/>
      <c r="G22" s="493"/>
    </row>
    <row r="23" spans="1:12" s="15" customFormat="1" ht="12.75" hidden="1">
      <c r="A23"/>
      <c r="B23" s="1"/>
      <c r="C23" s="1"/>
      <c r="H23"/>
      <c r="I23"/>
      <c r="J23"/>
      <c r="K23"/>
      <c r="L23"/>
    </row>
    <row r="24" spans="1:12" s="15" customFormat="1" ht="12.75" hidden="1">
      <c r="A24"/>
      <c r="B24" s="138" t="s">
        <v>28</v>
      </c>
      <c r="H24"/>
      <c r="I24"/>
      <c r="J24"/>
      <c r="K24"/>
      <c r="L24"/>
    </row>
    <row r="25" spans="1:12" s="15" customFormat="1" ht="12.75" hidden="1">
      <c r="A25"/>
      <c r="B25" s="25" t="s">
        <v>18</v>
      </c>
      <c r="C25" s="27">
        <v>1.0448</v>
      </c>
      <c r="D25" s="49"/>
      <c r="H25"/>
      <c r="I25"/>
      <c r="J25"/>
      <c r="K25"/>
      <c r="L25"/>
    </row>
    <row r="26" spans="1:12" s="15" customFormat="1" ht="12.75" hidden="1">
      <c r="A26"/>
      <c r="B26" s="1"/>
      <c r="C26" s="26"/>
      <c r="H26"/>
      <c r="I26"/>
      <c r="J26"/>
      <c r="K26"/>
      <c r="L26"/>
    </row>
    <row r="27" spans="1:12" s="15" customFormat="1" ht="12.75" hidden="1">
      <c r="A27"/>
      <c r="H27"/>
      <c r="I27"/>
      <c r="J27"/>
      <c r="K27"/>
      <c r="L27"/>
    </row>
    <row r="28" spans="1:12" hidden="1"/>
    <row r="32" spans="1:12" ht="33" customHeight="1">
      <c r="B32" s="491" t="s">
        <v>173</v>
      </c>
      <c r="C32" s="492"/>
      <c r="D32" s="492"/>
      <c r="E32" s="493"/>
    </row>
    <row r="34" spans="2:9" s="15" customFormat="1" ht="36.75" customHeight="1">
      <c r="B34" s="491" t="s">
        <v>22</v>
      </c>
      <c r="C34" s="492"/>
      <c r="D34" s="492"/>
      <c r="E34" s="492"/>
      <c r="F34" s="492"/>
      <c r="G34" s="493"/>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topLeftCell="A15" zoomScale="90" zoomScaleNormal="90" zoomScaleSheetLayoutView="70" workbookViewId="0">
      <selection activeCell="A28" sqref="A1:XFD28"/>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29</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5.75">
      <c r="A6" s="392"/>
      <c r="B6" s="392"/>
      <c r="C6" s="392"/>
      <c r="D6" s="392"/>
      <c r="E6" s="392"/>
      <c r="F6" s="392"/>
      <c r="G6" s="392"/>
    </row>
    <row r="7" spans="1:7">
      <c r="B7" s="17"/>
      <c r="C7" s="17"/>
      <c r="D7" s="16" t="s">
        <v>4</v>
      </c>
      <c r="E7" s="2"/>
      <c r="F7" s="2"/>
      <c r="G7" s="2"/>
    </row>
    <row r="8" spans="1:7" ht="40.9" customHeight="1">
      <c r="B8" s="315" t="s">
        <v>5</v>
      </c>
      <c r="C8" s="317" t="s">
        <v>6</v>
      </c>
      <c r="D8" s="315" t="s">
        <v>7</v>
      </c>
      <c r="E8" s="2"/>
      <c r="F8" s="2"/>
      <c r="G8" s="2"/>
    </row>
    <row r="9" spans="1:7" ht="40.9" customHeight="1">
      <c r="B9" s="399" t="s">
        <v>8</v>
      </c>
      <c r="C9" s="307">
        <v>5568</v>
      </c>
      <c r="D9" s="304">
        <f>ROUND(C9*$C$25,0)</f>
        <v>5817</v>
      </c>
      <c r="E9" s="2"/>
      <c r="F9" s="2"/>
      <c r="G9" s="2"/>
    </row>
    <row r="10" spans="1:7" ht="35.1" customHeight="1">
      <c r="B10" s="4" t="s">
        <v>30</v>
      </c>
      <c r="C10" s="308">
        <v>8586</v>
      </c>
      <c r="D10" s="304">
        <f>ROUND(C10*$C$25,0)</f>
        <v>8971</v>
      </c>
      <c r="E10" s="20"/>
    </row>
    <row r="11" spans="1:7" ht="45" customHeight="1">
      <c r="B11" s="41" t="s">
        <v>176</v>
      </c>
      <c r="C11" s="308">
        <v>14618</v>
      </c>
      <c r="D11" s="304">
        <f>ROUND(C11*$C$25,0)</f>
        <v>15273</v>
      </c>
      <c r="E11" s="20"/>
    </row>
    <row r="12" spans="1:7" ht="35.1" customHeight="1">
      <c r="B12" s="258" t="s">
        <v>10</v>
      </c>
      <c r="C12" s="308">
        <v>42927</v>
      </c>
      <c r="D12" s="304">
        <f t="shared" ref="D12:D14" si="0">ROUND(C12*$C$25,0)</f>
        <v>44850</v>
      </c>
      <c r="E12" s="20"/>
    </row>
    <row r="13" spans="1:7" ht="35.1" customHeight="1">
      <c r="B13" s="41" t="s">
        <v>11</v>
      </c>
      <c r="C13" s="308">
        <v>95870</v>
      </c>
      <c r="D13" s="304">
        <f t="shared" si="0"/>
        <v>100165</v>
      </c>
      <c r="E13" s="20"/>
    </row>
    <row r="14" spans="1:7" ht="35.1" customHeight="1">
      <c r="B14" s="41" t="s">
        <v>12</v>
      </c>
      <c r="C14" s="308">
        <v>28619</v>
      </c>
      <c r="D14" s="304">
        <f t="shared" si="0"/>
        <v>29901</v>
      </c>
      <c r="E14" s="20"/>
    </row>
    <row r="15" spans="1:7" ht="49.5" customHeight="1">
      <c r="B15" s="141" t="s">
        <v>171</v>
      </c>
      <c r="C15" s="142" t="s">
        <v>172</v>
      </c>
      <c r="D15" s="142" t="s">
        <v>172</v>
      </c>
      <c r="E15" s="20"/>
    </row>
    <row r="16" spans="1:7" ht="35.1" customHeight="1">
      <c r="B16" s="309" t="s">
        <v>32</v>
      </c>
      <c r="C16" s="320"/>
      <c r="D16" s="313">
        <f>SUM(D9:D14)</f>
        <v>204977</v>
      </c>
      <c r="E16" s="17"/>
      <c r="F16" s="17"/>
      <c r="G16" s="17"/>
    </row>
    <row r="17" spans="1:9">
      <c r="B17" s="328"/>
      <c r="D17" s="31"/>
    </row>
    <row r="18" spans="1:9" ht="63.75" customHeight="1">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53"/>
    </row>
    <row r="20" spans="1:9">
      <c r="B20"/>
      <c r="C20" s="9"/>
      <c r="D20" s="53"/>
    </row>
    <row r="21" spans="1:9">
      <c r="B21" s="9"/>
      <c r="C21" s="9"/>
      <c r="D21" s="53"/>
    </row>
    <row r="22" spans="1:9" s="11" customFormat="1" ht="51.75" customHeight="1">
      <c r="A22" s="392"/>
      <c r="B22" s="491" t="s">
        <v>36</v>
      </c>
      <c r="C22" s="492"/>
      <c r="D22" s="492"/>
      <c r="E22" s="492"/>
      <c r="F22" s="492"/>
      <c r="G22" s="493"/>
    </row>
    <row r="23" spans="1:9">
      <c r="B23" s="1"/>
      <c r="C23" s="1"/>
    </row>
    <row r="24" spans="1:9" hidden="1">
      <c r="B24" s="138" t="s">
        <v>28</v>
      </c>
    </row>
    <row r="25" spans="1:9" hidden="1">
      <c r="B25" s="25" t="s">
        <v>18</v>
      </c>
      <c r="C25" s="27">
        <v>1.0448</v>
      </c>
    </row>
    <row r="26" spans="1:9" hidden="1">
      <c r="B26" s="1"/>
      <c r="C26" s="26"/>
    </row>
    <row r="27" spans="1:9" hidden="1"/>
    <row r="28" spans="1:9" ht="36.75" customHeight="1">
      <c r="B28" s="491" t="s">
        <v>22</v>
      </c>
      <c r="C28" s="492"/>
      <c r="D28" s="492"/>
      <c r="E28" s="492"/>
      <c r="F28" s="492"/>
      <c r="G28" s="493"/>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topLeftCell="A16"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177</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5.75">
      <c r="A6" s="392"/>
      <c r="B6" s="392"/>
      <c r="C6" s="392"/>
      <c r="D6" s="392"/>
      <c r="E6" s="392"/>
      <c r="F6" s="392"/>
      <c r="G6" s="392"/>
    </row>
    <row r="7" spans="1:7">
      <c r="B7" s="17"/>
      <c r="C7" s="17"/>
      <c r="D7" s="16" t="s">
        <v>4</v>
      </c>
      <c r="E7" s="2"/>
      <c r="F7" s="2"/>
      <c r="G7" s="2"/>
    </row>
    <row r="8" spans="1:7" ht="40.9" customHeight="1">
      <c r="B8" s="315" t="s">
        <v>5</v>
      </c>
      <c r="C8" s="317" t="s">
        <v>6</v>
      </c>
      <c r="D8" s="315" t="s">
        <v>7</v>
      </c>
      <c r="E8" s="2"/>
      <c r="F8" s="2"/>
      <c r="G8" s="2"/>
    </row>
    <row r="9" spans="1:7" ht="45" customHeight="1">
      <c r="B9" s="399" t="s">
        <v>8</v>
      </c>
      <c r="C9" s="300">
        <v>5689</v>
      </c>
      <c r="D9" s="257">
        <f>ROUND(C9*$C$25,0)</f>
        <v>5944</v>
      </c>
      <c r="E9" s="2"/>
      <c r="F9" s="2"/>
      <c r="G9" s="2"/>
    </row>
    <row r="10" spans="1:7" ht="35.1" customHeight="1">
      <c r="B10" s="258" t="s">
        <v>39</v>
      </c>
      <c r="C10" s="257">
        <v>8775</v>
      </c>
      <c r="D10" s="257">
        <f>ROUND(C10*$C$25,0)</f>
        <v>9168</v>
      </c>
      <c r="E10" s="20"/>
    </row>
    <row r="11" spans="1:7" ht="45" customHeight="1">
      <c r="B11" s="41" t="s">
        <v>176</v>
      </c>
      <c r="C11" s="301" t="s">
        <v>40</v>
      </c>
      <c r="D11" s="257" t="s">
        <v>40</v>
      </c>
      <c r="E11" s="20"/>
    </row>
    <row r="12" spans="1:7" ht="35.1" customHeight="1">
      <c r="B12" s="258" t="s">
        <v>10</v>
      </c>
      <c r="C12" s="257">
        <v>43872</v>
      </c>
      <c r="D12" s="257">
        <f>ROUND(C12*$C$25,0)</f>
        <v>45837</v>
      </c>
      <c r="E12" s="20"/>
    </row>
    <row r="13" spans="1:7" ht="35.1" customHeight="1">
      <c r="B13" s="41" t="s">
        <v>11</v>
      </c>
      <c r="C13" s="257">
        <v>97981</v>
      </c>
      <c r="D13" s="257">
        <f t="shared" ref="D13:D14" si="0">ROUND(C13*$C$25,0)</f>
        <v>102371</v>
      </c>
      <c r="E13" s="20"/>
    </row>
    <row r="14" spans="1:7" ht="35.1" customHeight="1">
      <c r="B14" s="41" t="s">
        <v>12</v>
      </c>
      <c r="C14" s="257">
        <v>29249</v>
      </c>
      <c r="D14" s="257">
        <f t="shared" si="0"/>
        <v>30559</v>
      </c>
      <c r="E14" s="20"/>
    </row>
    <row r="15" spans="1:7" ht="42.75" customHeight="1">
      <c r="B15" s="141" t="s">
        <v>171</v>
      </c>
      <c r="C15" s="142" t="s">
        <v>172</v>
      </c>
      <c r="D15" s="142" t="s">
        <v>172</v>
      </c>
      <c r="E15" s="20"/>
    </row>
    <row r="16" spans="1:7" ht="35.1" customHeight="1">
      <c r="B16" s="309" t="s">
        <v>178</v>
      </c>
      <c r="C16" s="320"/>
      <c r="D16" s="314">
        <f>D9+D10+D12+D13+D14</f>
        <v>193879</v>
      </c>
      <c r="E16" s="17"/>
      <c r="F16" s="17"/>
      <c r="G16" s="17"/>
    </row>
    <row r="17" spans="1:9">
      <c r="B17" s="328"/>
      <c r="D17" s="31"/>
    </row>
    <row r="18" spans="1:9" ht="66" customHeight="1">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53"/>
    </row>
    <row r="20" spans="1:9">
      <c r="B20"/>
      <c r="C20" s="9"/>
      <c r="D20" s="53"/>
    </row>
    <row r="21" spans="1:9">
      <c r="B21" s="9"/>
      <c r="C21" s="9"/>
      <c r="D21" s="53"/>
    </row>
    <row r="22" spans="1:9" s="11" customFormat="1" ht="54.75" customHeight="1">
      <c r="A22" s="392"/>
      <c r="B22"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92"/>
      <c r="D22" s="492"/>
      <c r="E22" s="492"/>
      <c r="F22" s="492"/>
      <c r="G22" s="493"/>
    </row>
    <row r="23" spans="1:9" hidden="1">
      <c r="B23" s="1"/>
      <c r="C23" s="1"/>
    </row>
    <row r="24" spans="1:9" hidden="1">
      <c r="B24" s="138" t="s">
        <v>179</v>
      </c>
    </row>
    <row r="25" spans="1:9" hidden="1">
      <c r="B25" s="25" t="s">
        <v>18</v>
      </c>
      <c r="C25" s="27">
        <v>1.0448</v>
      </c>
    </row>
    <row r="26" spans="1:9" hidden="1">
      <c r="B26" s="1"/>
      <c r="C26" s="26"/>
    </row>
    <row r="28" spans="1:9" ht="36.75" customHeight="1">
      <c r="B28" s="491" t="s">
        <v>22</v>
      </c>
      <c r="C28" s="492"/>
      <c r="D28" s="492"/>
      <c r="E28" s="492"/>
      <c r="F28" s="492"/>
      <c r="G28" s="493"/>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topLeftCell="A16" zoomScale="90" zoomScaleNormal="90" zoomScaleSheetLayoutView="70" workbookViewId="0">
      <selection activeCell="A29" sqref="A1:XFD29"/>
    </sheetView>
  </sheetViews>
  <sheetFormatPr defaultColWidth="9" defaultRowHeight="12.75"/>
  <cols>
    <col min="1" max="1" width="2.875" style="15" customWidth="1"/>
    <col min="2" max="2" width="64" style="15" customWidth="1"/>
    <col min="3" max="3" width="16.3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180</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2" customFormat="1" ht="15">
      <c r="B6" s="13"/>
      <c r="C6" s="13"/>
    </row>
    <row r="7" spans="1:7">
      <c r="B7" s="17"/>
      <c r="C7" s="17"/>
      <c r="D7" s="2" t="s">
        <v>181</v>
      </c>
      <c r="E7" s="2"/>
      <c r="F7" s="2"/>
      <c r="G7" s="2"/>
    </row>
    <row r="8" spans="1:7" ht="40.15" customHeight="1">
      <c r="B8" s="315" t="s">
        <v>5</v>
      </c>
      <c r="C8" s="317" t="s">
        <v>6</v>
      </c>
      <c r="D8" s="315" t="s">
        <v>7</v>
      </c>
      <c r="E8" s="2"/>
      <c r="F8" s="2"/>
      <c r="G8" s="2"/>
    </row>
    <row r="9" spans="1:7" ht="42.75" customHeight="1">
      <c r="B9" s="399" t="s">
        <v>8</v>
      </c>
      <c r="C9" s="300">
        <v>5447</v>
      </c>
      <c r="D9" s="257">
        <f>ROUND(C9*$C$25,0)</f>
        <v>5691</v>
      </c>
      <c r="E9" s="2"/>
      <c r="F9" s="2"/>
      <c r="G9" s="2"/>
    </row>
    <row r="10" spans="1:7" ht="35.1" customHeight="1">
      <c r="B10" s="258" t="s">
        <v>9</v>
      </c>
      <c r="C10" s="300">
        <v>13825</v>
      </c>
      <c r="D10" s="257">
        <f t="shared" ref="D10:D13" si="0">ROUND(C10*$C$25,0)</f>
        <v>14444</v>
      </c>
      <c r="E10" s="20"/>
    </row>
    <row r="11" spans="1:7" ht="35.1" customHeight="1">
      <c r="B11" s="258" t="s">
        <v>10</v>
      </c>
      <c r="C11" s="300">
        <v>101111</v>
      </c>
      <c r="D11" s="257">
        <f t="shared" si="0"/>
        <v>105641</v>
      </c>
      <c r="E11" s="20"/>
    </row>
    <row r="12" spans="1:7" ht="49.5" customHeight="1">
      <c r="B12" s="398" t="s">
        <v>11</v>
      </c>
      <c r="C12" s="300">
        <v>25615</v>
      </c>
      <c r="D12" s="257">
        <f t="shared" si="0"/>
        <v>26763</v>
      </c>
      <c r="E12" s="20"/>
    </row>
    <row r="13" spans="1:7" ht="42" customHeight="1">
      <c r="B13" s="41" t="s">
        <v>12</v>
      </c>
      <c r="C13" s="300">
        <v>9913</v>
      </c>
      <c r="D13" s="257">
        <f t="shared" si="0"/>
        <v>10357</v>
      </c>
      <c r="E13" s="20"/>
    </row>
    <row r="14" spans="1:7" ht="42" customHeight="1">
      <c r="B14" s="387" t="s">
        <v>171</v>
      </c>
      <c r="C14" s="388" t="s">
        <v>172</v>
      </c>
      <c r="D14" s="389" t="s">
        <v>172</v>
      </c>
      <c r="E14" s="20"/>
    </row>
    <row r="15" spans="1:7" ht="35.1" customHeight="1">
      <c r="B15" s="309" t="s">
        <v>13</v>
      </c>
      <c r="C15" s="309"/>
      <c r="D15" s="314">
        <f>SUM(D9:D13)</f>
        <v>162896</v>
      </c>
      <c r="E15" s="17"/>
      <c r="F15" s="17"/>
      <c r="G15" s="17"/>
    </row>
    <row r="16" spans="1:7">
      <c r="B16" s="328"/>
      <c r="C16" s="328"/>
      <c r="D16" s="31"/>
    </row>
    <row r="17" spans="1:9" ht="66.75"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B18" s="9"/>
      <c r="C18" s="9"/>
    </row>
    <row r="19" spans="1:9">
      <c r="B19" s="9"/>
      <c r="C19" s="9"/>
      <c r="D19" s="8"/>
    </row>
    <row r="20" spans="1:9" ht="45.75" customHeight="1">
      <c r="B20"/>
      <c r="C20" s="52"/>
      <c r="D20" s="491" t="s">
        <v>173</v>
      </c>
      <c r="E20" s="492"/>
      <c r="F20" s="492"/>
      <c r="G20" s="493"/>
    </row>
    <row r="21" spans="1:9" ht="11.45" customHeight="1">
      <c r="B21" s="1"/>
      <c r="C21" s="1"/>
    </row>
    <row r="22" spans="1:9" ht="45.75" customHeight="1">
      <c r="B22"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492"/>
      <c r="D22" s="492"/>
      <c r="E22" s="492"/>
      <c r="F22" s="492"/>
      <c r="G22" s="493"/>
    </row>
    <row r="23" spans="1:9" ht="6" customHeight="1"/>
    <row r="24" spans="1:9" hidden="1">
      <c r="B24" s="138" t="s">
        <v>28</v>
      </c>
    </row>
    <row r="25" spans="1:9" s="10" customFormat="1" hidden="1">
      <c r="A25" s="15"/>
      <c r="B25" s="25" t="s">
        <v>18</v>
      </c>
      <c r="C25" s="27">
        <v>1.0448</v>
      </c>
      <c r="D25" s="15"/>
      <c r="E25" s="15"/>
      <c r="F25" s="15"/>
      <c r="G25" s="15"/>
    </row>
    <row r="26" spans="1:9" hidden="1">
      <c r="B26" s="1"/>
      <c r="C26" s="26"/>
    </row>
    <row r="28" spans="1:9" ht="36.75" customHeight="1">
      <c r="B28" s="491" t="s">
        <v>22</v>
      </c>
      <c r="C28" s="492"/>
      <c r="D28" s="492"/>
      <c r="E28" s="492"/>
      <c r="F28" s="492"/>
      <c r="G28" s="493"/>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16" zoomScale="90" zoomScaleNormal="90" zoomScaleSheetLayoutView="70" workbookViewId="0">
      <selection activeCell="A27" sqref="A1:XFD27"/>
    </sheetView>
  </sheetViews>
  <sheetFormatPr defaultColWidth="9" defaultRowHeight="12"/>
  <cols>
    <col min="1" max="1" width="2.875" customWidth="1"/>
    <col min="2" max="2" width="64" customWidth="1"/>
    <col min="3" max="3" width="16.375" hidden="1" customWidth="1"/>
    <col min="4" max="4" width="24" customWidth="1"/>
    <col min="5" max="6" width="18.625" customWidth="1"/>
    <col min="7" max="7" width="12.625" customWidth="1"/>
    <col min="8" max="8" width="9" customWidth="1"/>
  </cols>
  <sheetData>
    <row r="2" spans="1:12" s="11" customFormat="1" ht="19.899999999999999" customHeight="1">
      <c r="A2" s="494" t="s">
        <v>169</v>
      </c>
      <c r="B2" s="494"/>
      <c r="C2" s="494"/>
      <c r="D2" s="494"/>
      <c r="E2" s="494"/>
      <c r="F2" s="494"/>
      <c r="G2" s="494"/>
    </row>
    <row r="3" spans="1:12" s="11" customFormat="1" ht="19.899999999999999" customHeight="1">
      <c r="A3" s="494" t="s">
        <v>182</v>
      </c>
      <c r="B3" s="494"/>
      <c r="C3" s="494"/>
      <c r="D3" s="494"/>
      <c r="E3" s="494"/>
      <c r="F3" s="494"/>
      <c r="G3" s="494"/>
    </row>
    <row r="4" spans="1:12" s="11" customFormat="1" ht="19.899999999999999" customHeight="1">
      <c r="A4" s="495" t="str">
        <f>'2022_BannerMD_BMT_AUT_ADULT'!A4:E4</f>
        <v>EFFECTIVE 10/01/2022 THROUGH 9/30/2023</v>
      </c>
      <c r="B4" s="495"/>
      <c r="C4" s="495"/>
      <c r="D4" s="495"/>
      <c r="E4" s="495"/>
      <c r="F4" s="495"/>
      <c r="G4" s="495"/>
    </row>
    <row r="5" spans="1:12" s="11" customFormat="1" ht="19.899999999999999" customHeight="1">
      <c r="A5" s="494" t="s">
        <v>170</v>
      </c>
      <c r="B5" s="494"/>
      <c r="C5" s="494"/>
      <c r="D5" s="494"/>
      <c r="E5" s="494"/>
      <c r="F5" s="494"/>
      <c r="G5" s="494"/>
    </row>
    <row r="6" spans="1:12" s="12" customFormat="1" ht="15">
      <c r="B6" s="13"/>
      <c r="C6" s="13"/>
      <c r="D6" s="14"/>
      <c r="E6" s="14"/>
      <c r="F6" s="14"/>
      <c r="G6" s="14"/>
    </row>
    <row r="7" spans="1:12" s="15" customFormat="1" ht="12.75">
      <c r="B7" s="17"/>
      <c r="C7" s="17"/>
      <c r="D7" s="2" t="s">
        <v>183</v>
      </c>
      <c r="E7" s="2"/>
      <c r="F7" s="2"/>
      <c r="G7" s="2"/>
      <c r="H7"/>
      <c r="I7"/>
      <c r="J7"/>
      <c r="K7"/>
      <c r="L7"/>
    </row>
    <row r="8" spans="1:12" s="15" customFormat="1" ht="39" customHeight="1">
      <c r="B8" s="315" t="s">
        <v>5</v>
      </c>
      <c r="C8" s="317" t="s">
        <v>6</v>
      </c>
      <c r="D8" s="315" t="s">
        <v>7</v>
      </c>
      <c r="E8" s="2"/>
      <c r="F8" s="2"/>
      <c r="G8" s="2"/>
      <c r="H8"/>
      <c r="I8"/>
      <c r="J8"/>
      <c r="K8"/>
      <c r="L8"/>
    </row>
    <row r="9" spans="1:12" s="15" customFormat="1" ht="42" customHeight="1">
      <c r="B9" s="399" t="s">
        <v>8</v>
      </c>
      <c r="C9" s="300">
        <v>5485</v>
      </c>
      <c r="D9" s="257">
        <f>ROUND(C9*$C$25,0)</f>
        <v>5731</v>
      </c>
      <c r="E9" s="2"/>
      <c r="F9" s="2"/>
      <c r="G9" s="2"/>
      <c r="H9"/>
      <c r="I9"/>
      <c r="J9"/>
      <c r="K9"/>
      <c r="L9"/>
    </row>
    <row r="10" spans="1:12" s="15" customFormat="1" ht="35.1" customHeight="1">
      <c r="B10" s="4" t="s">
        <v>90</v>
      </c>
      <c r="C10" s="257">
        <v>5849</v>
      </c>
      <c r="D10" s="257">
        <f t="shared" ref="D10:D14" si="0">ROUND(C10*$C$25,0)</f>
        <v>6111</v>
      </c>
      <c r="E10" s="20"/>
      <c r="H10"/>
      <c r="I10"/>
      <c r="J10"/>
      <c r="K10"/>
      <c r="L10"/>
    </row>
    <row r="11" spans="1:12" s="15" customFormat="1" ht="45" customHeight="1">
      <c r="B11" s="41" t="s">
        <v>174</v>
      </c>
      <c r="C11" s="257">
        <v>14618</v>
      </c>
      <c r="D11" s="257">
        <f t="shared" si="0"/>
        <v>15273</v>
      </c>
      <c r="E11" s="20"/>
      <c r="H11"/>
      <c r="I11"/>
      <c r="J11"/>
      <c r="K11"/>
      <c r="L11"/>
    </row>
    <row r="12" spans="1:12" s="15" customFormat="1" ht="35.1" customHeight="1">
      <c r="B12" s="327" t="s">
        <v>10</v>
      </c>
      <c r="C12" s="310">
        <v>124658</v>
      </c>
      <c r="D12" s="257">
        <f t="shared" si="0"/>
        <v>130243</v>
      </c>
      <c r="E12" s="20"/>
      <c r="H12"/>
      <c r="I12"/>
      <c r="J12"/>
      <c r="K12"/>
      <c r="L12"/>
    </row>
    <row r="13" spans="1:12" s="15" customFormat="1" ht="48" customHeight="1">
      <c r="B13" s="41" t="s">
        <v>11</v>
      </c>
      <c r="C13" s="157">
        <v>169006</v>
      </c>
      <c r="D13" s="257">
        <f t="shared" si="0"/>
        <v>176577</v>
      </c>
      <c r="E13" s="20"/>
      <c r="H13"/>
      <c r="I13"/>
      <c r="J13"/>
      <c r="K13"/>
      <c r="L13"/>
    </row>
    <row r="14" spans="1:12" s="15" customFormat="1" ht="35.1" customHeight="1">
      <c r="B14" s="41" t="s">
        <v>12</v>
      </c>
      <c r="C14" s="257">
        <v>24017</v>
      </c>
      <c r="D14" s="257">
        <f t="shared" si="0"/>
        <v>25093</v>
      </c>
      <c r="E14" s="20"/>
      <c r="H14"/>
      <c r="I14"/>
      <c r="J14"/>
      <c r="K14"/>
      <c r="L14"/>
    </row>
    <row r="15" spans="1:12" s="15" customFormat="1" ht="44.25" customHeight="1">
      <c r="B15" s="141" t="s">
        <v>171</v>
      </c>
      <c r="C15" s="142" t="s">
        <v>172</v>
      </c>
      <c r="D15" s="142" t="s">
        <v>172</v>
      </c>
      <c r="E15" s="20"/>
      <c r="H15"/>
      <c r="I15"/>
      <c r="J15"/>
      <c r="K15"/>
      <c r="L15"/>
    </row>
    <row r="16" spans="1:12" s="15" customFormat="1" ht="35.1" customHeight="1">
      <c r="A16"/>
      <c r="B16" s="309" t="s">
        <v>175</v>
      </c>
      <c r="C16" s="320"/>
      <c r="D16" s="314">
        <f>SUM(D9:D14)</f>
        <v>359028</v>
      </c>
      <c r="E16" s="17"/>
      <c r="F16" s="17"/>
      <c r="G16" s="17"/>
      <c r="H16"/>
      <c r="I16"/>
      <c r="J16"/>
      <c r="K16"/>
      <c r="L16"/>
    </row>
    <row r="17" spans="1:12" s="15" customFormat="1" ht="12.75">
      <c r="A17"/>
      <c r="B17" s="328"/>
      <c r="D17" s="31"/>
      <c r="H17"/>
      <c r="I17"/>
      <c r="J17"/>
      <c r="K17"/>
      <c r="L17"/>
    </row>
    <row r="18" spans="1:12" s="15" customFormat="1" ht="63.75" customHeight="1">
      <c r="A18"/>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491" t="s">
        <v>36</v>
      </c>
      <c r="C22" s="492"/>
      <c r="D22" s="492"/>
      <c r="E22" s="492"/>
      <c r="F22" s="492"/>
      <c r="G22" s="493"/>
    </row>
    <row r="23" spans="1:12" s="15" customFormat="1" ht="12.75">
      <c r="A23"/>
      <c r="B23" s="1"/>
      <c r="C23" s="1"/>
      <c r="H23"/>
      <c r="I23"/>
      <c r="J23"/>
      <c r="K23"/>
      <c r="L23"/>
    </row>
    <row r="24" spans="1:12" s="15" customFormat="1" ht="12.75" hidden="1">
      <c r="A24"/>
      <c r="B24" s="138" t="s">
        <v>28</v>
      </c>
      <c r="H24"/>
      <c r="I24"/>
      <c r="J24"/>
      <c r="K24"/>
      <c r="L24"/>
    </row>
    <row r="25" spans="1:12" s="15" customFormat="1" ht="12.75" hidden="1">
      <c r="A25"/>
      <c r="B25" s="25" t="s">
        <v>18</v>
      </c>
      <c r="C25" s="27">
        <v>1.0448</v>
      </c>
      <c r="D25" s="49"/>
      <c r="H25"/>
      <c r="I25"/>
      <c r="J25"/>
      <c r="K25"/>
      <c r="L25"/>
    </row>
    <row r="26" spans="1:12" s="15" customFormat="1" ht="36.75" customHeight="1">
      <c r="B26" s="491" t="s">
        <v>22</v>
      </c>
      <c r="C26" s="492"/>
      <c r="D26" s="492"/>
      <c r="E26" s="492"/>
      <c r="F26" s="492"/>
      <c r="G26" s="493"/>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topLeftCell="A15" zoomScale="90" zoomScaleNormal="90" zoomScaleSheetLayoutView="70" workbookViewId="0">
      <selection activeCell="A27" sqref="A1:XFD27"/>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184</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5.75">
      <c r="A6" s="392"/>
      <c r="B6" s="392"/>
      <c r="C6" s="392"/>
      <c r="D6" s="392"/>
      <c r="E6" s="392"/>
      <c r="F6" s="392"/>
      <c r="G6" s="392"/>
    </row>
    <row r="7" spans="1:7">
      <c r="B7" s="17"/>
      <c r="C7" s="17"/>
      <c r="D7" s="16" t="s">
        <v>183</v>
      </c>
      <c r="E7" s="2"/>
      <c r="F7" s="2"/>
      <c r="G7" s="2"/>
    </row>
    <row r="8" spans="1:7" ht="31.5" customHeight="1">
      <c r="B8" s="315" t="s">
        <v>5</v>
      </c>
      <c r="C8" s="317" t="s">
        <v>6</v>
      </c>
      <c r="D8" s="315" t="s">
        <v>7</v>
      </c>
      <c r="E8" s="2"/>
      <c r="F8" s="2"/>
      <c r="G8" s="2"/>
    </row>
    <row r="9" spans="1:7" ht="40.9" customHeight="1">
      <c r="B9" s="397" t="s">
        <v>8</v>
      </c>
      <c r="C9" s="307">
        <v>5294</v>
      </c>
      <c r="D9" s="304">
        <f>ROUND(C9*$C$25,0)</f>
        <v>5531</v>
      </c>
      <c r="E9" s="2"/>
      <c r="F9" s="2"/>
      <c r="G9" s="2"/>
    </row>
    <row r="10" spans="1:7" ht="35.1" customHeight="1">
      <c r="B10" s="4" t="s">
        <v>185</v>
      </c>
      <c r="C10" s="308">
        <v>9201</v>
      </c>
      <c r="D10" s="304">
        <f t="shared" ref="D10:D14" si="0">ROUND(C10*$C$25,0)</f>
        <v>9613</v>
      </c>
      <c r="E10" s="20"/>
    </row>
    <row r="11" spans="1:7" ht="45" customHeight="1">
      <c r="B11" s="41" t="s">
        <v>176</v>
      </c>
      <c r="C11" s="308">
        <v>13898</v>
      </c>
      <c r="D11" s="304">
        <f t="shared" si="0"/>
        <v>14521</v>
      </c>
      <c r="E11" s="20"/>
    </row>
    <row r="12" spans="1:7" ht="35.1" customHeight="1">
      <c r="B12" s="258" t="s">
        <v>10</v>
      </c>
      <c r="C12" s="308">
        <v>49034</v>
      </c>
      <c r="D12" s="304">
        <f t="shared" si="0"/>
        <v>51231</v>
      </c>
      <c r="E12" s="20"/>
    </row>
    <row r="13" spans="1:7" ht="35.1" customHeight="1">
      <c r="B13" s="41" t="s">
        <v>11</v>
      </c>
      <c r="C13" s="308">
        <v>91155</v>
      </c>
      <c r="D13" s="304">
        <f t="shared" si="0"/>
        <v>95239</v>
      </c>
      <c r="E13" s="20"/>
    </row>
    <row r="14" spans="1:7" ht="35.1" customHeight="1">
      <c r="B14" s="41" t="s">
        <v>12</v>
      </c>
      <c r="C14" s="308">
        <v>27212</v>
      </c>
      <c r="D14" s="304">
        <f t="shared" si="0"/>
        <v>28431</v>
      </c>
      <c r="E14" s="20"/>
    </row>
    <row r="15" spans="1:7" ht="47.25" customHeight="1">
      <c r="B15" s="141" t="s">
        <v>171</v>
      </c>
      <c r="C15" s="142" t="s">
        <v>172</v>
      </c>
      <c r="D15" s="142" t="s">
        <v>172</v>
      </c>
      <c r="E15" s="20"/>
    </row>
    <row r="16" spans="1:7" ht="35.1" customHeight="1">
      <c r="B16" s="309" t="s">
        <v>32</v>
      </c>
      <c r="C16" s="320"/>
      <c r="D16" s="313">
        <f>SUM(D9:D14)</f>
        <v>204566</v>
      </c>
      <c r="E16" s="17"/>
      <c r="F16" s="17"/>
      <c r="G16" s="17"/>
    </row>
    <row r="17" spans="1:9">
      <c r="B17" s="328"/>
      <c r="D17" s="31"/>
    </row>
    <row r="18" spans="1:9" ht="69.75" customHeight="1">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53"/>
    </row>
    <row r="20" spans="1:9">
      <c r="B20"/>
      <c r="C20" s="9"/>
      <c r="D20" s="53"/>
    </row>
    <row r="21" spans="1:9">
      <c r="B21" s="9"/>
      <c r="C21" s="9"/>
      <c r="D21" s="53"/>
    </row>
    <row r="22" spans="1:9" s="11" customFormat="1" ht="59.45" customHeight="1">
      <c r="A22" s="392"/>
      <c r="B22" s="491" t="s">
        <v>36</v>
      </c>
      <c r="C22" s="492"/>
      <c r="D22" s="492"/>
      <c r="E22" s="492"/>
      <c r="F22" s="492"/>
      <c r="G22" s="493"/>
    </row>
    <row r="23" spans="1:9">
      <c r="B23" s="1"/>
      <c r="C23" s="1"/>
    </row>
    <row r="24" spans="1:9" hidden="1">
      <c r="B24" s="138" t="s">
        <v>28</v>
      </c>
    </row>
    <row r="25" spans="1:9" hidden="1">
      <c r="B25" s="25" t="s">
        <v>18</v>
      </c>
      <c r="C25" s="27">
        <v>1.0448</v>
      </c>
    </row>
    <row r="26" spans="1:9" hidden="1">
      <c r="B26" s="1"/>
      <c r="C26" s="26"/>
    </row>
    <row r="27" spans="1:9" ht="36.75" customHeight="1">
      <c r="B27" s="491" t="s">
        <v>22</v>
      </c>
      <c r="C27" s="492"/>
      <c r="D27" s="492"/>
      <c r="E27" s="492"/>
      <c r="F27" s="492"/>
      <c r="G27" s="493"/>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topLeftCell="A19" zoomScale="90" zoomScaleNormal="90" zoomScaleSheetLayoutView="70" workbookViewId="0">
      <selection activeCell="A32" sqref="A1:XFD32"/>
    </sheetView>
  </sheetViews>
  <sheetFormatPr defaultColWidth="9" defaultRowHeight="12.75"/>
  <cols>
    <col min="1" max="1" width="2.875" style="15" customWidth="1"/>
    <col min="2" max="2" width="64" style="15" customWidth="1"/>
    <col min="3" max="3" width="16.37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186</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5.75">
      <c r="A6" s="392"/>
      <c r="B6" s="392"/>
      <c r="C6" s="392"/>
      <c r="D6" s="392"/>
      <c r="E6" s="392"/>
      <c r="F6" s="392"/>
      <c r="G6" s="392"/>
    </row>
    <row r="7" spans="1:7">
      <c r="B7" s="17"/>
      <c r="C7" s="17"/>
      <c r="D7" s="16" t="s">
        <v>183</v>
      </c>
      <c r="E7" s="2"/>
      <c r="F7" s="2"/>
      <c r="G7" s="2"/>
    </row>
    <row r="8" spans="1:7" ht="40.9" customHeight="1">
      <c r="B8" s="315" t="s">
        <v>5</v>
      </c>
      <c r="C8" s="317" t="s">
        <v>6</v>
      </c>
      <c r="D8" s="315" t="s">
        <v>7</v>
      </c>
      <c r="E8" s="2"/>
      <c r="F8" s="2"/>
      <c r="G8" s="2"/>
    </row>
    <row r="9" spans="1:7" ht="40.9" customHeight="1">
      <c r="B9" s="397" t="s">
        <v>8</v>
      </c>
      <c r="C9" s="300">
        <v>5177</v>
      </c>
      <c r="D9" s="257">
        <f>ROUND(C9*$C$28,0)</f>
        <v>5409</v>
      </c>
      <c r="E9" s="2"/>
      <c r="F9" s="2"/>
      <c r="G9" s="2"/>
    </row>
    <row r="10" spans="1:7" ht="35.1" customHeight="1">
      <c r="B10" s="258" t="s">
        <v>39</v>
      </c>
      <c r="C10" s="257">
        <v>8804</v>
      </c>
      <c r="D10" s="257">
        <f t="shared" ref="D10:D14" si="0">ROUND(C10*$C$28,0)</f>
        <v>9198</v>
      </c>
      <c r="E10" s="20"/>
    </row>
    <row r="11" spans="1:7" ht="45" customHeight="1">
      <c r="B11" s="41" t="s">
        <v>176</v>
      </c>
      <c r="C11" s="301" t="s">
        <v>40</v>
      </c>
      <c r="D11" s="220" t="s">
        <v>40</v>
      </c>
      <c r="E11" s="20"/>
    </row>
    <row r="12" spans="1:7" ht="35.1" customHeight="1">
      <c r="B12" s="258" t="s">
        <v>10</v>
      </c>
      <c r="C12" s="257">
        <v>47962</v>
      </c>
      <c r="D12" s="257">
        <f t="shared" si="0"/>
        <v>50111</v>
      </c>
      <c r="E12" s="20"/>
    </row>
    <row r="13" spans="1:7" ht="35.1" customHeight="1">
      <c r="B13" s="41" t="s">
        <v>11</v>
      </c>
      <c r="C13" s="257">
        <v>89161</v>
      </c>
      <c r="D13" s="257">
        <f t="shared" si="0"/>
        <v>93155</v>
      </c>
      <c r="E13" s="20"/>
    </row>
    <row r="14" spans="1:7" ht="35.1" customHeight="1">
      <c r="B14" s="41" t="s">
        <v>12</v>
      </c>
      <c r="C14" s="257">
        <v>26617</v>
      </c>
      <c r="D14" s="257">
        <f t="shared" si="0"/>
        <v>27809</v>
      </c>
      <c r="E14" s="20"/>
    </row>
    <row r="15" spans="1:7" ht="46.5" customHeight="1">
      <c r="B15" s="141" t="s">
        <v>171</v>
      </c>
      <c r="C15" s="142" t="s">
        <v>172</v>
      </c>
      <c r="D15" s="142" t="s">
        <v>172</v>
      </c>
      <c r="E15" s="20"/>
    </row>
    <row r="16" spans="1:7" ht="35.1" customHeight="1">
      <c r="B16" s="309" t="s">
        <v>178</v>
      </c>
      <c r="C16" s="320"/>
      <c r="D16" s="314">
        <f>D9+D10+D12+D13+D14</f>
        <v>185682</v>
      </c>
      <c r="E16" s="17"/>
      <c r="F16" s="17"/>
      <c r="G16" s="17"/>
    </row>
    <row r="17" spans="1:9">
      <c r="B17" s="328"/>
      <c r="D17" s="31"/>
    </row>
    <row r="18" spans="1:9" ht="69.75" customHeight="1">
      <c r="B18" s="5" t="s">
        <v>14</v>
      </c>
      <c r="C18" s="5"/>
      <c r="D18" s="145">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1:9">
      <c r="B19" s="9"/>
      <c r="C19" s="9"/>
      <c r="D19" s="53"/>
    </row>
    <row r="20" spans="1:9" ht="27.75" customHeight="1">
      <c r="B20" s="1"/>
      <c r="C20" s="1" t="s">
        <v>33</v>
      </c>
      <c r="G20" s="57" t="s">
        <v>33</v>
      </c>
    </row>
    <row r="21" spans="1:9" ht="75.75" customHeight="1">
      <c r="B21"/>
      <c r="C21" s="146">
        <v>236072</v>
      </c>
      <c r="D21" s="530" t="s">
        <v>187</v>
      </c>
      <c r="E21" s="531"/>
      <c r="F21" s="532"/>
      <c r="G21" s="257">
        <f>ROUND(C21*$C$28,0)</f>
        <v>246648</v>
      </c>
    </row>
    <row r="23" spans="1:9">
      <c r="B23"/>
      <c r="C23" s="9"/>
      <c r="D23" s="53"/>
    </row>
    <row r="24" spans="1:9">
      <c r="B24" s="9"/>
      <c r="C24" s="9"/>
      <c r="D24" s="53"/>
    </row>
    <row r="25" spans="1:9" s="11" customFormat="1" ht="54.75" customHeight="1">
      <c r="A25" s="392"/>
      <c r="B25"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92"/>
      <c r="D25" s="492"/>
      <c r="E25" s="492"/>
      <c r="F25" s="492"/>
      <c r="G25" s="493"/>
    </row>
    <row r="26" spans="1:9" hidden="1">
      <c r="B26" s="1"/>
      <c r="C26" s="1"/>
    </row>
    <row r="27" spans="1:9" hidden="1">
      <c r="B27" s="138" t="s">
        <v>179</v>
      </c>
    </row>
    <row r="28" spans="1:9" hidden="1">
      <c r="B28" s="25" t="s">
        <v>18</v>
      </c>
      <c r="C28" s="27">
        <v>1.0448</v>
      </c>
    </row>
    <row r="29" spans="1:9" hidden="1">
      <c r="B29" s="1"/>
      <c r="C29" s="26"/>
    </row>
    <row r="30" spans="1:9" hidden="1"/>
    <row r="32" spans="1:9" ht="36.75" customHeight="1">
      <c r="B32" s="491" t="s">
        <v>22</v>
      </c>
      <c r="C32" s="492"/>
      <c r="D32" s="492"/>
      <c r="E32" s="492"/>
      <c r="F32" s="492"/>
      <c r="G32" s="493"/>
      <c r="H32" s="10"/>
      <c r="I32" s="10"/>
    </row>
  </sheetData>
  <mergeCells count="8">
    <mergeCell ref="B32:G32"/>
    <mergeCell ref="B25:G25"/>
    <mergeCell ref="D21:F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E18" sqref="E18"/>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494" t="s">
        <v>169</v>
      </c>
      <c r="B2" s="494"/>
      <c r="C2" s="494"/>
      <c r="D2" s="494"/>
    </row>
    <row r="3" spans="1:7" s="11" customFormat="1" ht="19.899999999999999" customHeight="1">
      <c r="A3" s="494" t="s">
        <v>44</v>
      </c>
      <c r="B3" s="494"/>
      <c r="C3" s="494"/>
      <c r="D3" s="494"/>
    </row>
    <row r="4" spans="1:7" s="11" customFormat="1" ht="19.899999999999999" customHeight="1">
      <c r="A4" s="495" t="str">
        <f>'2022_BannerMD_BMT_AUT_ADULT'!A4:E4</f>
        <v>EFFECTIVE 10/01/2022 THROUGH 9/30/2023</v>
      </c>
      <c r="B4" s="495"/>
      <c r="C4" s="495"/>
      <c r="D4" s="495"/>
      <c r="E4" s="130"/>
      <c r="F4" s="130"/>
      <c r="G4" s="130"/>
    </row>
    <row r="5" spans="1:7" s="11" customFormat="1" ht="19.899999999999999" customHeight="1">
      <c r="A5" s="494" t="s">
        <v>170</v>
      </c>
      <c r="B5" s="494"/>
      <c r="C5" s="494"/>
      <c r="D5" s="494"/>
    </row>
    <row r="6" spans="1:7" s="12" customFormat="1" ht="15">
      <c r="B6" s="13"/>
      <c r="C6" s="13"/>
      <c r="D6" s="14"/>
    </row>
    <row r="7" spans="1:7">
      <c r="B7" s="17"/>
      <c r="C7" s="17"/>
      <c r="D7" s="2" t="s">
        <v>45</v>
      </c>
    </row>
    <row r="8" spans="1:7" ht="39" customHeight="1">
      <c r="B8" s="315" t="s">
        <v>5</v>
      </c>
      <c r="C8" s="317" t="s">
        <v>6</v>
      </c>
      <c r="D8" s="315" t="s">
        <v>7</v>
      </c>
    </row>
    <row r="9" spans="1:7" ht="20.100000000000001" customHeight="1">
      <c r="B9" s="41" t="s">
        <v>46</v>
      </c>
      <c r="C9" s="305">
        <v>6755</v>
      </c>
      <c r="D9" s="305">
        <f>ROUND($C$9*$C$14,0)</f>
        <v>7058</v>
      </c>
    </row>
    <row r="10" spans="1:7" ht="35.1" customHeight="1">
      <c r="B10" s="302" t="s">
        <v>47</v>
      </c>
      <c r="C10" s="302"/>
      <c r="D10" s="306">
        <f>SUM(D9)</f>
        <v>7058</v>
      </c>
    </row>
    <row r="11" spans="1:7">
      <c r="B11" s="330"/>
      <c r="C11" s="330"/>
      <c r="D11" s="322"/>
    </row>
    <row r="12" spans="1:7">
      <c r="B12" s="1"/>
      <c r="C12" s="1"/>
    </row>
    <row r="13" spans="1:7" hidden="1">
      <c r="B13" s="138" t="s">
        <v>28</v>
      </c>
    </row>
    <row r="14" spans="1:7" hidden="1">
      <c r="B14" s="25" t="s">
        <v>18</v>
      </c>
      <c r="C14" s="329">
        <v>1.0448</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I10" sqref="I10"/>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0</v>
      </c>
      <c r="B2" s="494"/>
      <c r="C2" s="494"/>
      <c r="D2" s="494"/>
      <c r="E2" s="85"/>
      <c r="F2" s="85"/>
      <c r="G2" s="85"/>
    </row>
    <row r="3" spans="1:7" s="11" customFormat="1" ht="40.5" customHeight="1">
      <c r="A3" s="500" t="s">
        <v>48</v>
      </c>
      <c r="B3" s="500"/>
      <c r="C3" s="500"/>
      <c r="D3" s="500"/>
    </row>
    <row r="4" spans="1:7" s="11" customFormat="1" ht="19.899999999999999" customHeight="1">
      <c r="A4" s="495" t="str">
        <f>'2022_BannerMD_BMT_AUT_ADULT'!A4:E4</f>
        <v>EFFECTIVE 10/01/2022 THROUGH 9/30/2023</v>
      </c>
      <c r="B4" s="495"/>
      <c r="C4" s="495"/>
      <c r="D4" s="495"/>
    </row>
    <row r="5" spans="1:7" s="11" customFormat="1" ht="19.899999999999999" customHeight="1">
      <c r="A5" s="494" t="s">
        <v>3</v>
      </c>
      <c r="B5" s="494"/>
      <c r="C5" s="494"/>
      <c r="D5" s="494"/>
      <c r="E5" s="494"/>
      <c r="F5" s="85"/>
      <c r="G5" s="85"/>
    </row>
    <row r="6" spans="1:7" ht="18.75" customHeight="1">
      <c r="D6" s="2"/>
    </row>
    <row r="7" spans="1:7" ht="13.9" customHeight="1">
      <c r="B7" s="17"/>
      <c r="C7" s="17"/>
      <c r="D7" s="16" t="s">
        <v>49</v>
      </c>
    </row>
    <row r="8" spans="1:7" ht="41.45" customHeight="1">
      <c r="B8" s="18" t="s">
        <v>5</v>
      </c>
      <c r="C8" s="28" t="s">
        <v>6</v>
      </c>
      <c r="D8" s="18" t="s">
        <v>7</v>
      </c>
    </row>
    <row r="9" spans="1:7" ht="114.75" customHeight="1">
      <c r="B9" s="487" t="s">
        <v>50</v>
      </c>
      <c r="C9" s="140" t="s">
        <v>51</v>
      </c>
      <c r="D9" s="140" t="s">
        <v>51</v>
      </c>
    </row>
    <row r="10" spans="1:7" ht="114.75" customHeight="1">
      <c r="B10" s="21"/>
      <c r="C10" s="21"/>
      <c r="D10" s="22"/>
    </row>
    <row r="11" spans="1:7" ht="56.1" customHeight="1">
      <c r="B11" s="501" t="s">
        <v>52</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topLeftCell="A11" zoomScale="90" zoomScaleNormal="90" zoomScaleSheetLayoutView="70" workbookViewId="0">
      <selection activeCell="D32" sqref="D32"/>
    </sheetView>
  </sheetViews>
  <sheetFormatPr defaultColWidth="9" defaultRowHeight="12.75"/>
  <cols>
    <col min="1" max="1" width="2.875" style="15" customWidth="1"/>
    <col min="2" max="2" width="64" style="15" customWidth="1"/>
    <col min="3" max="3" width="16.37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494" t="s">
        <v>169</v>
      </c>
      <c r="B2" s="494"/>
      <c r="C2" s="494"/>
      <c r="D2" s="494"/>
      <c r="E2" s="494"/>
      <c r="F2" s="494"/>
      <c r="G2" s="494"/>
    </row>
    <row r="3" spans="1:7" s="11" customFormat="1" ht="19.899999999999999" customHeight="1">
      <c r="A3" s="494" t="s">
        <v>60</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7.45" customHeight="1">
      <c r="A6" s="392"/>
      <c r="B6" s="392"/>
      <c r="C6" s="392"/>
      <c r="D6" s="392"/>
      <c r="E6" s="392"/>
      <c r="F6" s="392"/>
      <c r="G6" s="392"/>
    </row>
    <row r="7" spans="1:7">
      <c r="B7" s="17"/>
      <c r="C7" s="17"/>
      <c r="D7" s="16" t="s">
        <v>4</v>
      </c>
      <c r="E7" s="499"/>
      <c r="F7" s="499"/>
      <c r="G7" s="499"/>
    </row>
    <row r="8" spans="1:7" ht="37.9" customHeight="1">
      <c r="B8" s="315" t="s">
        <v>5</v>
      </c>
      <c r="C8" s="317" t="s">
        <v>6</v>
      </c>
      <c r="D8" s="315" t="s">
        <v>7</v>
      </c>
      <c r="E8" s="2"/>
      <c r="F8" s="2"/>
      <c r="G8" s="2"/>
    </row>
    <row r="9" spans="1:7" ht="44.25" customHeight="1">
      <c r="B9" s="397" t="s">
        <v>8</v>
      </c>
      <c r="C9" s="304">
        <v>8743</v>
      </c>
      <c r="D9" s="304">
        <f>ROUND(C9*$C$23,0)</f>
        <v>9135</v>
      </c>
      <c r="E9" s="2"/>
      <c r="F9" s="2"/>
      <c r="G9" s="2"/>
    </row>
    <row r="10" spans="1:7" ht="27" customHeight="1">
      <c r="B10" s="258" t="s">
        <v>10</v>
      </c>
      <c r="C10" s="304">
        <v>113266</v>
      </c>
      <c r="D10" s="304">
        <f t="shared" ref="D10:D12" si="0">ROUND(C10*$C$23,0)</f>
        <v>118340</v>
      </c>
    </row>
    <row r="11" spans="1:7" ht="45" customHeight="1">
      <c r="B11" s="41" t="s">
        <v>11</v>
      </c>
      <c r="C11" s="304">
        <v>84625</v>
      </c>
      <c r="D11" s="304">
        <f t="shared" si="0"/>
        <v>88416</v>
      </c>
    </row>
    <row r="12" spans="1:7" ht="45.75" customHeight="1">
      <c r="B12" s="342" t="s">
        <v>12</v>
      </c>
      <c r="C12" s="312">
        <v>34502</v>
      </c>
      <c r="D12" s="343">
        <f t="shared" si="0"/>
        <v>36048</v>
      </c>
    </row>
    <row r="13" spans="1:7" ht="29.25" customHeight="1">
      <c r="B13" s="309" t="s">
        <v>62</v>
      </c>
      <c r="C13" s="309"/>
      <c r="D13" s="313">
        <f>SUM(D9:D12)</f>
        <v>251939</v>
      </c>
    </row>
    <row r="14" spans="1:7" ht="12" customHeight="1">
      <c r="B14" s="344"/>
      <c r="C14" s="344"/>
      <c r="D14" s="345"/>
    </row>
    <row r="15" spans="1:7" ht="55.9" customHeight="1">
      <c r="B15" s="5" t="s">
        <v>14</v>
      </c>
      <c r="C15" s="5"/>
      <c r="D15" s="384">
        <f>'2022_BannerMD_BMT_AUT_ADULT'!D16</f>
        <v>2234</v>
      </c>
      <c r="E15" s="497"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ht="12" customHeight="1">
      <c r="B16" s="9"/>
      <c r="C16" s="9"/>
      <c r="D16" s="158"/>
    </row>
    <row r="17" spans="1:7" ht="12" customHeight="1">
      <c r="B17" s="9"/>
      <c r="C17" s="9"/>
      <c r="D17" s="158"/>
    </row>
    <row r="18" spans="1:7" ht="15.75" customHeight="1">
      <c r="B18" s="1"/>
      <c r="C18" s="1" t="s">
        <v>33</v>
      </c>
      <c r="D18" s="176" t="s">
        <v>33</v>
      </c>
    </row>
    <row r="19" spans="1:7" ht="81" customHeight="1">
      <c r="B19" s="4" t="s">
        <v>188</v>
      </c>
      <c r="C19" s="201">
        <v>297656</v>
      </c>
      <c r="D19" s="304">
        <f t="shared" ref="D19" si="1">ROUND(C19*$C$23,0)</f>
        <v>310991</v>
      </c>
      <c r="E19"/>
    </row>
    <row r="20" spans="1:7" ht="17.25" customHeight="1"/>
    <row r="21" spans="1:7" ht="48.75" customHeight="1">
      <c r="B21" s="523" t="s">
        <v>156</v>
      </c>
      <c r="C21" s="492"/>
      <c r="D21" s="492"/>
      <c r="E21" s="492"/>
      <c r="F21" s="492"/>
      <c r="G21" s="493"/>
    </row>
    <row r="22" spans="1:7" s="10" customFormat="1" ht="17.45" hidden="1" customHeight="1">
      <c r="A22" s="15"/>
      <c r="B22" s="138" t="s">
        <v>28</v>
      </c>
      <c r="C22" s="15"/>
      <c r="D22" s="15"/>
      <c r="E22" s="15"/>
      <c r="F22" s="15"/>
      <c r="G22" s="15"/>
    </row>
    <row r="23" spans="1:7" hidden="1">
      <c r="B23" s="25" t="s">
        <v>18</v>
      </c>
      <c r="C23" s="27">
        <v>1.0448</v>
      </c>
    </row>
    <row r="24" spans="1:7">
      <c r="C24" s="197"/>
    </row>
    <row r="26" spans="1:7" s="12" customFormat="1" ht="57" customHeight="1">
      <c r="B26"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492"/>
      <c r="D26" s="492"/>
      <c r="E26" s="492"/>
      <c r="F26" s="492"/>
      <c r="G26" s="493"/>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D35" sqref="D35"/>
    </sheetView>
  </sheetViews>
  <sheetFormatPr defaultColWidth="9" defaultRowHeight="12.75"/>
  <cols>
    <col min="1" max="1" width="2.875" style="15" customWidth="1"/>
    <col min="2" max="2" width="64" style="15" customWidth="1"/>
    <col min="3" max="3" width="16.37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494" t="s">
        <v>169</v>
      </c>
      <c r="B2" s="494"/>
      <c r="C2" s="494"/>
      <c r="D2" s="494"/>
      <c r="E2" s="494"/>
      <c r="F2" s="494"/>
      <c r="G2" s="494"/>
      <c r="H2" s="494"/>
    </row>
    <row r="3" spans="1:8" s="11" customFormat="1" ht="19.899999999999999" customHeight="1">
      <c r="A3" s="494" t="s">
        <v>70</v>
      </c>
      <c r="B3" s="494"/>
      <c r="C3" s="494"/>
      <c r="D3" s="494"/>
      <c r="E3" s="494"/>
      <c r="F3" s="494"/>
      <c r="G3" s="494"/>
      <c r="H3" s="494"/>
    </row>
    <row r="4" spans="1:8" s="11" customFormat="1" ht="19.899999999999999" customHeight="1">
      <c r="A4" s="495" t="str">
        <f>'2022_BannerMD_BMT_AUT_ADULT'!A4:E4</f>
        <v>EFFECTIVE 10/01/2022 THROUGH 9/30/2023</v>
      </c>
      <c r="B4" s="495"/>
      <c r="C4" s="495"/>
      <c r="D4" s="495"/>
      <c r="E4" s="495"/>
      <c r="F4" s="495"/>
      <c r="G4" s="495"/>
      <c r="H4" s="495"/>
    </row>
    <row r="5" spans="1:8" s="11" customFormat="1" ht="19.899999999999999" customHeight="1">
      <c r="A5" s="494" t="s">
        <v>170</v>
      </c>
      <c r="B5" s="494"/>
      <c r="C5" s="494"/>
      <c r="D5" s="494"/>
      <c r="E5" s="494"/>
      <c r="F5" s="494"/>
      <c r="G5" s="494"/>
      <c r="H5" s="494"/>
    </row>
    <row r="6" spans="1:8" s="11" customFormat="1" ht="12.75" customHeight="1">
      <c r="A6" s="2"/>
      <c r="B6" s="2"/>
      <c r="C6" s="2"/>
      <c r="D6" s="2"/>
      <c r="E6" s="2"/>
      <c r="F6" s="2"/>
      <c r="G6" s="2"/>
      <c r="H6" s="2"/>
    </row>
    <row r="7" spans="1:8" ht="13.9" customHeight="1">
      <c r="B7" s="17"/>
      <c r="C7" s="17"/>
      <c r="D7" s="2" t="s">
        <v>4</v>
      </c>
      <c r="E7" s="2"/>
      <c r="F7" s="2"/>
      <c r="G7" s="2"/>
      <c r="H7" s="2"/>
    </row>
    <row r="8" spans="1:8" ht="24.95" customHeight="1">
      <c r="B8" s="315" t="s">
        <v>5</v>
      </c>
      <c r="C8" s="317" t="s">
        <v>6</v>
      </c>
      <c r="D8" s="315" t="s">
        <v>7</v>
      </c>
      <c r="E8" s="2"/>
      <c r="F8" s="2"/>
      <c r="G8" s="2"/>
      <c r="H8" s="2"/>
    </row>
    <row r="9" spans="1:8" ht="39.950000000000003" customHeight="1">
      <c r="B9" s="397" t="s">
        <v>8</v>
      </c>
      <c r="C9" s="300">
        <v>4459</v>
      </c>
      <c r="D9" s="257">
        <f t="shared" ref="D9:D11" si="0">ROUND(C9*$C$22,0)</f>
        <v>4659</v>
      </c>
      <c r="E9" s="2"/>
      <c r="F9" s="2"/>
      <c r="G9" s="2"/>
      <c r="H9" s="2"/>
    </row>
    <row r="10" spans="1:8" ht="39.950000000000003" customHeight="1">
      <c r="B10" s="41" t="s">
        <v>189</v>
      </c>
      <c r="C10" s="257">
        <v>99677</v>
      </c>
      <c r="D10" s="257">
        <f t="shared" si="0"/>
        <v>104143</v>
      </c>
    </row>
    <row r="11" spans="1:8" ht="39.950000000000003" customHeight="1">
      <c r="B11" s="41" t="s">
        <v>190</v>
      </c>
      <c r="C11" s="220">
        <v>19009</v>
      </c>
      <c r="D11" s="257">
        <f t="shared" si="0"/>
        <v>19861</v>
      </c>
    </row>
    <row r="12" spans="1:8" ht="39.950000000000003" customHeight="1">
      <c r="B12" s="309" t="s">
        <v>104</v>
      </c>
      <c r="C12" s="309"/>
      <c r="D12" s="303">
        <f>SUM(D9:D11)</f>
        <v>128663</v>
      </c>
      <c r="H12" s="30"/>
    </row>
    <row r="13" spans="1:8">
      <c r="D13" s="321"/>
    </row>
    <row r="14" spans="1:8" ht="66" customHeight="1">
      <c r="B14" s="5" t="s">
        <v>69</v>
      </c>
      <c r="C14" s="5"/>
      <c r="D14" s="150">
        <f>'2022_BannerMD_BMT_AUT_ADULT'!D16</f>
        <v>2234</v>
      </c>
      <c r="E14" s="497" t="str">
        <f>'2022_BannerMD_BMT_AUT_ADULT'!E16</f>
        <v>Days 11+/61+ paid at the per diem rate are not subject to the transplant outlier (prep and transplant through day 60) but are subject to outlier pursuant to the transplant specialty contract at an established threshold of $7,263.18</v>
      </c>
      <c r="F14" s="497"/>
      <c r="G14" s="498"/>
    </row>
    <row r="15" spans="1:8" hidden="1">
      <c r="B15" s="318"/>
      <c r="C15" s="318"/>
      <c r="D15" s="311"/>
    </row>
    <row r="16" spans="1:8">
      <c r="B16"/>
      <c r="C16" s="1"/>
    </row>
    <row r="18" spans="1:8" s="12" customFormat="1" ht="47.25" customHeight="1">
      <c r="A18" s="15"/>
      <c r="B18"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92"/>
      <c r="D18" s="492"/>
      <c r="E18" s="492"/>
      <c r="F18" s="492"/>
      <c r="G18" s="493"/>
      <c r="H18" s="15"/>
    </row>
    <row r="19" spans="1:8">
      <c r="B19" s="25"/>
      <c r="C19" s="26"/>
      <c r="E19" s="20"/>
    </row>
    <row r="20" spans="1:8" hidden="1">
      <c r="B20" s="25"/>
      <c r="C20" s="26"/>
      <c r="E20" s="20"/>
    </row>
    <row r="21" spans="1:8" hidden="1">
      <c r="B21" s="138" t="s">
        <v>28</v>
      </c>
    </row>
    <row r="22" spans="1:8" hidden="1">
      <c r="B22" s="15" t="s">
        <v>18</v>
      </c>
      <c r="C22" s="27">
        <v>1.0448</v>
      </c>
    </row>
    <row r="23" spans="1:8" hidden="1">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66</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5" customHeight="1">
      <c r="A6" s="392"/>
      <c r="B6" s="392"/>
      <c r="C6" s="392"/>
      <c r="D6" s="392"/>
      <c r="E6" s="392"/>
      <c r="F6" s="392"/>
      <c r="G6" s="392"/>
    </row>
    <row r="7" spans="1:7" ht="15" customHeight="1">
      <c r="B7" s="17"/>
      <c r="C7" s="17"/>
      <c r="D7" s="2" t="s">
        <v>4</v>
      </c>
      <c r="E7" s="2"/>
      <c r="F7" s="2"/>
      <c r="G7" s="2"/>
    </row>
    <row r="8" spans="1:7" ht="24.95" customHeight="1">
      <c r="B8" s="315" t="s">
        <v>5</v>
      </c>
      <c r="C8" s="317" t="s">
        <v>6</v>
      </c>
      <c r="D8" s="315" t="s">
        <v>7</v>
      </c>
      <c r="E8" s="2"/>
      <c r="F8" s="2"/>
      <c r="G8" s="2"/>
    </row>
    <row r="9" spans="1:7" ht="42.75" customHeight="1">
      <c r="B9" s="397" t="s">
        <v>8</v>
      </c>
      <c r="C9" s="300">
        <v>4459</v>
      </c>
      <c r="D9" s="257">
        <f>ROUND(C9*$C$26,0)</f>
        <v>4659</v>
      </c>
      <c r="E9" s="2"/>
      <c r="F9" s="2"/>
      <c r="G9" s="2"/>
    </row>
    <row r="10" spans="1:7" ht="33.75" customHeight="1">
      <c r="B10" s="41" t="s">
        <v>189</v>
      </c>
      <c r="C10" s="257">
        <v>99677</v>
      </c>
      <c r="D10" s="257">
        <f>ROUND(C10*$C$26,0)</f>
        <v>104143</v>
      </c>
    </row>
    <row r="11" spans="1:7" ht="35.1" customHeight="1">
      <c r="B11" s="309" t="s">
        <v>191</v>
      </c>
      <c r="C11" s="309"/>
      <c r="D11" s="314">
        <f>SUM(D9:D10)</f>
        <v>108802</v>
      </c>
    </row>
    <row r="12" spans="1:7">
      <c r="D12" s="149"/>
    </row>
    <row r="13" spans="1:7" ht="66" customHeight="1">
      <c r="B13" s="5" t="s">
        <v>69</v>
      </c>
      <c r="C13" s="5"/>
      <c r="D13" s="150">
        <f>'2022_BannerMD_BMT_AUT_ADULT'!D16</f>
        <v>2234</v>
      </c>
      <c r="E13" s="497"/>
      <c r="F13" s="497"/>
      <c r="G13" s="498"/>
    </row>
    <row r="14" spans="1:7">
      <c r="B14" s="9"/>
      <c r="C14" s="9"/>
      <c r="D14" s="8"/>
    </row>
    <row r="15" spans="1:7">
      <c r="B15"/>
      <c r="C15" s="9"/>
      <c r="D15" s="8"/>
    </row>
    <row r="16" spans="1:7">
      <c r="B16" s="9"/>
      <c r="C16" s="9"/>
      <c r="D16" s="8"/>
    </row>
    <row r="17" spans="2:7" s="12" customFormat="1" ht="50.25"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2:7">
      <c r="B18" s="1"/>
      <c r="C18" s="1"/>
    </row>
    <row r="19" spans="2:7">
      <c r="C19" s="1"/>
    </row>
    <row r="21" spans="2:7">
      <c r="B21" s="25"/>
      <c r="C21" s="26"/>
    </row>
    <row r="24" spans="2:7" hidden="1"/>
    <row r="25" spans="2:7" hidden="1">
      <c r="B25" s="138" t="s">
        <v>28</v>
      </c>
    </row>
    <row r="26" spans="2:7" hidden="1">
      <c r="B26" s="25" t="s">
        <v>18</v>
      </c>
      <c r="C26" s="27">
        <v>1.0448</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169</v>
      </c>
      <c r="B2" s="494"/>
      <c r="C2" s="494"/>
      <c r="D2" s="494"/>
      <c r="E2" s="494"/>
      <c r="F2" s="494"/>
      <c r="G2" s="494"/>
    </row>
    <row r="3" spans="1:7" s="11" customFormat="1" ht="19.899999999999999" customHeight="1">
      <c r="A3" s="494" t="s">
        <v>80</v>
      </c>
      <c r="B3" s="494"/>
      <c r="C3" s="494"/>
      <c r="D3" s="494"/>
      <c r="E3" s="494"/>
      <c r="F3" s="494"/>
      <c r="G3" s="494"/>
    </row>
    <row r="4" spans="1:7" s="88"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170</v>
      </c>
      <c r="B5" s="494"/>
      <c r="C5" s="494"/>
      <c r="D5" s="494"/>
      <c r="E5" s="494"/>
      <c r="F5" s="494"/>
      <c r="G5" s="494"/>
    </row>
    <row r="6" spans="1:7" s="11" customFormat="1" ht="12.75" customHeight="1">
      <c r="A6" s="392"/>
      <c r="B6" s="392"/>
      <c r="C6" s="392"/>
      <c r="D6" s="392"/>
      <c r="E6" s="392"/>
      <c r="F6" s="392"/>
      <c r="G6" s="392"/>
    </row>
    <row r="7" spans="1:7" ht="13.15" customHeight="1">
      <c r="B7" s="17"/>
      <c r="C7" s="17"/>
      <c r="D7" s="2" t="s">
        <v>4</v>
      </c>
      <c r="E7" s="499"/>
      <c r="F7" s="499"/>
      <c r="G7" s="499"/>
    </row>
    <row r="8" spans="1:7" ht="24.95" customHeight="1">
      <c r="B8" s="315" t="s">
        <v>5</v>
      </c>
      <c r="C8" s="317" t="s">
        <v>6</v>
      </c>
      <c r="D8" s="315" t="s">
        <v>7</v>
      </c>
      <c r="E8" s="2"/>
      <c r="F8" s="2"/>
      <c r="G8" s="2"/>
    </row>
    <row r="9" spans="1:7" ht="46.5" customHeight="1">
      <c r="B9" s="397" t="s">
        <v>8</v>
      </c>
      <c r="C9" s="300">
        <v>6709</v>
      </c>
      <c r="D9" s="257">
        <f>ROUND(C9*$C$26,0)</f>
        <v>7010</v>
      </c>
      <c r="E9" s="2"/>
      <c r="F9" s="2"/>
      <c r="G9" s="2"/>
    </row>
    <row r="10" spans="1:7" ht="27.75" customHeight="1">
      <c r="B10" s="258" t="s">
        <v>10</v>
      </c>
      <c r="C10" s="257">
        <v>138197</v>
      </c>
      <c r="D10" s="257">
        <f t="shared" ref="D10:D12" si="0">ROUND(C10*$C$26,0)</f>
        <v>144388</v>
      </c>
    </row>
    <row r="11" spans="1:7" ht="39.75" customHeight="1">
      <c r="B11" s="41" t="s">
        <v>11</v>
      </c>
      <c r="C11" s="257">
        <v>101802</v>
      </c>
      <c r="D11" s="257">
        <f t="shared" si="0"/>
        <v>106363</v>
      </c>
    </row>
    <row r="12" spans="1:7" ht="35.1" customHeight="1">
      <c r="B12" s="41" t="s">
        <v>12</v>
      </c>
      <c r="C12" s="257">
        <v>35126</v>
      </c>
      <c r="D12" s="257">
        <f t="shared" si="0"/>
        <v>36700</v>
      </c>
    </row>
    <row r="13" spans="1:7" ht="35.1" customHeight="1">
      <c r="B13" s="309" t="s">
        <v>81</v>
      </c>
      <c r="C13" s="346"/>
      <c r="D13" s="314">
        <f>SUM(D9:D12)</f>
        <v>294461</v>
      </c>
    </row>
    <row r="14" spans="1:7">
      <c r="B14" s="328"/>
      <c r="C14" s="328"/>
      <c r="D14" s="347"/>
    </row>
    <row r="15" spans="1:7" ht="66.75" customHeight="1">
      <c r="B15" s="5" t="s">
        <v>14</v>
      </c>
      <c r="C15" s="5"/>
      <c r="D15" s="150">
        <f>'2022_BannerMD_BMT_AUT_ADULT'!D16</f>
        <v>2234</v>
      </c>
      <c r="E15" s="497"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c r="B16" s="9"/>
      <c r="C16" s="9"/>
      <c r="D16" s="8"/>
    </row>
    <row r="17" spans="2:7">
      <c r="B17"/>
      <c r="C17" s="9"/>
      <c r="D17" s="8"/>
    </row>
    <row r="18" spans="2:7">
      <c r="B18" s="9"/>
      <c r="C18" s="9"/>
      <c r="D18" s="8"/>
    </row>
    <row r="19" spans="2:7" s="12" customFormat="1" ht="54" customHeight="1">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0" spans="2:7">
      <c r="B20" s="1"/>
      <c r="C20" s="1"/>
    </row>
    <row r="21" spans="2:7">
      <c r="C21" s="1"/>
    </row>
    <row r="24" spans="2:7" hidden="1"/>
    <row r="25" spans="2:7" hidden="1">
      <c r="B25" s="138" t="s">
        <v>28</v>
      </c>
    </row>
    <row r="26" spans="2:7" hidden="1">
      <c r="B26" s="25" t="s">
        <v>18</v>
      </c>
      <c r="C26" s="27">
        <v>1.0448</v>
      </c>
    </row>
    <row r="27" spans="2:7" hidden="1">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1"/>
  <sheetViews>
    <sheetView showGridLines="0" topLeftCell="A4" zoomScale="90" zoomScaleNormal="90" zoomScaleSheetLayoutView="70" workbookViewId="0">
      <selection activeCell="E12" sqref="E12"/>
    </sheetView>
  </sheetViews>
  <sheetFormatPr defaultColWidth="9" defaultRowHeight="12"/>
  <cols>
    <col min="1" max="1" width="3.125" style="10" customWidth="1"/>
    <col min="2" max="2" width="64" style="10" customWidth="1"/>
    <col min="3" max="3" width="16.37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7" customFormat="1" ht="19.899999999999999" customHeight="1">
      <c r="A2" s="494" t="s">
        <v>169</v>
      </c>
      <c r="B2" s="494"/>
      <c r="C2" s="494"/>
      <c r="D2" s="494"/>
      <c r="E2" s="494"/>
      <c r="F2" s="494"/>
      <c r="G2" s="494"/>
    </row>
    <row r="3" spans="1:7" s="47" customFormat="1" ht="19.899999999999999" customHeight="1">
      <c r="A3" s="494" t="s">
        <v>192</v>
      </c>
      <c r="B3" s="494"/>
      <c r="C3" s="494"/>
      <c r="D3" s="494"/>
      <c r="E3" s="494"/>
      <c r="F3" s="494"/>
      <c r="G3" s="494"/>
    </row>
    <row r="4" spans="1:7" s="47" customFormat="1" ht="19.899999999999999" customHeight="1">
      <c r="A4" s="494" t="s">
        <v>82</v>
      </c>
      <c r="B4" s="494"/>
      <c r="C4" s="494"/>
      <c r="D4" s="494"/>
      <c r="E4" s="494"/>
      <c r="F4" s="494"/>
      <c r="G4" s="494"/>
    </row>
    <row r="5" spans="1:7" s="87" customFormat="1" ht="19.899999999999999" customHeight="1">
      <c r="A5" s="495" t="str">
        <f>'2022_BannerMD_BMT_AUT_ADULT'!A4:E4</f>
        <v>EFFECTIVE 10/01/2022 THROUGH 9/30/2023</v>
      </c>
      <c r="B5" s="495"/>
      <c r="C5" s="495"/>
      <c r="D5" s="495"/>
      <c r="E5" s="495"/>
      <c r="F5" s="495"/>
      <c r="G5" s="495"/>
    </row>
    <row r="6" spans="1:7" s="47" customFormat="1" ht="20.25" customHeight="1">
      <c r="A6" s="494" t="s">
        <v>170</v>
      </c>
      <c r="B6" s="494"/>
      <c r="C6" s="494"/>
      <c r="D6" s="494"/>
      <c r="E6" s="494"/>
      <c r="F6" s="494"/>
      <c r="G6" s="494"/>
    </row>
    <row r="7" spans="1:7" s="47" customFormat="1" ht="20.25" customHeight="1">
      <c r="A7" s="392"/>
      <c r="B7" s="392"/>
      <c r="C7" s="392"/>
      <c r="D7" s="392"/>
      <c r="E7" s="392"/>
      <c r="F7" s="392"/>
      <c r="G7" s="392"/>
    </row>
    <row r="8" spans="1:7" s="15" customFormat="1" ht="12.75">
      <c r="B8" s="316"/>
      <c r="C8" s="316"/>
      <c r="D8" s="315" t="s">
        <v>4</v>
      </c>
      <c r="E8" s="507"/>
      <c r="F8" s="507"/>
      <c r="G8" s="507"/>
    </row>
    <row r="9" spans="1:7" s="15" customFormat="1" ht="38.25">
      <c r="B9" s="80" t="s">
        <v>5</v>
      </c>
      <c r="C9" s="299" t="s">
        <v>6</v>
      </c>
      <c r="D9" s="80" t="s">
        <v>7</v>
      </c>
      <c r="E9" s="2"/>
      <c r="F9" s="2"/>
      <c r="G9" s="2"/>
    </row>
    <row r="10" spans="1:7" s="15" customFormat="1" ht="44.25" customHeight="1">
      <c r="B10" s="397" t="s">
        <v>8</v>
      </c>
      <c r="C10" s="300">
        <v>6922</v>
      </c>
      <c r="D10" s="257">
        <f>ROUND(C10*$C$29,0)</f>
        <v>7232</v>
      </c>
      <c r="E10" s="2"/>
      <c r="F10" s="2"/>
      <c r="G10" s="2"/>
    </row>
    <row r="11" spans="1:7" s="15" customFormat="1" ht="28.9" customHeight="1">
      <c r="B11" s="258" t="s">
        <v>10</v>
      </c>
      <c r="C11" s="257">
        <v>188034</v>
      </c>
      <c r="D11" s="257">
        <f t="shared" ref="D11:D13" si="0">ROUND(C11*$C$29,0)</f>
        <v>196458</v>
      </c>
    </row>
    <row r="12" spans="1:7" s="15" customFormat="1" ht="29.45" customHeight="1">
      <c r="B12" s="41" t="s">
        <v>11</v>
      </c>
      <c r="C12" s="257">
        <v>101802</v>
      </c>
      <c r="D12" s="257">
        <f t="shared" si="0"/>
        <v>106363</v>
      </c>
    </row>
    <row r="13" spans="1:7" s="15" customFormat="1" ht="36.6" customHeight="1">
      <c r="B13" s="41" t="s">
        <v>12</v>
      </c>
      <c r="C13" s="257">
        <v>36894</v>
      </c>
      <c r="D13" s="257">
        <f t="shared" si="0"/>
        <v>38547</v>
      </c>
    </row>
    <row r="14" spans="1:7" s="15" customFormat="1" ht="35.1" customHeight="1">
      <c r="B14" s="302" t="s">
        <v>83</v>
      </c>
      <c r="C14" s="80"/>
      <c r="D14" s="303">
        <f>SUM(D10:D13)</f>
        <v>348600</v>
      </c>
    </row>
    <row r="15" spans="1:7" s="15" customFormat="1" ht="12.75">
      <c r="B15" s="320"/>
      <c r="C15" s="319"/>
      <c r="D15" s="314"/>
    </row>
    <row r="16" spans="1:7" s="15" customFormat="1" ht="75.75" customHeight="1">
      <c r="B16" s="5" t="s">
        <v>14</v>
      </c>
      <c r="C16" s="5"/>
      <c r="D16" s="150">
        <f>'2022_BannerMD_BMT_AUT_ADULT'!D16</f>
        <v>2234</v>
      </c>
      <c r="E16" s="496" t="str">
        <f>'2022_BannerMD_BMT_AUT_ADULT'!E16</f>
        <v>Days 11+/61+ paid at the per diem rate are not subject to the transplant outlier (prep and transplant through day 60) but are subject to outlier pursuant to the transplant specialty contract at an established threshold of $7,263.18</v>
      </c>
      <c r="F16" s="497"/>
      <c r="G16" s="498"/>
    </row>
    <row r="17" spans="1:7" s="15" customFormat="1" ht="12.75">
      <c r="B17" s="9"/>
      <c r="C17" s="9"/>
      <c r="D17" s="8"/>
    </row>
    <row r="18" spans="1:7" s="15" customFormat="1" ht="21" customHeight="1">
      <c r="B18"/>
      <c r="C18" s="9"/>
      <c r="D18" s="8"/>
    </row>
    <row r="19" spans="1:7" s="15" customFormat="1" ht="12.75">
      <c r="B19" s="9"/>
      <c r="C19" s="9"/>
      <c r="D19" s="8"/>
    </row>
    <row r="20" spans="1:7" ht="52.5" customHeight="1">
      <c r="A20" s="12"/>
      <c r="B20"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92"/>
      <c r="D20" s="492"/>
      <c r="E20" s="492"/>
      <c r="F20" s="492"/>
      <c r="G20" s="493"/>
    </row>
    <row r="21" spans="1:7" ht="12.75">
      <c r="A21" s="15"/>
      <c r="B21" s="1"/>
      <c r="C21" s="1"/>
      <c r="D21" s="15"/>
      <c r="E21" s="15"/>
      <c r="F21" s="15"/>
      <c r="G21" s="15"/>
    </row>
    <row r="22" spans="1:7" ht="21" customHeight="1">
      <c r="A22" s="15"/>
      <c r="C22" s="1"/>
      <c r="D22" s="15"/>
      <c r="E22" s="15"/>
      <c r="F22" s="15"/>
      <c r="G22" s="15"/>
    </row>
    <row r="27" spans="1:7" hidden="1"/>
    <row r="28" spans="1:7" ht="12.75" hidden="1">
      <c r="B28" s="138" t="s">
        <v>28</v>
      </c>
      <c r="C28" s="15"/>
      <c r="D28" s="15"/>
      <c r="E28" s="15"/>
      <c r="F28" s="15"/>
    </row>
    <row r="29" spans="1:7" ht="12.75" hidden="1">
      <c r="B29" s="25" t="s">
        <v>18</v>
      </c>
      <c r="C29" s="27">
        <v>1.0448</v>
      </c>
    </row>
    <row r="30" spans="1:7" hidden="1">
      <c r="C30" s="39"/>
    </row>
    <row r="31" spans="1:7" hidden="1"/>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494" t="s">
        <v>193</v>
      </c>
      <c r="B2" s="494"/>
      <c r="C2" s="494"/>
      <c r="D2" s="494"/>
      <c r="E2" s="494"/>
      <c r="F2" s="494"/>
      <c r="G2" s="494"/>
      <c r="H2" s="494"/>
    </row>
    <row r="3" spans="1:8" s="11" customFormat="1" ht="19.899999999999999" customHeight="1">
      <c r="A3" s="494" t="s">
        <v>194</v>
      </c>
      <c r="B3" s="494"/>
      <c r="C3" s="494"/>
      <c r="D3" s="494"/>
      <c r="E3" s="494"/>
      <c r="F3" s="494"/>
      <c r="G3" s="494"/>
      <c r="H3" s="494"/>
    </row>
    <row r="4" spans="1:8" s="11" customFormat="1" ht="19.899999999999999" customHeight="1">
      <c r="A4" s="495" t="str">
        <f>'2022_BannerMD_BMT_AUT_ADULT'!A4:E4</f>
        <v>EFFECTIVE 10/01/2022 THROUGH 9/30/2023</v>
      </c>
      <c r="B4" s="495"/>
      <c r="C4" s="495"/>
      <c r="D4" s="495"/>
      <c r="E4" s="495"/>
      <c r="F4" s="495"/>
      <c r="G4" s="495"/>
      <c r="H4" s="495"/>
    </row>
    <row r="5" spans="1:8" s="11" customFormat="1" ht="19.899999999999999" customHeight="1">
      <c r="A5" s="494" t="s">
        <v>170</v>
      </c>
      <c r="B5" s="494"/>
      <c r="C5" s="494"/>
      <c r="D5" s="494"/>
      <c r="E5" s="494"/>
      <c r="F5" s="494"/>
      <c r="G5" s="494"/>
      <c r="H5" s="494"/>
    </row>
    <row r="6" spans="1:8" s="11" customFormat="1" ht="15.75">
      <c r="A6" s="392"/>
      <c r="B6" s="392"/>
      <c r="C6" s="392"/>
      <c r="D6" s="392"/>
      <c r="E6" s="392"/>
      <c r="F6" s="392"/>
      <c r="G6" s="392"/>
      <c r="H6" s="392"/>
    </row>
    <row r="7" spans="1:8" ht="13.9" customHeight="1">
      <c r="B7" s="17"/>
      <c r="C7" s="17"/>
      <c r="D7" s="2" t="s">
        <v>38</v>
      </c>
      <c r="E7" s="2"/>
      <c r="F7" s="2"/>
      <c r="G7" s="2"/>
      <c r="H7" s="2"/>
    </row>
    <row r="8" spans="1:8" ht="24.95" customHeight="1">
      <c r="B8" s="315" t="s">
        <v>5</v>
      </c>
      <c r="C8" s="317" t="s">
        <v>6</v>
      </c>
      <c r="D8" s="315" t="s">
        <v>7</v>
      </c>
      <c r="E8" s="2"/>
      <c r="F8" s="2"/>
      <c r="G8" s="2"/>
      <c r="H8" s="2"/>
    </row>
    <row r="9" spans="1:8" ht="49.5" customHeight="1">
      <c r="B9" s="397" t="s">
        <v>8</v>
      </c>
      <c r="C9" s="304">
        <v>4618</v>
      </c>
      <c r="D9" s="304">
        <f>ROUND(C9*$C$26,0)</f>
        <v>4825</v>
      </c>
      <c r="E9" s="2"/>
      <c r="F9" s="2"/>
      <c r="G9" s="2"/>
      <c r="H9" s="2"/>
    </row>
    <row r="10" spans="1:8" ht="39.950000000000003" customHeight="1">
      <c r="B10" s="258" t="s">
        <v>10</v>
      </c>
      <c r="C10" s="304">
        <v>111440</v>
      </c>
      <c r="D10" s="304">
        <f t="shared" ref="D10:D12" si="0">ROUND(C10*$C$26,0)</f>
        <v>116433</v>
      </c>
    </row>
    <row r="11" spans="1:8" ht="39.950000000000003" customHeight="1">
      <c r="B11" s="41" t="s">
        <v>11</v>
      </c>
      <c r="C11" s="304">
        <v>46870</v>
      </c>
      <c r="D11" s="304">
        <f t="shared" si="0"/>
        <v>48970</v>
      </c>
    </row>
    <row r="12" spans="1:8" ht="39.950000000000003" customHeight="1">
      <c r="B12" s="41" t="s">
        <v>12</v>
      </c>
      <c r="C12" s="304">
        <v>7551</v>
      </c>
      <c r="D12" s="304">
        <f t="shared" si="0"/>
        <v>7889</v>
      </c>
    </row>
    <row r="13" spans="1:8" ht="39.950000000000003" customHeight="1">
      <c r="B13" s="309" t="s">
        <v>195</v>
      </c>
      <c r="C13" s="309"/>
      <c r="D13" s="313">
        <f>SUM(D9:D12)</f>
        <v>178117</v>
      </c>
      <c r="H13" s="30"/>
    </row>
    <row r="14" spans="1:8">
      <c r="B14" s="328"/>
      <c r="C14" s="328"/>
      <c r="D14" s="345"/>
    </row>
    <row r="15" spans="1:8" ht="63" customHeight="1">
      <c r="B15" s="5" t="s">
        <v>14</v>
      </c>
      <c r="C15" s="5"/>
      <c r="D15" s="145">
        <f>'2022_BannerMD_BMT_AUT_ADULT'!D16</f>
        <v>2234</v>
      </c>
      <c r="E15" s="497"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8">
      <c r="B16" s="9"/>
      <c r="C16" s="9"/>
      <c r="D16" s="8"/>
    </row>
    <row r="17" spans="1:7">
      <c r="B17"/>
      <c r="C17" s="9"/>
      <c r="D17" s="8"/>
    </row>
    <row r="18" spans="1:7">
      <c r="B18" s="9"/>
      <c r="C18" s="9"/>
      <c r="D18" s="8"/>
    </row>
    <row r="19" spans="1:7" s="12" customFormat="1" ht="48" customHeight="1">
      <c r="A19" s="15"/>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0" spans="1:7">
      <c r="D20" s="31"/>
    </row>
    <row r="21" spans="1:7" hidden="1">
      <c r="C21" s="1"/>
    </row>
    <row r="22" spans="1:7" hidden="1"/>
    <row r="23" spans="1:7" hidden="1"/>
    <row r="24" spans="1:7" hidden="1"/>
    <row r="25" spans="1:7" hidden="1">
      <c r="B25" s="138" t="s">
        <v>28</v>
      </c>
    </row>
    <row r="26" spans="1:7" hidden="1">
      <c r="B26" s="25" t="s">
        <v>18</v>
      </c>
      <c r="C26" s="27">
        <v>1.0448</v>
      </c>
    </row>
    <row r="27" spans="1:7">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8"/>
  <sheetViews>
    <sheetView showGridLines="0" zoomScale="80" zoomScaleNormal="80" zoomScaleSheetLayoutView="70" workbookViewId="0">
      <selection activeCell="E9" sqref="E9"/>
    </sheetView>
  </sheetViews>
  <sheetFormatPr defaultColWidth="9" defaultRowHeight="12"/>
  <cols>
    <col min="1" max="1" width="4.25" style="10" customWidth="1"/>
    <col min="2" max="2" width="64" style="10" customWidth="1"/>
    <col min="3" max="3" width="16.3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494" t="s">
        <v>193</v>
      </c>
      <c r="B2" s="494"/>
      <c r="C2" s="494"/>
      <c r="D2" s="494"/>
      <c r="E2" s="494"/>
      <c r="F2" s="494"/>
      <c r="G2" s="494"/>
    </row>
    <row r="3" spans="1:7" ht="19.899999999999999" customHeight="1">
      <c r="A3" s="494" t="s">
        <v>108</v>
      </c>
      <c r="B3" s="494"/>
      <c r="C3" s="494"/>
      <c r="D3" s="494"/>
      <c r="E3" s="494"/>
      <c r="F3" s="494"/>
      <c r="G3" s="494"/>
    </row>
    <row r="4" spans="1:7" s="3" customFormat="1" ht="19.899999999999999" customHeight="1">
      <c r="A4" s="495" t="str">
        <f>'2022_BannerMD_BMT_AUT_ADULT'!A4:E4</f>
        <v>EFFECTIVE 10/01/2022 THROUGH 9/30/2023</v>
      </c>
      <c r="B4" s="495"/>
      <c r="C4" s="495"/>
      <c r="D4" s="495"/>
      <c r="E4" s="495"/>
      <c r="F4" s="495"/>
      <c r="G4" s="495"/>
    </row>
    <row r="5" spans="1:7" ht="19.899999999999999" customHeight="1">
      <c r="A5" s="494" t="s">
        <v>170</v>
      </c>
      <c r="B5" s="494"/>
      <c r="C5" s="494"/>
      <c r="D5" s="494"/>
      <c r="E5" s="494"/>
      <c r="F5" s="494"/>
      <c r="G5" s="494"/>
    </row>
    <row r="6" spans="1:7" ht="19.899999999999999" customHeight="1">
      <c r="A6" s="392"/>
      <c r="B6" s="392"/>
      <c r="C6" s="392"/>
      <c r="D6" s="392"/>
      <c r="E6" s="392"/>
      <c r="F6" s="392"/>
      <c r="G6" s="392"/>
    </row>
    <row r="7" spans="1:7" s="15" customFormat="1" ht="18" customHeight="1">
      <c r="B7" s="17"/>
      <c r="C7" s="17"/>
      <c r="D7" s="2" t="s">
        <v>38</v>
      </c>
      <c r="E7" s="2"/>
      <c r="F7" s="2"/>
      <c r="G7" s="2"/>
    </row>
    <row r="8" spans="1:7" s="15" customFormat="1" ht="38.25">
      <c r="B8" s="315" t="s">
        <v>5</v>
      </c>
      <c r="C8" s="317" t="s">
        <v>6</v>
      </c>
      <c r="D8" s="315" t="s">
        <v>7</v>
      </c>
      <c r="E8" s="2"/>
      <c r="F8" s="2"/>
      <c r="G8" s="2"/>
    </row>
    <row r="9" spans="1:7" s="15" customFormat="1" ht="51.75" customHeight="1">
      <c r="B9" s="397" t="s">
        <v>8</v>
      </c>
      <c r="C9" s="304">
        <v>3216</v>
      </c>
      <c r="D9" s="304">
        <f>ROUND(C9*$C$26,0)</f>
        <v>3360</v>
      </c>
      <c r="E9" s="2"/>
      <c r="F9" s="2"/>
      <c r="G9" s="2"/>
    </row>
    <row r="10" spans="1:7" s="15" customFormat="1" ht="39.950000000000003" customHeight="1">
      <c r="B10" s="258" t="s">
        <v>10</v>
      </c>
      <c r="C10" s="304">
        <v>60907</v>
      </c>
      <c r="D10" s="304">
        <f t="shared" ref="D10:D12" si="0">ROUND(C10*$C$26,0)</f>
        <v>63636</v>
      </c>
    </row>
    <row r="11" spans="1:7" s="15" customFormat="1" ht="39.950000000000003" customHeight="1">
      <c r="B11" s="41" t="s">
        <v>11</v>
      </c>
      <c r="C11" s="304">
        <v>50652</v>
      </c>
      <c r="D11" s="304">
        <f t="shared" si="0"/>
        <v>52921</v>
      </c>
    </row>
    <row r="12" spans="1:7" s="15" customFormat="1" ht="39.950000000000003" customHeight="1">
      <c r="B12" s="348" t="s">
        <v>12</v>
      </c>
      <c r="C12" s="343">
        <v>11506</v>
      </c>
      <c r="D12" s="343">
        <f t="shared" si="0"/>
        <v>12021</v>
      </c>
    </row>
    <row r="13" spans="1:7" s="15" customFormat="1" ht="39.950000000000003" customHeight="1">
      <c r="B13" s="309" t="s">
        <v>196</v>
      </c>
      <c r="C13" s="309"/>
      <c r="D13" s="313">
        <f>SUM(D9:D12)</f>
        <v>131938</v>
      </c>
    </row>
    <row r="14" spans="1:7" s="15" customFormat="1" ht="12.75">
      <c r="B14" s="328"/>
      <c r="C14" s="328"/>
      <c r="D14" s="345"/>
    </row>
    <row r="15" spans="1:7" s="15" customFormat="1" ht="72" customHeight="1">
      <c r="B15" s="5" t="s">
        <v>14</v>
      </c>
      <c r="C15" s="5"/>
      <c r="D15" s="145">
        <f>'2022_BannerMD_BMT_AUT_ADULT'!D16</f>
        <v>2234</v>
      </c>
      <c r="E15" s="497"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s="15" customFormat="1" ht="12.75">
      <c r="B16" s="9"/>
      <c r="C16" s="9"/>
      <c r="D16" s="8"/>
    </row>
    <row r="17" spans="1:7" s="15" customFormat="1" ht="15" customHeight="1">
      <c r="B17"/>
      <c r="C17" s="9"/>
      <c r="D17" s="8"/>
    </row>
    <row r="18" spans="1:7" s="15" customFormat="1" ht="12.75">
      <c r="B18" s="9"/>
      <c r="C18" s="9"/>
      <c r="D18" s="8"/>
    </row>
    <row r="19" spans="1:7" ht="54.75" customHeight="1">
      <c r="A19" s="12"/>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0" spans="1:7" s="15" customFormat="1" ht="12.75">
      <c r="B20" s="1"/>
      <c r="C20" s="1"/>
    </row>
    <row r="21" spans="1:7" s="15" customFormat="1" ht="12.75">
      <c r="C21" s="1"/>
    </row>
    <row r="23" spans="1:7" hidden="1"/>
    <row r="24" spans="1:7" ht="13.5" hidden="1" customHeight="1"/>
    <row r="25" spans="1:7" ht="12.75" hidden="1">
      <c r="B25" s="138" t="s">
        <v>28</v>
      </c>
      <c r="C25" s="15"/>
      <c r="D25" s="15"/>
      <c r="E25" s="15"/>
      <c r="F25" s="15"/>
    </row>
    <row r="26" spans="1:7" ht="12.75" hidden="1">
      <c r="A26" s="15"/>
      <c r="B26" s="25" t="s">
        <v>18</v>
      </c>
      <c r="C26" s="27">
        <v>1.0448</v>
      </c>
      <c r="D26" s="15"/>
    </row>
    <row r="27" spans="1:7" hidden="1">
      <c r="C27" s="39"/>
    </row>
    <row r="28" spans="1:7" hidden="1"/>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topLeftCell="A5"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6.37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60"/>
    </row>
    <row r="2" spans="1:10" s="11" customFormat="1" ht="19.899999999999999" customHeight="1">
      <c r="A2" s="494" t="s">
        <v>197</v>
      </c>
      <c r="B2" s="494"/>
      <c r="C2" s="494"/>
      <c r="D2" s="494"/>
      <c r="E2" s="494"/>
      <c r="F2" s="494"/>
      <c r="G2" s="494"/>
    </row>
    <row r="3" spans="1:10" s="11" customFormat="1" ht="19.899999999999999" customHeight="1">
      <c r="A3" s="494" t="s">
        <v>180</v>
      </c>
      <c r="B3" s="494"/>
      <c r="C3" s="494"/>
      <c r="D3" s="494"/>
      <c r="E3" s="494"/>
      <c r="F3" s="494"/>
      <c r="G3" s="494"/>
    </row>
    <row r="4" spans="1:10" s="11" customFormat="1" ht="19.899999999999999" customHeight="1">
      <c r="A4" s="495" t="str">
        <f>'2022_BannerMD_BMT_AUT_ADULT'!A4:E4</f>
        <v>EFFECTIVE 10/01/2022 THROUGH 9/30/2023</v>
      </c>
      <c r="B4" s="495"/>
      <c r="C4" s="495"/>
      <c r="D4" s="495"/>
      <c r="E4" s="495"/>
      <c r="F4" s="495"/>
      <c r="G4" s="495"/>
    </row>
    <row r="5" spans="1:10" s="11" customFormat="1" ht="19.899999999999999" customHeight="1">
      <c r="A5" s="494" t="s">
        <v>198</v>
      </c>
      <c r="B5" s="494"/>
      <c r="C5" s="494"/>
      <c r="D5" s="494"/>
      <c r="E5" s="494"/>
      <c r="F5" s="494"/>
      <c r="G5" s="494"/>
    </row>
    <row r="6" spans="1:10" s="11" customFormat="1" ht="12.75" customHeight="1">
      <c r="A6" s="392"/>
      <c r="B6" s="392"/>
      <c r="C6" s="392"/>
      <c r="D6" s="392"/>
      <c r="E6" s="392"/>
      <c r="F6" s="392"/>
      <c r="G6" s="392"/>
    </row>
    <row r="7" spans="1:10" ht="15" customHeight="1">
      <c r="B7" s="17"/>
      <c r="C7" s="17"/>
      <c r="D7" s="16" t="s">
        <v>87</v>
      </c>
      <c r="E7" s="2"/>
      <c r="F7" s="2"/>
      <c r="G7" s="2"/>
    </row>
    <row r="8" spans="1:10" ht="24.95" customHeight="1">
      <c r="B8" s="18" t="s">
        <v>5</v>
      </c>
      <c r="C8" s="28" t="s">
        <v>6</v>
      </c>
      <c r="D8" s="18" t="s">
        <v>7</v>
      </c>
      <c r="E8" s="2"/>
      <c r="F8" s="2"/>
      <c r="G8" s="2"/>
    </row>
    <row r="9" spans="1:10" ht="47.25" customHeight="1">
      <c r="B9" s="397" t="s">
        <v>8</v>
      </c>
      <c r="C9" s="174">
        <v>5447</v>
      </c>
      <c r="D9" s="146">
        <f>ROUND(C9*$C$26,0)</f>
        <v>5691</v>
      </c>
      <c r="E9" s="2"/>
      <c r="F9" s="204"/>
      <c r="G9" s="2"/>
    </row>
    <row r="10" spans="1:10" ht="39.950000000000003" customHeight="1">
      <c r="B10" s="23" t="s">
        <v>9</v>
      </c>
      <c r="C10" s="146">
        <v>14350</v>
      </c>
      <c r="D10" s="146">
        <f t="shared" ref="D10:D13" si="0">ROUND(C10*$C$26,0)</f>
        <v>14993</v>
      </c>
      <c r="E10" s="20"/>
      <c r="F10" s="204"/>
    </row>
    <row r="11" spans="1:10" ht="39.950000000000003" customHeight="1">
      <c r="B11" s="23" t="s">
        <v>10</v>
      </c>
      <c r="C11" s="146">
        <v>53432</v>
      </c>
      <c r="D11" s="146">
        <f t="shared" si="0"/>
        <v>55826</v>
      </c>
      <c r="E11" s="20"/>
      <c r="F11" s="204"/>
    </row>
    <row r="12" spans="1:10" ht="39.950000000000003" customHeight="1">
      <c r="B12" s="29" t="s">
        <v>11</v>
      </c>
      <c r="C12" s="146">
        <v>72441</v>
      </c>
      <c r="D12" s="146">
        <f t="shared" si="0"/>
        <v>75686</v>
      </c>
      <c r="E12" s="20"/>
      <c r="F12" s="204"/>
    </row>
    <row r="13" spans="1:10" ht="39.950000000000003" customHeight="1">
      <c r="B13" s="29" t="s">
        <v>12</v>
      </c>
      <c r="C13" s="146">
        <v>10290</v>
      </c>
      <c r="D13" s="146">
        <f t="shared" si="0"/>
        <v>10751</v>
      </c>
      <c r="E13" s="20"/>
      <c r="F13" s="204"/>
    </row>
    <row r="14" spans="1:10" ht="39.950000000000003" customHeight="1">
      <c r="B14" s="323" t="s">
        <v>95</v>
      </c>
      <c r="C14" s="324"/>
      <c r="D14" s="167">
        <f>SUM(D9:D13)</f>
        <v>162947</v>
      </c>
      <c r="F14" s="204"/>
      <c r="G14" s="26"/>
      <c r="H14" s="26"/>
      <c r="I14" s="26"/>
      <c r="J14" s="26"/>
    </row>
    <row r="15" spans="1:10">
      <c r="D15" s="151"/>
    </row>
    <row r="16" spans="1:10" ht="52.5" customHeight="1">
      <c r="B16" s="5" t="s">
        <v>14</v>
      </c>
      <c r="C16" s="5"/>
      <c r="D16" s="150">
        <f>'2022_BannerMD_BMT_AUT_ADULT'!D16</f>
        <v>2234</v>
      </c>
      <c r="E16" s="496" t="str">
        <f>'2022_BannerMD_BMT_AUT_ADULT'!E16</f>
        <v>Days 11+/61+ paid at the per diem rate are not subject to the transplant outlier (prep and transplant through day 60) but are subject to outlier pursuant to the transplant specialty contract at an established threshold of $7,263.18</v>
      </c>
      <c r="F16" s="497"/>
      <c r="G16" s="498"/>
    </row>
    <row r="17" spans="1:9">
      <c r="B17" s="9"/>
      <c r="C17" s="9"/>
      <c r="D17" s="8"/>
    </row>
    <row r="18" spans="1:9">
      <c r="B18"/>
      <c r="C18" s="9"/>
      <c r="D18" s="8"/>
    </row>
    <row r="19" spans="1:9">
      <c r="B19" s="9"/>
      <c r="C19" s="9"/>
      <c r="D19" s="8"/>
    </row>
    <row r="20" spans="1:9" s="12" customFormat="1" ht="48" customHeight="1">
      <c r="B20"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492"/>
      <c r="D20" s="492"/>
      <c r="E20" s="492"/>
      <c r="F20" s="492"/>
      <c r="G20" s="493"/>
    </row>
    <row r="21" spans="1:9">
      <c r="B21" s="1"/>
      <c r="C21" s="1"/>
    </row>
    <row r="22" spans="1:9" ht="27.6" customHeight="1">
      <c r="B22" s="491" t="s">
        <v>88</v>
      </c>
      <c r="C22" s="492"/>
      <c r="D22" s="492"/>
      <c r="E22" s="492"/>
      <c r="F22" s="492"/>
      <c r="G22" s="493"/>
    </row>
    <row r="24" spans="1:9" hidden="1"/>
    <row r="25" spans="1:9" hidden="1">
      <c r="B25" s="138" t="s">
        <v>28</v>
      </c>
    </row>
    <row r="26" spans="1:9" s="10" customFormat="1" hidden="1">
      <c r="A26" s="15"/>
      <c r="B26" s="25" t="s">
        <v>18</v>
      </c>
      <c r="C26" s="27">
        <v>1.0448</v>
      </c>
      <c r="D26" s="15"/>
      <c r="E26" s="15"/>
      <c r="F26" s="15"/>
      <c r="G26" s="15"/>
    </row>
    <row r="27" spans="1:9" hidden="1">
      <c r="B27" s="1"/>
      <c r="C27" s="26"/>
    </row>
    <row r="28" spans="1:9" hidden="1"/>
    <row r="29" spans="1:9" ht="36.75" customHeight="1">
      <c r="B29" s="491" t="s">
        <v>22</v>
      </c>
      <c r="C29" s="492"/>
      <c r="D29" s="492"/>
      <c r="E29" s="492"/>
      <c r="F29" s="492"/>
      <c r="G29" s="493"/>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80" zoomScaleNormal="80" zoomScaleSheetLayoutView="70" workbookViewId="0">
      <selection activeCell="D19" sqref="D19"/>
    </sheetView>
  </sheetViews>
  <sheetFormatPr defaultColWidth="9" defaultRowHeight="12.75"/>
  <cols>
    <col min="1" max="1" width="2.875" style="15" customWidth="1"/>
    <col min="2" max="2" width="64" style="15" customWidth="1"/>
    <col min="3" max="3" width="16.37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197</v>
      </c>
      <c r="B2" s="494"/>
      <c r="C2" s="494"/>
      <c r="D2" s="494"/>
      <c r="E2" s="494"/>
      <c r="F2" s="494"/>
      <c r="G2" s="494"/>
    </row>
    <row r="3" spans="1:7" s="11" customFormat="1" ht="19.899999999999999" customHeight="1">
      <c r="A3" s="494" t="s">
        <v>182</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198</v>
      </c>
      <c r="B5" s="494"/>
      <c r="C5" s="494"/>
      <c r="D5" s="494"/>
      <c r="E5" s="494"/>
      <c r="F5" s="494"/>
      <c r="G5" s="494"/>
    </row>
    <row r="6" spans="1:7" s="12" customFormat="1" ht="18.75" customHeight="1">
      <c r="B6" s="13"/>
      <c r="C6" s="13"/>
    </row>
    <row r="7" spans="1:7" ht="13.9" customHeight="1">
      <c r="B7" s="17"/>
      <c r="C7" s="17"/>
      <c r="D7" s="16" t="s">
        <v>87</v>
      </c>
      <c r="E7" s="2"/>
      <c r="F7" s="2"/>
      <c r="G7" s="2"/>
    </row>
    <row r="8" spans="1:7" ht="41.45" customHeight="1">
      <c r="B8" s="18" t="s">
        <v>5</v>
      </c>
      <c r="C8" s="28" t="s">
        <v>6</v>
      </c>
      <c r="D8" s="18" t="s">
        <v>7</v>
      </c>
    </row>
    <row r="9" spans="1:7" ht="52.5" customHeight="1">
      <c r="B9" s="397" t="s">
        <v>8</v>
      </c>
      <c r="C9" s="174">
        <v>5485</v>
      </c>
      <c r="D9" s="146">
        <f t="shared" ref="D9:D14" si="0">ROUND(C9*$C$24,0)</f>
        <v>5731</v>
      </c>
      <c r="F9" s="205"/>
    </row>
    <row r="10" spans="1:7" ht="39.950000000000003" customHeight="1">
      <c r="B10" s="4" t="s">
        <v>25</v>
      </c>
      <c r="C10" s="146">
        <v>4485</v>
      </c>
      <c r="D10" s="146">
        <f t="shared" si="0"/>
        <v>4686</v>
      </c>
      <c r="F10" s="205"/>
    </row>
    <row r="11" spans="1:7" ht="39.950000000000003" customHeight="1">
      <c r="B11" s="4" t="s">
        <v>199</v>
      </c>
      <c r="C11" s="146">
        <v>14798</v>
      </c>
      <c r="D11" s="146">
        <f t="shared" si="0"/>
        <v>15461</v>
      </c>
      <c r="F11" s="205"/>
    </row>
    <row r="12" spans="1:7" ht="39.950000000000003" customHeight="1">
      <c r="B12" s="23" t="s">
        <v>10</v>
      </c>
      <c r="C12" s="146">
        <v>129395</v>
      </c>
      <c r="D12" s="146">
        <f t="shared" si="0"/>
        <v>135192</v>
      </c>
      <c r="F12" s="205"/>
    </row>
    <row r="13" spans="1:7" ht="39.950000000000003" customHeight="1">
      <c r="B13" s="29" t="s">
        <v>11</v>
      </c>
      <c r="C13" s="146">
        <v>175428</v>
      </c>
      <c r="D13" s="146">
        <f t="shared" si="0"/>
        <v>183287</v>
      </c>
      <c r="F13" s="205"/>
    </row>
    <row r="14" spans="1:7" ht="39.950000000000003" customHeight="1">
      <c r="B14" s="29" t="s">
        <v>12</v>
      </c>
      <c r="C14" s="146">
        <v>24929</v>
      </c>
      <c r="D14" s="146">
        <f t="shared" si="0"/>
        <v>26046</v>
      </c>
      <c r="F14" s="205"/>
    </row>
    <row r="15" spans="1:7" ht="39.950000000000003" customHeight="1">
      <c r="B15" s="40" t="s">
        <v>200</v>
      </c>
      <c r="C15" s="289"/>
      <c r="D15" s="290">
        <f>SUM(D9:D14)</f>
        <v>370403</v>
      </c>
      <c r="E15" s="149"/>
      <c r="F15" s="205"/>
    </row>
    <row r="16" spans="1:7">
      <c r="D16" s="151"/>
    </row>
    <row r="17" spans="1:9" ht="56.25"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B18" s="9"/>
      <c r="C18" s="9"/>
      <c r="D18" s="8"/>
    </row>
    <row r="19" spans="1:9" ht="74.25" customHeight="1">
      <c r="B19"/>
      <c r="C19" s="267">
        <v>1283000</v>
      </c>
      <c r="D19" s="146">
        <f t="shared" ref="D19" si="1">ROUND(C19*$C$24,0)</f>
        <v>1340478</v>
      </c>
      <c r="E19" s="534" t="s">
        <v>201</v>
      </c>
      <c r="F19" s="535"/>
      <c r="G19" s="536"/>
    </row>
    <row r="20" spans="1:9">
      <c r="B20" s="9"/>
      <c r="C20" s="9"/>
      <c r="D20" s="8"/>
    </row>
    <row r="21" spans="1:9" s="12" customFormat="1" ht="59.45" customHeight="1">
      <c r="B21" s="491" t="s">
        <v>36</v>
      </c>
      <c r="C21" s="492"/>
      <c r="D21" s="492"/>
      <c r="E21" s="492"/>
      <c r="F21" s="492"/>
      <c r="G21" s="493"/>
    </row>
    <row r="22" spans="1:9" ht="12.75" customHeight="1">
      <c r="B22" s="398"/>
      <c r="C22" s="325"/>
      <c r="D22" s="533"/>
      <c r="E22" s="533"/>
      <c r="F22" s="533"/>
    </row>
    <row r="23" spans="1:9" ht="12.75" hidden="1" customHeight="1">
      <c r="B23" s="138" t="s">
        <v>28</v>
      </c>
    </row>
    <row r="24" spans="1:9" s="10" customFormat="1" hidden="1">
      <c r="A24" s="15"/>
      <c r="B24" s="25" t="s">
        <v>18</v>
      </c>
      <c r="C24" s="27">
        <v>1.0448</v>
      </c>
      <c r="D24" s="15"/>
      <c r="E24" s="15"/>
      <c r="F24" s="15"/>
      <c r="G24" s="15"/>
    </row>
    <row r="25" spans="1:9">
      <c r="B25" s="1"/>
      <c r="C25" s="26"/>
    </row>
    <row r="26" spans="1:9" ht="26.45" customHeight="1">
      <c r="B26" s="491" t="s">
        <v>88</v>
      </c>
      <c r="C26" s="492"/>
      <c r="D26" s="492"/>
      <c r="E26" s="492"/>
      <c r="F26" s="492"/>
      <c r="G26" s="493"/>
    </row>
    <row r="28" spans="1:9" ht="36.75" customHeight="1">
      <c r="B28" s="491" t="s">
        <v>22</v>
      </c>
      <c r="C28" s="492"/>
      <c r="D28" s="492"/>
      <c r="E28" s="492"/>
      <c r="F28" s="492"/>
      <c r="G28" s="493"/>
      <c r="H28" s="10"/>
      <c r="I28" s="10"/>
    </row>
  </sheetData>
  <mergeCells count="10">
    <mergeCell ref="B28:G28"/>
    <mergeCell ref="B26:G26"/>
    <mergeCell ref="D22:F22"/>
    <mergeCell ref="E19:G19"/>
    <mergeCell ref="B21:G21"/>
    <mergeCell ref="A2:G2"/>
    <mergeCell ref="A3:G3"/>
    <mergeCell ref="A4:G4"/>
    <mergeCell ref="A5:G5"/>
    <mergeCell ref="E17:G17"/>
  </mergeCells>
  <printOptions horizontalCentered="1"/>
  <pageMargins left="0.25" right="0.25" top="0.25" bottom="0.25" header="0.25" footer="0.25"/>
  <pageSetup scale="78"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zoomScale="90" zoomScaleNormal="90" zoomScaleSheetLayoutView="70" workbookViewId="0">
      <selection activeCell="D38" sqref="D38"/>
    </sheetView>
  </sheetViews>
  <sheetFormatPr defaultColWidth="9" defaultRowHeight="12.75"/>
  <cols>
    <col min="1" max="1" width="2.875" style="15" customWidth="1"/>
    <col min="2" max="2" width="64" style="15" customWidth="1"/>
    <col min="3" max="3" width="16.37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197</v>
      </c>
      <c r="B2" s="494"/>
      <c r="C2" s="494"/>
      <c r="D2" s="494"/>
      <c r="E2" s="494"/>
      <c r="F2" s="494"/>
      <c r="G2" s="494"/>
    </row>
    <row r="3" spans="1:7" s="11" customFormat="1" ht="19.899999999999999" customHeight="1">
      <c r="A3" s="494" t="s">
        <v>184</v>
      </c>
      <c r="B3" s="494"/>
      <c r="C3" s="494"/>
      <c r="D3" s="494"/>
      <c r="E3" s="494"/>
      <c r="F3" s="494"/>
      <c r="G3" s="494"/>
    </row>
    <row r="4" spans="1:7" s="11" customFormat="1" ht="19.899999999999999" customHeight="1">
      <c r="A4" s="495" t="str">
        <f>'2022_BannerMD_BMT_AUT_ADULT'!A4</f>
        <v>EFFECTIVE 10/01/2022 THROUGH 9/30/2023</v>
      </c>
      <c r="B4" s="495"/>
      <c r="C4" s="495"/>
      <c r="D4" s="495"/>
      <c r="E4" s="495"/>
      <c r="F4" s="495"/>
      <c r="G4" s="495"/>
    </row>
    <row r="5" spans="1:7" s="11" customFormat="1" ht="19.899999999999999" customHeight="1">
      <c r="A5" s="494" t="s">
        <v>198</v>
      </c>
      <c r="B5" s="494"/>
      <c r="C5" s="494"/>
      <c r="D5" s="494"/>
      <c r="E5" s="494"/>
      <c r="F5" s="494"/>
      <c r="G5" s="494"/>
    </row>
    <row r="6" spans="1:7" s="11" customFormat="1" ht="19.899999999999999" customHeight="1">
      <c r="A6" s="392"/>
      <c r="B6" s="392"/>
      <c r="C6" s="392"/>
      <c r="D6" s="392"/>
      <c r="E6" s="392"/>
      <c r="F6" s="392"/>
      <c r="G6" s="392"/>
    </row>
    <row r="7" spans="1:7">
      <c r="B7" s="17"/>
      <c r="C7" s="17"/>
      <c r="D7" s="16" t="s">
        <v>87</v>
      </c>
      <c r="E7" s="2"/>
      <c r="F7" s="2"/>
      <c r="G7" s="2"/>
    </row>
    <row r="8" spans="1:7" ht="24.95" customHeight="1">
      <c r="B8" s="18" t="s">
        <v>5</v>
      </c>
      <c r="C8" s="28" t="s">
        <v>6</v>
      </c>
      <c r="D8" s="18" t="s">
        <v>7</v>
      </c>
      <c r="E8" s="2"/>
      <c r="F8" s="2"/>
      <c r="G8" s="2"/>
    </row>
    <row r="9" spans="1:7" ht="57.6" customHeight="1">
      <c r="B9" s="397" t="s">
        <v>8</v>
      </c>
      <c r="C9" s="229">
        <v>5568</v>
      </c>
      <c r="D9" s="143">
        <f>ROUND(C9*$C$23,0)</f>
        <v>5817</v>
      </c>
      <c r="E9" s="2"/>
      <c r="F9" s="2"/>
      <c r="G9" s="2"/>
    </row>
    <row r="10" spans="1:7" ht="35.1" customHeight="1">
      <c r="B10" s="4" t="s">
        <v>92</v>
      </c>
      <c r="C10" s="160">
        <v>9828</v>
      </c>
      <c r="D10" s="143">
        <f t="shared" ref="D10:D14" si="0">ROUND(C10*$C$23,0)</f>
        <v>10268</v>
      </c>
      <c r="E10" s="20"/>
    </row>
    <row r="11" spans="1:7" ht="42" customHeight="1">
      <c r="B11" s="4" t="s">
        <v>202</v>
      </c>
      <c r="C11" s="160">
        <v>14798</v>
      </c>
      <c r="D11" s="143">
        <f t="shared" si="0"/>
        <v>15461</v>
      </c>
      <c r="E11" s="20"/>
    </row>
    <row r="12" spans="1:7" ht="35.1" customHeight="1">
      <c r="B12" s="23" t="s">
        <v>10</v>
      </c>
      <c r="C12" s="160">
        <v>53531</v>
      </c>
      <c r="D12" s="143">
        <f t="shared" si="0"/>
        <v>55929</v>
      </c>
      <c r="E12" s="20"/>
    </row>
    <row r="13" spans="1:7" ht="51" customHeight="1">
      <c r="B13" s="29" t="s">
        <v>11</v>
      </c>
      <c r="C13" s="160">
        <v>84556</v>
      </c>
      <c r="D13" s="143">
        <f t="shared" si="0"/>
        <v>88344</v>
      </c>
      <c r="E13" s="20"/>
    </row>
    <row r="14" spans="1:7" ht="47.25" customHeight="1">
      <c r="B14" s="29" t="s">
        <v>12</v>
      </c>
      <c r="C14" s="160">
        <v>27961</v>
      </c>
      <c r="D14" s="143">
        <f t="shared" si="0"/>
        <v>29214</v>
      </c>
      <c r="E14" s="20"/>
    </row>
    <row r="15" spans="1:7" ht="35.1" customHeight="1">
      <c r="B15" s="40" t="s">
        <v>203</v>
      </c>
      <c r="C15" s="289"/>
      <c r="D15" s="291">
        <f>SUM(D9:D14)</f>
        <v>205033</v>
      </c>
    </row>
    <row r="16" spans="1:7">
      <c r="D16" s="156"/>
    </row>
    <row r="17" spans="1:9" ht="63.75"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c r="B18" s="9"/>
      <c r="C18" s="9"/>
      <c r="D18" s="8"/>
    </row>
    <row r="19" spans="1:9" ht="27.75" customHeight="1">
      <c r="B19" s="1"/>
      <c r="C19" s="1" t="s">
        <v>33</v>
      </c>
      <c r="G19" s="57" t="s">
        <v>33</v>
      </c>
    </row>
    <row r="20" spans="1:9" ht="87.6" customHeight="1">
      <c r="B20"/>
      <c r="C20" s="146">
        <v>215544</v>
      </c>
      <c r="D20" s="530" t="s">
        <v>204</v>
      </c>
      <c r="E20" s="531"/>
      <c r="F20" s="532"/>
      <c r="G20" s="143">
        <f>ROUND(C20*$C$23,0)</f>
        <v>225200</v>
      </c>
    </row>
    <row r="22" spans="1:9" hidden="1">
      <c r="B22" s="138" t="s">
        <v>28</v>
      </c>
    </row>
    <row r="23" spans="1:9" hidden="1">
      <c r="B23" s="25" t="s">
        <v>18</v>
      </c>
      <c r="C23" s="27">
        <v>1.0448</v>
      </c>
    </row>
    <row r="24" spans="1:9" hidden="1">
      <c r="C24" s="197"/>
    </row>
    <row r="25" spans="1:9" s="11" customFormat="1" ht="12.75" customHeight="1">
      <c r="A25" s="392"/>
      <c r="B25" s="392"/>
      <c r="C25" s="392"/>
      <c r="D25" s="392"/>
      <c r="E25" s="392"/>
      <c r="F25" s="392"/>
      <c r="G25" s="392"/>
    </row>
    <row r="26" spans="1:9" s="12" customFormat="1" ht="48.75" customHeight="1">
      <c r="B26" s="491" t="s">
        <v>36</v>
      </c>
      <c r="C26" s="492"/>
      <c r="D26" s="492"/>
      <c r="E26" s="492"/>
      <c r="F26" s="492"/>
      <c r="G26" s="493"/>
    </row>
    <row r="28" spans="1:9" ht="34.5" customHeight="1">
      <c r="B28" s="491" t="s">
        <v>88</v>
      </c>
      <c r="C28" s="492"/>
      <c r="D28" s="492"/>
      <c r="E28" s="492"/>
      <c r="F28" s="492"/>
      <c r="G28" s="493"/>
    </row>
    <row r="30" spans="1:9" ht="36.75" customHeight="1">
      <c r="B30" s="491" t="s">
        <v>22</v>
      </c>
      <c r="C30" s="492"/>
      <c r="D30" s="492"/>
      <c r="E30" s="492"/>
      <c r="F30" s="492"/>
      <c r="G30" s="493"/>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0</v>
      </c>
      <c r="B2" s="494"/>
      <c r="C2" s="494"/>
      <c r="D2" s="494"/>
      <c r="E2" s="85"/>
      <c r="F2" s="85"/>
      <c r="G2" s="85"/>
    </row>
    <row r="3" spans="1:7" s="11" customFormat="1" ht="40.5" customHeight="1">
      <c r="A3" s="500" t="s">
        <v>53</v>
      </c>
      <c r="B3" s="500"/>
      <c r="C3" s="500"/>
      <c r="D3" s="500"/>
    </row>
    <row r="4" spans="1:7" s="11" customFormat="1" ht="19.899999999999999" customHeight="1">
      <c r="A4" s="495" t="s">
        <v>2</v>
      </c>
      <c r="B4" s="495"/>
      <c r="C4" s="495"/>
      <c r="D4" s="495"/>
    </row>
    <row r="5" spans="1:7" s="11" customFormat="1" ht="19.899999999999999" customHeight="1">
      <c r="A5" s="494" t="s">
        <v>3</v>
      </c>
      <c r="B5" s="494"/>
      <c r="C5" s="494"/>
      <c r="D5" s="494"/>
      <c r="E5" s="494"/>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3" t="s">
        <v>54</v>
      </c>
      <c r="C9" s="140" t="s">
        <v>51</v>
      </c>
      <c r="D9" s="140" t="s">
        <v>51</v>
      </c>
    </row>
    <row r="10" spans="1:7" ht="13.9" customHeight="1">
      <c r="B10" s="21"/>
      <c r="C10" s="21"/>
      <c r="D10" s="22"/>
    </row>
    <row r="11" spans="1:7" ht="75.75" customHeight="1">
      <c r="B11" s="501" t="s">
        <v>55</v>
      </c>
      <c r="C11" s="502"/>
      <c r="D11" s="503"/>
    </row>
    <row r="12" spans="1:7" s="11" customFormat="1" ht="12.75" customHeight="1">
      <c r="A12" s="392"/>
      <c r="B12" s="392"/>
      <c r="C12" s="392"/>
      <c r="D12" s="392"/>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10" zoomScale="80" zoomScaleNormal="80" zoomScaleSheetLayoutView="70" workbookViewId="0">
      <selection activeCell="H20" sqref="H20"/>
    </sheetView>
  </sheetViews>
  <sheetFormatPr defaultColWidth="9" defaultRowHeight="12.75"/>
  <cols>
    <col min="1" max="1" width="2.875" style="15" customWidth="1"/>
    <col min="2" max="2" width="64" style="15" customWidth="1"/>
    <col min="3" max="3" width="16.37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197</v>
      </c>
      <c r="B2" s="494"/>
      <c r="C2" s="494"/>
      <c r="D2" s="494"/>
      <c r="E2" s="494"/>
      <c r="F2" s="494"/>
      <c r="G2" s="494"/>
    </row>
    <row r="3" spans="1:7" s="11" customFormat="1" ht="19.899999999999999" customHeight="1">
      <c r="A3" s="494" t="s">
        <v>186</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198</v>
      </c>
      <c r="B5" s="494"/>
      <c r="C5" s="494"/>
      <c r="D5" s="494"/>
      <c r="E5" s="494"/>
      <c r="F5" s="494"/>
      <c r="G5" s="494"/>
    </row>
    <row r="6" spans="1:7" s="11" customFormat="1" ht="12.75" customHeight="1">
      <c r="A6" s="392"/>
      <c r="B6" s="392"/>
      <c r="C6" s="392"/>
      <c r="D6" s="392"/>
      <c r="E6" s="392"/>
      <c r="F6" s="392"/>
      <c r="G6" s="392"/>
    </row>
    <row r="7" spans="1:7" ht="18" customHeight="1">
      <c r="B7" s="17"/>
      <c r="C7" s="17"/>
      <c r="D7" s="16" t="s">
        <v>87</v>
      </c>
      <c r="E7" s="2"/>
      <c r="F7" s="2"/>
      <c r="G7" s="2"/>
    </row>
    <row r="8" spans="1:7" ht="39.950000000000003" customHeight="1">
      <c r="B8" s="18" t="s">
        <v>5</v>
      </c>
      <c r="C8" s="28" t="s">
        <v>6</v>
      </c>
      <c r="D8" s="18" t="s">
        <v>7</v>
      </c>
      <c r="E8" s="2"/>
      <c r="F8" s="2"/>
      <c r="G8" s="2"/>
    </row>
    <row r="9" spans="1:7" ht="50.1" customHeight="1">
      <c r="B9" s="397" t="s">
        <v>8</v>
      </c>
      <c r="C9" s="174">
        <v>5689</v>
      </c>
      <c r="D9" s="146">
        <f>ROUND(C9*$C$23,0)</f>
        <v>5944</v>
      </c>
      <c r="E9" s="2"/>
      <c r="F9" s="204"/>
      <c r="G9" s="2"/>
    </row>
    <row r="10" spans="1:7" ht="39.950000000000003" customHeight="1">
      <c r="B10" s="23" t="s">
        <v>185</v>
      </c>
      <c r="C10" s="146">
        <v>10043</v>
      </c>
      <c r="D10" s="146">
        <f>ROUND(C10*$C$23,0)</f>
        <v>10493</v>
      </c>
      <c r="E10" s="20"/>
      <c r="F10" s="204"/>
    </row>
    <row r="11" spans="1:7" ht="39.950000000000003" customHeight="1">
      <c r="B11" s="4" t="s">
        <v>205</v>
      </c>
      <c r="C11" s="146" t="s">
        <v>94</v>
      </c>
      <c r="D11" s="146" t="s">
        <v>94</v>
      </c>
      <c r="E11" s="20"/>
      <c r="F11" s="204"/>
    </row>
    <row r="12" spans="1:7" ht="39.950000000000003" customHeight="1">
      <c r="B12" s="23" t="s">
        <v>10</v>
      </c>
      <c r="C12" s="146">
        <v>54708</v>
      </c>
      <c r="D12" s="146">
        <f t="shared" ref="D12:D13" si="0">ROUND(C12*$C$23,0)</f>
        <v>57159</v>
      </c>
      <c r="E12" s="20"/>
      <c r="F12" s="204"/>
    </row>
    <row r="13" spans="1:7" ht="39.950000000000003" customHeight="1">
      <c r="B13" s="29" t="s">
        <v>11</v>
      </c>
      <c r="C13" s="146">
        <v>86416</v>
      </c>
      <c r="D13" s="146">
        <f t="shared" si="0"/>
        <v>90287</v>
      </c>
      <c r="E13" s="20"/>
      <c r="F13" s="204"/>
    </row>
    <row r="14" spans="1:7" ht="39.950000000000003" customHeight="1">
      <c r="B14" s="29" t="s">
        <v>12</v>
      </c>
      <c r="C14" s="146">
        <v>28577</v>
      </c>
      <c r="D14" s="146">
        <f>ROUND(C14*$C$23,0)</f>
        <v>29857</v>
      </c>
      <c r="E14" s="20"/>
      <c r="F14" s="204"/>
    </row>
    <row r="15" spans="1:7" ht="39.950000000000003" customHeight="1">
      <c r="B15" s="40" t="s">
        <v>206</v>
      </c>
      <c r="C15" s="289"/>
      <c r="D15" s="290">
        <f>SUM(D9:D14)</f>
        <v>193740</v>
      </c>
      <c r="F15" s="204"/>
    </row>
    <row r="16" spans="1:7">
      <c r="D16" s="151"/>
    </row>
    <row r="17" spans="2:9" ht="63.75"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2:9">
      <c r="B18" s="9"/>
      <c r="C18" s="9"/>
      <c r="D18" s="8"/>
    </row>
    <row r="19" spans="2:9" ht="27.75" customHeight="1">
      <c r="B19" s="1"/>
      <c r="C19" s="1" t="s">
        <v>33</v>
      </c>
      <c r="G19" s="57" t="s">
        <v>33</v>
      </c>
    </row>
    <row r="20" spans="2:9" ht="58.15" customHeight="1">
      <c r="B20"/>
      <c r="C20" s="146">
        <v>236072</v>
      </c>
      <c r="D20" s="530" t="s">
        <v>187</v>
      </c>
      <c r="E20" s="531"/>
      <c r="F20" s="532"/>
      <c r="G20" s="146">
        <f>ROUND(C20*$C$23,0)</f>
        <v>246648</v>
      </c>
    </row>
    <row r="22" spans="2:9" hidden="1">
      <c r="B22" s="138" t="s">
        <v>28</v>
      </c>
    </row>
    <row r="23" spans="2:9" hidden="1">
      <c r="B23" s="25" t="s">
        <v>18</v>
      </c>
      <c r="C23" s="27">
        <v>1.0448</v>
      </c>
    </row>
    <row r="24" spans="2:9" hidden="1">
      <c r="C24" s="197"/>
    </row>
    <row r="25" spans="2:9" s="12" customFormat="1" ht="58.5" customHeight="1">
      <c r="B25"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92"/>
      <c r="D25" s="492"/>
      <c r="E25" s="492"/>
      <c r="F25" s="492"/>
      <c r="G25" s="493"/>
    </row>
    <row r="27" spans="2:9" ht="24" customHeight="1">
      <c r="B27" s="491" t="s">
        <v>88</v>
      </c>
      <c r="C27" s="492"/>
      <c r="D27" s="492"/>
      <c r="E27" s="492"/>
      <c r="F27" s="492"/>
      <c r="G27" s="493"/>
    </row>
    <row r="29" spans="2:9" ht="36.75" customHeight="1">
      <c r="B29" s="491" t="s">
        <v>22</v>
      </c>
      <c r="C29" s="492"/>
      <c r="D29" s="492"/>
      <c r="E29" s="492"/>
      <c r="F29" s="492"/>
      <c r="G29" s="493"/>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494" t="s">
        <v>197</v>
      </c>
      <c r="B2" s="494"/>
      <c r="C2" s="494"/>
      <c r="D2" s="494"/>
      <c r="E2" s="85"/>
      <c r="F2" s="85"/>
      <c r="G2" s="85"/>
    </row>
    <row r="3" spans="1:7" s="11" customFormat="1" ht="19.899999999999999" customHeight="1">
      <c r="A3" s="494" t="s">
        <v>44</v>
      </c>
      <c r="B3" s="494"/>
      <c r="C3" s="494"/>
      <c r="D3" s="494"/>
    </row>
    <row r="4" spans="1:7" s="11" customFormat="1" ht="19.899999999999999" customHeight="1">
      <c r="A4" s="495" t="str">
        <f>'2022_BannerMD_BMT_AUT_ADULT'!A4:E4</f>
        <v>EFFECTIVE 10/01/2022 THROUGH 9/30/2023</v>
      </c>
      <c r="B4" s="495"/>
      <c r="C4" s="495"/>
      <c r="D4" s="495"/>
      <c r="E4" s="130"/>
      <c r="F4" s="130"/>
      <c r="G4" s="130"/>
    </row>
    <row r="5" spans="1:7" s="11" customFormat="1" ht="19.899999999999999" customHeight="1">
      <c r="A5" s="494" t="s">
        <v>198</v>
      </c>
      <c r="B5" s="494"/>
      <c r="C5" s="494"/>
      <c r="D5" s="494"/>
      <c r="E5" s="85"/>
      <c r="F5" s="85"/>
      <c r="G5" s="85"/>
    </row>
    <row r="6" spans="1:7" s="12" customFormat="1" ht="15">
      <c r="B6" s="13"/>
      <c r="C6" s="13"/>
      <c r="D6" s="14"/>
    </row>
    <row r="7" spans="1:7" ht="39" customHeight="1">
      <c r="B7" s="315" t="s">
        <v>5</v>
      </c>
      <c r="C7" s="317" t="s">
        <v>6</v>
      </c>
      <c r="D7" s="315" t="s">
        <v>7</v>
      </c>
    </row>
    <row r="8" spans="1:7" ht="20.100000000000001" customHeight="1">
      <c r="B8" s="41" t="s">
        <v>46</v>
      </c>
      <c r="C8" s="305">
        <v>6755</v>
      </c>
      <c r="D8" s="305">
        <f>ROUND($C$8*$C$13,0)</f>
        <v>7058</v>
      </c>
    </row>
    <row r="9" spans="1:7" ht="35.1" customHeight="1">
      <c r="B9" s="302" t="s">
        <v>47</v>
      </c>
      <c r="C9" s="302"/>
      <c r="D9" s="306">
        <f>SUM(D8)</f>
        <v>7058</v>
      </c>
    </row>
    <row r="10" spans="1:7">
      <c r="B10" s="330"/>
      <c r="C10" s="330"/>
      <c r="D10" s="322"/>
    </row>
    <row r="11" spans="1:7">
      <c r="B11" s="1"/>
      <c r="C11" s="1"/>
    </row>
    <row r="12" spans="1:7" hidden="1">
      <c r="B12" s="138" t="s">
        <v>28</v>
      </c>
    </row>
    <row r="13" spans="1:7" hidden="1">
      <c r="B13" s="25" t="s">
        <v>18</v>
      </c>
      <c r="C13" s="329">
        <v>1.0448</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23.625" style="15" hidden="1" customWidth="1"/>
    <col min="4" max="4" width="38.375" style="15" customWidth="1"/>
    <col min="5" max="16384" width="9" style="15"/>
  </cols>
  <sheetData>
    <row r="2" spans="1:4" s="11" customFormat="1" ht="19.899999999999999" customHeight="1">
      <c r="A2" s="494" t="s">
        <v>197</v>
      </c>
      <c r="B2" s="494"/>
      <c r="C2" s="494"/>
      <c r="D2" s="494"/>
    </row>
    <row r="3" spans="1:4" s="11" customFormat="1" ht="19.899999999999999" customHeight="1">
      <c r="A3" s="537" t="s">
        <v>207</v>
      </c>
      <c r="B3" s="537"/>
      <c r="C3" s="537"/>
      <c r="D3" s="537"/>
    </row>
    <row r="4" spans="1:4" s="11" customFormat="1" ht="19.899999999999999" customHeight="1">
      <c r="A4" s="495" t="str">
        <f>'2022_BannerMD_BMT_AUT_ADULT'!A4</f>
        <v>EFFECTIVE 10/01/2022 THROUGH 9/30/2023</v>
      </c>
      <c r="B4" s="495"/>
      <c r="C4" s="495"/>
      <c r="D4" s="495"/>
    </row>
    <row r="5" spans="1:4" s="11" customFormat="1" ht="19.899999999999999" customHeight="1">
      <c r="A5" s="494" t="s">
        <v>198</v>
      </c>
      <c r="B5" s="494"/>
      <c r="C5" s="494"/>
      <c r="D5" s="494"/>
    </row>
    <row r="6" spans="1:4" ht="18.75" customHeight="1">
      <c r="D6" s="2"/>
    </row>
    <row r="7" spans="1:4" ht="13.9" customHeight="1">
      <c r="B7" s="17"/>
      <c r="C7" s="17"/>
      <c r="D7" s="16"/>
    </row>
    <row r="8" spans="1:4" ht="30.95" customHeight="1">
      <c r="B8" s="18" t="s">
        <v>5</v>
      </c>
      <c r="C8" s="28" t="s">
        <v>6</v>
      </c>
      <c r="D8" s="18" t="s">
        <v>7</v>
      </c>
    </row>
    <row r="9" spans="1:4" ht="60.75" customHeight="1">
      <c r="B9" s="253" t="s">
        <v>208</v>
      </c>
      <c r="C9" s="230" t="s">
        <v>51</v>
      </c>
      <c r="D9" s="140" t="s">
        <v>51</v>
      </c>
    </row>
    <row r="10" spans="1:4" ht="35.1" customHeight="1">
      <c r="B10" s="21" t="s">
        <v>209</v>
      </c>
      <c r="C10" s="21"/>
      <c r="D10" s="22" t="s">
        <v>51</v>
      </c>
    </row>
    <row r="11" spans="1:4" ht="30.75" customHeight="1">
      <c r="B11" s="501" t="s">
        <v>210</v>
      </c>
      <c r="C11" s="502"/>
      <c r="D11" s="503"/>
    </row>
    <row r="12" spans="1:4" s="11" customFormat="1" ht="12.75" customHeight="1">
      <c r="A12" s="392"/>
      <c r="B12" s="392"/>
      <c r="C12" s="392"/>
      <c r="D12" s="392"/>
    </row>
    <row r="13" spans="1:4">
      <c r="B13" s="9"/>
      <c r="C13" s="9"/>
      <c r="D13" s="8"/>
    </row>
    <row r="14" spans="1:4">
      <c r="B14" s="9"/>
      <c r="C14" s="9"/>
      <c r="D14" s="8"/>
    </row>
    <row r="15" spans="1:4" ht="15" customHeight="1">
      <c r="B15" s="1"/>
      <c r="C15" s="1"/>
    </row>
    <row r="16" spans="1:4" ht="67.150000000000006" hidden="1" customHeight="1">
      <c r="B16" s="1"/>
      <c r="C16" s="37"/>
      <c r="D16" s="1"/>
    </row>
    <row r="17" spans="1:4" ht="12.75" hidden="1" customHeight="1">
      <c r="B17" s="138" t="s">
        <v>28</v>
      </c>
    </row>
    <row r="18" spans="1:4" s="10" customFormat="1" ht="12.75" hidden="1" customHeight="1">
      <c r="A18" s="15"/>
      <c r="B18" s="25" t="s">
        <v>18</v>
      </c>
      <c r="C18" s="27">
        <v>1.0448</v>
      </c>
      <c r="D18" s="15"/>
    </row>
    <row r="19" spans="1:4" ht="12.75" hidden="1" customHeight="1">
      <c r="B19" s="1" t="s">
        <v>211</v>
      </c>
      <c r="C19" s="26">
        <v>1</v>
      </c>
    </row>
    <row r="20" spans="1:4" hidden="1"/>
    <row r="21"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C9" sqref="C9"/>
    </sheetView>
  </sheetViews>
  <sheetFormatPr defaultColWidth="9" defaultRowHeight="12.7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c r="A2" s="494" t="s">
        <v>197</v>
      </c>
      <c r="B2" s="494"/>
      <c r="C2" s="494"/>
    </row>
    <row r="3" spans="1:3" s="11" customFormat="1" ht="40.5" customHeight="1">
      <c r="A3" s="500" t="s">
        <v>53</v>
      </c>
      <c r="B3" s="500"/>
      <c r="C3" s="500"/>
    </row>
    <row r="4" spans="1:3" s="11" customFormat="1" ht="19.899999999999999" customHeight="1">
      <c r="A4" s="495" t="str">
        <f>'2022_BannerMD_BMT_AUT_ADULT'!A4</f>
        <v>EFFECTIVE 10/01/2022 THROUGH 9/30/2023</v>
      </c>
      <c r="B4" s="495"/>
      <c r="C4" s="495"/>
    </row>
    <row r="5" spans="1:3" s="11" customFormat="1" ht="19.899999999999999" customHeight="1">
      <c r="A5" s="494" t="s">
        <v>198</v>
      </c>
      <c r="B5" s="494"/>
      <c r="C5" s="494"/>
    </row>
    <row r="6" spans="1:3" ht="18.75" customHeight="1">
      <c r="C6" s="2"/>
    </row>
    <row r="7" spans="1:3" ht="13.9" customHeight="1">
      <c r="B7" s="17"/>
      <c r="C7" s="16"/>
    </row>
    <row r="8" spans="1:3" ht="27" customHeight="1">
      <c r="B8" s="18" t="s">
        <v>5</v>
      </c>
      <c r="C8" s="18" t="s">
        <v>7</v>
      </c>
    </row>
    <row r="9" spans="1:3" ht="95.25" customHeight="1">
      <c r="B9" s="253" t="s">
        <v>212</v>
      </c>
      <c r="C9" s="140" t="s">
        <v>51</v>
      </c>
    </row>
    <row r="10" spans="1:3" ht="21" customHeight="1">
      <c r="B10" s="21"/>
      <c r="C10" s="22"/>
    </row>
    <row r="11" spans="1:3" ht="58.5" customHeight="1">
      <c r="B11" s="501" t="s">
        <v>213</v>
      </c>
      <c r="C11" s="503"/>
    </row>
    <row r="12" spans="1:3" s="11" customFormat="1" ht="12.75" customHeight="1">
      <c r="A12" s="392"/>
      <c r="B12" s="392"/>
      <c r="C12" s="392"/>
    </row>
    <row r="13" spans="1:3">
      <c r="B13" s="9"/>
      <c r="C13" s="8"/>
    </row>
    <row r="14" spans="1:3">
      <c r="B14" s="9"/>
      <c r="C14" s="8"/>
    </row>
    <row r="15" spans="1:3" ht="15" customHeight="1">
      <c r="B15" s="1"/>
    </row>
    <row r="16" spans="1:3" hidden="1">
      <c r="B16" s="138" t="s">
        <v>28</v>
      </c>
    </row>
    <row r="17" spans="1:3" s="10" customFormat="1" hidden="1">
      <c r="A17" s="15"/>
      <c r="B17" s="25" t="s">
        <v>18</v>
      </c>
      <c r="C17" s="15"/>
    </row>
    <row r="18" spans="1:3" hidden="1">
      <c r="B18" s="1" t="s">
        <v>211</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8.75" style="15" customWidth="1"/>
    <col min="3" max="3" width="16.3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214</v>
      </c>
      <c r="B2" s="494"/>
      <c r="C2" s="494"/>
      <c r="D2" s="494"/>
      <c r="E2" s="494"/>
      <c r="F2" s="494"/>
      <c r="G2" s="494"/>
    </row>
    <row r="3" spans="1:7" s="11" customFormat="1" ht="19.899999999999999" customHeight="1">
      <c r="A3" s="494" t="s">
        <v>215</v>
      </c>
      <c r="B3" s="494"/>
      <c r="C3" s="494"/>
      <c r="D3" s="494"/>
      <c r="E3" s="494"/>
      <c r="F3" s="494"/>
      <c r="G3" s="494"/>
    </row>
    <row r="4" spans="1:7" s="88"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198</v>
      </c>
      <c r="B5" s="494"/>
      <c r="C5" s="494"/>
      <c r="D5" s="494"/>
      <c r="E5" s="494"/>
      <c r="F5" s="494"/>
      <c r="G5" s="494"/>
    </row>
    <row r="6" spans="1:7" s="11" customFormat="1" ht="12.75" customHeight="1">
      <c r="A6" s="392"/>
      <c r="B6" s="392"/>
      <c r="C6" s="392"/>
      <c r="D6" s="392"/>
      <c r="E6" s="392"/>
      <c r="F6" s="392"/>
      <c r="G6" s="392"/>
    </row>
    <row r="7" spans="1:7" ht="12.6" customHeight="1">
      <c r="B7" s="17"/>
      <c r="C7" s="17"/>
      <c r="D7" s="2" t="s">
        <v>87</v>
      </c>
      <c r="E7" s="2"/>
      <c r="F7" s="2"/>
      <c r="G7" s="2"/>
    </row>
    <row r="8" spans="1:7" ht="24.95" customHeight="1">
      <c r="B8" s="18" t="s">
        <v>5</v>
      </c>
      <c r="C8" s="28" t="s">
        <v>6</v>
      </c>
      <c r="D8" s="18" t="s">
        <v>7</v>
      </c>
      <c r="E8" s="2"/>
      <c r="F8" s="2"/>
      <c r="G8" s="2"/>
    </row>
    <row r="9" spans="1:7" ht="45" customHeight="1">
      <c r="B9" s="397" t="s">
        <v>8</v>
      </c>
      <c r="C9" s="174">
        <v>5073</v>
      </c>
      <c r="D9" s="146">
        <f>ROUND(C9*$C$20,0)</f>
        <v>5300</v>
      </c>
      <c r="E9" s="2"/>
      <c r="F9" s="206"/>
      <c r="G9" s="2"/>
    </row>
    <row r="10" spans="1:7" ht="39.950000000000003" customHeight="1">
      <c r="B10" s="4" t="s">
        <v>189</v>
      </c>
      <c r="C10" s="146">
        <v>109678</v>
      </c>
      <c r="D10" s="146">
        <f t="shared" ref="D10:D11" si="0">ROUND(C10*$C$20,0)</f>
        <v>114592</v>
      </c>
      <c r="E10" s="20"/>
      <c r="F10" s="206"/>
    </row>
    <row r="11" spans="1:7" ht="39.950000000000003" customHeight="1">
      <c r="B11" s="29" t="s">
        <v>190</v>
      </c>
      <c r="C11" s="189">
        <v>19010</v>
      </c>
      <c r="D11" s="146">
        <f t="shared" si="0"/>
        <v>19862</v>
      </c>
      <c r="E11" s="20"/>
      <c r="F11" s="206"/>
    </row>
    <row r="12" spans="1:7" ht="35.1" customHeight="1">
      <c r="B12" s="21" t="s">
        <v>104</v>
      </c>
      <c r="C12" s="21"/>
      <c r="D12" s="167">
        <f>SUM(D9:D11)</f>
        <v>139754</v>
      </c>
      <c r="F12" s="206"/>
    </row>
    <row r="13" spans="1:7">
      <c r="D13" s="149"/>
    </row>
    <row r="14" spans="1:7" ht="61.5" customHeight="1">
      <c r="B14" s="5" t="s">
        <v>69</v>
      </c>
      <c r="C14" s="5"/>
      <c r="D14" s="150">
        <f>'2022_BannerMD_BMT_AUT_ADULT'!D16</f>
        <v>2234</v>
      </c>
      <c r="E14" s="496" t="s">
        <v>118</v>
      </c>
      <c r="F14" s="497"/>
      <c r="G14" s="498"/>
    </row>
    <row r="15" spans="1:7">
      <c r="B15" s="9"/>
      <c r="C15" s="9"/>
      <c r="D15" s="8"/>
    </row>
    <row r="16" spans="1:7" s="12" customFormat="1" ht="54.75" customHeight="1">
      <c r="B16"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492"/>
      <c r="D16" s="492"/>
      <c r="E16" s="492"/>
      <c r="F16" s="492"/>
      <c r="G16" s="493"/>
    </row>
    <row r="18" spans="2:7" ht="29.1" customHeight="1">
      <c r="B18" s="491" t="s">
        <v>88</v>
      </c>
      <c r="C18" s="492"/>
      <c r="D18" s="492"/>
      <c r="E18" s="492"/>
      <c r="F18" s="492"/>
      <c r="G18" s="493"/>
    </row>
    <row r="19" spans="2:7" hidden="1">
      <c r="B19" s="138" t="s">
        <v>28</v>
      </c>
    </row>
    <row r="20" spans="2:7" hidden="1">
      <c r="B20" s="25" t="s">
        <v>18</v>
      </c>
      <c r="C20" s="27">
        <v>1.0448</v>
      </c>
    </row>
    <row r="21" spans="2:7">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6.375"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214</v>
      </c>
      <c r="B2" s="494"/>
      <c r="C2" s="494"/>
      <c r="D2" s="494"/>
      <c r="E2" s="494"/>
      <c r="F2" s="494"/>
      <c r="G2" s="494"/>
    </row>
    <row r="3" spans="1:7" s="11" customFormat="1" ht="19.899999999999999" customHeight="1">
      <c r="A3" s="494" t="s">
        <v>216</v>
      </c>
      <c r="B3" s="494"/>
      <c r="C3" s="494"/>
      <c r="D3" s="494"/>
      <c r="E3" s="494"/>
      <c r="F3" s="494"/>
      <c r="G3" s="494"/>
    </row>
    <row r="4" spans="1:7" s="88"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198</v>
      </c>
      <c r="B5" s="494"/>
      <c r="C5" s="494"/>
      <c r="D5" s="494"/>
      <c r="E5" s="494"/>
      <c r="F5" s="494"/>
      <c r="G5" s="494"/>
    </row>
    <row r="6" spans="1:7" s="11" customFormat="1" ht="12.75" customHeight="1">
      <c r="A6" s="392"/>
      <c r="B6" s="392"/>
      <c r="C6" s="392"/>
      <c r="D6" s="392"/>
      <c r="E6" s="392"/>
      <c r="F6" s="392"/>
      <c r="G6" s="392"/>
    </row>
    <row r="7" spans="1:7" ht="19.5" customHeight="1">
      <c r="B7" s="17"/>
      <c r="C7" s="17"/>
      <c r="D7" s="2" t="s">
        <v>87</v>
      </c>
      <c r="E7" s="2"/>
      <c r="F7" s="2"/>
      <c r="G7" s="2"/>
    </row>
    <row r="8" spans="1:7" ht="24.75" customHeight="1">
      <c r="B8" s="18" t="s">
        <v>5</v>
      </c>
      <c r="C8" s="28" t="s">
        <v>6</v>
      </c>
      <c r="D8" s="18" t="s">
        <v>7</v>
      </c>
      <c r="E8" s="2"/>
      <c r="F8" s="2"/>
      <c r="G8" s="2"/>
    </row>
    <row r="9" spans="1:7" ht="40.5" customHeight="1">
      <c r="B9" s="397" t="s">
        <v>8</v>
      </c>
      <c r="C9" s="174">
        <v>4838</v>
      </c>
      <c r="D9" s="146">
        <f>ROUND(C9*$C$20,0)</f>
        <v>5055</v>
      </c>
      <c r="E9" s="207"/>
      <c r="F9" s="2"/>
      <c r="G9" s="2"/>
    </row>
    <row r="10" spans="1:7" ht="37.5" customHeight="1">
      <c r="B10" s="4" t="s">
        <v>189</v>
      </c>
      <c r="C10" s="146">
        <v>108215</v>
      </c>
      <c r="D10" s="146">
        <f>ROUND(C10*$C$20,0)</f>
        <v>113063</v>
      </c>
      <c r="E10" s="207"/>
    </row>
    <row r="11" spans="1:7" ht="35.1" customHeight="1">
      <c r="B11" s="21" t="s">
        <v>191</v>
      </c>
      <c r="C11" s="21"/>
      <c r="D11" s="167">
        <f>SUM(D9:D10)</f>
        <v>118118</v>
      </c>
      <c r="E11" s="147"/>
    </row>
    <row r="12" spans="1:7">
      <c r="D12" s="149"/>
    </row>
    <row r="13" spans="1:7" ht="35.1" customHeight="1">
      <c r="B13" s="23" t="s">
        <v>117</v>
      </c>
      <c r="C13" s="24"/>
      <c r="D13" s="148">
        <v>65</v>
      </c>
    </row>
    <row r="14" spans="1:7">
      <c r="D14" s="149"/>
    </row>
    <row r="15" spans="1:7" ht="54.75" customHeight="1">
      <c r="B15" s="5" t="s">
        <v>69</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c r="B16" s="9"/>
      <c r="C16" s="9"/>
      <c r="D16" s="8"/>
    </row>
    <row r="17" spans="2:7" s="12" customFormat="1" ht="38.25"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9" spans="2:7" hidden="1">
      <c r="B19" s="138" t="s">
        <v>28</v>
      </c>
    </row>
    <row r="20" spans="2:7" hidden="1">
      <c r="B20" s="25" t="s">
        <v>18</v>
      </c>
      <c r="C20" s="27">
        <v>1.0448</v>
      </c>
    </row>
    <row r="21" spans="2:7" ht="27" customHeight="1">
      <c r="B21" s="491" t="s">
        <v>88</v>
      </c>
      <c r="C21" s="492"/>
      <c r="D21" s="492"/>
      <c r="E21" s="492"/>
      <c r="F21" s="492"/>
      <c r="G21" s="493"/>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topLeftCell="B15" zoomScale="80" zoomScaleNormal="80" zoomScaleSheetLayoutView="70" workbookViewId="0">
      <selection activeCell="D44" sqref="D44"/>
    </sheetView>
  </sheetViews>
  <sheetFormatPr defaultColWidth="9" defaultRowHeight="12"/>
  <cols>
    <col min="1" max="1" width="6.5" style="10" customWidth="1"/>
    <col min="2" max="2" width="64" style="10" customWidth="1"/>
    <col min="3" max="3" width="16.37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499"/>
      <c r="E1" s="499"/>
      <c r="F1" s="499"/>
      <c r="G1" s="499"/>
      <c r="H1" s="499"/>
      <c r="I1" s="499"/>
    </row>
    <row r="2" spans="1:9" ht="19.899999999999999" customHeight="1">
      <c r="A2" s="494" t="s">
        <v>197</v>
      </c>
      <c r="B2" s="494"/>
      <c r="C2" s="494"/>
      <c r="D2" s="494"/>
      <c r="E2" s="494"/>
      <c r="F2" s="494"/>
      <c r="G2" s="494"/>
      <c r="H2" s="494"/>
      <c r="I2" s="494"/>
    </row>
    <row r="3" spans="1:9" ht="19.899999999999999" customHeight="1">
      <c r="A3" s="494" t="s">
        <v>152</v>
      </c>
      <c r="B3" s="494"/>
      <c r="C3" s="494"/>
      <c r="D3" s="494"/>
      <c r="E3" s="494"/>
      <c r="F3" s="494"/>
      <c r="G3" s="494"/>
      <c r="H3" s="494"/>
      <c r="I3" s="494"/>
    </row>
    <row r="4" spans="1:9" ht="19.899999999999999" customHeight="1">
      <c r="A4" s="495" t="str">
        <f>'2022_BannerMD_BMT_AUT_ADULT'!A4:E4</f>
        <v>EFFECTIVE 10/01/2022 THROUGH 9/30/2023</v>
      </c>
      <c r="B4" s="495"/>
      <c r="C4" s="495"/>
      <c r="D4" s="495"/>
      <c r="E4" s="495"/>
      <c r="F4" s="495"/>
      <c r="G4" s="495"/>
      <c r="H4" s="495"/>
      <c r="I4" s="495"/>
    </row>
    <row r="5" spans="1:9" ht="19.899999999999999" customHeight="1">
      <c r="A5" s="494" t="s">
        <v>217</v>
      </c>
      <c r="B5" s="494"/>
      <c r="C5" s="494"/>
      <c r="D5" s="494"/>
      <c r="E5" s="494"/>
      <c r="F5" s="494"/>
      <c r="G5" s="494"/>
      <c r="H5" s="494"/>
      <c r="I5" s="494"/>
    </row>
    <row r="6" spans="1:9" ht="19.899999999999999" customHeight="1">
      <c r="A6" s="544" t="s">
        <v>218</v>
      </c>
      <c r="B6" s="544"/>
      <c r="C6" s="544"/>
      <c r="D6" s="544"/>
      <c r="E6" s="544"/>
      <c r="F6" s="544"/>
      <c r="G6" s="544"/>
      <c r="H6" s="544"/>
      <c r="I6" s="544"/>
    </row>
    <row r="7" spans="1:9" ht="19.899999999999999" customHeight="1">
      <c r="A7" s="400"/>
      <c r="B7" s="400"/>
      <c r="C7" s="400"/>
      <c r="D7" s="400"/>
      <c r="E7" s="400"/>
      <c r="F7" s="400"/>
      <c r="G7" s="400"/>
      <c r="H7" s="400"/>
      <c r="I7" s="400"/>
    </row>
    <row r="8" spans="1:9" ht="18.600000000000001" customHeight="1">
      <c r="A8" s="15"/>
      <c r="B8" s="15"/>
      <c r="C8" s="15"/>
      <c r="D8" s="2" t="s">
        <v>219</v>
      </c>
    </row>
    <row r="9" spans="1:9" ht="15.95" customHeight="1">
      <c r="A9" s="15"/>
      <c r="B9" s="17"/>
      <c r="C9" s="17"/>
      <c r="D9" s="2" t="s">
        <v>220</v>
      </c>
      <c r="E9" s="3"/>
      <c r="F9" s="3"/>
      <c r="G9" s="3"/>
      <c r="H9" s="3"/>
      <c r="I9" s="3"/>
    </row>
    <row r="10" spans="1:9" ht="39.950000000000003" customHeight="1">
      <c r="A10" s="15"/>
      <c r="B10" s="18" t="s">
        <v>5</v>
      </c>
      <c r="C10" s="28" t="s">
        <v>6</v>
      </c>
      <c r="D10" s="54" t="s">
        <v>221</v>
      </c>
      <c r="E10" s="16"/>
      <c r="F10" s="2"/>
      <c r="G10" s="2"/>
      <c r="H10" s="2"/>
      <c r="I10" s="16"/>
    </row>
    <row r="11" spans="1:9" ht="45.75" customHeight="1">
      <c r="A11" s="15"/>
      <c r="B11" s="397" t="s">
        <v>8</v>
      </c>
      <c r="C11" s="143">
        <v>9486</v>
      </c>
      <c r="D11" s="177">
        <f>ROUND(C11*$C$26,0)</f>
        <v>9911</v>
      </c>
      <c r="E11" s="16"/>
      <c r="F11" s="2"/>
      <c r="G11" s="2"/>
      <c r="H11" s="2"/>
      <c r="I11" s="16"/>
    </row>
    <row r="12" spans="1:9" ht="39.950000000000003" customHeight="1">
      <c r="A12" s="15"/>
      <c r="B12" s="43" t="s">
        <v>10</v>
      </c>
      <c r="C12" s="177">
        <v>175090</v>
      </c>
      <c r="D12" s="177">
        <f>ROUND(C12*$C$26,0)</f>
        <v>182934</v>
      </c>
      <c r="E12" s="37"/>
      <c r="F12" s="2"/>
      <c r="G12" s="15"/>
      <c r="H12" s="15"/>
      <c r="I12" s="15"/>
    </row>
    <row r="13" spans="1:9" ht="39.950000000000003" customHeight="1">
      <c r="A13" s="15"/>
      <c r="B13" s="44" t="s">
        <v>11</v>
      </c>
      <c r="C13" s="231">
        <v>131317</v>
      </c>
      <c r="D13" s="177">
        <f>ROUND(C13*$C$26,0)</f>
        <v>137200</v>
      </c>
      <c r="E13" s="37"/>
      <c r="F13" s="2"/>
      <c r="G13" s="15"/>
      <c r="H13" s="15"/>
      <c r="I13" s="15"/>
    </row>
    <row r="14" spans="1:9" ht="40.5" customHeight="1">
      <c r="A14" s="15"/>
      <c r="B14" s="44" t="s">
        <v>12</v>
      </c>
      <c r="C14" s="231">
        <v>50026</v>
      </c>
      <c r="D14" s="177">
        <f>ROUND(C14*$C$26,0)</f>
        <v>52267</v>
      </c>
      <c r="E14" s="37"/>
      <c r="F14" s="2"/>
      <c r="G14" s="15"/>
      <c r="H14" s="15"/>
      <c r="I14" s="15"/>
    </row>
    <row r="15" spans="1:9" ht="39.950000000000003" customHeight="1">
      <c r="A15" s="15"/>
      <c r="B15" s="21" t="s">
        <v>222</v>
      </c>
      <c r="C15" s="21"/>
      <c r="D15" s="326">
        <f>SUM(D11:D14)</f>
        <v>382312</v>
      </c>
      <c r="E15" s="15"/>
      <c r="F15" s="15"/>
      <c r="G15" s="15"/>
      <c r="H15" s="15"/>
      <c r="I15" s="15"/>
    </row>
    <row r="16" spans="1:9" ht="15.75" customHeight="1">
      <c r="A16" s="15"/>
      <c r="B16" s="15"/>
      <c r="C16" s="15"/>
      <c r="D16" s="156"/>
      <c r="E16" s="15"/>
      <c r="F16" s="15"/>
      <c r="G16" s="15"/>
      <c r="H16" s="15"/>
      <c r="I16" s="15"/>
    </row>
    <row r="17" spans="1:9" ht="61.5" customHeight="1">
      <c r="A17" s="15"/>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7"/>
      <c r="H17" s="498"/>
      <c r="I17" s="15"/>
    </row>
    <row r="18" spans="1:9" ht="12.75">
      <c r="A18" s="15"/>
      <c r="B18" s="9"/>
      <c r="C18" s="9"/>
      <c r="D18" s="158"/>
      <c r="E18" s="15"/>
      <c r="F18" s="15"/>
      <c r="G18" s="15"/>
      <c r="H18" s="15"/>
      <c r="I18" s="15"/>
    </row>
    <row r="19" spans="1:9" ht="12.75">
      <c r="A19" s="15"/>
      <c r="B19" s="1"/>
      <c r="C19" s="1" t="s">
        <v>33</v>
      </c>
      <c r="D19" s="176" t="s">
        <v>33</v>
      </c>
      <c r="E19" s="15"/>
      <c r="F19" s="15"/>
      <c r="G19" s="15"/>
      <c r="H19" s="15"/>
      <c r="I19" s="15"/>
    </row>
    <row r="20" spans="1:9" ht="117.75" customHeight="1">
      <c r="A20" s="15"/>
      <c r="B20" s="396" t="s">
        <v>223</v>
      </c>
      <c r="C20" s="177">
        <v>1283000</v>
      </c>
      <c r="D20" s="177">
        <f t="shared" ref="D20" si="0">ROUND(C20*$C$26,0)</f>
        <v>1340478</v>
      </c>
      <c r="E20" s="491" t="s">
        <v>159</v>
      </c>
      <c r="F20" s="492"/>
      <c r="G20" s="492"/>
      <c r="H20" s="492"/>
      <c r="I20" s="493"/>
    </row>
    <row r="21" spans="1:9" ht="14.25" customHeight="1"/>
    <row r="22" spans="1:9" ht="37.5" customHeight="1">
      <c r="A22" s="13"/>
      <c r="B22" s="538"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39"/>
      <c r="D22" s="539"/>
      <c r="E22" s="539"/>
      <c r="F22" s="539"/>
      <c r="G22" s="539"/>
      <c r="H22" s="539"/>
      <c r="I22" s="540"/>
    </row>
    <row r="23" spans="1:9">
      <c r="B23" s="541"/>
      <c r="C23" s="542"/>
      <c r="D23" s="542"/>
      <c r="E23" s="542"/>
      <c r="F23" s="542"/>
      <c r="G23" s="542"/>
      <c r="H23" s="542"/>
      <c r="I23" s="543"/>
    </row>
    <row r="25" spans="1:9" ht="12.75" hidden="1">
      <c r="B25" s="138" t="s">
        <v>28</v>
      </c>
      <c r="C25" s="15"/>
      <c r="D25" s="15"/>
      <c r="E25" s="15"/>
      <c r="F25" s="15"/>
    </row>
    <row r="26" spans="1:9" ht="12.75" hidden="1">
      <c r="B26" s="25" t="s">
        <v>18</v>
      </c>
      <c r="C26" s="27">
        <v>1.0448</v>
      </c>
    </row>
    <row r="27" spans="1:9" ht="12.75" hidden="1">
      <c r="B27" s="15"/>
      <c r="C27" s="197"/>
    </row>
    <row r="28" spans="1:9" ht="12.6" customHeight="1">
      <c r="B28" s="491" t="s">
        <v>88</v>
      </c>
      <c r="C28" s="492"/>
      <c r="D28" s="492"/>
      <c r="E28" s="492"/>
      <c r="F28" s="492"/>
      <c r="G28" s="492"/>
      <c r="H28" s="492"/>
      <c r="I28" s="493"/>
    </row>
    <row r="30" spans="1:9" s="15" customFormat="1" ht="45" customHeight="1">
      <c r="B30" s="504" t="s">
        <v>224</v>
      </c>
      <c r="C30" s="505"/>
      <c r="D30" s="505"/>
      <c r="E30" s="505"/>
      <c r="F30" s="505"/>
      <c r="G30" s="505"/>
      <c r="H30" s="505"/>
      <c r="I30" s="506"/>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J11" sqref="J11"/>
    </sheetView>
  </sheetViews>
  <sheetFormatPr defaultColWidth="9" defaultRowHeight="12"/>
  <cols>
    <col min="1" max="1" width="3.5" style="458" customWidth="1"/>
    <col min="2" max="2" width="64" style="458" customWidth="1"/>
    <col min="3" max="3" width="16.375" style="458" hidden="1" customWidth="1"/>
    <col min="4" max="4" width="25.125" style="458" customWidth="1"/>
    <col min="5" max="5" width="10.5" style="458" customWidth="1"/>
    <col min="6" max="6" width="11.25" style="458" customWidth="1"/>
    <col min="7" max="7" width="23.75" style="458" customWidth="1"/>
    <col min="8" max="16384" width="9" style="458"/>
  </cols>
  <sheetData>
    <row r="1" spans="1:7" ht="12.75">
      <c r="A1" s="457"/>
      <c r="B1" s="457"/>
      <c r="C1" s="457"/>
      <c r="D1" s="457"/>
      <c r="E1" s="457"/>
      <c r="F1" s="457"/>
      <c r="G1" s="457"/>
    </row>
    <row r="2" spans="1:7" ht="19.899999999999999" customHeight="1">
      <c r="A2" s="548" t="s">
        <v>225</v>
      </c>
      <c r="B2" s="548"/>
      <c r="C2" s="548"/>
      <c r="D2" s="548"/>
      <c r="E2" s="548"/>
      <c r="F2" s="548"/>
      <c r="G2" s="548"/>
    </row>
    <row r="3" spans="1:7" ht="19.899999999999999" customHeight="1">
      <c r="A3" s="548" t="s">
        <v>226</v>
      </c>
      <c r="B3" s="548"/>
      <c r="C3" s="548"/>
      <c r="D3" s="548"/>
      <c r="E3" s="548"/>
      <c r="F3" s="548"/>
      <c r="G3" s="548"/>
    </row>
    <row r="4" spans="1:7" ht="19.899999999999999" customHeight="1">
      <c r="A4" s="549" t="s">
        <v>227</v>
      </c>
      <c r="B4" s="549"/>
      <c r="C4" s="549"/>
      <c r="D4" s="549"/>
      <c r="E4" s="549"/>
      <c r="F4" s="549"/>
      <c r="G4" s="549"/>
    </row>
    <row r="5" spans="1:7" ht="19.899999999999999" customHeight="1">
      <c r="A5" s="548" t="s">
        <v>198</v>
      </c>
      <c r="B5" s="548"/>
      <c r="C5" s="548"/>
      <c r="D5" s="548"/>
      <c r="E5" s="548"/>
      <c r="F5" s="548"/>
      <c r="G5" s="548"/>
    </row>
    <row r="6" spans="1:7" ht="18" customHeight="1">
      <c r="A6" s="457"/>
      <c r="B6" s="457"/>
      <c r="C6" s="457"/>
      <c r="D6" s="459"/>
      <c r="E6" s="457"/>
      <c r="F6" s="457"/>
      <c r="G6" s="457"/>
    </row>
    <row r="7" spans="1:7" ht="41.1" customHeight="1">
      <c r="A7" s="457"/>
      <c r="B7" s="460"/>
      <c r="C7" s="461" t="s">
        <v>6</v>
      </c>
      <c r="D7" s="462" t="s">
        <v>228</v>
      </c>
      <c r="E7" s="459"/>
      <c r="F7" s="459"/>
      <c r="G7" s="459"/>
    </row>
    <row r="8" spans="1:7" ht="39.950000000000003" customHeight="1">
      <c r="A8" s="457"/>
      <c r="B8" s="463" t="s">
        <v>8</v>
      </c>
      <c r="C8" s="464">
        <v>7279</v>
      </c>
      <c r="D8" s="436">
        <f>ROUND(C8*$C$24,0)</f>
        <v>7605</v>
      </c>
      <c r="E8" s="459"/>
      <c r="F8" s="459"/>
      <c r="G8" s="459"/>
    </row>
    <row r="9" spans="1:7" ht="39.950000000000003" customHeight="1">
      <c r="A9" s="457"/>
      <c r="B9" s="465" t="s">
        <v>10</v>
      </c>
      <c r="C9" s="466">
        <v>162584</v>
      </c>
      <c r="D9" s="436">
        <f t="shared" ref="D9:D12" si="0">ROUND(C9*$C$24,0)</f>
        <v>169868</v>
      </c>
      <c r="E9" s="457"/>
      <c r="F9" s="457"/>
      <c r="G9" s="457"/>
    </row>
    <row r="10" spans="1:7" s="457" customFormat="1" ht="39.950000000000003" customHeight="1">
      <c r="B10" s="467" t="s">
        <v>190</v>
      </c>
      <c r="C10" s="468">
        <v>19010</v>
      </c>
      <c r="D10" s="436">
        <f t="shared" si="0"/>
        <v>19862</v>
      </c>
      <c r="E10" s="469"/>
      <c r="F10" s="470"/>
    </row>
    <row r="11" spans="1:7" ht="39.950000000000003" customHeight="1">
      <c r="A11" s="457"/>
      <c r="B11" s="467" t="s">
        <v>11</v>
      </c>
      <c r="C11" s="471">
        <v>137571</v>
      </c>
      <c r="D11" s="436">
        <f t="shared" si="0"/>
        <v>143734</v>
      </c>
      <c r="E11" s="457"/>
      <c r="F11" s="457"/>
      <c r="G11" s="457"/>
    </row>
    <row r="12" spans="1:7" ht="39.950000000000003" customHeight="1">
      <c r="A12" s="457"/>
      <c r="B12" s="467" t="s">
        <v>12</v>
      </c>
      <c r="C12" s="471">
        <v>11186</v>
      </c>
      <c r="D12" s="436">
        <f t="shared" si="0"/>
        <v>11687</v>
      </c>
      <c r="E12" s="457"/>
      <c r="F12" s="457"/>
      <c r="G12" s="457"/>
    </row>
    <row r="13" spans="1:7" ht="39.950000000000003" customHeight="1">
      <c r="A13" s="457"/>
      <c r="B13" s="472" t="s">
        <v>229</v>
      </c>
      <c r="C13" s="472"/>
      <c r="D13" s="473">
        <f>SUM(D8:D12)</f>
        <v>352756</v>
      </c>
      <c r="E13" s="457"/>
      <c r="F13" s="457"/>
      <c r="G13" s="457"/>
    </row>
    <row r="14" spans="1:7" ht="12.75">
      <c r="A14" s="457"/>
      <c r="B14" s="457"/>
      <c r="C14" s="457"/>
      <c r="D14" s="474"/>
      <c r="E14" s="457"/>
      <c r="F14" s="457"/>
      <c r="G14" s="457"/>
    </row>
    <row r="15" spans="1:7" ht="71.25" customHeight="1">
      <c r="A15" s="457"/>
      <c r="B15" s="437" t="s">
        <v>14</v>
      </c>
      <c r="C15" s="437"/>
      <c r="D15" s="475">
        <f>'2022_BannerMD_BMT_AUT_ADULT'!D16</f>
        <v>2234</v>
      </c>
      <c r="E15" s="550" t="str">
        <f>'2022_BannerMD_BMT_AUT_ADULT'!E16</f>
        <v>Days 11+/61+ paid at the per diem rate are not subject to the transplant outlier (prep and transplant through day 60) but are subject to outlier pursuant to the transplant specialty contract at an established threshold of $7,263.18</v>
      </c>
      <c r="F15" s="551"/>
      <c r="G15" s="552"/>
    </row>
    <row r="16" spans="1:7" ht="12.75">
      <c r="A16" s="457"/>
      <c r="B16" s="476"/>
      <c r="C16" s="476"/>
      <c r="D16" s="477"/>
      <c r="E16" s="457"/>
      <c r="F16" s="457"/>
      <c r="G16" s="457"/>
    </row>
    <row r="17" spans="1:7" ht="12.75">
      <c r="A17" s="457"/>
      <c r="B17" s="478"/>
      <c r="C17" s="478"/>
      <c r="D17" s="479" t="s">
        <v>33</v>
      </c>
      <c r="E17" s="457"/>
      <c r="F17" s="457"/>
      <c r="G17" s="457"/>
    </row>
    <row r="18" spans="1:7" ht="76.5">
      <c r="B18" s="480" t="s">
        <v>230</v>
      </c>
      <c r="C18" s="481">
        <v>851912</v>
      </c>
      <c r="D18" s="436">
        <f t="shared" ref="D18" si="1">ROUND(C18*$C$24,0)</f>
        <v>890078</v>
      </c>
    </row>
    <row r="20" spans="1:7" ht="54" customHeight="1">
      <c r="A20" s="482"/>
      <c r="B20" s="545"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46"/>
      <c r="D20" s="546"/>
      <c r="E20" s="546"/>
      <c r="F20" s="546"/>
      <c r="G20" s="547"/>
    </row>
    <row r="22" spans="1:7" ht="29.45" customHeight="1">
      <c r="B22" s="545" t="s">
        <v>88</v>
      </c>
      <c r="C22" s="546"/>
      <c r="D22" s="546"/>
      <c r="E22" s="546"/>
      <c r="F22" s="546"/>
      <c r="G22" s="547"/>
    </row>
    <row r="23" spans="1:7" ht="12.75" hidden="1">
      <c r="B23" s="483" t="s">
        <v>28</v>
      </c>
      <c r="C23" s="457"/>
      <c r="D23" s="457"/>
      <c r="E23" s="457"/>
      <c r="F23" s="457"/>
    </row>
    <row r="24" spans="1:7" ht="12.75" hidden="1">
      <c r="B24" s="484" t="s">
        <v>18</v>
      </c>
      <c r="C24" s="208">
        <v>1.0448</v>
      </c>
      <c r="D24" s="485"/>
      <c r="E24" s="485"/>
    </row>
    <row r="25" spans="1:7" ht="15.6" customHeight="1">
      <c r="B25" s="457"/>
      <c r="C25" s="486"/>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G7" sqref="G7"/>
    </sheetView>
  </sheetViews>
  <sheetFormatPr defaultColWidth="9" defaultRowHeight="12"/>
  <cols>
    <col min="1" max="1" width="3.5" style="10" customWidth="1"/>
    <col min="2" max="2" width="64" style="10" customWidth="1"/>
    <col min="3" max="3" width="16.37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494" t="s">
        <v>225</v>
      </c>
      <c r="B2" s="494"/>
      <c r="C2" s="494"/>
      <c r="D2" s="494"/>
      <c r="E2" s="494"/>
      <c r="F2" s="494"/>
      <c r="G2" s="494"/>
    </row>
    <row r="3" spans="1:7" ht="19.899999999999999" customHeight="1">
      <c r="A3" s="494" t="s">
        <v>231</v>
      </c>
      <c r="B3" s="494"/>
      <c r="C3" s="494"/>
      <c r="D3" s="494"/>
      <c r="E3" s="494"/>
      <c r="F3" s="494"/>
      <c r="G3" s="494"/>
    </row>
    <row r="4" spans="1:7" ht="19.899999999999999" customHeight="1">
      <c r="A4" s="495" t="str">
        <f>'2022_BannerMD_BMT_AUT_ADULT'!A4:E4</f>
        <v>EFFECTIVE 10/01/2022 THROUGH 9/30/2023</v>
      </c>
      <c r="B4" s="495"/>
      <c r="C4" s="495"/>
      <c r="D4" s="495"/>
      <c r="E4" s="495"/>
      <c r="F4" s="495"/>
      <c r="G4" s="495"/>
    </row>
    <row r="5" spans="1:7" ht="19.899999999999999" customHeight="1">
      <c r="A5" s="494" t="s">
        <v>198</v>
      </c>
      <c r="B5" s="494"/>
      <c r="C5" s="494"/>
      <c r="D5" s="494"/>
      <c r="E5" s="494"/>
      <c r="F5" s="494"/>
      <c r="G5" s="494"/>
    </row>
    <row r="6" spans="1:7" ht="18" customHeight="1">
      <c r="A6" s="15"/>
      <c r="B6" s="15"/>
      <c r="C6" s="15"/>
      <c r="D6" s="2"/>
      <c r="E6" s="15"/>
      <c r="F6" s="15"/>
      <c r="G6" s="15"/>
    </row>
    <row r="7" spans="1:7" ht="41.1" customHeight="1">
      <c r="A7" s="15"/>
      <c r="B7" s="18"/>
      <c r="C7" s="129" t="s">
        <v>6</v>
      </c>
      <c r="D7" s="292" t="s">
        <v>228</v>
      </c>
      <c r="E7" s="2"/>
      <c r="F7" s="2"/>
      <c r="G7" s="2"/>
    </row>
    <row r="8" spans="1:7" ht="39.950000000000003" customHeight="1">
      <c r="A8" s="15"/>
      <c r="B8" s="397" t="s">
        <v>8</v>
      </c>
      <c r="C8" s="247">
        <v>7279</v>
      </c>
      <c r="D8" s="146">
        <f>ROUND(C8*$C$23,0)</f>
        <v>7605</v>
      </c>
      <c r="E8" s="2"/>
      <c r="F8" s="2"/>
      <c r="G8" s="2"/>
    </row>
    <row r="9" spans="1:7" ht="39.950000000000003" customHeight="1">
      <c r="A9" s="15"/>
      <c r="B9" s="78" t="s">
        <v>10</v>
      </c>
      <c r="C9" s="266">
        <v>162584</v>
      </c>
      <c r="D9" s="146">
        <f>ROUND(C9*$C$23,0)</f>
        <v>169868</v>
      </c>
      <c r="E9" s="15"/>
      <c r="F9" s="15"/>
      <c r="G9" s="15"/>
    </row>
    <row r="10" spans="1:7" ht="39.950000000000003" customHeight="1">
      <c r="A10" s="15"/>
      <c r="B10" s="29" t="s">
        <v>11</v>
      </c>
      <c r="C10" s="265">
        <v>137571</v>
      </c>
      <c r="D10" s="146">
        <f>ROUND(C10*$C$23,0)</f>
        <v>143734</v>
      </c>
      <c r="E10" s="15"/>
      <c r="F10" s="15"/>
      <c r="G10" s="15"/>
    </row>
    <row r="11" spans="1:7" ht="39.950000000000003" customHeight="1">
      <c r="A11" s="15"/>
      <c r="B11" s="29" t="s">
        <v>12</v>
      </c>
      <c r="C11" s="265">
        <v>11186</v>
      </c>
      <c r="D11" s="146">
        <f>ROUND(C11*$C$23,0)</f>
        <v>11687</v>
      </c>
      <c r="E11" s="15"/>
      <c r="F11" s="15"/>
      <c r="G11" s="15"/>
    </row>
    <row r="12" spans="1:7" ht="39.950000000000003" customHeight="1">
      <c r="A12" s="15"/>
      <c r="B12" s="21" t="s">
        <v>229</v>
      </c>
      <c r="C12" s="21"/>
      <c r="D12" s="175">
        <f>SUM(D8:D11)</f>
        <v>332894</v>
      </c>
      <c r="E12" s="15"/>
      <c r="F12" s="15"/>
      <c r="G12" s="15"/>
    </row>
    <row r="13" spans="1:7" ht="12.75">
      <c r="A13" s="15"/>
      <c r="B13" s="15"/>
      <c r="C13" s="15"/>
      <c r="D13" s="151"/>
      <c r="E13" s="15"/>
      <c r="F13" s="15"/>
      <c r="G13" s="15"/>
    </row>
    <row r="14" spans="1:7" ht="71.25" customHeight="1">
      <c r="A14" s="15"/>
      <c r="B14" s="5" t="s">
        <v>14</v>
      </c>
      <c r="C14" s="5"/>
      <c r="D14" s="150">
        <f>'2022_BannerMD_BMT_AUT_ADULT'!D16</f>
        <v>2234</v>
      </c>
      <c r="E14" s="496" t="str">
        <f>'2022_BannerMD_BMT_AUT_ADULT'!E16</f>
        <v>Days 11+/61+ paid at the per diem rate are not subject to the transplant outlier (prep and transplant through day 60) but are subject to outlier pursuant to the transplant specialty contract at an established threshold of $7,263.18</v>
      </c>
      <c r="F14" s="497"/>
      <c r="G14" s="498"/>
    </row>
    <row r="15" spans="1:7" ht="12.75">
      <c r="A15" s="15"/>
      <c r="B15" s="9"/>
      <c r="C15" s="9"/>
      <c r="D15" s="168"/>
      <c r="E15" s="15"/>
      <c r="F15" s="15"/>
      <c r="G15" s="15"/>
    </row>
    <row r="16" spans="1:7" ht="12.75">
      <c r="A16" s="15"/>
      <c r="B16" s="1"/>
      <c r="C16" s="1"/>
      <c r="D16" s="178" t="s">
        <v>33</v>
      </c>
      <c r="E16" s="15"/>
      <c r="F16" s="15"/>
      <c r="G16" s="15"/>
    </row>
    <row r="17" spans="1:7" ht="76.5">
      <c r="B17" s="396" t="s">
        <v>230</v>
      </c>
      <c r="C17" s="179">
        <v>851912</v>
      </c>
      <c r="D17" s="146">
        <f>ROUND(C17*$C$23,0)</f>
        <v>890078</v>
      </c>
    </row>
    <row r="19" spans="1:7" ht="54" customHeight="1">
      <c r="A19" s="12"/>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1" spans="1:7" ht="29.45" customHeight="1">
      <c r="B21" s="491" t="s">
        <v>88</v>
      </c>
      <c r="C21" s="492"/>
      <c r="D21" s="492"/>
      <c r="E21" s="492"/>
      <c r="F21" s="492"/>
      <c r="G21" s="493"/>
    </row>
    <row r="22" spans="1:7" ht="12.75" hidden="1">
      <c r="B22" s="138" t="s">
        <v>28</v>
      </c>
      <c r="C22" s="15"/>
      <c r="D22" s="15"/>
      <c r="E22" s="15"/>
      <c r="F22" s="15"/>
    </row>
    <row r="23" spans="1:7" ht="12.75" hidden="1">
      <c r="B23" s="25" t="s">
        <v>18</v>
      </c>
      <c r="C23" s="27">
        <v>1.0448</v>
      </c>
      <c r="D23" s="32"/>
      <c r="E23" s="32"/>
    </row>
    <row r="24" spans="1:7" ht="15.6" hidden="1" customHeight="1">
      <c r="B24" s="15"/>
      <c r="C24" s="197"/>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topLeftCell="B1" zoomScale="90" zoomScaleNormal="90" zoomScaleSheetLayoutView="70" workbookViewId="0">
      <selection activeCell="I10" sqref="I10"/>
    </sheetView>
  </sheetViews>
  <sheetFormatPr defaultColWidth="9" defaultRowHeight="12"/>
  <cols>
    <col min="1" max="1" width="3" style="10" customWidth="1"/>
    <col min="2" max="2" width="69.125" style="10" customWidth="1"/>
    <col min="3" max="3" width="16.37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553" t="s">
        <v>232</v>
      </c>
      <c r="B2" s="553"/>
      <c r="C2" s="553"/>
      <c r="D2" s="553"/>
      <c r="E2" s="553"/>
      <c r="F2" s="553"/>
      <c r="G2" s="553"/>
    </row>
    <row r="3" spans="1:7" ht="19.899999999999999" customHeight="1">
      <c r="A3" s="553" t="s">
        <v>1</v>
      </c>
      <c r="B3" s="553"/>
      <c r="C3" s="553"/>
      <c r="D3" s="553"/>
      <c r="E3" s="553"/>
      <c r="F3" s="553"/>
      <c r="G3" s="553"/>
    </row>
    <row r="4" spans="1:7" s="3" customFormat="1" ht="19.899999999999999" customHeight="1">
      <c r="A4" s="554" t="str">
        <f>'2022_BannerMD_BMT_AUT_ADULT'!A4:E4</f>
        <v>EFFECTIVE 10/01/2022 THROUGH 9/30/2023</v>
      </c>
      <c r="B4" s="554"/>
      <c r="C4" s="554"/>
      <c r="D4" s="554"/>
      <c r="E4" s="554"/>
      <c r="F4" s="554"/>
      <c r="G4" s="554"/>
    </row>
    <row r="5" spans="1:7" ht="19.899999999999999" customHeight="1">
      <c r="A5" s="553" t="s">
        <v>233</v>
      </c>
      <c r="B5" s="553"/>
      <c r="C5" s="553"/>
      <c r="D5" s="553"/>
      <c r="E5" s="553"/>
      <c r="F5" s="553"/>
      <c r="G5" s="553"/>
    </row>
    <row r="6" spans="1:7" ht="12.75">
      <c r="A6" s="70"/>
      <c r="B6" s="70"/>
      <c r="C6" s="70"/>
      <c r="D6" s="70"/>
      <c r="E6" s="70"/>
      <c r="F6" s="70"/>
      <c r="G6" s="70"/>
    </row>
    <row r="7" spans="1:7" ht="18.75" customHeight="1">
      <c r="A7" s="71"/>
      <c r="B7" s="72"/>
      <c r="C7" s="72"/>
      <c r="D7" s="70" t="s">
        <v>4</v>
      </c>
      <c r="E7" s="70"/>
      <c r="F7" s="70"/>
      <c r="G7" s="70"/>
    </row>
    <row r="8" spans="1:7" s="15" customFormat="1" ht="38.25">
      <c r="A8" s="71"/>
      <c r="B8" s="73" t="s">
        <v>5</v>
      </c>
      <c r="C8" s="129" t="s">
        <v>6</v>
      </c>
      <c r="D8" s="73" t="s">
        <v>7</v>
      </c>
      <c r="E8" s="70"/>
      <c r="F8" s="70"/>
      <c r="G8" s="70"/>
    </row>
    <row r="9" spans="1:7" s="15" customFormat="1" ht="46.5" customHeight="1">
      <c r="A9" s="71"/>
      <c r="B9" s="397" t="s">
        <v>8</v>
      </c>
      <c r="C9" s="215">
        <v>5447</v>
      </c>
      <c r="D9" s="146">
        <f>ROUND(C9*$C$24,0)</f>
        <v>5691</v>
      </c>
      <c r="E9" s="70"/>
      <c r="F9" s="70"/>
      <c r="G9" s="70"/>
    </row>
    <row r="10" spans="1:7" s="15" customFormat="1" ht="39.950000000000003" customHeight="1">
      <c r="A10" s="71"/>
      <c r="B10" s="74" t="s">
        <v>9</v>
      </c>
      <c r="C10" s="232">
        <v>13482</v>
      </c>
      <c r="D10" s="146">
        <f t="shared" ref="D10:D13" si="0">ROUND(C10*$C$24,0)</f>
        <v>14086</v>
      </c>
      <c r="E10" s="75"/>
      <c r="F10" s="71"/>
      <c r="G10" s="71"/>
    </row>
    <row r="11" spans="1:7" s="15" customFormat="1" ht="39.950000000000003" customHeight="1">
      <c r="A11" s="71"/>
      <c r="B11" s="74" t="s">
        <v>10</v>
      </c>
      <c r="C11" s="233">
        <v>101111</v>
      </c>
      <c r="D11" s="146">
        <f t="shared" si="0"/>
        <v>105641</v>
      </c>
      <c r="E11" s="75"/>
      <c r="F11" s="71"/>
      <c r="G11" s="71"/>
    </row>
    <row r="12" spans="1:7" s="15" customFormat="1" ht="39.950000000000003" customHeight="1">
      <c r="A12" s="71"/>
      <c r="B12" s="76" t="s">
        <v>11</v>
      </c>
      <c r="C12" s="233">
        <v>25615</v>
      </c>
      <c r="D12" s="146">
        <f t="shared" si="0"/>
        <v>26763</v>
      </c>
      <c r="E12" s="75"/>
      <c r="F12" s="71"/>
      <c r="G12" s="71"/>
    </row>
    <row r="13" spans="1:7" s="15" customFormat="1" ht="39.950000000000003" customHeight="1">
      <c r="A13" s="71"/>
      <c r="B13" s="76" t="s">
        <v>12</v>
      </c>
      <c r="C13" s="233">
        <v>9437</v>
      </c>
      <c r="D13" s="146">
        <f t="shared" si="0"/>
        <v>9860</v>
      </c>
      <c r="E13" s="75"/>
      <c r="F13" s="71"/>
      <c r="G13" s="71"/>
    </row>
    <row r="14" spans="1:7" s="15" customFormat="1" ht="39.950000000000003" customHeight="1">
      <c r="A14" s="71"/>
      <c r="B14" s="77" t="s">
        <v>234</v>
      </c>
      <c r="C14" s="77"/>
      <c r="D14" s="182">
        <f>SUM(D9:D13)</f>
        <v>162041</v>
      </c>
      <c r="E14" s="71"/>
      <c r="F14" s="71"/>
      <c r="G14" s="71"/>
    </row>
    <row r="15" spans="1:7" ht="12.75">
      <c r="A15" s="71"/>
      <c r="B15" s="71"/>
      <c r="C15" s="71"/>
      <c r="D15" s="183"/>
      <c r="E15" s="71"/>
      <c r="F15" s="71"/>
      <c r="G15" s="71"/>
    </row>
    <row r="16" spans="1:7" ht="73.5" customHeight="1">
      <c r="A16" s="71"/>
      <c r="B16" s="5" t="s">
        <v>14</v>
      </c>
      <c r="C16" s="5"/>
      <c r="D16" s="150">
        <f>'2022_BannerMD_BMT_AUT_ADULT'!D16</f>
        <v>2234</v>
      </c>
      <c r="E16" s="496" t="str">
        <f>'2022_BannerMD_BMT_AUT_ADULT'!E16</f>
        <v>Days 11+/61+ paid at the per diem rate are not subject to the transplant outlier (prep and transplant through day 60) but are subject to outlier pursuant to the transplant specialty contract at an established threshold of $7,263.18</v>
      </c>
      <c r="F16" s="497"/>
      <c r="G16" s="498"/>
    </row>
    <row r="17" spans="1:9" ht="12.75">
      <c r="B17" s="9"/>
      <c r="C17" s="9"/>
      <c r="D17" s="8"/>
    </row>
    <row r="18" spans="1:9" ht="51.75" customHeight="1">
      <c r="A18" s="71"/>
      <c r="B18"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492"/>
      <c r="D18" s="492"/>
      <c r="E18" s="492"/>
      <c r="F18" s="492"/>
      <c r="G18" s="493"/>
    </row>
    <row r="20" spans="1:9" s="15" customFormat="1" ht="36.75" customHeight="1">
      <c r="B20" s="510" t="s">
        <v>22</v>
      </c>
      <c r="C20" s="505"/>
      <c r="D20" s="505"/>
      <c r="E20" s="505"/>
      <c r="F20" s="505"/>
      <c r="G20" s="506"/>
      <c r="H20" s="10"/>
      <c r="I20" s="10"/>
    </row>
    <row r="22" spans="1:9" ht="13.5" customHeight="1"/>
    <row r="23" spans="1:9" ht="12.75" hidden="1">
      <c r="B23" s="138" t="s">
        <v>28</v>
      </c>
      <c r="C23" s="15"/>
      <c r="D23" s="15"/>
      <c r="E23" s="15"/>
      <c r="F23" s="15"/>
    </row>
    <row r="24" spans="1:9" ht="12.75" hidden="1">
      <c r="B24" s="25" t="s">
        <v>18</v>
      </c>
      <c r="C24" s="27">
        <v>1.0448</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zoomScale="90" zoomScaleNormal="90" zoomScaleSheetLayoutView="70" workbookViewId="0">
      <selection activeCell="G11" sqref="G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0</v>
      </c>
      <c r="B2" s="494"/>
      <c r="C2" s="494"/>
      <c r="D2" s="494"/>
      <c r="E2" s="85"/>
      <c r="F2" s="85"/>
      <c r="G2" s="85"/>
    </row>
    <row r="3" spans="1:7" s="11" customFormat="1" ht="40.5" customHeight="1">
      <c r="A3" s="500" t="s">
        <v>56</v>
      </c>
      <c r="B3" s="500"/>
      <c r="C3" s="500"/>
      <c r="D3" s="500"/>
    </row>
    <row r="4" spans="1:7" s="11" customFormat="1" ht="19.899999999999999" customHeight="1">
      <c r="A4" s="495" t="str">
        <f>'2022_BannerMD_BMT_AUT_ADULT'!A4</f>
        <v>EFFECTIVE 10/01/2022 THROUGH 9/30/2023</v>
      </c>
      <c r="B4" s="495"/>
      <c r="C4" s="495"/>
      <c r="D4" s="495"/>
    </row>
    <row r="5" spans="1:7" s="11" customFormat="1" ht="19.899999999999999" customHeight="1">
      <c r="A5" s="85"/>
      <c r="B5" s="494" t="s">
        <v>3</v>
      </c>
      <c r="C5" s="494"/>
      <c r="D5" s="494"/>
      <c r="E5" s="85"/>
      <c r="F5" s="85"/>
    </row>
    <row r="6" spans="1:7" ht="18.75" customHeight="1">
      <c r="D6" s="2"/>
    </row>
    <row r="7" spans="1:7" ht="13.9" customHeight="1">
      <c r="B7" s="17"/>
      <c r="C7" s="17"/>
      <c r="D7" s="16" t="s">
        <v>4</v>
      </c>
    </row>
    <row r="8" spans="1:7" ht="41.45" customHeight="1">
      <c r="B8" s="18" t="s">
        <v>5</v>
      </c>
      <c r="C8" s="28" t="s">
        <v>6</v>
      </c>
      <c r="D8" s="18" t="s">
        <v>7</v>
      </c>
    </row>
    <row r="9" spans="1:7" ht="112.5" customHeight="1">
      <c r="B9" s="487" t="s">
        <v>57</v>
      </c>
      <c r="C9" s="140" t="s">
        <v>51</v>
      </c>
      <c r="D9" s="140" t="s">
        <v>51</v>
      </c>
    </row>
    <row r="10" spans="1:7" ht="13.9" customHeight="1">
      <c r="B10" s="21"/>
      <c r="C10" s="21"/>
      <c r="D10" s="22"/>
    </row>
    <row r="11" spans="1:7" ht="56.1" customHeight="1">
      <c r="B11" s="501" t="s">
        <v>58</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topLeftCell="A7" zoomScale="90" zoomScaleNormal="90" zoomScaleSheetLayoutView="70" workbookViewId="0">
      <selection activeCell="E17" sqref="E17"/>
    </sheetView>
  </sheetViews>
  <sheetFormatPr defaultColWidth="9" defaultRowHeight="12"/>
  <cols>
    <col min="1" max="1" width="3.375" style="10" customWidth="1"/>
    <col min="2" max="2" width="64" style="10" customWidth="1"/>
    <col min="3" max="3" width="16.3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553" t="s">
        <v>232</v>
      </c>
      <c r="B2" s="553"/>
      <c r="C2" s="553"/>
      <c r="D2" s="553"/>
      <c r="E2" s="553"/>
      <c r="F2" s="553"/>
      <c r="G2" s="553"/>
    </row>
    <row r="3" spans="1:7" s="11" customFormat="1" ht="19.899999999999999" customHeight="1">
      <c r="A3" s="553" t="s">
        <v>24</v>
      </c>
      <c r="B3" s="553"/>
      <c r="C3" s="553"/>
      <c r="D3" s="553"/>
      <c r="E3" s="553"/>
      <c r="F3" s="553"/>
      <c r="G3" s="553"/>
    </row>
    <row r="4" spans="1:7" s="11" customFormat="1" ht="19.899999999999999" customHeight="1">
      <c r="A4" s="554" t="str">
        <f>'2022_BannerMD_BMT_AUT_ADULT'!A4:E4</f>
        <v>EFFECTIVE 10/01/2022 THROUGH 9/30/2023</v>
      </c>
      <c r="B4" s="554"/>
      <c r="C4" s="554"/>
      <c r="D4" s="554"/>
      <c r="E4" s="554"/>
      <c r="F4" s="554"/>
      <c r="G4" s="554"/>
    </row>
    <row r="5" spans="1:7" s="11" customFormat="1" ht="19.899999999999999" customHeight="1">
      <c r="A5" s="553" t="s">
        <v>233</v>
      </c>
      <c r="B5" s="553"/>
      <c r="C5" s="553"/>
      <c r="D5" s="553"/>
      <c r="E5" s="553"/>
      <c r="F5" s="553"/>
      <c r="G5" s="553"/>
    </row>
    <row r="6" spans="1:7" ht="19.899999999999999" customHeight="1">
      <c r="A6" s="68"/>
      <c r="B6" s="68"/>
      <c r="C6" s="68"/>
      <c r="D6" s="68"/>
      <c r="E6" s="68"/>
      <c r="F6" s="68"/>
      <c r="G6" s="68"/>
    </row>
    <row r="7" spans="1:7" ht="17.25" customHeight="1">
      <c r="A7" s="60"/>
      <c r="B7" s="61"/>
      <c r="C7" s="61"/>
      <c r="D7" s="59" t="s">
        <v>4</v>
      </c>
      <c r="E7" s="59"/>
      <c r="F7" s="59"/>
      <c r="G7" s="59"/>
    </row>
    <row r="8" spans="1:7" s="15" customFormat="1" ht="35.1" customHeight="1">
      <c r="A8" s="60"/>
      <c r="B8" s="62" t="s">
        <v>5</v>
      </c>
      <c r="C8" s="129" t="s">
        <v>6</v>
      </c>
      <c r="D8" s="62" t="s">
        <v>7</v>
      </c>
      <c r="E8" s="59"/>
      <c r="F8" s="59"/>
      <c r="G8" s="59"/>
    </row>
    <row r="9" spans="1:7" s="15" customFormat="1" ht="45" customHeight="1">
      <c r="A9" s="60"/>
      <c r="B9" s="397" t="s">
        <v>8</v>
      </c>
      <c r="C9" s="215">
        <v>5485</v>
      </c>
      <c r="D9" s="146">
        <f>ROUND(C9*$C$22,0)</f>
        <v>5731</v>
      </c>
      <c r="E9" s="59"/>
      <c r="F9" s="59"/>
      <c r="G9" s="59"/>
    </row>
    <row r="10" spans="1:7" s="15" customFormat="1" ht="35.1" customHeight="1">
      <c r="A10" s="60"/>
      <c r="B10" s="4" t="s">
        <v>96</v>
      </c>
      <c r="C10" s="234">
        <v>6297</v>
      </c>
      <c r="D10" s="146">
        <f t="shared" ref="D10:D14" si="0">ROUND(C10*$C$22,0)</f>
        <v>6579</v>
      </c>
      <c r="E10" s="64"/>
      <c r="F10" s="60"/>
      <c r="G10" s="60"/>
    </row>
    <row r="11" spans="1:7" s="15" customFormat="1" ht="35.1" customHeight="1">
      <c r="A11" s="60"/>
      <c r="B11" s="65" t="s">
        <v>235</v>
      </c>
      <c r="C11" s="185">
        <v>18171</v>
      </c>
      <c r="D11" s="146">
        <f t="shared" si="0"/>
        <v>18985</v>
      </c>
      <c r="E11" s="64"/>
      <c r="F11" s="60"/>
      <c r="G11" s="60"/>
    </row>
    <row r="12" spans="1:7" s="15" customFormat="1" ht="35.1" customHeight="1">
      <c r="A12" s="60"/>
      <c r="B12" s="63" t="s">
        <v>10</v>
      </c>
      <c r="C12" s="185">
        <v>95813</v>
      </c>
      <c r="D12" s="146">
        <f t="shared" si="0"/>
        <v>100105</v>
      </c>
      <c r="E12" s="64"/>
      <c r="F12" s="60"/>
      <c r="G12" s="60"/>
    </row>
    <row r="13" spans="1:7" s="15" customFormat="1" ht="35.1" customHeight="1">
      <c r="A13" s="60"/>
      <c r="B13" s="66" t="s">
        <v>11</v>
      </c>
      <c r="C13" s="185">
        <v>34218</v>
      </c>
      <c r="D13" s="146">
        <f t="shared" si="0"/>
        <v>35751</v>
      </c>
      <c r="E13" s="64"/>
      <c r="F13" s="60"/>
      <c r="G13" s="60"/>
    </row>
    <row r="14" spans="1:7" s="15" customFormat="1" ht="35.1" customHeight="1">
      <c r="A14" s="60"/>
      <c r="B14" s="66" t="s">
        <v>12</v>
      </c>
      <c r="C14" s="185">
        <v>13689</v>
      </c>
      <c r="D14" s="146">
        <f t="shared" si="0"/>
        <v>14302</v>
      </c>
      <c r="E14" s="64"/>
      <c r="F14" s="60"/>
      <c r="G14" s="60"/>
    </row>
    <row r="15" spans="1:7" s="49" customFormat="1" ht="35.1" customHeight="1">
      <c r="A15" s="60"/>
      <c r="B15" s="67" t="s">
        <v>236</v>
      </c>
      <c r="C15" s="67"/>
      <c r="D15" s="184">
        <f>SUM(D9:D14)</f>
        <v>181453</v>
      </c>
      <c r="E15" s="69"/>
      <c r="F15" s="69"/>
      <c r="G15" s="69"/>
    </row>
    <row r="16" spans="1:7" ht="12.75">
      <c r="A16" s="15"/>
      <c r="B16" s="15"/>
      <c r="C16" s="15"/>
      <c r="D16" s="149"/>
    </row>
    <row r="17" spans="1:9" ht="88.5" customHeight="1">
      <c r="A17" s="15"/>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ht="12.75">
      <c r="A18" s="15"/>
      <c r="B18" s="9"/>
      <c r="C18" s="9"/>
      <c r="D18" s="8"/>
    </row>
    <row r="19" spans="1:9" ht="72" customHeight="1">
      <c r="A19" s="60"/>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1" spans="1:9" ht="12.75" hidden="1">
      <c r="B21" s="138" t="s">
        <v>28</v>
      </c>
      <c r="C21" s="15"/>
      <c r="D21" s="15"/>
      <c r="E21" s="15"/>
      <c r="F21" s="15"/>
    </row>
    <row r="22" spans="1:9" ht="12.75" hidden="1">
      <c r="A22" s="15"/>
      <c r="B22" s="25" t="s">
        <v>18</v>
      </c>
      <c r="C22" s="27">
        <v>1.0448</v>
      </c>
      <c r="D22" s="15"/>
    </row>
    <row r="23" spans="1:9" hidden="1">
      <c r="C23" s="39"/>
    </row>
    <row r="24" spans="1:9" s="15" customFormat="1" ht="36.75" customHeight="1">
      <c r="B24" s="510" t="s">
        <v>22</v>
      </c>
      <c r="C24" s="505"/>
      <c r="D24" s="505"/>
      <c r="E24" s="505"/>
      <c r="F24" s="505"/>
      <c r="G24" s="506"/>
      <c r="H24" s="10"/>
      <c r="I24" s="10"/>
    </row>
    <row r="25" spans="1:9" ht="12" customHeight="1">
      <c r="B25" s="539"/>
      <c r="C25" s="539"/>
      <c r="D25" s="539"/>
      <c r="E25" s="539"/>
      <c r="F25" s="539"/>
      <c r="G25" s="539"/>
    </row>
    <row r="26" spans="1:9" ht="6.6" customHeight="1">
      <c r="B26" s="508"/>
      <c r="C26" s="508"/>
      <c r="D26" s="508"/>
      <c r="E26" s="508"/>
      <c r="F26" s="508"/>
      <c r="G26" s="508"/>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4" zoomScale="90" zoomScaleNormal="90" zoomScaleSheetLayoutView="70" workbookViewId="0">
      <selection activeCell="F9" sqref="F9"/>
    </sheetView>
  </sheetViews>
  <sheetFormatPr defaultColWidth="9" defaultRowHeight="12"/>
  <cols>
    <col min="1" max="1" width="2.125" style="10" customWidth="1"/>
    <col min="2" max="2" width="64" style="10" customWidth="1"/>
    <col min="3" max="3" width="16.375" style="10" hidden="1" customWidth="1"/>
    <col min="4" max="4" width="25.125" style="10" customWidth="1"/>
    <col min="5" max="6" width="8.875" style="10" customWidth="1"/>
    <col min="7" max="7" width="24.25" style="10" customWidth="1"/>
    <col min="8" max="16384" width="9" style="10"/>
  </cols>
  <sheetData>
    <row r="2" spans="1:10" ht="19.899999999999999" customHeight="1">
      <c r="A2" s="553" t="s">
        <v>232</v>
      </c>
      <c r="B2" s="553"/>
      <c r="C2" s="553"/>
      <c r="D2" s="553"/>
      <c r="E2" s="553"/>
      <c r="F2" s="553"/>
      <c r="G2" s="553"/>
    </row>
    <row r="3" spans="1:10" ht="19.899999999999999" customHeight="1">
      <c r="A3" s="494" t="s">
        <v>29</v>
      </c>
      <c r="B3" s="494"/>
      <c r="C3" s="494"/>
      <c r="D3" s="494"/>
      <c r="E3" s="494"/>
      <c r="F3" s="494"/>
      <c r="G3" s="494"/>
    </row>
    <row r="4" spans="1:10" s="3" customFormat="1" ht="19.899999999999999" customHeight="1">
      <c r="A4" s="554" t="str">
        <f>'2022_BannerMD_BMT_AUT_ADULT'!A4</f>
        <v>EFFECTIVE 10/01/2022 THROUGH 9/30/2023</v>
      </c>
      <c r="B4" s="554"/>
      <c r="C4" s="554"/>
      <c r="D4" s="554"/>
      <c r="E4" s="554"/>
      <c r="F4" s="554"/>
      <c r="G4" s="554"/>
    </row>
    <row r="5" spans="1:10" ht="19.899999999999999" customHeight="1">
      <c r="A5" s="553" t="s">
        <v>233</v>
      </c>
      <c r="B5" s="553"/>
      <c r="C5" s="553"/>
      <c r="D5" s="553"/>
      <c r="E5" s="553"/>
      <c r="F5" s="553"/>
      <c r="G5" s="553"/>
    </row>
    <row r="6" spans="1:10" ht="12.75">
      <c r="A6" s="60"/>
      <c r="B6" s="60"/>
      <c r="C6" s="60"/>
      <c r="D6" s="59"/>
      <c r="E6" s="60"/>
      <c r="F6" s="60"/>
      <c r="G6" s="60"/>
    </row>
    <row r="7" spans="1:10" ht="35.1" customHeight="1">
      <c r="A7" s="60"/>
      <c r="B7" s="61"/>
      <c r="C7" s="61"/>
      <c r="D7" s="59" t="s">
        <v>4</v>
      </c>
      <c r="E7" s="59"/>
      <c r="F7" s="59"/>
      <c r="G7" s="59"/>
    </row>
    <row r="8" spans="1:10" s="15" customFormat="1" ht="42" customHeight="1">
      <c r="A8" s="60"/>
      <c r="B8" s="62" t="s">
        <v>5</v>
      </c>
      <c r="C8" s="28" t="s">
        <v>6</v>
      </c>
      <c r="D8" s="62" t="s">
        <v>7</v>
      </c>
      <c r="E8" s="59"/>
      <c r="F8" s="59"/>
      <c r="G8" s="59"/>
    </row>
    <row r="9" spans="1:10" s="15" customFormat="1" ht="48" customHeight="1">
      <c r="A9" s="60"/>
      <c r="B9" s="397" t="s">
        <v>8</v>
      </c>
      <c r="C9" s="229">
        <v>5568</v>
      </c>
      <c r="D9" s="143">
        <f>ROUND(C9*$C$26,0)</f>
        <v>5817</v>
      </c>
      <c r="E9" s="59"/>
      <c r="F9" s="59"/>
      <c r="G9" s="59"/>
    </row>
    <row r="10" spans="1:10" s="15" customFormat="1" ht="32.25" customHeight="1">
      <c r="A10" s="60"/>
      <c r="B10" s="4" t="s">
        <v>25</v>
      </c>
      <c r="C10" s="271">
        <v>6924</v>
      </c>
      <c r="D10" s="143">
        <f t="shared" ref="D10:D14" si="0">ROUND(C10*$C$26,0)</f>
        <v>7234</v>
      </c>
      <c r="E10" s="64"/>
      <c r="F10" s="60"/>
      <c r="G10" s="60"/>
      <c r="J10" s="60"/>
    </row>
    <row r="11" spans="1:10" s="15" customFormat="1" ht="34.5" customHeight="1">
      <c r="A11" s="60"/>
      <c r="B11" s="399" t="s">
        <v>31</v>
      </c>
      <c r="C11" s="271">
        <v>18171</v>
      </c>
      <c r="D11" s="143">
        <f t="shared" si="0"/>
        <v>18985</v>
      </c>
      <c r="E11" s="64"/>
      <c r="F11" s="60"/>
      <c r="G11" s="60"/>
    </row>
    <row r="12" spans="1:10" s="15" customFormat="1" ht="34.5" customHeight="1">
      <c r="A12" s="60"/>
      <c r="B12" s="270" t="s">
        <v>10</v>
      </c>
      <c r="C12" s="271">
        <v>103175</v>
      </c>
      <c r="D12" s="143">
        <f t="shared" si="0"/>
        <v>107797</v>
      </c>
      <c r="E12" s="64"/>
      <c r="F12" s="60"/>
      <c r="G12" s="60"/>
    </row>
    <row r="13" spans="1:10" s="15" customFormat="1" ht="37.9" customHeight="1">
      <c r="A13" s="60"/>
      <c r="B13" s="66" t="s">
        <v>11</v>
      </c>
      <c r="C13" s="271">
        <v>37762</v>
      </c>
      <c r="D13" s="143">
        <f t="shared" si="0"/>
        <v>39454</v>
      </c>
      <c r="E13" s="64"/>
      <c r="F13" s="60"/>
      <c r="G13" s="60"/>
    </row>
    <row r="14" spans="1:10" s="15" customFormat="1" ht="39.75" customHeight="1">
      <c r="A14" s="60"/>
      <c r="B14" s="66" t="s">
        <v>12</v>
      </c>
      <c r="C14" s="271">
        <v>25177</v>
      </c>
      <c r="D14" s="143">
        <f t="shared" si="0"/>
        <v>26305</v>
      </c>
      <c r="E14" s="64"/>
      <c r="F14" s="60"/>
      <c r="G14" s="60"/>
    </row>
    <row r="15" spans="1:10" s="15" customFormat="1" ht="27" customHeight="1">
      <c r="A15" s="60"/>
      <c r="B15" s="67" t="s">
        <v>237</v>
      </c>
      <c r="C15" s="67"/>
      <c r="D15" s="180">
        <f>SUM(D9:D14)</f>
        <v>205592</v>
      </c>
      <c r="E15" s="60"/>
      <c r="F15" s="60"/>
      <c r="G15" s="60"/>
    </row>
    <row r="16" spans="1:10" s="15" customFormat="1" ht="12.75">
      <c r="A16" s="60"/>
      <c r="B16" s="60"/>
      <c r="C16" s="60"/>
      <c r="D16" s="181"/>
      <c r="E16" s="60"/>
      <c r="F16" s="60"/>
      <c r="G16" s="60"/>
    </row>
    <row r="17" spans="1:9" s="15" customFormat="1" ht="68.25" customHeight="1">
      <c r="B17" s="5" t="s">
        <v>14</v>
      </c>
      <c r="C17" s="5"/>
      <c r="D17" s="145">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s="15" customFormat="1" ht="12.75">
      <c r="B18" s="9"/>
      <c r="C18" s="9"/>
      <c r="D18" s="8"/>
    </row>
    <row r="19" spans="1:9" ht="60.75" customHeight="1">
      <c r="A19" s="60"/>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1" spans="1:9" s="15" customFormat="1" ht="36.75" customHeight="1">
      <c r="B21" s="510" t="s">
        <v>22</v>
      </c>
      <c r="C21" s="505"/>
      <c r="D21" s="505"/>
      <c r="E21" s="505"/>
      <c r="F21" s="505"/>
      <c r="G21" s="506"/>
      <c r="H21" s="10"/>
      <c r="I21" s="10"/>
    </row>
    <row r="22" spans="1:9" ht="12.6" customHeight="1">
      <c r="B22" s="539"/>
      <c r="C22" s="539"/>
      <c r="D22" s="539"/>
      <c r="E22" s="539"/>
      <c r="F22" s="539"/>
      <c r="G22" s="539"/>
    </row>
    <row r="23" spans="1:9" ht="12.6" customHeight="1">
      <c r="B23" s="508"/>
      <c r="C23" s="508"/>
      <c r="D23" s="508"/>
      <c r="E23" s="508"/>
      <c r="F23" s="508"/>
      <c r="G23" s="508"/>
    </row>
    <row r="24" spans="1:9" s="15" customFormat="1" ht="12.75">
      <c r="C24" s="26"/>
    </row>
    <row r="25" spans="1:9" ht="12.75" hidden="1">
      <c r="B25" s="138" t="s">
        <v>238</v>
      </c>
      <c r="C25" s="15"/>
      <c r="D25" s="15"/>
      <c r="E25" s="15"/>
      <c r="F25" s="15"/>
    </row>
    <row r="26" spans="1:9" ht="12.75" hidden="1">
      <c r="B26" s="25" t="s">
        <v>18</v>
      </c>
      <c r="C26" s="27">
        <v>1.0448</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A4" sqref="A4:G4"/>
    </sheetView>
  </sheetViews>
  <sheetFormatPr defaultColWidth="9" defaultRowHeight="12"/>
  <cols>
    <col min="1" max="1" width="2.125" style="10" customWidth="1"/>
    <col min="2" max="2" width="64" style="10" customWidth="1"/>
    <col min="3" max="3" width="13.6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553" t="s">
        <v>232</v>
      </c>
      <c r="B2" s="553"/>
      <c r="C2" s="553"/>
      <c r="D2" s="553"/>
      <c r="E2" s="553"/>
      <c r="F2" s="553"/>
      <c r="G2" s="553"/>
    </row>
    <row r="3" spans="1:13" ht="19.899999999999999" customHeight="1">
      <c r="A3" s="553" t="s">
        <v>37</v>
      </c>
      <c r="B3" s="553"/>
      <c r="C3" s="553"/>
      <c r="D3" s="553"/>
      <c r="E3" s="553"/>
      <c r="F3" s="553"/>
      <c r="G3" s="553"/>
    </row>
    <row r="4" spans="1:13" s="3" customFormat="1" ht="19.899999999999999" customHeight="1">
      <c r="A4" s="554" t="str">
        <f>'2022_BannerMD_BMT_AUT_ADULT'!A4:E4</f>
        <v>EFFECTIVE 10/01/2022 THROUGH 9/30/2023</v>
      </c>
      <c r="B4" s="554"/>
      <c r="C4" s="554"/>
      <c r="D4" s="554"/>
      <c r="E4" s="554"/>
      <c r="F4" s="554"/>
      <c r="G4" s="554"/>
    </row>
    <row r="5" spans="1:13" ht="19.899999999999999" customHeight="1">
      <c r="A5" s="553" t="s">
        <v>233</v>
      </c>
      <c r="B5" s="553"/>
      <c r="C5" s="553"/>
      <c r="D5" s="553"/>
      <c r="E5" s="553"/>
      <c r="F5" s="553"/>
      <c r="G5" s="553"/>
    </row>
    <row r="6" spans="1:13" ht="11.25" customHeight="1">
      <c r="A6" s="59"/>
      <c r="B6" s="59"/>
      <c r="C6" s="59"/>
      <c r="D6" s="59"/>
      <c r="E6" s="59"/>
      <c r="F6" s="59"/>
      <c r="G6" s="59"/>
    </row>
    <row r="7" spans="1:13" ht="15.75" customHeight="1">
      <c r="A7" s="60"/>
      <c r="B7" s="61"/>
      <c r="C7" s="61"/>
      <c r="D7" s="59" t="s">
        <v>4</v>
      </c>
      <c r="E7" s="59"/>
      <c r="F7" s="59"/>
      <c r="G7" s="59"/>
    </row>
    <row r="8" spans="1:13" s="15" customFormat="1" ht="35.1" customHeight="1">
      <c r="A8" s="60"/>
      <c r="B8" s="62" t="s">
        <v>5</v>
      </c>
      <c r="C8" s="28" t="s">
        <v>6</v>
      </c>
      <c r="D8" s="62" t="s">
        <v>7</v>
      </c>
      <c r="E8" s="59"/>
      <c r="F8" s="59"/>
      <c r="G8" s="59"/>
    </row>
    <row r="9" spans="1:13" s="15" customFormat="1" ht="43.5" customHeight="1">
      <c r="A9" s="60"/>
      <c r="B9" s="397" t="s">
        <v>8</v>
      </c>
      <c r="C9" s="174">
        <v>5689</v>
      </c>
      <c r="D9" s="185">
        <f>ROUND(C9*$C$24,0)</f>
        <v>5944</v>
      </c>
      <c r="E9" s="59"/>
      <c r="F9" s="59"/>
      <c r="G9" s="59"/>
    </row>
    <row r="10" spans="1:13" s="15" customFormat="1" ht="35.1" customHeight="1">
      <c r="A10" s="60"/>
      <c r="B10" s="63" t="s">
        <v>185</v>
      </c>
      <c r="C10" s="185">
        <v>7076</v>
      </c>
      <c r="D10" s="185">
        <f>ROUND(C10*$C$24,0)</f>
        <v>7393</v>
      </c>
      <c r="E10" s="64"/>
      <c r="F10" s="60"/>
      <c r="G10" s="60"/>
      <c r="M10" s="60"/>
    </row>
    <row r="11" spans="1:13" s="15" customFormat="1" ht="35.1" customHeight="1">
      <c r="A11" s="60"/>
      <c r="B11" s="65" t="s">
        <v>239</v>
      </c>
      <c r="C11" s="185" t="s">
        <v>240</v>
      </c>
      <c r="D11" s="185" t="s">
        <v>240</v>
      </c>
      <c r="E11" s="64"/>
      <c r="F11" s="60"/>
      <c r="G11" s="60"/>
    </row>
    <row r="12" spans="1:13" s="15" customFormat="1" ht="35.1" customHeight="1">
      <c r="A12" s="60"/>
      <c r="B12" s="63" t="s">
        <v>10</v>
      </c>
      <c r="C12" s="185">
        <v>105445</v>
      </c>
      <c r="D12" s="185">
        <f>ROUND(C12*$C$24,0)</f>
        <v>110169</v>
      </c>
      <c r="E12" s="64"/>
      <c r="F12" s="60"/>
      <c r="G12" s="60"/>
    </row>
    <row r="13" spans="1:13" s="15" customFormat="1" ht="35.1" customHeight="1">
      <c r="A13" s="60"/>
      <c r="B13" s="66" t="s">
        <v>11</v>
      </c>
      <c r="C13" s="185">
        <v>38594</v>
      </c>
      <c r="D13" s="185">
        <f t="shared" ref="D13:D14" si="0">ROUND(C13*$C$24,0)</f>
        <v>40323</v>
      </c>
      <c r="E13" s="64"/>
      <c r="F13" s="60"/>
      <c r="G13" s="60"/>
    </row>
    <row r="14" spans="1:13" s="15" customFormat="1" ht="35.1" customHeight="1">
      <c r="A14" s="60"/>
      <c r="B14" s="66" t="s">
        <v>12</v>
      </c>
      <c r="C14" s="185">
        <v>25731</v>
      </c>
      <c r="D14" s="185">
        <f t="shared" si="0"/>
        <v>26884</v>
      </c>
      <c r="E14" s="64"/>
      <c r="F14" s="60"/>
      <c r="G14" s="60"/>
    </row>
    <row r="15" spans="1:13" s="15" customFormat="1" ht="30" customHeight="1">
      <c r="A15" s="60"/>
      <c r="B15" s="67" t="s">
        <v>241</v>
      </c>
      <c r="C15" s="67"/>
      <c r="D15" s="184">
        <f>SUM(D9:D14)</f>
        <v>190713</v>
      </c>
      <c r="E15" s="60"/>
      <c r="F15" s="60"/>
      <c r="G15" s="60"/>
    </row>
    <row r="16" spans="1:13" s="15" customFormat="1" ht="12.75">
      <c r="A16" s="60"/>
      <c r="B16" s="60"/>
      <c r="C16" s="60"/>
      <c r="D16" s="186"/>
      <c r="E16" s="60"/>
      <c r="F16" s="60"/>
      <c r="G16" s="60"/>
    </row>
    <row r="17" spans="1:9" s="15" customFormat="1" ht="76.5" customHeight="1">
      <c r="B17" s="5" t="s">
        <v>14</v>
      </c>
      <c r="C17" s="5"/>
      <c r="D17" s="150">
        <f>'2022_BannerMD_BMT_AUT_ADULT'!D16</f>
        <v>2234</v>
      </c>
      <c r="E17" s="496" t="str">
        <f>'2022_BannerMD_BMT_AUT_ADULT'!E16</f>
        <v>Days 11+/61+ paid at the per diem rate are not subject to the transplant outlier (prep and transplant through day 60) but are subject to outlier pursuant to the transplant specialty contract at an established threshold of $7,263.18</v>
      </c>
      <c r="F17" s="497"/>
      <c r="G17" s="498"/>
    </row>
    <row r="18" spans="1:9" s="15" customFormat="1" ht="12.75">
      <c r="B18" s="9"/>
      <c r="C18" s="9"/>
      <c r="D18" s="8"/>
    </row>
    <row r="19" spans="1:9" ht="52.5" customHeight="1">
      <c r="A19" s="60"/>
      <c r="B19"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492"/>
      <c r="D19" s="492"/>
      <c r="E19" s="492"/>
      <c r="F19" s="492"/>
      <c r="G19" s="493"/>
    </row>
    <row r="20" spans="1:9" ht="11.25" customHeight="1"/>
    <row r="21" spans="1:9" s="15" customFormat="1" ht="36.75" customHeight="1">
      <c r="B21" s="510" t="s">
        <v>22</v>
      </c>
      <c r="C21" s="505"/>
      <c r="D21" s="505"/>
      <c r="E21" s="505"/>
      <c r="F21" s="505"/>
      <c r="G21" s="506"/>
      <c r="H21" s="10"/>
      <c r="I21" s="10"/>
    </row>
    <row r="23" spans="1:9" ht="12.75" hidden="1">
      <c r="B23" s="138" t="s">
        <v>28</v>
      </c>
      <c r="C23" s="15"/>
      <c r="D23" s="15"/>
      <c r="E23" s="15"/>
      <c r="F23" s="15"/>
    </row>
    <row r="24" spans="1:9" ht="12.75" hidden="1">
      <c r="B24" s="25" t="s">
        <v>18</v>
      </c>
      <c r="C24" s="27">
        <v>1.0448</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A5" sqref="A5:D5"/>
    </sheetView>
  </sheetViews>
  <sheetFormatPr defaultColWidth="9" defaultRowHeight="12.75"/>
  <cols>
    <col min="1" max="1" width="2.875" style="15" customWidth="1"/>
    <col min="2" max="2" width="64" style="15" customWidth="1"/>
    <col min="3" max="3" width="16.375" style="15" hidden="1" customWidth="1"/>
    <col min="4" max="4" width="24" style="15" customWidth="1"/>
    <col min="5" max="5" width="9" style="15" customWidth="1"/>
    <col min="6" max="16384" width="9" style="15"/>
  </cols>
  <sheetData>
    <row r="2" spans="1:7" s="11" customFormat="1" ht="19.899999999999999" customHeight="1">
      <c r="A2" s="553" t="s">
        <v>232</v>
      </c>
      <c r="B2" s="553"/>
      <c r="C2" s="553"/>
      <c r="D2" s="553"/>
      <c r="E2" s="442"/>
      <c r="F2" s="442"/>
      <c r="G2" s="442"/>
    </row>
    <row r="3" spans="1:7" s="11" customFormat="1" ht="19.899999999999999" customHeight="1">
      <c r="A3" s="494" t="s">
        <v>44</v>
      </c>
      <c r="B3" s="494"/>
      <c r="C3" s="494"/>
      <c r="D3" s="494"/>
    </row>
    <row r="4" spans="1:7" s="11" customFormat="1" ht="19.899999999999999" customHeight="1">
      <c r="A4" s="554" t="str">
        <f>'2022_BannerMD_BMT_AUT_ADULT'!A4:E4</f>
        <v>EFFECTIVE 10/01/2022 THROUGH 9/30/2023</v>
      </c>
      <c r="B4" s="554"/>
      <c r="C4" s="554"/>
      <c r="D4" s="554"/>
      <c r="E4" s="447"/>
      <c r="F4" s="447"/>
      <c r="G4" s="447"/>
    </row>
    <row r="5" spans="1:7" s="11" customFormat="1" ht="19.899999999999999" customHeight="1">
      <c r="A5" s="553" t="s">
        <v>233</v>
      </c>
      <c r="B5" s="553"/>
      <c r="C5" s="553"/>
      <c r="D5" s="553"/>
      <c r="E5" s="442"/>
      <c r="F5" s="442"/>
      <c r="G5" s="442"/>
    </row>
    <row r="6" spans="1:7" s="12" customFormat="1" ht="15">
      <c r="B6" s="13"/>
      <c r="C6" s="13"/>
      <c r="D6" s="14"/>
    </row>
    <row r="7" spans="1:7" ht="39" customHeight="1">
      <c r="B7" s="315" t="s">
        <v>5</v>
      </c>
      <c r="C7" s="317" t="s">
        <v>6</v>
      </c>
      <c r="D7" s="315" t="s">
        <v>7</v>
      </c>
    </row>
    <row r="8" spans="1:7" ht="20.100000000000001" customHeight="1">
      <c r="B8" s="41" t="s">
        <v>46</v>
      </c>
      <c r="C8" s="305">
        <v>6755</v>
      </c>
      <c r="D8" s="305">
        <f>ROUND($C$8*$C$13,0)</f>
        <v>7058</v>
      </c>
    </row>
    <row r="9" spans="1:7" ht="35.1" customHeight="1">
      <c r="B9" s="302" t="s">
        <v>47</v>
      </c>
      <c r="C9" s="302"/>
      <c r="D9" s="306">
        <f>SUM(D8)</f>
        <v>7058</v>
      </c>
    </row>
    <row r="10" spans="1:7">
      <c r="B10" s="330"/>
      <c r="C10" s="330"/>
      <c r="D10" s="322"/>
    </row>
    <row r="11" spans="1:7">
      <c r="B11" s="1"/>
      <c r="C11" s="1"/>
    </row>
    <row r="12" spans="1:7" hidden="1">
      <c r="B12" s="138" t="s">
        <v>28</v>
      </c>
    </row>
    <row r="13" spans="1:7" hidden="1">
      <c r="B13" s="25" t="s">
        <v>18</v>
      </c>
      <c r="C13" s="329">
        <v>1.0448</v>
      </c>
      <c r="D13" s="49"/>
    </row>
    <row r="14" spans="1:7" hidden="1">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B12" sqref="B1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232</v>
      </c>
      <c r="B2" s="494"/>
      <c r="C2" s="494"/>
      <c r="D2" s="494"/>
      <c r="E2" s="85"/>
      <c r="F2" s="85"/>
      <c r="G2" s="85"/>
    </row>
    <row r="3" spans="1:7" s="11" customFormat="1" ht="40.5" customHeight="1">
      <c r="A3" s="500" t="s">
        <v>53</v>
      </c>
      <c r="B3" s="500"/>
      <c r="C3" s="500"/>
      <c r="D3" s="500"/>
    </row>
    <row r="4" spans="1:7" s="11" customFormat="1" ht="19.899999999999999" customHeight="1">
      <c r="A4" s="495" t="str">
        <f>'2022_BannerMD_BMT_AUT_ADULT'!A4:E4</f>
        <v>EFFECTIVE 10/01/2022 THROUGH 9/30/2023</v>
      </c>
      <c r="B4" s="495"/>
      <c r="C4" s="495"/>
      <c r="D4" s="495"/>
    </row>
    <row r="5" spans="1:7" s="11" customFormat="1" ht="19.899999999999999" customHeight="1">
      <c r="A5" s="494" t="s">
        <v>233</v>
      </c>
      <c r="B5" s="494"/>
      <c r="C5" s="494"/>
      <c r="D5" s="494"/>
      <c r="E5" s="85"/>
      <c r="F5" s="85"/>
      <c r="G5" s="85"/>
    </row>
    <row r="6" spans="1:7" ht="18.75" customHeight="1">
      <c r="D6" s="2"/>
    </row>
    <row r="7" spans="1:7" ht="13.9" customHeight="1">
      <c r="B7" s="17"/>
      <c r="C7" s="17"/>
      <c r="D7" s="16" t="s">
        <v>49</v>
      </c>
    </row>
    <row r="8" spans="1:7" ht="41.45" customHeight="1">
      <c r="B8" s="18" t="s">
        <v>5</v>
      </c>
      <c r="C8" s="28" t="s">
        <v>6</v>
      </c>
      <c r="D8" s="18" t="s">
        <v>7</v>
      </c>
    </row>
    <row r="9" spans="1:7" ht="107.1" customHeight="1">
      <c r="B9" s="253" t="s">
        <v>54</v>
      </c>
      <c r="C9" s="140" t="s">
        <v>51</v>
      </c>
      <c r="D9" s="140" t="s">
        <v>51</v>
      </c>
    </row>
    <row r="10" spans="1:7" ht="13.9" customHeight="1">
      <c r="B10" s="21"/>
      <c r="C10" s="21"/>
      <c r="D10" s="22"/>
    </row>
    <row r="11" spans="1:7" ht="75.75" customHeight="1">
      <c r="B11" s="501" t="s">
        <v>242</v>
      </c>
      <c r="C11" s="502"/>
      <c r="D11" s="503"/>
    </row>
    <row r="12" spans="1:7" s="11" customFormat="1" ht="12.75" customHeight="1">
      <c r="A12" s="392"/>
      <c r="B12" s="392"/>
      <c r="C12" s="392"/>
      <c r="D12" s="392"/>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B9" sqref="B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232</v>
      </c>
      <c r="B2" s="494"/>
      <c r="C2" s="494"/>
      <c r="D2" s="494"/>
      <c r="E2" s="85"/>
      <c r="F2" s="85"/>
      <c r="G2" s="85"/>
    </row>
    <row r="3" spans="1:7" s="11" customFormat="1" ht="40.5" customHeight="1">
      <c r="A3" s="500" t="s">
        <v>48</v>
      </c>
      <c r="B3" s="500"/>
      <c r="C3" s="500"/>
      <c r="D3" s="500"/>
    </row>
    <row r="4" spans="1:7" s="11" customFormat="1" ht="19.899999999999999" customHeight="1">
      <c r="A4" s="495" t="str">
        <f>'2022_BannerMD_BMT_AUT_ADULT'!A4:E4</f>
        <v>EFFECTIVE 10/01/2022 THROUGH 9/30/2023</v>
      </c>
      <c r="B4" s="495"/>
      <c r="C4" s="495"/>
      <c r="D4" s="495"/>
    </row>
    <row r="5" spans="1:7" s="11" customFormat="1" ht="19.899999999999999" customHeight="1">
      <c r="A5" s="85"/>
      <c r="B5" s="494" t="s">
        <v>233</v>
      </c>
      <c r="C5" s="494"/>
      <c r="D5" s="494"/>
      <c r="E5" s="85"/>
    </row>
    <row r="6" spans="1:7" ht="18.75" customHeight="1">
      <c r="D6" s="2"/>
    </row>
    <row r="7" spans="1:7" ht="13.9" customHeight="1">
      <c r="B7" s="17"/>
      <c r="C7" s="17"/>
      <c r="D7" s="16" t="s">
        <v>4</v>
      </c>
    </row>
    <row r="8" spans="1:7" ht="41.45" customHeight="1">
      <c r="B8" s="18" t="s">
        <v>5</v>
      </c>
      <c r="C8" s="28" t="s">
        <v>6</v>
      </c>
      <c r="D8" s="18" t="s">
        <v>7</v>
      </c>
    </row>
    <row r="9" spans="1:7" ht="118.5" customHeight="1">
      <c r="B9" s="487" t="s">
        <v>243</v>
      </c>
      <c r="C9" s="140" t="s">
        <v>51</v>
      </c>
      <c r="D9" s="140" t="s">
        <v>51</v>
      </c>
    </row>
    <row r="10" spans="1:7" ht="13.9" customHeight="1">
      <c r="B10" s="488" t="s">
        <v>43</v>
      </c>
      <c r="C10" s="21"/>
      <c r="D10" s="22"/>
    </row>
    <row r="11" spans="1:7" ht="56.1" customHeight="1">
      <c r="B11" s="501" t="s">
        <v>52</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I12" sqref="I1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494" t="s">
        <v>232</v>
      </c>
      <c r="B2" s="494"/>
      <c r="C2" s="494"/>
      <c r="D2" s="494"/>
      <c r="E2" s="85"/>
      <c r="F2" s="85"/>
      <c r="G2" s="85"/>
    </row>
    <row r="3" spans="1:7" s="11" customFormat="1" ht="40.5" customHeight="1">
      <c r="A3" s="500" t="s">
        <v>56</v>
      </c>
      <c r="B3" s="500"/>
      <c r="C3" s="500"/>
      <c r="D3" s="500"/>
    </row>
    <row r="4" spans="1:7" s="11" customFormat="1" ht="19.899999999999999" customHeight="1">
      <c r="A4" s="495" t="s">
        <v>2</v>
      </c>
      <c r="B4" s="495"/>
      <c r="C4" s="495"/>
      <c r="D4" s="495"/>
    </row>
    <row r="5" spans="1:7" s="11" customFormat="1" ht="19.899999999999999" customHeight="1">
      <c r="A5" s="85"/>
      <c r="B5" s="494" t="s">
        <v>233</v>
      </c>
      <c r="C5" s="494"/>
      <c r="D5" s="494"/>
      <c r="E5" s="85"/>
    </row>
    <row r="6" spans="1:7" ht="18.75" customHeight="1">
      <c r="D6" s="2"/>
    </row>
    <row r="7" spans="1:7" ht="13.9" customHeight="1">
      <c r="B7" s="17"/>
      <c r="C7" s="17"/>
      <c r="D7" s="16" t="s">
        <v>4</v>
      </c>
    </row>
    <row r="8" spans="1:7" ht="41.45" customHeight="1">
      <c r="B8" s="18" t="s">
        <v>5</v>
      </c>
      <c r="C8" s="28" t="s">
        <v>6</v>
      </c>
      <c r="D8" s="18" t="s">
        <v>7</v>
      </c>
    </row>
    <row r="9" spans="1:7" ht="113.25" customHeight="1">
      <c r="B9" s="487" t="s">
        <v>244</v>
      </c>
      <c r="C9" s="140" t="s">
        <v>51</v>
      </c>
      <c r="D9" s="140" t="s">
        <v>51</v>
      </c>
    </row>
    <row r="10" spans="1:7" ht="13.9" customHeight="1">
      <c r="B10" s="21"/>
      <c r="C10" s="21"/>
      <c r="D10" s="22"/>
    </row>
    <row r="11" spans="1:7" ht="56.1" customHeight="1">
      <c r="B11" s="501" t="s">
        <v>58</v>
      </c>
      <c r="C11" s="502"/>
      <c r="D11" s="503"/>
    </row>
    <row r="12" spans="1:7" s="11" customFormat="1" ht="12.75" customHeight="1">
      <c r="A12" s="392"/>
      <c r="B12" s="392"/>
      <c r="C12" s="392"/>
      <c r="D12" s="392"/>
    </row>
    <row r="13" spans="1:7">
      <c r="B13" s="9"/>
      <c r="C13" s="9"/>
      <c r="D13" s="8"/>
    </row>
    <row r="14" spans="1:7">
      <c r="B14" s="9"/>
      <c r="C14" s="9"/>
      <c r="D14" s="8"/>
    </row>
    <row r="15" spans="1:7" s="10" customFormat="1">
      <c r="A15" s="15"/>
      <c r="B15" s="25"/>
      <c r="C15" s="240"/>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494" t="s">
        <v>245</v>
      </c>
      <c r="C2" s="494"/>
      <c r="D2" s="494"/>
      <c r="E2" s="494"/>
      <c r="F2" s="494"/>
      <c r="G2" s="494"/>
    </row>
    <row r="3" spans="2:7" s="15" customFormat="1" ht="19.899999999999999" customHeight="1">
      <c r="B3" s="494" t="s">
        <v>112</v>
      </c>
      <c r="C3" s="494"/>
      <c r="D3" s="494"/>
      <c r="E3" s="494"/>
      <c r="F3" s="494"/>
      <c r="G3" s="494"/>
    </row>
    <row r="4" spans="2:7" s="15" customFormat="1" ht="19.899999999999999" customHeight="1">
      <c r="B4" s="495" t="str">
        <f>'2022_BUMCP_KIDNEY CADAVERIC'!B4:E4</f>
        <v>EFFECTIVE 10/01/2022 THROUGH 9/30/2023</v>
      </c>
      <c r="C4" s="495"/>
      <c r="D4" s="495"/>
      <c r="E4" s="495"/>
      <c r="F4" s="495"/>
      <c r="G4" s="495"/>
    </row>
    <row r="5" spans="2:7" s="15" customFormat="1" ht="19.899999999999999" customHeight="1">
      <c r="B5" s="494" t="s">
        <v>246</v>
      </c>
      <c r="C5" s="494"/>
      <c r="D5" s="494"/>
      <c r="E5" s="494"/>
      <c r="F5" s="494"/>
      <c r="G5" s="494"/>
    </row>
    <row r="6" spans="2:7" s="15" customFormat="1" ht="12.75"/>
    <row r="7" spans="2:7" s="15" customFormat="1" ht="17.25" customHeight="1">
      <c r="B7" s="17"/>
      <c r="C7" s="17"/>
      <c r="D7" s="2" t="s">
        <v>4</v>
      </c>
    </row>
    <row r="8" spans="2:7" s="15" customFormat="1" ht="35.1" customHeight="1">
      <c r="B8" s="56" t="s">
        <v>5</v>
      </c>
      <c r="C8" s="129" t="s">
        <v>6</v>
      </c>
      <c r="D8" s="54" t="s">
        <v>7</v>
      </c>
      <c r="E8" s="57"/>
      <c r="F8" s="57"/>
      <c r="G8" s="57"/>
    </row>
    <row r="9" spans="2:7" s="15" customFormat="1" ht="47.25" customHeight="1">
      <c r="B9" s="397" t="s">
        <v>8</v>
      </c>
      <c r="C9" s="215">
        <v>8702</v>
      </c>
      <c r="D9" s="185">
        <f>ROUND(C9*$C$26,0)</f>
        <v>9092</v>
      </c>
      <c r="E9" s="57"/>
      <c r="F9" s="57"/>
      <c r="G9" s="57"/>
    </row>
    <row r="10" spans="2:7" s="15" customFormat="1" ht="35.1" customHeight="1">
      <c r="B10" s="23" t="s">
        <v>10</v>
      </c>
      <c r="C10" s="216">
        <v>117410</v>
      </c>
      <c r="D10" s="185">
        <f t="shared" ref="D10:D12" si="0">ROUND(C10*$C$26,0)</f>
        <v>122670</v>
      </c>
    </row>
    <row r="11" spans="2:7" s="15" customFormat="1" ht="35.1" customHeight="1">
      <c r="B11" s="29" t="s">
        <v>11</v>
      </c>
      <c r="C11" s="146">
        <v>96625</v>
      </c>
      <c r="D11" s="185">
        <f t="shared" si="0"/>
        <v>100954</v>
      </c>
    </row>
    <row r="12" spans="2:7" s="15" customFormat="1" ht="35.1" customHeight="1">
      <c r="B12" s="29" t="s">
        <v>12</v>
      </c>
      <c r="C12" s="146">
        <v>26713</v>
      </c>
      <c r="D12" s="185">
        <f t="shared" si="0"/>
        <v>27910</v>
      </c>
    </row>
    <row r="13" spans="2:7" s="15" customFormat="1" ht="35.1" customHeight="1">
      <c r="B13" s="58" t="s">
        <v>113</v>
      </c>
      <c r="C13" s="58"/>
      <c r="D13" s="175">
        <f>SUM(D9:D12)</f>
        <v>260626</v>
      </c>
    </row>
    <row r="14" spans="2:7" s="15" customFormat="1" ht="12.75">
      <c r="D14" s="151"/>
    </row>
    <row r="15" spans="2:7" s="15" customFormat="1" ht="79.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2:7" s="15" customFormat="1" ht="12.75">
      <c r="B16" s="9"/>
      <c r="C16" s="9"/>
      <c r="D16" s="8"/>
    </row>
    <row r="17" spans="1:7" s="15" customFormat="1" ht="57" customHeight="1">
      <c r="A17" s="55"/>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8" t="s">
        <v>28</v>
      </c>
      <c r="C25" s="15"/>
      <c r="D25" s="15"/>
      <c r="E25" s="15"/>
      <c r="F25" s="15"/>
    </row>
    <row r="26" spans="1:7" s="15" customFormat="1" ht="12.75" hidden="1">
      <c r="B26" s="25" t="s">
        <v>18</v>
      </c>
      <c r="C26" s="27">
        <v>1.0448</v>
      </c>
    </row>
    <row r="27" spans="1:7" ht="14.45"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topLeftCell="A7"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499"/>
      <c r="E1" s="499"/>
      <c r="F1" s="499"/>
      <c r="G1" s="499"/>
      <c r="H1" s="499"/>
    </row>
    <row r="2" spans="1:8" ht="19.899999999999999" customHeight="1">
      <c r="A2" s="494" t="s">
        <v>245</v>
      </c>
      <c r="B2" s="494"/>
      <c r="C2" s="494"/>
      <c r="D2" s="494"/>
      <c r="E2" s="494"/>
      <c r="F2" s="494"/>
      <c r="G2" s="494"/>
    </row>
    <row r="3" spans="1:8" ht="19.899999999999999" customHeight="1">
      <c r="A3" s="494" t="s">
        <v>247</v>
      </c>
      <c r="B3" s="494"/>
      <c r="C3" s="494"/>
      <c r="D3" s="494"/>
      <c r="E3" s="494"/>
      <c r="F3" s="494"/>
      <c r="G3" s="494"/>
    </row>
    <row r="4" spans="1:8" ht="19.899999999999999" customHeight="1">
      <c r="A4" s="495" t="str">
        <f>'2022_BannerMD_BMT_AUT_ADULT'!A4:E4</f>
        <v>EFFECTIVE 10/01/2022 THROUGH 9/30/2023</v>
      </c>
      <c r="B4" s="495"/>
      <c r="C4" s="495"/>
      <c r="D4" s="495"/>
      <c r="E4" s="495"/>
      <c r="F4" s="495"/>
      <c r="G4" s="495"/>
    </row>
    <row r="5" spans="1:8" ht="19.899999999999999" customHeight="1">
      <c r="A5" s="494" t="s">
        <v>248</v>
      </c>
      <c r="B5" s="494"/>
      <c r="C5" s="494"/>
      <c r="D5" s="494"/>
      <c r="E5" s="494"/>
      <c r="F5" s="494"/>
      <c r="G5" s="494"/>
    </row>
    <row r="6" spans="1:8" ht="19.899999999999999" customHeight="1">
      <c r="A6" s="392"/>
      <c r="B6" s="392"/>
      <c r="C6" s="392"/>
      <c r="D6" s="392"/>
      <c r="E6" s="392"/>
      <c r="F6" s="392"/>
      <c r="G6" s="392"/>
    </row>
    <row r="7" spans="1:8" ht="12.75">
      <c r="A7" s="15"/>
      <c r="B7" s="15"/>
      <c r="C7" s="15"/>
      <c r="D7" s="16" t="s">
        <v>4</v>
      </c>
      <c r="E7" s="15"/>
      <c r="F7" s="15"/>
      <c r="G7" s="15"/>
    </row>
    <row r="8" spans="1:8" s="15" customFormat="1" ht="38.25">
      <c r="B8" s="18" t="s">
        <v>5</v>
      </c>
      <c r="C8" s="129" t="s">
        <v>6</v>
      </c>
      <c r="D8" s="54" t="s">
        <v>7</v>
      </c>
      <c r="E8" s="16"/>
      <c r="F8" s="2"/>
      <c r="G8" s="2"/>
    </row>
    <row r="9" spans="1:8" s="15" customFormat="1" ht="42.75" customHeight="1">
      <c r="B9" s="397" t="s">
        <v>8</v>
      </c>
      <c r="C9" s="247">
        <v>9405</v>
      </c>
      <c r="D9" s="185">
        <f>ROUND(C9*$C$20,0)</f>
        <v>9826</v>
      </c>
      <c r="E9" s="16"/>
      <c r="F9" s="2"/>
      <c r="G9" s="2"/>
    </row>
    <row r="10" spans="1:8" s="15" customFormat="1" ht="35.1" customHeight="1">
      <c r="B10" s="272" t="s">
        <v>10</v>
      </c>
      <c r="C10" s="273">
        <v>140257</v>
      </c>
      <c r="D10" s="185">
        <f t="shared" ref="D10:D12" si="0">ROUND(C10*$C$20,0)</f>
        <v>146541</v>
      </c>
      <c r="E10" s="37"/>
    </row>
    <row r="11" spans="1:8" s="15" customFormat="1" ht="35.1" customHeight="1">
      <c r="B11" s="396" t="s">
        <v>11</v>
      </c>
      <c r="C11" s="274">
        <v>106681</v>
      </c>
      <c r="D11" s="185">
        <f t="shared" si="0"/>
        <v>111460</v>
      </c>
      <c r="E11" s="37"/>
    </row>
    <row r="12" spans="1:8" s="15" customFormat="1" ht="35.1" customHeight="1">
      <c r="B12" s="396" t="s">
        <v>12</v>
      </c>
      <c r="C12" s="274">
        <v>23210</v>
      </c>
      <c r="D12" s="185">
        <f t="shared" si="0"/>
        <v>24250</v>
      </c>
      <c r="E12" s="37"/>
    </row>
    <row r="13" spans="1:8" ht="35.1" customHeight="1">
      <c r="A13" s="15"/>
      <c r="B13" s="21" t="s">
        <v>115</v>
      </c>
      <c r="C13" s="21"/>
      <c r="D13" s="147">
        <f>SUM(D9:D12)</f>
        <v>292077</v>
      </c>
      <c r="E13" s="15"/>
      <c r="F13" s="15"/>
      <c r="G13" s="15"/>
    </row>
    <row r="14" spans="1:8" ht="12.75">
      <c r="A14" s="15"/>
      <c r="B14" s="1"/>
      <c r="C14" s="1"/>
      <c r="D14" s="149"/>
      <c r="E14" s="15"/>
      <c r="F14" s="15"/>
      <c r="G14" s="15"/>
    </row>
    <row r="15" spans="1:8" ht="77.2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8" ht="12.75">
      <c r="B16" s="9"/>
      <c r="C16" s="9"/>
      <c r="D16" s="8"/>
    </row>
    <row r="17" spans="1:7" ht="60.95" customHeight="1">
      <c r="A17" s="13"/>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9" spans="1:7" ht="12.75" hidden="1">
      <c r="B19" s="138" t="s">
        <v>28</v>
      </c>
      <c r="C19" s="15"/>
      <c r="D19" s="15"/>
      <c r="E19" s="15"/>
      <c r="F19" s="15"/>
    </row>
    <row r="20" spans="1:7" ht="12.75" hidden="1">
      <c r="B20" s="25" t="s">
        <v>18</v>
      </c>
      <c r="C20" s="27">
        <v>1.0448</v>
      </c>
    </row>
    <row r="21" spans="1:7">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4" zoomScaleNormal="100" zoomScaleSheetLayoutView="70" workbookViewId="0">
      <selection activeCell="E12" sqref="E12"/>
    </sheetView>
  </sheetViews>
  <sheetFormatPr defaultColWidth="9" defaultRowHeight="12"/>
  <cols>
    <col min="1" max="1" width="3.125" style="10" customWidth="1"/>
    <col min="2" max="2" width="65" style="10" customWidth="1"/>
    <col min="3" max="3" width="16.37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7" customFormat="1" ht="19.899999999999999" customHeight="1">
      <c r="A2" s="15"/>
      <c r="B2" s="494" t="s">
        <v>245</v>
      </c>
      <c r="C2" s="494"/>
      <c r="D2" s="494"/>
      <c r="E2" s="494"/>
      <c r="F2" s="494"/>
      <c r="G2" s="494"/>
    </row>
    <row r="3" spans="1:7" s="47" customFormat="1" ht="19.899999999999999" customHeight="1">
      <c r="A3" s="494" t="s">
        <v>249</v>
      </c>
      <c r="B3" s="494"/>
      <c r="C3" s="494"/>
      <c r="D3" s="494"/>
      <c r="E3" s="494"/>
      <c r="F3" s="494"/>
      <c r="G3" s="494"/>
    </row>
    <row r="4" spans="1:7" s="47" customFormat="1" ht="19.899999999999999" customHeight="1">
      <c r="A4" s="495" t="str">
        <f>'2022_BannerMD_BMT_AUT_ADULT'!A4:E4</f>
        <v>EFFECTIVE 10/01/2022 THROUGH 9/30/2023</v>
      </c>
      <c r="B4" s="495"/>
      <c r="C4" s="495"/>
      <c r="D4" s="495"/>
      <c r="E4" s="495"/>
      <c r="F4" s="495"/>
      <c r="G4" s="495"/>
    </row>
    <row r="5" spans="1:7" s="47" customFormat="1" ht="19.899999999999999" customHeight="1">
      <c r="A5" s="494" t="s">
        <v>246</v>
      </c>
      <c r="B5" s="494"/>
      <c r="C5" s="494"/>
      <c r="D5" s="494"/>
      <c r="E5" s="494"/>
      <c r="F5" s="494"/>
      <c r="G5" s="494"/>
    </row>
    <row r="6" spans="1:7" ht="15.75">
      <c r="A6" s="392"/>
      <c r="B6" s="392" t="s">
        <v>43</v>
      </c>
      <c r="C6" s="392"/>
      <c r="D6" s="392"/>
      <c r="E6" s="392"/>
      <c r="F6" s="392"/>
      <c r="G6" s="392"/>
    </row>
    <row r="7" spans="1:7" s="15" customFormat="1" ht="27" customHeight="1">
      <c r="B7" s="17"/>
      <c r="C7" s="17"/>
      <c r="D7" s="2" t="s">
        <v>4</v>
      </c>
      <c r="E7" s="507"/>
      <c r="F7" s="507"/>
      <c r="G7" s="507"/>
    </row>
    <row r="8" spans="1:7" s="15" customFormat="1" ht="38.25">
      <c r="B8" s="18" t="s">
        <v>5</v>
      </c>
      <c r="C8" s="28" t="s">
        <v>6</v>
      </c>
      <c r="D8" s="18" t="s">
        <v>7</v>
      </c>
      <c r="E8" s="2"/>
      <c r="F8" s="2"/>
      <c r="G8" s="2"/>
    </row>
    <row r="9" spans="1:7" s="15" customFormat="1" ht="40.9" customHeight="1">
      <c r="B9" s="397" t="s">
        <v>8</v>
      </c>
      <c r="C9" s="174">
        <v>6922</v>
      </c>
      <c r="D9" s="146">
        <f>ROUND(C9*$C$20,0)</f>
        <v>7232</v>
      </c>
      <c r="E9" s="2"/>
      <c r="F9" s="2"/>
      <c r="G9" s="2"/>
    </row>
    <row r="10" spans="1:7" s="15" customFormat="1" ht="31.9" customHeight="1">
      <c r="B10" s="29" t="s">
        <v>10</v>
      </c>
      <c r="C10" s="146">
        <v>188034</v>
      </c>
      <c r="D10" s="146">
        <f t="shared" ref="D10:D12" si="0">ROUND(C10*$C$20,0)</f>
        <v>196458</v>
      </c>
    </row>
    <row r="11" spans="1:7" s="15" customFormat="1" ht="29.45" customHeight="1">
      <c r="B11" s="29" t="s">
        <v>11</v>
      </c>
      <c r="C11" s="146">
        <v>101802</v>
      </c>
      <c r="D11" s="146">
        <f t="shared" si="0"/>
        <v>106363</v>
      </c>
    </row>
    <row r="12" spans="1:7" s="15" customFormat="1" ht="36.6" customHeight="1">
      <c r="B12" s="29" t="s">
        <v>12</v>
      </c>
      <c r="C12" s="146">
        <v>36894</v>
      </c>
      <c r="D12" s="146">
        <f t="shared" si="0"/>
        <v>38547</v>
      </c>
    </row>
    <row r="13" spans="1:7" s="15" customFormat="1" ht="35.1" customHeight="1">
      <c r="B13" s="58" t="s">
        <v>83</v>
      </c>
      <c r="C13" s="139"/>
      <c r="D13" s="175">
        <f>SUM(D9:D12)</f>
        <v>348600</v>
      </c>
    </row>
    <row r="14" spans="1:7" s="15" customFormat="1" ht="12.75">
      <c r="B14" s="21"/>
      <c r="C14" s="2"/>
      <c r="D14" s="147"/>
    </row>
    <row r="15" spans="1:7" s="15" customFormat="1" ht="61.5" customHeight="1">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s="15" customFormat="1" ht="12.75">
      <c r="B16" s="9"/>
      <c r="C16" s="9"/>
    </row>
    <row r="17" spans="1:7" ht="48.75" customHeight="1">
      <c r="A17" s="12"/>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9" spans="1:7" ht="12.75" hidden="1">
      <c r="B19" s="138" t="s">
        <v>28</v>
      </c>
      <c r="C19" s="15"/>
      <c r="D19" s="15"/>
      <c r="E19" s="15"/>
      <c r="F19" s="15"/>
    </row>
    <row r="20" spans="1:7" ht="12.75" hidden="1">
      <c r="B20" s="25" t="s">
        <v>18</v>
      </c>
      <c r="C20" s="27">
        <v>1.0448</v>
      </c>
    </row>
    <row r="21" spans="1:7">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F11" sqref="F11"/>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59</v>
      </c>
      <c r="B2" s="494"/>
      <c r="C2" s="494"/>
      <c r="D2" s="494"/>
      <c r="E2" s="494"/>
      <c r="F2" s="494"/>
      <c r="G2" s="494"/>
    </row>
    <row r="3" spans="1:7" s="11" customFormat="1" ht="19.899999999999999" customHeight="1">
      <c r="A3" s="494" t="s">
        <v>60</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61</v>
      </c>
      <c r="B5" s="494"/>
      <c r="C5" s="494"/>
      <c r="D5" s="494"/>
      <c r="E5" s="494"/>
      <c r="F5" s="494"/>
      <c r="G5" s="494"/>
    </row>
    <row r="6" spans="1:7" ht="13.5" customHeight="1">
      <c r="D6" s="2"/>
      <c r="E6" s="499"/>
      <c r="F6" s="499"/>
      <c r="G6" s="499"/>
    </row>
    <row r="7" spans="1:7">
      <c r="B7" s="17"/>
      <c r="C7" s="17"/>
      <c r="D7" s="2" t="s">
        <v>38</v>
      </c>
      <c r="E7" s="499"/>
      <c r="F7" s="499"/>
      <c r="G7" s="499"/>
    </row>
    <row r="8" spans="1:7" ht="35.1" customHeight="1">
      <c r="B8" s="18" t="s">
        <v>5</v>
      </c>
      <c r="C8" s="129" t="s">
        <v>6</v>
      </c>
      <c r="D8" s="18" t="s">
        <v>7</v>
      </c>
      <c r="E8" s="2"/>
      <c r="F8" s="2"/>
      <c r="G8" s="2"/>
    </row>
    <row r="9" spans="1:7" ht="51" customHeight="1">
      <c r="B9" s="399" t="s">
        <v>8</v>
      </c>
      <c r="C9" s="152">
        <v>8743</v>
      </c>
      <c r="D9" s="165">
        <f>ROUND(C9*$C$23,0)</f>
        <v>9135</v>
      </c>
      <c r="E9" s="2"/>
      <c r="F9" s="2"/>
      <c r="G9" s="2"/>
    </row>
    <row r="10" spans="1:7" ht="35.1" customHeight="1">
      <c r="B10" s="23" t="s">
        <v>10</v>
      </c>
      <c r="C10" s="211">
        <v>109022</v>
      </c>
      <c r="D10" s="165">
        <f>ROUND(C10*$C$23,0)</f>
        <v>113906</v>
      </c>
      <c r="E10" s="20"/>
    </row>
    <row r="11" spans="1:7" ht="35.1" customHeight="1">
      <c r="B11" s="29" t="s">
        <v>11</v>
      </c>
      <c r="C11" s="160">
        <v>82569</v>
      </c>
      <c r="D11" s="165">
        <f>ROUND(C11*$C$23,0)</f>
        <v>86268</v>
      </c>
      <c r="E11" s="20"/>
    </row>
    <row r="12" spans="1:7" ht="35.1" customHeight="1">
      <c r="B12" s="29" t="s">
        <v>12</v>
      </c>
      <c r="C12" s="160">
        <v>35091</v>
      </c>
      <c r="D12" s="165">
        <f>ROUND(C12*$C$23,0)</f>
        <v>36663</v>
      </c>
      <c r="E12" s="20"/>
    </row>
    <row r="13" spans="1:7" ht="35.1" customHeight="1">
      <c r="B13" s="21" t="s">
        <v>62</v>
      </c>
      <c r="C13" s="21"/>
      <c r="D13" s="153">
        <f>SUM(D9:D12)</f>
        <v>245972</v>
      </c>
    </row>
    <row r="14" spans="1:7" ht="16.5" customHeight="1">
      <c r="D14" s="154"/>
    </row>
    <row r="15" spans="1:7" ht="69" customHeight="1">
      <c r="B15" s="5" t="s">
        <v>14</v>
      </c>
      <c r="C15" s="5"/>
      <c r="D15" s="384">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row>
    <row r="16" spans="1:7">
      <c r="B16" s="9"/>
      <c r="C16" s="9"/>
      <c r="D16" s="158"/>
    </row>
    <row r="17" spans="1:7">
      <c r="B17" s="1"/>
      <c r="C17" s="1" t="s">
        <v>33</v>
      </c>
      <c r="D17" s="159" t="s">
        <v>33</v>
      </c>
    </row>
    <row r="18" spans="1:7" ht="68.25" customHeight="1">
      <c r="B18" s="7" t="s">
        <v>63</v>
      </c>
      <c r="C18" s="438">
        <v>297656</v>
      </c>
      <c r="D18" s="165">
        <f t="shared" ref="D18" si="0">ROUND(C18*$C$23,0)</f>
        <v>310991</v>
      </c>
      <c r="E18" s="491" t="s">
        <v>64</v>
      </c>
      <c r="F18" s="492"/>
      <c r="G18" s="493"/>
    </row>
    <row r="19" spans="1:7">
      <c r="B19" s="1"/>
      <c r="C19" s="84"/>
      <c r="D19" s="84"/>
      <c r="E19" s="1"/>
    </row>
    <row r="20" spans="1:7" ht="50.25" customHeight="1">
      <c r="B20" s="504" t="s">
        <v>65</v>
      </c>
      <c r="C20" s="505"/>
      <c r="D20" s="505"/>
      <c r="E20" s="505"/>
      <c r="F20" s="505"/>
      <c r="G20" s="506"/>
    </row>
    <row r="21" spans="1:7">
      <c r="B21" s="1"/>
      <c r="C21" s="10"/>
      <c r="D21" s="10"/>
      <c r="E21" s="1"/>
      <c r="F21" s="42"/>
    </row>
    <row r="22" spans="1:7" hidden="1">
      <c r="B22" s="138" t="s">
        <v>28</v>
      </c>
    </row>
    <row r="23" spans="1:7" hidden="1">
      <c r="B23" s="25" t="s">
        <v>18</v>
      </c>
      <c r="C23" s="27">
        <v>1.0448</v>
      </c>
    </row>
    <row r="24" spans="1:7" s="10" customFormat="1" hidden="1">
      <c r="A24" s="15"/>
      <c r="B24" s="15" t="s">
        <v>35</v>
      </c>
      <c r="C24" s="198">
        <v>40000</v>
      </c>
      <c r="E24" s="15"/>
      <c r="F24" s="15"/>
      <c r="G24" s="15"/>
    </row>
    <row r="25" spans="1:7" ht="52.5" customHeight="1">
      <c r="B25"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492"/>
      <c r="D25" s="492"/>
      <c r="E25" s="492"/>
      <c r="F25" s="492"/>
      <c r="G25" s="493"/>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legacy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topLeftCell="A4" zoomScale="90" zoomScaleNormal="90" zoomScaleSheetLayoutView="70" workbookViewId="0">
      <selection activeCell="E12" sqref="E12"/>
    </sheetView>
  </sheetViews>
  <sheetFormatPr defaultColWidth="9" defaultRowHeight="12"/>
  <cols>
    <col min="1" max="1" width="2.875" customWidth="1"/>
    <col min="2" max="2" width="64" customWidth="1"/>
    <col min="3" max="3" width="16.375" hidden="1" customWidth="1"/>
    <col min="4" max="4" width="20.625" customWidth="1"/>
    <col min="5" max="6" width="18.625" customWidth="1"/>
    <col min="7" max="7" width="12.625" customWidth="1"/>
    <col min="8" max="8" width="9" customWidth="1"/>
  </cols>
  <sheetData>
    <row r="2" spans="1:11" s="11" customFormat="1" ht="19.899999999999999" customHeight="1">
      <c r="A2" s="15"/>
      <c r="B2" s="494" t="s">
        <v>245</v>
      </c>
      <c r="C2" s="494"/>
      <c r="D2" s="494"/>
      <c r="E2" s="494"/>
      <c r="F2" s="494"/>
      <c r="G2" s="494"/>
    </row>
    <row r="3" spans="1:11" s="11" customFormat="1" ht="19.899999999999999" customHeight="1">
      <c r="A3" s="494" t="s">
        <v>80</v>
      </c>
      <c r="B3" s="494"/>
      <c r="C3" s="494"/>
      <c r="D3" s="494"/>
      <c r="E3" s="494"/>
      <c r="F3" s="494"/>
      <c r="G3" s="494"/>
    </row>
    <row r="4" spans="1:11" s="88" customFormat="1" ht="19.899999999999999" customHeight="1">
      <c r="A4" s="495" t="str">
        <f>'2022_BannerMD_BMT_AUT_ADULT'!A4:E4</f>
        <v>EFFECTIVE 10/01/2022 THROUGH 9/30/2023</v>
      </c>
      <c r="B4" s="495"/>
      <c r="C4" s="495"/>
      <c r="D4" s="495"/>
      <c r="E4" s="495"/>
      <c r="F4" s="495"/>
      <c r="G4" s="495"/>
    </row>
    <row r="5" spans="1:11" s="11" customFormat="1" ht="19.899999999999999" customHeight="1">
      <c r="A5" s="15"/>
      <c r="B5" s="494" t="s">
        <v>246</v>
      </c>
      <c r="C5" s="494"/>
      <c r="D5" s="494"/>
      <c r="E5" s="494"/>
      <c r="F5" s="494"/>
      <c r="G5" s="494"/>
    </row>
    <row r="6" spans="1:11" s="11" customFormat="1" ht="12.75" customHeight="1">
      <c r="A6" s="392"/>
      <c r="B6" s="392"/>
      <c r="C6" s="392"/>
      <c r="D6" s="392"/>
      <c r="E6" s="392"/>
      <c r="F6" s="392"/>
      <c r="G6" s="392"/>
    </row>
    <row r="7" spans="1:11" s="15" customFormat="1" ht="20.25" customHeight="1">
      <c r="B7" s="17"/>
      <c r="C7" s="17"/>
      <c r="D7" s="2" t="s">
        <v>4</v>
      </c>
      <c r="E7" s="499"/>
      <c r="F7" s="499"/>
      <c r="G7" s="499"/>
      <c r="H7"/>
      <c r="I7"/>
      <c r="J7"/>
      <c r="K7"/>
    </row>
    <row r="8" spans="1:11" s="15" customFormat="1" ht="24.95" customHeight="1">
      <c r="B8" s="18" t="s">
        <v>5</v>
      </c>
      <c r="C8" s="28" t="s">
        <v>6</v>
      </c>
      <c r="D8" s="18" t="s">
        <v>7</v>
      </c>
      <c r="E8" s="2"/>
      <c r="F8" s="2"/>
      <c r="G8" s="2"/>
      <c r="H8"/>
      <c r="I8"/>
      <c r="J8"/>
      <c r="K8"/>
    </row>
    <row r="9" spans="1:11" s="15" customFormat="1" ht="41.25" customHeight="1">
      <c r="B9" s="397" t="s">
        <v>8</v>
      </c>
      <c r="C9" s="174">
        <v>6709</v>
      </c>
      <c r="D9" s="146">
        <f>ROUND(C9*$C$25,0)</f>
        <v>7010</v>
      </c>
      <c r="E9" s="2"/>
      <c r="F9" s="2"/>
      <c r="G9" s="2"/>
      <c r="H9"/>
      <c r="I9"/>
      <c r="J9"/>
      <c r="K9"/>
    </row>
    <row r="10" spans="1:11" s="15" customFormat="1" ht="29.45" customHeight="1">
      <c r="B10" s="23" t="s">
        <v>10</v>
      </c>
      <c r="C10" s="146">
        <v>138197</v>
      </c>
      <c r="D10" s="146">
        <f t="shared" ref="D10:D12" si="0">ROUND(C10*$C$25,0)</f>
        <v>144388</v>
      </c>
      <c r="H10"/>
      <c r="I10"/>
      <c r="J10"/>
      <c r="K10"/>
    </row>
    <row r="11" spans="1:11" s="15" customFormat="1" ht="29.45" customHeight="1">
      <c r="B11" s="29" t="s">
        <v>11</v>
      </c>
      <c r="C11" s="146">
        <v>101802</v>
      </c>
      <c r="D11" s="146">
        <f t="shared" si="0"/>
        <v>106363</v>
      </c>
      <c r="H11"/>
      <c r="I11"/>
      <c r="J11"/>
      <c r="K11"/>
    </row>
    <row r="12" spans="1:11" s="15" customFormat="1" ht="29.45" customHeight="1">
      <c r="B12" s="29" t="s">
        <v>12</v>
      </c>
      <c r="C12" s="146">
        <v>35126</v>
      </c>
      <c r="D12" s="146">
        <f t="shared" si="0"/>
        <v>36700</v>
      </c>
      <c r="H12"/>
      <c r="I12"/>
      <c r="J12"/>
      <c r="K12"/>
    </row>
    <row r="13" spans="1:11" s="15" customFormat="1" ht="29.45" customHeight="1">
      <c r="B13" s="58" t="s">
        <v>81</v>
      </c>
      <c r="C13" s="135"/>
      <c r="D13" s="175">
        <f>SUM(D9:D12)</f>
        <v>294461</v>
      </c>
      <c r="H13"/>
      <c r="I13"/>
      <c r="J13"/>
      <c r="K13"/>
    </row>
    <row r="14" spans="1:11" s="15" customFormat="1" ht="12.75">
      <c r="D14" s="151"/>
      <c r="H14"/>
      <c r="I14"/>
      <c r="J14"/>
      <c r="K14"/>
    </row>
    <row r="15" spans="1:11" s="15" customFormat="1" ht="60" customHeight="1">
      <c r="A15"/>
      <c r="B15" s="5" t="s">
        <v>14</v>
      </c>
      <c r="C15" s="5"/>
      <c r="D15" s="150">
        <f>'2022_BannerMD_BMT_AUT_ADULT'!D16</f>
        <v>2234</v>
      </c>
      <c r="E15" s="496" t="str">
        <f>'2022_BannerMD_BMT_AUT_ADULT'!E16</f>
        <v>Days 11+/61+ paid at the per diem rate are not subject to the transplant outlier (prep and transplant through day 60) but are subject to outlier pursuant to the transplant specialty contract at an established threshold of $7,263.18</v>
      </c>
      <c r="F15" s="497"/>
      <c r="G15" s="498"/>
      <c r="H15"/>
      <c r="I15"/>
      <c r="J15"/>
      <c r="K15"/>
    </row>
    <row r="16" spans="1:11" s="15" customFormat="1" ht="12.75">
      <c r="A16"/>
      <c r="B16" s="9"/>
      <c r="C16" s="9"/>
      <c r="D16" s="8"/>
      <c r="H16"/>
      <c r="I16"/>
      <c r="J16"/>
      <c r="K16"/>
    </row>
    <row r="17" spans="1:11" s="12" customFormat="1" ht="39.6" customHeight="1">
      <c r="B17"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492"/>
      <c r="D17" s="492"/>
      <c r="E17" s="492"/>
      <c r="F17" s="492"/>
      <c r="G17" s="493"/>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3" spans="1:11" hidden="1"/>
    <row r="24" spans="1:11" s="15" customFormat="1" ht="12.75" hidden="1">
      <c r="A24"/>
      <c r="B24" s="138" t="s">
        <v>28</v>
      </c>
      <c r="H24"/>
      <c r="I24"/>
      <c r="J24"/>
      <c r="K24"/>
    </row>
    <row r="25" spans="1:11" s="15" customFormat="1" ht="12.75" hidden="1">
      <c r="A25"/>
      <c r="B25"/>
      <c r="C25" s="27">
        <v>1.0448</v>
      </c>
      <c r="H25"/>
      <c r="I25"/>
      <c r="J25"/>
      <c r="K25"/>
    </row>
    <row r="26" spans="1:11" s="15" customFormat="1" ht="12.75" hidden="1">
      <c r="A26"/>
      <c r="C26" s="26"/>
      <c r="H26"/>
      <c r="I26"/>
      <c r="J26"/>
      <c r="K26"/>
    </row>
    <row r="27" spans="1:11" s="15" customFormat="1" ht="12.75" hidden="1">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topLeftCell="A16" zoomScale="90" zoomScaleNormal="90" zoomScaleSheetLayoutView="70" workbookViewId="0">
      <selection activeCell="E12" sqref="E12"/>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499"/>
      <c r="E1" s="499"/>
      <c r="F1" s="499"/>
      <c r="G1" s="499"/>
    </row>
    <row r="2" spans="1:7" ht="19.899999999999999" customHeight="1">
      <c r="A2" s="494" t="s">
        <v>245</v>
      </c>
      <c r="B2" s="494"/>
      <c r="C2" s="494"/>
      <c r="D2" s="494"/>
      <c r="E2" s="494"/>
      <c r="F2" s="494"/>
      <c r="G2" s="494"/>
    </row>
    <row r="3" spans="1:7" ht="19.899999999999999" customHeight="1">
      <c r="A3" s="494" t="s">
        <v>250</v>
      </c>
      <c r="B3" s="494"/>
      <c r="C3" s="494"/>
      <c r="D3" s="494"/>
      <c r="E3" s="494"/>
      <c r="F3" s="494"/>
      <c r="G3" s="494"/>
    </row>
    <row r="4" spans="1:7" ht="19.899999999999999" customHeight="1">
      <c r="A4" s="495" t="str">
        <f>'2022_BannerMD_BMT_AUT_ADULT'!A4:E4</f>
        <v>EFFECTIVE 10/01/2022 THROUGH 9/30/2023</v>
      </c>
      <c r="B4" s="495"/>
      <c r="C4" s="495"/>
      <c r="D4" s="495"/>
      <c r="E4" s="495"/>
      <c r="F4" s="495"/>
      <c r="G4" s="495"/>
    </row>
    <row r="5" spans="1:7" ht="19.899999999999999" customHeight="1">
      <c r="A5" s="494" t="s">
        <v>248</v>
      </c>
      <c r="B5" s="494"/>
      <c r="C5" s="494"/>
      <c r="D5" s="494"/>
      <c r="E5" s="494"/>
      <c r="F5" s="494"/>
      <c r="G5" s="494"/>
    </row>
    <row r="6" spans="1:7" ht="19.899999999999999" customHeight="1">
      <c r="A6" s="392"/>
      <c r="B6" s="392"/>
      <c r="C6" s="392"/>
      <c r="D6" s="392"/>
      <c r="E6" s="392"/>
      <c r="F6" s="392"/>
      <c r="G6" s="392"/>
    </row>
    <row r="7" spans="1:7" ht="30" customHeight="1">
      <c r="A7" s="15"/>
      <c r="B7" s="17"/>
      <c r="C7" s="17"/>
      <c r="D7" s="2" t="s">
        <v>4</v>
      </c>
    </row>
    <row r="8" spans="1:7" s="15" customFormat="1" ht="38.25">
      <c r="B8" s="18" t="s">
        <v>5</v>
      </c>
      <c r="C8" s="129" t="s">
        <v>6</v>
      </c>
      <c r="D8" s="54" t="s">
        <v>7</v>
      </c>
      <c r="E8" s="16"/>
      <c r="F8" s="2"/>
      <c r="G8" s="2"/>
    </row>
    <row r="9" spans="1:7" s="15" customFormat="1" ht="51" customHeight="1">
      <c r="B9" s="397" t="s">
        <v>8</v>
      </c>
      <c r="C9" s="215">
        <v>4459</v>
      </c>
      <c r="D9" s="185">
        <f>ROUND(C9*$C$19,0)</f>
        <v>4659</v>
      </c>
      <c r="E9" s="16"/>
      <c r="F9" s="2"/>
      <c r="G9" s="2"/>
    </row>
    <row r="10" spans="1:7" s="15" customFormat="1" ht="43.9" customHeight="1">
      <c r="B10" s="4" t="s">
        <v>189</v>
      </c>
      <c r="C10" s="235">
        <v>105585</v>
      </c>
      <c r="D10" s="185">
        <f>ROUND(C10*$C$19,0)</f>
        <v>110315</v>
      </c>
      <c r="E10" s="37"/>
    </row>
    <row r="11" spans="1:7" ht="18" customHeight="1">
      <c r="A11" s="15"/>
      <c r="B11" s="21" t="s">
        <v>251</v>
      </c>
      <c r="C11" s="21"/>
      <c r="D11" s="147">
        <f>SUM(D9:D10)</f>
        <v>114974</v>
      </c>
      <c r="E11" s="15"/>
      <c r="F11" s="15"/>
      <c r="G11" s="15"/>
    </row>
    <row r="12" spans="1:7" ht="12.75">
      <c r="A12" s="15"/>
      <c r="B12" s="1"/>
      <c r="C12" s="1"/>
      <c r="D12" s="149"/>
      <c r="E12" s="15"/>
      <c r="F12" s="15"/>
      <c r="G12" s="15"/>
    </row>
    <row r="13" spans="1:7" ht="82.15" customHeight="1">
      <c r="B13" s="5" t="s">
        <v>69</v>
      </c>
      <c r="C13" s="5"/>
      <c r="D13" s="150">
        <f>'2022_BannerMD_BMT_AUT_ADULT'!D16</f>
        <v>2234</v>
      </c>
      <c r="E13" s="496"/>
      <c r="F13" s="497"/>
      <c r="G13" s="498"/>
    </row>
    <row r="14" spans="1:7" ht="12.75">
      <c r="B14" s="9"/>
      <c r="C14" s="9"/>
      <c r="D14" s="8"/>
    </row>
    <row r="15" spans="1:7" ht="50.25" customHeight="1">
      <c r="A15" s="13"/>
      <c r="B15"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492"/>
      <c r="D15" s="492"/>
      <c r="E15" s="492"/>
      <c r="F15" s="492"/>
      <c r="G15" s="493"/>
    </row>
    <row r="18" spans="2:6" ht="12.75" hidden="1">
      <c r="B18" s="138" t="s">
        <v>28</v>
      </c>
      <c r="C18" s="15"/>
      <c r="D18" s="15"/>
      <c r="E18" s="15"/>
      <c r="F18" s="15"/>
    </row>
    <row r="19" spans="2:6" ht="12.75" hidden="1">
      <c r="B19" s="25" t="s">
        <v>18</v>
      </c>
      <c r="C19" s="27">
        <v>1.0448</v>
      </c>
    </row>
    <row r="20" spans="2:6">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topLeftCell="A7" zoomScale="90" zoomScaleNormal="90" zoomScaleSheetLayoutView="70" workbookViewId="0">
      <selection activeCell="B35" sqref="B35"/>
    </sheetView>
  </sheetViews>
  <sheetFormatPr defaultColWidth="9" defaultRowHeight="12"/>
  <cols>
    <col min="1" max="1" width="4.5" style="10" customWidth="1"/>
    <col min="2" max="2" width="67"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499"/>
      <c r="E1" s="499"/>
      <c r="F1" s="499"/>
      <c r="G1" s="499"/>
      <c r="H1" s="499"/>
    </row>
    <row r="2" spans="1:8" ht="19.899999999999999" customHeight="1">
      <c r="A2" s="494" t="s">
        <v>245</v>
      </c>
      <c r="B2" s="494"/>
      <c r="C2" s="494"/>
      <c r="D2" s="494"/>
      <c r="E2" s="494"/>
      <c r="F2" s="494"/>
      <c r="G2" s="494"/>
    </row>
    <row r="3" spans="1:8" ht="19.899999999999999" customHeight="1">
      <c r="A3" s="494" t="s">
        <v>252</v>
      </c>
      <c r="B3" s="494"/>
      <c r="C3" s="494"/>
      <c r="D3" s="494"/>
      <c r="E3" s="494"/>
      <c r="F3" s="494"/>
      <c r="G3" s="494"/>
    </row>
    <row r="4" spans="1:8" ht="19.899999999999999" customHeight="1">
      <c r="A4" s="495" t="str">
        <f>'2022_BannerMD_BMT_AUT_ADULT'!A4:E4</f>
        <v>EFFECTIVE 10/01/2022 THROUGH 9/30/2023</v>
      </c>
      <c r="B4" s="495"/>
      <c r="C4" s="495"/>
      <c r="D4" s="495"/>
      <c r="E4" s="495"/>
      <c r="F4" s="495"/>
      <c r="G4" s="495"/>
    </row>
    <row r="5" spans="1:8" ht="19.899999999999999" customHeight="1">
      <c r="A5" s="494" t="s">
        <v>248</v>
      </c>
      <c r="B5" s="494"/>
      <c r="C5" s="494"/>
      <c r="D5" s="494"/>
      <c r="E5" s="494"/>
      <c r="F5" s="494"/>
      <c r="G5" s="494"/>
    </row>
    <row r="6" spans="1:8" ht="19.899999999999999" customHeight="1">
      <c r="A6" s="392"/>
      <c r="B6" s="392"/>
      <c r="C6" s="392"/>
      <c r="D6" s="392"/>
      <c r="E6" s="392"/>
      <c r="F6" s="392"/>
      <c r="G6" s="392"/>
    </row>
    <row r="7" spans="1:8" ht="22.5" customHeight="1">
      <c r="A7" s="15"/>
      <c r="B7" s="15"/>
      <c r="C7" s="15"/>
      <c r="D7" s="16" t="s">
        <v>4</v>
      </c>
      <c r="E7" s="15"/>
      <c r="F7" s="15"/>
      <c r="G7" s="15"/>
    </row>
    <row r="8" spans="1:8" s="15" customFormat="1" ht="38.25">
      <c r="B8" s="18" t="s">
        <v>5</v>
      </c>
      <c r="C8" s="129" t="s">
        <v>6</v>
      </c>
      <c r="D8" s="54" t="s">
        <v>7</v>
      </c>
      <c r="E8" s="16"/>
      <c r="F8" s="2"/>
      <c r="G8" s="2"/>
    </row>
    <row r="9" spans="1:8" s="15" customFormat="1" ht="45" customHeight="1">
      <c r="B9" s="4" t="s">
        <v>253</v>
      </c>
      <c r="C9" s="215">
        <v>3675</v>
      </c>
      <c r="D9" s="185">
        <f>ROUND(C9*$C$19,0)</f>
        <v>3840</v>
      </c>
      <c r="E9" s="16"/>
      <c r="F9" s="2"/>
      <c r="G9" s="2"/>
    </row>
    <row r="10" spans="1:8" s="15" customFormat="1" ht="29.45" customHeight="1">
      <c r="B10" s="29" t="s">
        <v>189</v>
      </c>
      <c r="C10" s="235">
        <v>77871</v>
      </c>
      <c r="D10" s="185">
        <f t="shared" ref="D10:D11" si="0">ROUND(C10*$C$19,0)</f>
        <v>81360</v>
      </c>
      <c r="E10" s="37"/>
    </row>
    <row r="11" spans="1:8" s="15" customFormat="1" ht="29.45" customHeight="1">
      <c r="B11" s="29" t="s">
        <v>190</v>
      </c>
      <c r="C11" s="236">
        <v>16745</v>
      </c>
      <c r="D11" s="185">
        <f t="shared" si="0"/>
        <v>17495</v>
      </c>
      <c r="E11" s="37"/>
    </row>
    <row r="12" spans="1:8" ht="29.45" customHeight="1">
      <c r="A12" s="15"/>
      <c r="B12" s="21" t="s">
        <v>254</v>
      </c>
      <c r="C12" s="21"/>
      <c r="D12" s="147">
        <f>SUM(D9:D11)</f>
        <v>102695</v>
      </c>
      <c r="E12" s="15"/>
      <c r="F12" s="15"/>
      <c r="G12" s="15"/>
    </row>
    <row r="13" spans="1:8" ht="12.75">
      <c r="A13" s="15"/>
      <c r="B13" s="1"/>
      <c r="C13" s="1"/>
      <c r="D13" s="149"/>
      <c r="E13" s="15"/>
      <c r="F13" s="15"/>
      <c r="G13" s="15"/>
    </row>
    <row r="14" spans="1:8" ht="82.15" customHeight="1">
      <c r="B14" s="5" t="s">
        <v>69</v>
      </c>
      <c r="C14" s="5"/>
      <c r="D14" s="150">
        <f>'2022_BannerMD_BMT_AUT_ADULT'!D16</f>
        <v>2234</v>
      </c>
      <c r="E14" s="496" t="str">
        <f>'2022_BannerMD_BMT_AUT_ADULT'!E16</f>
        <v>Days 11+/61+ paid at the per diem rate are not subject to the transplant outlier (prep and transplant through day 60) but are subject to outlier pursuant to the transplant specialty contract at an established threshold of $7,263.18</v>
      </c>
      <c r="F14" s="497"/>
      <c r="G14" s="498"/>
    </row>
    <row r="15" spans="1:8" ht="12.75">
      <c r="B15" s="9"/>
      <c r="C15" s="9"/>
      <c r="D15" s="8"/>
    </row>
    <row r="16" spans="1:8" ht="51.75" customHeight="1">
      <c r="A16" s="13"/>
      <c r="B16"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492"/>
      <c r="D16" s="492"/>
      <c r="E16" s="492"/>
      <c r="F16" s="492"/>
      <c r="G16" s="493"/>
    </row>
    <row r="18" spans="2:6" ht="12.75" hidden="1">
      <c r="B18" s="138" t="s">
        <v>28</v>
      </c>
      <c r="C18" s="15"/>
      <c r="D18" s="15"/>
      <c r="E18" s="15"/>
      <c r="F18" s="15"/>
    </row>
    <row r="19" spans="2:6" ht="12.75" hidden="1">
      <c r="B19" s="25" t="s">
        <v>18</v>
      </c>
      <c r="C19" s="27">
        <v>1.0448</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A6" sqref="A6:I6"/>
    </sheetView>
  </sheetViews>
  <sheetFormatPr defaultColWidth="8.875" defaultRowHeight="15"/>
  <cols>
    <col min="1" max="1" width="2.125" style="349" customWidth="1"/>
    <col min="2" max="2" width="56.875" style="349" customWidth="1"/>
    <col min="3" max="3" width="17" style="349" hidden="1" customWidth="1"/>
    <col min="4" max="4" width="13.625" style="349" customWidth="1"/>
    <col min="5" max="5" width="10" style="349" customWidth="1"/>
    <col min="6" max="16384" width="8.875" style="349"/>
  </cols>
  <sheetData>
    <row r="1" spans="1:15" s="334" customFormat="1"/>
    <row r="2" spans="1:15" s="334" customFormat="1" ht="21" customHeight="1">
      <c r="A2" s="511" t="s">
        <v>255</v>
      </c>
      <c r="B2" s="511"/>
      <c r="C2" s="511"/>
      <c r="D2" s="511"/>
      <c r="E2" s="511"/>
      <c r="F2" s="511"/>
      <c r="G2" s="511"/>
      <c r="H2" s="511"/>
      <c r="I2" s="511"/>
    </row>
    <row r="3" spans="1:15" s="334" customFormat="1" ht="21" customHeight="1">
      <c r="A3" s="511" t="s">
        <v>256</v>
      </c>
      <c r="B3" s="511"/>
      <c r="C3" s="511"/>
      <c r="D3" s="511"/>
      <c r="E3" s="511"/>
      <c r="F3" s="511"/>
      <c r="G3" s="511"/>
      <c r="H3" s="511"/>
      <c r="I3" s="511"/>
      <c r="J3" s="133"/>
      <c r="K3" s="133"/>
      <c r="L3" s="133"/>
      <c r="M3" s="133"/>
      <c r="N3" s="133"/>
      <c r="O3" s="133"/>
    </row>
    <row r="4" spans="1:15" s="334" customFormat="1" ht="21" customHeight="1">
      <c r="A4" s="512" t="str">
        <f>'2022_BannerMD_BMT_AUT_ADULT'!A4:E4</f>
        <v>EFFECTIVE 10/01/2022 THROUGH 9/30/2023</v>
      </c>
      <c r="B4" s="512"/>
      <c r="C4" s="512"/>
      <c r="D4" s="512"/>
      <c r="E4" s="512"/>
      <c r="F4" s="512"/>
      <c r="G4" s="512"/>
      <c r="H4" s="512"/>
      <c r="I4" s="512"/>
    </row>
    <row r="5" spans="1:15" s="334" customFormat="1" ht="21" customHeight="1">
      <c r="A5" s="511" t="s">
        <v>257</v>
      </c>
      <c r="B5" s="511"/>
      <c r="C5" s="511"/>
      <c r="D5" s="511"/>
      <c r="E5" s="511"/>
      <c r="F5" s="511"/>
      <c r="G5" s="511"/>
      <c r="H5" s="511"/>
      <c r="I5" s="511"/>
    </row>
    <row r="6" spans="1:15" s="334" customFormat="1" ht="21" customHeight="1">
      <c r="A6" s="561" t="s">
        <v>258</v>
      </c>
      <c r="B6" s="561"/>
      <c r="C6" s="561"/>
      <c r="D6" s="561"/>
      <c r="E6" s="561"/>
      <c r="F6" s="561"/>
      <c r="G6" s="561"/>
      <c r="H6" s="561"/>
      <c r="I6" s="561"/>
    </row>
    <row r="7" spans="1:15" ht="18.75">
      <c r="B7" s="562"/>
      <c r="C7" s="562"/>
      <c r="D7" s="562"/>
    </row>
    <row r="8" spans="1:15" ht="45.95" customHeight="1">
      <c r="B8" s="350" t="s">
        <v>5</v>
      </c>
      <c r="C8" s="129" t="s">
        <v>6</v>
      </c>
      <c r="D8" s="351" t="s">
        <v>4</v>
      </c>
    </row>
    <row r="9" spans="1:15" ht="45" customHeight="1">
      <c r="B9" s="352" t="s">
        <v>131</v>
      </c>
      <c r="C9" s="353" t="s">
        <v>134</v>
      </c>
      <c r="D9" s="353" t="s">
        <v>134</v>
      </c>
    </row>
    <row r="10" spans="1:15" ht="30" customHeight="1">
      <c r="B10" s="354" t="s">
        <v>10</v>
      </c>
      <c r="C10" s="185">
        <v>205280</v>
      </c>
      <c r="D10" s="185">
        <f>ROUND(C10*$C$35,0)</f>
        <v>214477</v>
      </c>
    </row>
    <row r="11" spans="1:15" ht="30" customHeight="1">
      <c r="B11" s="355" t="s">
        <v>11</v>
      </c>
      <c r="C11" s="185">
        <v>126247</v>
      </c>
      <c r="D11" s="185">
        <f t="shared" ref="D11:D12" si="0">ROUND(C11*$C$35,0)</f>
        <v>131903</v>
      </c>
      <c r="E11" s="356"/>
    </row>
    <row r="12" spans="1:15" ht="30" customHeight="1">
      <c r="B12" s="355" t="s">
        <v>144</v>
      </c>
      <c r="C12" s="185">
        <v>27713</v>
      </c>
      <c r="D12" s="185">
        <f t="shared" si="0"/>
        <v>28955</v>
      </c>
      <c r="E12" s="356"/>
    </row>
    <row r="13" spans="1:15" ht="30" customHeight="1">
      <c r="B13" s="357" t="s">
        <v>259</v>
      </c>
      <c r="C13" s="357"/>
      <c r="D13" s="358">
        <f>SUM(D10:D12)</f>
        <v>375335</v>
      </c>
    </row>
    <row r="14" spans="1:15" ht="30" customHeight="1">
      <c r="B14" s="357"/>
      <c r="C14" s="357"/>
      <c r="D14" s="359"/>
      <c r="E14" s="359"/>
    </row>
    <row r="15" spans="1:15" s="360" customFormat="1" ht="12.75">
      <c r="E15" s="361"/>
    </row>
    <row r="16" spans="1:15" s="360" customFormat="1" ht="35.1" customHeight="1">
      <c r="B16" s="362" t="s">
        <v>117</v>
      </c>
      <c r="C16" s="390"/>
      <c r="D16" s="363">
        <v>160</v>
      </c>
    </row>
    <row r="17" spans="2:8" s="360" customFormat="1" ht="12.75">
      <c r="E17" s="361"/>
    </row>
    <row r="18" spans="2:8">
      <c r="B18" s="364"/>
      <c r="C18" s="364"/>
      <c r="D18" s="365"/>
    </row>
    <row r="19" spans="2:8" s="334" customFormat="1" ht="26.45" customHeight="1">
      <c r="B19" s="555" t="s">
        <v>146</v>
      </c>
      <c r="C19" s="556"/>
      <c r="D19" s="556"/>
      <c r="E19" s="556"/>
      <c r="F19" s="556"/>
      <c r="G19" s="556"/>
      <c r="H19" s="557"/>
    </row>
    <row r="20" spans="2:8" s="334" customFormat="1" ht="14.45" customHeight="1">
      <c r="B20" s="366"/>
      <c r="C20" s="366"/>
      <c r="D20" s="366"/>
      <c r="E20" s="366"/>
      <c r="F20" s="366"/>
      <c r="G20" s="366"/>
      <c r="H20" s="366"/>
    </row>
    <row r="21" spans="2:8" s="334" customFormat="1">
      <c r="B21" s="337"/>
      <c r="C21" s="337"/>
      <c r="D21" s="367" t="s">
        <v>33</v>
      </c>
      <c r="E21" s="368"/>
      <c r="F21" s="368"/>
      <c r="G21" s="369"/>
    </row>
    <row r="22" spans="2:8" s="334" customFormat="1" ht="76.150000000000006" customHeight="1">
      <c r="B22" s="335" t="s">
        <v>260</v>
      </c>
      <c r="C22" s="370">
        <v>898100</v>
      </c>
      <c r="D22" s="185">
        <f t="shared" ref="D22" si="1">ROUND(C22*$C$35,0)</f>
        <v>938335</v>
      </c>
      <c r="E22" s="558" t="s">
        <v>261</v>
      </c>
      <c r="F22" s="559"/>
      <c r="G22" s="559"/>
      <c r="H22" s="560"/>
    </row>
    <row r="23" spans="2:8">
      <c r="B23" s="364"/>
      <c r="C23" s="364"/>
      <c r="D23" s="371"/>
    </row>
    <row r="24" spans="2:8">
      <c r="B24" s="364"/>
      <c r="C24" s="364"/>
      <c r="D24" s="371"/>
    </row>
    <row r="25" spans="2:8">
      <c r="B25" s="364"/>
      <c r="C25" s="364"/>
      <c r="D25" s="371"/>
    </row>
    <row r="26" spans="2:8">
      <c r="B26" s="364"/>
      <c r="C26" s="364"/>
      <c r="D26" s="371"/>
    </row>
    <row r="27" spans="2:8">
      <c r="B27" s="372"/>
      <c r="C27" s="372"/>
    </row>
    <row r="32" spans="2:8">
      <c r="B32" s="373"/>
      <c r="C32" s="373"/>
    </row>
    <row r="33" spans="2:3" hidden="1"/>
    <row r="34" spans="2:3" s="375" customFormat="1" ht="12.75" hidden="1">
      <c r="B34" s="374" t="s">
        <v>28</v>
      </c>
      <c r="C34" s="374"/>
    </row>
    <row r="35" spans="2:3" s="375" customFormat="1" ht="12.75" hidden="1">
      <c r="B35" s="376" t="s">
        <v>18</v>
      </c>
      <c r="C35" s="376">
        <v>1.0448</v>
      </c>
    </row>
    <row r="36" spans="2:3" s="375" customFormat="1" ht="12" hidden="1">
      <c r="B36" s="375" t="s">
        <v>107</v>
      </c>
    </row>
    <row r="37" spans="2:3" hidden="1"/>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51"/>
  <sheetViews>
    <sheetView topLeftCell="A6" zoomScale="90" zoomScaleNormal="90" workbookViewId="0">
      <selection activeCell="B44" sqref="B44"/>
    </sheetView>
  </sheetViews>
  <sheetFormatPr defaultColWidth="8.875" defaultRowHeight="15"/>
  <cols>
    <col min="1" max="1" width="2.125" style="349" customWidth="1"/>
    <col min="2" max="2" width="56.875" style="349" customWidth="1"/>
    <col min="3" max="3" width="15.625" style="349" hidden="1" customWidth="1"/>
    <col min="4" max="4" width="20.25" style="349" customWidth="1"/>
    <col min="5" max="5" width="10" style="349" customWidth="1"/>
    <col min="6" max="16384" width="8.875" style="349"/>
  </cols>
  <sheetData>
    <row r="1" spans="1:15" s="377" customFormat="1"/>
    <row r="2" spans="1:15" s="377" customFormat="1" ht="21" customHeight="1">
      <c r="A2" s="511" t="s">
        <v>255</v>
      </c>
      <c r="B2" s="511"/>
      <c r="C2" s="511"/>
      <c r="D2" s="511"/>
      <c r="E2" s="511"/>
      <c r="F2" s="511"/>
      <c r="G2" s="511"/>
      <c r="H2" s="511"/>
    </row>
    <row r="3" spans="1:15" s="377" customFormat="1" ht="21" customHeight="1">
      <c r="A3" s="511" t="s">
        <v>60</v>
      </c>
      <c r="B3" s="511"/>
      <c r="C3" s="511"/>
      <c r="D3" s="511"/>
      <c r="E3" s="511"/>
      <c r="F3" s="511"/>
      <c r="G3" s="511"/>
      <c r="H3" s="511"/>
      <c r="I3" s="133"/>
      <c r="J3" s="133"/>
      <c r="K3" s="133"/>
      <c r="L3" s="133"/>
      <c r="M3" s="133"/>
      <c r="N3" s="133"/>
      <c r="O3" s="133"/>
    </row>
    <row r="4" spans="1:15" s="377" customFormat="1" ht="21" customHeight="1">
      <c r="A4" s="512" t="str">
        <f>'2022_BannerMD_BMT_AUT_ADULT'!A4:E4</f>
        <v>EFFECTIVE 10/01/2022 THROUGH 9/30/2023</v>
      </c>
      <c r="B4" s="512"/>
      <c r="C4" s="512"/>
      <c r="D4" s="512"/>
      <c r="E4" s="512"/>
      <c r="F4" s="512"/>
      <c r="G4" s="512"/>
      <c r="H4" s="512"/>
    </row>
    <row r="5" spans="1:15" s="377" customFormat="1" ht="21" customHeight="1">
      <c r="A5" s="511" t="s">
        <v>257</v>
      </c>
      <c r="B5" s="511"/>
      <c r="C5" s="511"/>
      <c r="D5" s="511"/>
      <c r="E5" s="511"/>
      <c r="F5" s="511"/>
      <c r="G5" s="511"/>
      <c r="H5" s="511"/>
    </row>
    <row r="6" spans="1:15" s="377" customFormat="1" ht="21" customHeight="1">
      <c r="A6" s="566" t="s">
        <v>258</v>
      </c>
      <c r="B6" s="566"/>
      <c r="C6" s="566"/>
      <c r="D6" s="566"/>
      <c r="E6" s="566"/>
      <c r="F6" s="566"/>
      <c r="G6" s="566"/>
      <c r="H6" s="566"/>
    </row>
    <row r="8" spans="1:15" ht="18.75">
      <c r="B8" s="562"/>
      <c r="C8" s="562"/>
      <c r="D8" s="562"/>
    </row>
    <row r="9" spans="1:15" ht="45.95" customHeight="1">
      <c r="B9" s="350" t="s">
        <v>5</v>
      </c>
      <c r="C9" s="129" t="s">
        <v>6</v>
      </c>
      <c r="D9" s="351" t="s">
        <v>262</v>
      </c>
    </row>
    <row r="10" spans="1:15" ht="45" customHeight="1">
      <c r="B10" s="352" t="s">
        <v>131</v>
      </c>
      <c r="C10" s="353" t="s">
        <v>134</v>
      </c>
      <c r="D10" s="353" t="s">
        <v>134</v>
      </c>
    </row>
    <row r="11" spans="1:15" ht="30" customHeight="1">
      <c r="B11" s="354" t="s">
        <v>10</v>
      </c>
      <c r="C11" s="185">
        <v>220676</v>
      </c>
      <c r="D11" s="185">
        <f>ROUND(C11*$C$26,0)</f>
        <v>230562</v>
      </c>
    </row>
    <row r="12" spans="1:15" ht="30" customHeight="1">
      <c r="B12" s="355" t="s">
        <v>11</v>
      </c>
      <c r="C12" s="185">
        <v>72874</v>
      </c>
      <c r="D12" s="185">
        <f t="shared" ref="D12:D13" si="0">ROUND(C12*$C$26,0)</f>
        <v>76139</v>
      </c>
    </row>
    <row r="13" spans="1:15" ht="30" customHeight="1">
      <c r="B13" s="355" t="s">
        <v>144</v>
      </c>
      <c r="C13" s="185">
        <v>29766</v>
      </c>
      <c r="D13" s="185">
        <f t="shared" si="0"/>
        <v>31100</v>
      </c>
    </row>
    <row r="14" spans="1:15" ht="30" customHeight="1">
      <c r="B14" s="357" t="s">
        <v>259</v>
      </c>
      <c r="C14" s="357"/>
      <c r="D14" s="358">
        <f>SUM(D11:D13)</f>
        <v>337801</v>
      </c>
    </row>
    <row r="15" spans="1:15" ht="30" hidden="1" customHeight="1">
      <c r="B15" s="357"/>
      <c r="C15" s="357"/>
      <c r="D15" s="359"/>
      <c r="E15" s="359"/>
    </row>
    <row r="16" spans="1:15" s="360" customFormat="1" ht="12.75">
      <c r="E16" s="361"/>
    </row>
    <row r="17" spans="2:8" s="360" customFormat="1" ht="35.1" customHeight="1">
      <c r="B17" s="362" t="s">
        <v>117</v>
      </c>
      <c r="C17" s="390"/>
      <c r="D17" s="363">
        <v>160</v>
      </c>
    </row>
    <row r="18" spans="2:8" s="360" customFormat="1" ht="12.75">
      <c r="E18" s="361"/>
    </row>
    <row r="19" spans="2:8" s="377" customFormat="1" ht="26.45" customHeight="1">
      <c r="B19" s="555" t="s">
        <v>146</v>
      </c>
      <c r="C19" s="556"/>
      <c r="D19" s="556"/>
      <c r="E19" s="556"/>
      <c r="F19" s="556"/>
      <c r="G19" s="556"/>
      <c r="H19" s="557"/>
    </row>
    <row r="20" spans="2:8" s="377" customFormat="1" ht="14.45" customHeight="1">
      <c r="B20" s="366"/>
      <c r="C20" s="366"/>
      <c r="D20" s="366"/>
      <c r="E20" s="366"/>
      <c r="F20" s="366"/>
      <c r="G20" s="366"/>
      <c r="H20" s="366"/>
    </row>
    <row r="21" spans="2:8" s="377" customFormat="1">
      <c r="B21" s="378"/>
      <c r="C21" s="378"/>
      <c r="D21" s="379" t="s">
        <v>33</v>
      </c>
      <c r="E21" s="380"/>
      <c r="F21" s="380"/>
      <c r="G21" s="381"/>
    </row>
    <row r="22" spans="2:8" s="377" customFormat="1" ht="76.150000000000006" customHeight="1">
      <c r="B22" s="382" t="s">
        <v>263</v>
      </c>
      <c r="C22" s="383">
        <v>808290</v>
      </c>
      <c r="D22" s="185">
        <f t="shared" ref="D22" si="1">ROUND(C22*$C$26,0)</f>
        <v>844501</v>
      </c>
      <c r="E22" s="563" t="s">
        <v>261</v>
      </c>
      <c r="F22" s="564"/>
      <c r="G22" s="564"/>
      <c r="H22" s="565"/>
    </row>
    <row r="23" spans="2:8">
      <c r="B23" s="364"/>
      <c r="C23" s="364"/>
      <c r="D23" s="365"/>
    </row>
    <row r="24" spans="2:8" hidden="1">
      <c r="B24" s="364"/>
      <c r="C24" s="364"/>
      <c r="D24" s="371"/>
    </row>
    <row r="25" spans="2:8" s="375" customFormat="1" ht="12.75" hidden="1">
      <c r="B25" s="374" t="s">
        <v>28</v>
      </c>
      <c r="C25" s="374"/>
    </row>
    <row r="26" spans="2:8" s="375" customFormat="1" ht="12.75" hidden="1">
      <c r="B26" s="376" t="s">
        <v>18</v>
      </c>
      <c r="C26" s="376">
        <v>1.0448</v>
      </c>
    </row>
    <row r="27" spans="2:8" s="375" customFormat="1" ht="12" hidden="1">
      <c r="B27" s="375" t="s">
        <v>107</v>
      </c>
    </row>
    <row r="28" spans="2:8" hidden="1">
      <c r="B28" s="372"/>
      <c r="C28" s="372"/>
    </row>
    <row r="29" spans="2:8" hidden="1"/>
    <row r="30" spans="2:8" hidden="1"/>
    <row r="31" spans="2:8" hidden="1"/>
    <row r="32" spans="2:8" hidden="1"/>
    <row r="33" spans="1:9" s="373" customFormat="1" hidden="1">
      <c r="A33" s="349"/>
      <c r="D33" s="349"/>
      <c r="E33" s="349"/>
    </row>
    <row r="34" spans="1:9" hidden="1"/>
    <row r="35" spans="1:9" s="375" customFormat="1" ht="12.75" hidden="1">
      <c r="B35" s="374" t="s">
        <v>28</v>
      </c>
      <c r="C35" s="374"/>
    </row>
    <row r="36" spans="1:9" s="375" customFormat="1" ht="12.75" hidden="1">
      <c r="B36" s="376" t="s">
        <v>18</v>
      </c>
      <c r="C36" s="376"/>
    </row>
    <row r="37" spans="1:9" s="375" customFormat="1" ht="12" hidden="1">
      <c r="B37" s="375" t="s">
        <v>107</v>
      </c>
    </row>
    <row r="38" spans="1:9" hidden="1"/>
    <row r="39" spans="1:9" s="15" customFormat="1" ht="60.75" customHeight="1">
      <c r="B39" s="504" t="s">
        <v>264</v>
      </c>
      <c r="C39" s="505"/>
      <c r="D39" s="505"/>
      <c r="E39" s="505"/>
      <c r="F39" s="505"/>
      <c r="G39" s="506"/>
      <c r="H39" s="10"/>
      <c r="I39" s="10"/>
    </row>
    <row r="51" ht="18" customHeight="1"/>
  </sheetData>
  <mergeCells count="9">
    <mergeCell ref="B39:G39"/>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topLeftCell="A6" zoomScale="90" zoomScaleNormal="90" workbookViewId="0">
      <selection activeCell="L14" sqref="L14"/>
    </sheetView>
  </sheetViews>
  <sheetFormatPr defaultColWidth="8.875" defaultRowHeight="15"/>
  <cols>
    <col min="1" max="1" width="8.875" style="89"/>
    <col min="2" max="2" width="56.875" style="89" customWidth="1"/>
    <col min="3" max="3" width="18.75" style="89" hidden="1" customWidth="1"/>
    <col min="4" max="4" width="16.375" style="89" customWidth="1"/>
    <col min="5" max="5" width="13.5" style="89" bestFit="1" customWidth="1"/>
    <col min="6" max="16384" width="8.875" style="89"/>
  </cols>
  <sheetData>
    <row r="2" spans="1:8" ht="21" customHeight="1">
      <c r="A2" s="511" t="s">
        <v>255</v>
      </c>
      <c r="B2" s="511"/>
      <c r="C2" s="511"/>
      <c r="D2" s="511"/>
      <c r="E2" s="511"/>
      <c r="F2" s="511"/>
      <c r="G2" s="511"/>
      <c r="H2" s="511"/>
    </row>
    <row r="3" spans="1:8" ht="21" customHeight="1">
      <c r="A3" s="511" t="s">
        <v>265</v>
      </c>
      <c r="B3" s="511"/>
      <c r="C3" s="511"/>
      <c r="D3" s="511"/>
      <c r="E3" s="511"/>
      <c r="F3" s="511"/>
      <c r="G3" s="511"/>
      <c r="H3" s="511"/>
    </row>
    <row r="4" spans="1:8" ht="21" customHeight="1">
      <c r="A4" s="512" t="str">
        <f>'2022_BannerMD_BMT_AUT_ADULT'!A4:E4</f>
        <v>EFFECTIVE 10/01/2022 THROUGH 9/30/2023</v>
      </c>
      <c r="B4" s="512"/>
      <c r="C4" s="512"/>
      <c r="D4" s="512"/>
      <c r="E4" s="512"/>
      <c r="F4" s="512"/>
      <c r="G4" s="512"/>
      <c r="H4" s="512"/>
    </row>
    <row r="5" spans="1:8" ht="21" customHeight="1">
      <c r="A5" s="511" t="s">
        <v>257</v>
      </c>
      <c r="B5" s="511"/>
      <c r="C5" s="511"/>
      <c r="D5" s="511"/>
      <c r="E5" s="511"/>
      <c r="F5" s="511"/>
      <c r="G5" s="511"/>
      <c r="H5" s="511"/>
    </row>
    <row r="6" spans="1:8" ht="21" customHeight="1">
      <c r="A6" s="570" t="s">
        <v>258</v>
      </c>
      <c r="B6" s="570"/>
      <c r="C6" s="570"/>
      <c r="D6" s="570"/>
      <c r="E6" s="570"/>
      <c r="F6" s="570"/>
      <c r="G6" s="570"/>
      <c r="H6" s="570"/>
    </row>
    <row r="7" spans="1:8" ht="21" customHeight="1">
      <c r="A7" s="401"/>
      <c r="B7" s="401"/>
      <c r="C7" s="401"/>
      <c r="D7" s="401"/>
      <c r="E7" s="401"/>
      <c r="F7" s="401"/>
      <c r="G7" s="401"/>
      <c r="H7" s="401"/>
    </row>
    <row r="8" spans="1:8">
      <c r="D8" s="293" t="s">
        <v>4</v>
      </c>
    </row>
    <row r="9" spans="1:8" ht="30" customHeight="1">
      <c r="B9" s="98" t="s">
        <v>5</v>
      </c>
      <c r="C9" s="90" t="s">
        <v>6</v>
      </c>
      <c r="D9" s="99" t="s">
        <v>221</v>
      </c>
      <c r="E9" s="100"/>
      <c r="F9" s="100"/>
      <c r="G9" s="100"/>
    </row>
    <row r="10" spans="1:8" ht="45" customHeight="1">
      <c r="B10" s="259" t="s">
        <v>131</v>
      </c>
      <c r="C10" s="90" t="s">
        <v>134</v>
      </c>
      <c r="D10" s="99" t="s">
        <v>134</v>
      </c>
      <c r="E10" s="100"/>
      <c r="F10" s="100"/>
      <c r="G10" s="100"/>
    </row>
    <row r="11" spans="1:8" ht="30" customHeight="1">
      <c r="B11" s="101" t="s">
        <v>10</v>
      </c>
      <c r="C11" s="237">
        <v>228362</v>
      </c>
      <c r="D11" s="185">
        <f>ROUND(C11*$C$29,0)</f>
        <v>238593</v>
      </c>
      <c r="E11" s="102"/>
      <c r="F11" s="95"/>
      <c r="G11" s="96"/>
    </row>
    <row r="12" spans="1:8" ht="30" customHeight="1">
      <c r="B12" s="103" t="s">
        <v>11</v>
      </c>
      <c r="C12" s="237">
        <v>118379</v>
      </c>
      <c r="D12" s="185">
        <f>ROUND(C12*$C$29,0)</f>
        <v>123682</v>
      </c>
      <c r="E12" s="102"/>
      <c r="F12" s="95"/>
      <c r="G12" s="96"/>
    </row>
    <row r="13" spans="1:8" ht="30" customHeight="1">
      <c r="B13" s="103" t="s">
        <v>144</v>
      </c>
      <c r="C13" s="237">
        <v>59189</v>
      </c>
      <c r="D13" s="185">
        <f>ROUND(C13*$C$29,0)</f>
        <v>61841</v>
      </c>
      <c r="E13" s="102"/>
      <c r="F13" s="95"/>
      <c r="G13" s="96"/>
    </row>
    <row r="14" spans="1:8" ht="30" customHeight="1">
      <c r="B14" s="91" t="s">
        <v>259</v>
      </c>
      <c r="C14" s="91"/>
      <c r="D14" s="187">
        <f>SUM(D11:D13)</f>
        <v>424116</v>
      </c>
      <c r="E14" s="104"/>
      <c r="F14" s="95"/>
      <c r="G14" s="96"/>
    </row>
    <row r="15" spans="1:8">
      <c r="B15" s="95"/>
      <c r="C15" s="95"/>
      <c r="D15" s="187"/>
      <c r="E15" s="95"/>
      <c r="F15" s="95"/>
      <c r="G15" s="96"/>
    </row>
    <row r="16" spans="1:8" ht="26.45" customHeight="1">
      <c r="B16" s="571" t="s">
        <v>146</v>
      </c>
      <c r="C16" s="572"/>
      <c r="D16" s="572"/>
      <c r="E16" s="572"/>
      <c r="F16" s="572"/>
      <c r="G16" s="573"/>
    </row>
    <row r="17" spans="2:9" ht="14.45" customHeight="1">
      <c r="B17" s="294"/>
      <c r="C17" s="294"/>
      <c r="D17" s="294"/>
      <c r="E17" s="294"/>
      <c r="F17" s="294"/>
      <c r="G17" s="294"/>
    </row>
    <row r="18" spans="2:9">
      <c r="B18" s="92"/>
      <c r="C18" s="92" t="s">
        <v>33</v>
      </c>
      <c r="D18" s="93" t="s">
        <v>33</v>
      </c>
      <c r="E18" s="95"/>
      <c r="F18" s="95"/>
      <c r="G18" s="96"/>
    </row>
    <row r="19" spans="2:9" ht="76.150000000000006" customHeight="1">
      <c r="B19" s="94" t="s">
        <v>263</v>
      </c>
      <c r="C19" s="188">
        <v>1057192</v>
      </c>
      <c r="D19" s="185">
        <v>1060290</v>
      </c>
      <c r="E19" s="567" t="s">
        <v>261</v>
      </c>
      <c r="F19" s="568"/>
      <c r="G19" s="569"/>
      <c r="I19" s="449"/>
    </row>
    <row r="20" spans="2:9">
      <c r="B20" s="97"/>
      <c r="C20" s="97"/>
      <c r="D20" s="105"/>
      <c r="E20" s="97"/>
      <c r="F20" s="95"/>
      <c r="G20" s="95"/>
    </row>
    <row r="21" spans="2:9" s="15" customFormat="1" ht="57" customHeight="1">
      <c r="B21" s="504" t="s">
        <v>264</v>
      </c>
      <c r="C21" s="505"/>
      <c r="D21" s="505"/>
      <c r="E21" s="505"/>
      <c r="F21" s="505"/>
      <c r="G21" s="506"/>
      <c r="H21" s="10"/>
      <c r="I21" s="10"/>
    </row>
    <row r="27" spans="2:9" hidden="1"/>
    <row r="28" spans="2:9" s="10" customFormat="1" ht="12.75" hidden="1">
      <c r="B28" s="138" t="s">
        <v>28</v>
      </c>
      <c r="C28" s="15"/>
      <c r="D28" s="15"/>
      <c r="E28" s="15"/>
      <c r="F28" s="15"/>
    </row>
    <row r="29" spans="2:9" s="10" customFormat="1" ht="12.75" hidden="1">
      <c r="B29" s="25" t="s">
        <v>18</v>
      </c>
      <c r="C29" s="27">
        <v>1.0448</v>
      </c>
    </row>
    <row r="30" spans="2:9" s="10" customFormat="1" ht="12" hidden="1">
      <c r="C30" s="200"/>
    </row>
    <row r="31" spans="2:9" hidden="1"/>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494" t="s">
        <v>266</v>
      </c>
      <c r="B2" s="494"/>
      <c r="C2" s="494"/>
      <c r="D2" s="494"/>
      <c r="E2" s="494"/>
      <c r="F2" s="494"/>
      <c r="G2" s="494"/>
    </row>
    <row r="3" spans="1:7" s="11" customFormat="1" ht="19.899999999999999" customHeight="1">
      <c r="A3" s="494" t="s">
        <v>267</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268</v>
      </c>
      <c r="B5" s="494"/>
      <c r="C5" s="494"/>
      <c r="D5" s="494"/>
      <c r="E5" s="494"/>
      <c r="F5" s="494"/>
      <c r="G5" s="494"/>
    </row>
    <row r="6" spans="1:7">
      <c r="D6" s="2"/>
    </row>
    <row r="7" spans="1:7" ht="21" customHeight="1">
      <c r="B7" s="17"/>
      <c r="C7" s="17"/>
      <c r="D7" s="2" t="s">
        <v>87</v>
      </c>
      <c r="E7" s="2"/>
      <c r="F7" s="2"/>
      <c r="G7" s="2"/>
    </row>
    <row r="8" spans="1:7" ht="24.95" customHeight="1">
      <c r="B8" s="18" t="s">
        <v>5</v>
      </c>
      <c r="C8" s="129" t="s">
        <v>6</v>
      </c>
      <c r="D8" s="18" t="s">
        <v>7</v>
      </c>
      <c r="E8" s="2"/>
      <c r="F8" s="2"/>
      <c r="G8" s="2"/>
    </row>
    <row r="9" spans="1:7" ht="49.5" customHeight="1">
      <c r="B9" s="397" t="s">
        <v>8</v>
      </c>
      <c r="C9" s="247">
        <v>5689</v>
      </c>
      <c r="D9" s="146">
        <f>ROUND(C9*$C$27,0)</f>
        <v>5944</v>
      </c>
      <c r="E9" s="2"/>
      <c r="F9" s="2"/>
      <c r="G9" s="2"/>
    </row>
    <row r="10" spans="1:7" ht="35.1" customHeight="1">
      <c r="B10" s="268" t="s">
        <v>185</v>
      </c>
      <c r="C10" s="266">
        <v>31266</v>
      </c>
      <c r="D10" s="146">
        <f>ROUND(C10*$C$27,0)</f>
        <v>32667</v>
      </c>
    </row>
    <row r="11" spans="1:7" ht="35.1" customHeight="1">
      <c r="B11" s="399" t="s">
        <v>269</v>
      </c>
      <c r="C11" s="275" t="s">
        <v>270</v>
      </c>
      <c r="D11" s="189" t="s">
        <v>270</v>
      </c>
    </row>
    <row r="12" spans="1:7" ht="35.1" customHeight="1">
      <c r="B12" s="78" t="s">
        <v>10</v>
      </c>
      <c r="C12" s="265">
        <v>56279</v>
      </c>
      <c r="D12" s="146">
        <f>ROUND(C12*$C$27,0)</f>
        <v>58800</v>
      </c>
    </row>
    <row r="13" spans="1:7" ht="35.1" customHeight="1">
      <c r="B13" s="29" t="s">
        <v>11</v>
      </c>
      <c r="C13" s="265">
        <v>145074</v>
      </c>
      <c r="D13" s="146">
        <f t="shared" ref="D13:D14" si="0">ROUND(C13*$C$27,0)</f>
        <v>151573</v>
      </c>
    </row>
    <row r="14" spans="1:7" ht="35.1" customHeight="1">
      <c r="B14" s="29" t="s">
        <v>12</v>
      </c>
      <c r="C14" s="265">
        <v>26889</v>
      </c>
      <c r="D14" s="146">
        <f t="shared" si="0"/>
        <v>28094</v>
      </c>
    </row>
    <row r="15" spans="1:7" ht="35.1" customHeight="1">
      <c r="B15" s="21" t="s">
        <v>271</v>
      </c>
      <c r="C15" s="21"/>
      <c r="D15" s="147">
        <f>SUM(D9:D14)</f>
        <v>277078</v>
      </c>
    </row>
    <row r="16" spans="1:7" ht="14.25" customHeight="1">
      <c r="D16" s="149"/>
    </row>
    <row r="17" spans="2:8" ht="20.100000000000001" customHeight="1">
      <c r="B17" s="23" t="s">
        <v>117</v>
      </c>
      <c r="C17" s="24"/>
      <c r="D17" s="148">
        <v>170</v>
      </c>
    </row>
    <row r="18" spans="2:8">
      <c r="D18" s="151"/>
    </row>
    <row r="19" spans="2:8" ht="63.75" customHeight="1">
      <c r="B19" s="5" t="s">
        <v>14</v>
      </c>
      <c r="C19" s="5"/>
      <c r="D19" s="150">
        <f>'2022_BannerMD_BMT_AUT_ADULT'!D16</f>
        <v>2234</v>
      </c>
      <c r="E19" s="496" t="str">
        <f>'2022_BannerMD_BMT_AUT_ADULT'!E16</f>
        <v>Days 11+/61+ paid at the per diem rate are not subject to the transplant outlier (prep and transplant through day 60) but are subject to outlier pursuant to the transplant specialty contract at an established threshold of $7,263.18</v>
      </c>
      <c r="F19" s="497"/>
      <c r="G19" s="498"/>
    </row>
    <row r="20" spans="2:8">
      <c r="B20" s="9"/>
      <c r="C20" s="9"/>
      <c r="D20" s="168"/>
    </row>
    <row r="21" spans="2:8">
      <c r="B21" s="1"/>
      <c r="C21" s="51" t="s">
        <v>33</v>
      </c>
      <c r="D21" s="157" t="s">
        <v>33</v>
      </c>
    </row>
    <row r="22" spans="2:8" ht="25.15" customHeight="1">
      <c r="B22" s="83" t="s">
        <v>272</v>
      </c>
      <c r="C22" s="191">
        <v>585048</v>
      </c>
      <c r="D22" s="146">
        <f t="shared" ref="D22" si="1">ROUND(C22*$C$27,0)</f>
        <v>611258</v>
      </c>
      <c r="E22" s="82" t="s">
        <v>273</v>
      </c>
    </row>
    <row r="23" spans="2:8" ht="17.45" customHeight="1"/>
    <row r="24" spans="2:8" s="12" customFormat="1" ht="45" customHeight="1">
      <c r="B24"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92"/>
      <c r="D24" s="492"/>
      <c r="E24" s="492"/>
      <c r="F24" s="492"/>
      <c r="G24" s="493"/>
    </row>
    <row r="26" spans="2:8" hidden="1">
      <c r="B26" s="138" t="s">
        <v>28</v>
      </c>
      <c r="G26" s="10"/>
      <c r="H26" s="10"/>
    </row>
    <row r="27" spans="2:8" hidden="1">
      <c r="B27" s="25" t="s">
        <v>18</v>
      </c>
      <c r="C27" s="27">
        <v>1.0448</v>
      </c>
    </row>
    <row r="28" spans="2:8">
      <c r="C28" s="197"/>
    </row>
    <row r="29" spans="2:8" ht="24.6" customHeight="1">
      <c r="B29" s="491" t="s">
        <v>88</v>
      </c>
      <c r="C29" s="492"/>
      <c r="D29" s="492"/>
      <c r="E29" s="492"/>
      <c r="F29" s="492"/>
      <c r="G29" s="493"/>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A5" sqref="A5:G5"/>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266</v>
      </c>
      <c r="B2" s="494"/>
      <c r="C2" s="494"/>
      <c r="D2" s="494"/>
      <c r="E2" s="494"/>
      <c r="F2" s="494"/>
      <c r="G2" s="494"/>
    </row>
    <row r="3" spans="1:7" s="11" customFormat="1" ht="19.899999999999999" customHeight="1">
      <c r="A3" s="494" t="s">
        <v>274</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268</v>
      </c>
      <c r="B5" s="494"/>
      <c r="C5" s="494"/>
      <c r="D5" s="494"/>
      <c r="E5" s="494"/>
      <c r="F5" s="494"/>
      <c r="G5" s="494"/>
    </row>
    <row r="6" spans="1:7" s="11" customFormat="1" ht="19.899999999999999" customHeight="1">
      <c r="A6" s="392"/>
      <c r="B6" s="392"/>
      <c r="C6" s="392"/>
      <c r="D6" s="392"/>
      <c r="E6" s="392"/>
      <c r="F6" s="392"/>
      <c r="G6" s="392"/>
    </row>
    <row r="7" spans="1:7" ht="17.100000000000001" customHeight="1">
      <c r="B7" s="17"/>
      <c r="C7" s="17"/>
      <c r="D7" s="2" t="s">
        <v>87</v>
      </c>
      <c r="E7" s="2"/>
      <c r="F7" s="2"/>
      <c r="G7" s="2"/>
    </row>
    <row r="8" spans="1:7" ht="35.1" customHeight="1">
      <c r="B8" s="18" t="s">
        <v>5</v>
      </c>
      <c r="C8" s="129" t="s">
        <v>6</v>
      </c>
      <c r="D8" s="18" t="s">
        <v>7</v>
      </c>
      <c r="E8" s="2"/>
      <c r="F8" s="2"/>
      <c r="G8" s="2"/>
    </row>
    <row r="9" spans="1:7" ht="48.75" customHeight="1">
      <c r="B9" s="397" t="s">
        <v>8</v>
      </c>
      <c r="C9" s="215">
        <v>5485</v>
      </c>
      <c r="D9" s="146">
        <f>ROUND(C9*$C$27,0)</f>
        <v>5731</v>
      </c>
      <c r="E9" s="2"/>
      <c r="F9" s="37"/>
      <c r="G9" s="2"/>
    </row>
    <row r="10" spans="1:7" ht="35.1" customHeight="1">
      <c r="B10" s="50" t="s">
        <v>185</v>
      </c>
      <c r="C10" s="238">
        <v>2501</v>
      </c>
      <c r="D10" s="146">
        <f t="shared" ref="D10:D14" si="0">ROUND(C10*$C$27,0)</f>
        <v>2613</v>
      </c>
      <c r="E10" s="2"/>
      <c r="F10" s="37"/>
    </row>
    <row r="11" spans="1:7" ht="35.1" customHeight="1">
      <c r="B11" s="4" t="s">
        <v>269</v>
      </c>
      <c r="C11" s="239">
        <v>11256</v>
      </c>
      <c r="D11" s="146">
        <f t="shared" si="0"/>
        <v>11760</v>
      </c>
      <c r="F11" s="37"/>
    </row>
    <row r="12" spans="1:7" ht="35.1" customHeight="1">
      <c r="B12" s="23" t="s">
        <v>10</v>
      </c>
      <c r="C12" s="169">
        <v>50026</v>
      </c>
      <c r="D12" s="146">
        <f t="shared" si="0"/>
        <v>52267</v>
      </c>
      <c r="F12" s="37"/>
    </row>
    <row r="13" spans="1:7" ht="35.1" customHeight="1">
      <c r="B13" s="29" t="s">
        <v>11</v>
      </c>
      <c r="C13" s="169">
        <v>132568</v>
      </c>
      <c r="D13" s="146">
        <f t="shared" si="0"/>
        <v>138507</v>
      </c>
      <c r="F13" s="37"/>
    </row>
    <row r="14" spans="1:7" ht="35.1" customHeight="1">
      <c r="B14" s="29" t="s">
        <v>12</v>
      </c>
      <c r="C14" s="169">
        <v>25011</v>
      </c>
      <c r="D14" s="146">
        <f t="shared" si="0"/>
        <v>26131</v>
      </c>
      <c r="F14" s="37"/>
    </row>
    <row r="15" spans="1:7" ht="35.1" customHeight="1">
      <c r="B15" s="21" t="s">
        <v>206</v>
      </c>
      <c r="C15" s="21"/>
      <c r="D15" s="175">
        <f>SUM(D9:D14)</f>
        <v>237009</v>
      </c>
      <c r="F15" s="37"/>
    </row>
    <row r="16" spans="1:7" ht="14.25" customHeight="1">
      <c r="D16" s="190"/>
      <c r="F16" s="20"/>
    </row>
    <row r="17" spans="2:8" ht="35.1" customHeight="1">
      <c r="B17" s="23" t="s">
        <v>117</v>
      </c>
      <c r="C17" s="24"/>
      <c r="D17" s="148">
        <v>170</v>
      </c>
    </row>
    <row r="18" spans="2:8">
      <c r="D18" s="151"/>
    </row>
    <row r="19" spans="2:8" ht="57.75" customHeight="1">
      <c r="B19" s="5" t="s">
        <v>14</v>
      </c>
      <c r="C19" s="5"/>
      <c r="D19" s="150">
        <f>'2022_BannerMD_BMT_AUT_ADULT'!D16</f>
        <v>2234</v>
      </c>
      <c r="E19" s="496" t="str">
        <f>'2022_BannerMD_BMT_AUT_ADULT'!E16</f>
        <v>Days 11+/61+ paid at the per diem rate are not subject to the transplant outlier (prep and transplant through day 60) but are subject to outlier pursuant to the transplant specialty contract at an established threshold of $7,263.18</v>
      </c>
      <c r="F19" s="497"/>
      <c r="G19" s="498"/>
    </row>
    <row r="20" spans="2:8">
      <c r="B20" s="9"/>
      <c r="C20" s="9"/>
      <c r="D20" s="168"/>
      <c r="F20" s="433"/>
    </row>
    <row r="21" spans="2:8" ht="15.6" customHeight="1">
      <c r="B21" s="1"/>
      <c r="C21" s="51" t="s">
        <v>33</v>
      </c>
      <c r="D21" s="157" t="s">
        <v>33</v>
      </c>
    </row>
    <row r="22" spans="2:8" ht="35.1" customHeight="1">
      <c r="B22" s="83" t="s">
        <v>272</v>
      </c>
      <c r="C22" s="191">
        <v>470000</v>
      </c>
      <c r="D22" s="146">
        <f t="shared" ref="D22" si="1">ROUND(C22*$C$27,0)</f>
        <v>491056</v>
      </c>
      <c r="E22" s="82" t="s">
        <v>273</v>
      </c>
    </row>
    <row r="23" spans="2:8" ht="12.6" customHeight="1"/>
    <row r="24" spans="2:8" s="12" customFormat="1" ht="56.25" customHeight="1">
      <c r="B24"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492"/>
      <c r="D24" s="492"/>
      <c r="E24" s="492"/>
      <c r="F24" s="492"/>
      <c r="G24" s="493"/>
    </row>
    <row r="25" spans="2:8">
      <c r="E25" s="391"/>
      <c r="F25" s="391"/>
    </row>
    <row r="26" spans="2:8" hidden="1">
      <c r="B26" s="138" t="s">
        <v>28</v>
      </c>
      <c r="G26" s="10"/>
      <c r="H26" s="10"/>
    </row>
    <row r="27" spans="2:8" hidden="1">
      <c r="B27" s="25" t="s">
        <v>18</v>
      </c>
      <c r="C27" s="27">
        <v>1.0448</v>
      </c>
    </row>
    <row r="28" spans="2:8">
      <c r="C28" s="197"/>
    </row>
    <row r="29" spans="2:8" ht="24" customHeight="1">
      <c r="B29" s="491" t="s">
        <v>88</v>
      </c>
      <c r="C29" s="492"/>
      <c r="D29" s="492"/>
      <c r="E29" s="492"/>
      <c r="F29" s="492"/>
      <c r="G29" s="493"/>
    </row>
    <row r="30" spans="2:8">
      <c r="E30" s="432"/>
      <c r="F30" s="432"/>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D13" sqref="D13"/>
    </sheetView>
  </sheetViews>
  <sheetFormatPr defaultColWidth="9" defaultRowHeight="12.75"/>
  <cols>
    <col min="1" max="1" width="2.875" style="15" customWidth="1"/>
    <col min="2" max="2" width="64" style="15" customWidth="1"/>
    <col min="3" max="3" width="16.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494" t="s">
        <v>266</v>
      </c>
      <c r="B2" s="494"/>
      <c r="C2" s="494"/>
      <c r="D2" s="494"/>
      <c r="E2" s="494"/>
      <c r="F2" s="494"/>
      <c r="G2" s="494"/>
    </row>
    <row r="3" spans="1:7" s="11" customFormat="1" ht="19.899999999999999" customHeight="1">
      <c r="A3" s="494" t="s">
        <v>275</v>
      </c>
      <c r="B3" s="494"/>
      <c r="C3" s="494"/>
      <c r="D3" s="494"/>
      <c r="E3" s="494"/>
      <c r="F3" s="494"/>
      <c r="G3" s="494"/>
    </row>
    <row r="4" spans="1:7" s="11" customFormat="1" ht="19.899999999999999" customHeight="1">
      <c r="A4" s="495" t="str">
        <f>'2022_BannerMD_BMT_AUT_ADULT'!A4:E4</f>
        <v>EFFECTIVE 10/01/2022 THROUGH 9/30/2023</v>
      </c>
      <c r="B4" s="495"/>
      <c r="C4" s="495"/>
      <c r="D4" s="495"/>
      <c r="E4" s="495"/>
      <c r="F4" s="495"/>
      <c r="G4" s="495"/>
    </row>
    <row r="5" spans="1:7" s="11" customFormat="1" ht="19.899999999999999" customHeight="1">
      <c r="A5" s="494" t="s">
        <v>268</v>
      </c>
      <c r="B5" s="494"/>
      <c r="C5" s="494"/>
      <c r="D5" s="494"/>
      <c r="E5" s="494"/>
      <c r="F5" s="494"/>
      <c r="G5" s="494"/>
    </row>
    <row r="6" spans="1:7" s="11" customFormat="1" ht="19.899999999999999" customHeight="1">
      <c r="A6" s="392"/>
      <c r="B6" s="392"/>
      <c r="C6" s="392"/>
      <c r="D6" s="392"/>
      <c r="E6" s="392"/>
      <c r="F6" s="392"/>
      <c r="G6" s="392"/>
    </row>
    <row r="7" spans="1:7" ht="17.100000000000001" customHeight="1">
      <c r="B7" s="17"/>
      <c r="C7" s="17"/>
      <c r="D7" s="2" t="s">
        <v>87</v>
      </c>
      <c r="E7" s="2"/>
      <c r="F7" s="2"/>
      <c r="G7" s="2"/>
    </row>
    <row r="8" spans="1:7" ht="35.1" customHeight="1">
      <c r="B8" s="18" t="s">
        <v>5</v>
      </c>
      <c r="C8" s="129" t="s">
        <v>6</v>
      </c>
      <c r="D8" s="18" t="s">
        <v>7</v>
      </c>
      <c r="E8" s="2"/>
      <c r="F8" s="2"/>
      <c r="G8" s="2"/>
    </row>
    <row r="9" spans="1:7" ht="42.75" customHeight="1">
      <c r="B9" s="397" t="s">
        <v>8</v>
      </c>
      <c r="C9" s="215"/>
      <c r="D9" s="146">
        <v>7708</v>
      </c>
      <c r="E9" s="2"/>
      <c r="F9" s="37"/>
      <c r="G9" s="2"/>
    </row>
    <row r="10" spans="1:7" ht="35.1" customHeight="1">
      <c r="B10" s="4" t="s">
        <v>269</v>
      </c>
      <c r="C10" s="239"/>
      <c r="D10" s="146">
        <v>15304</v>
      </c>
      <c r="F10" s="37"/>
    </row>
    <row r="11" spans="1:7" ht="35.1" customHeight="1">
      <c r="B11" s="23" t="s">
        <v>10</v>
      </c>
      <c r="C11" s="169"/>
      <c r="D11" s="146">
        <v>54339</v>
      </c>
      <c r="F11" s="37"/>
    </row>
    <row r="12" spans="1:7" ht="35.1" customHeight="1">
      <c r="B12" s="29" t="s">
        <v>11</v>
      </c>
      <c r="C12" s="169"/>
      <c r="D12" s="146">
        <v>82944</v>
      </c>
      <c r="F12" s="37"/>
    </row>
    <row r="13" spans="1:7" ht="35.1" customHeight="1">
      <c r="B13" s="29" t="s">
        <v>12</v>
      </c>
      <c r="C13" s="169"/>
      <c r="D13" s="146">
        <v>19468</v>
      </c>
      <c r="F13" s="37"/>
    </row>
    <row r="14" spans="1:7" ht="35.1" customHeight="1">
      <c r="B14" s="21" t="s">
        <v>206</v>
      </c>
      <c r="C14" s="21"/>
      <c r="D14" s="175">
        <f>SUM(D9:D13)</f>
        <v>179763</v>
      </c>
      <c r="F14" s="37"/>
    </row>
    <row r="15" spans="1:7" ht="14.25" customHeight="1">
      <c r="D15" s="190"/>
      <c r="F15" s="20"/>
    </row>
    <row r="16" spans="1:7" ht="35.1" customHeight="1">
      <c r="B16" s="23" t="s">
        <v>117</v>
      </c>
      <c r="C16" s="24"/>
      <c r="D16" s="148">
        <v>170</v>
      </c>
    </row>
    <row r="17" spans="2:8">
      <c r="D17" s="151"/>
    </row>
    <row r="18" spans="2:8" ht="57.75" customHeight="1">
      <c r="B18" s="5" t="s">
        <v>14</v>
      </c>
      <c r="C18" s="5"/>
      <c r="D18" s="150">
        <f>'2022_BannerMD_BMT_AUT_ADULT'!D16</f>
        <v>2234</v>
      </c>
      <c r="E18" s="496" t="str">
        <f>'2022_BannerMD_BMT_AUT_ADULT'!E16</f>
        <v>Days 11+/61+ paid at the per diem rate are not subject to the transplant outlier (prep and transplant through day 60) but are subject to outlier pursuant to the transplant specialty contract at an established threshold of $7,263.18</v>
      </c>
      <c r="F18" s="497"/>
      <c r="G18" s="498"/>
    </row>
    <row r="19" spans="2:8">
      <c r="B19" s="9"/>
      <c r="C19" s="9"/>
      <c r="D19" s="168"/>
      <c r="F19" s="433"/>
    </row>
    <row r="20" spans="2:8" ht="15.6" customHeight="1">
      <c r="B20" s="1"/>
      <c r="C20" s="51" t="s">
        <v>33</v>
      </c>
      <c r="D20" s="157" t="s">
        <v>33</v>
      </c>
    </row>
    <row r="21" spans="2:8" ht="35.1" customHeight="1">
      <c r="B21" s="83" t="s">
        <v>272</v>
      </c>
      <c r="C21" s="191"/>
      <c r="D21" s="146">
        <v>482408</v>
      </c>
      <c r="E21" s="82" t="s">
        <v>273</v>
      </c>
    </row>
    <row r="22" spans="2:8" ht="12.6" customHeight="1"/>
    <row r="23" spans="2:8" s="12" customFormat="1" ht="56.25" customHeight="1">
      <c r="B23" s="491" t="str">
        <f>'2022_BUMCT_BMT_ALLO_UNREL_ADULT'!$B$25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492"/>
      <c r="D23" s="492"/>
      <c r="E23" s="492"/>
      <c r="F23" s="492"/>
      <c r="G23" s="493"/>
    </row>
    <row r="24" spans="2:8">
      <c r="E24" s="391"/>
      <c r="F24" s="391"/>
    </row>
    <row r="25" spans="2:8" hidden="1">
      <c r="B25" s="138" t="s">
        <v>28</v>
      </c>
      <c r="G25" s="10"/>
      <c r="H25" s="10"/>
    </row>
    <row r="26" spans="2:8" hidden="1">
      <c r="B26" s="25" t="s">
        <v>18</v>
      </c>
      <c r="C26" s="27">
        <v>1.0448</v>
      </c>
    </row>
    <row r="27" spans="2:8">
      <c r="C27" s="197"/>
    </row>
    <row r="28" spans="2:8" ht="24" customHeight="1">
      <c r="B28" s="491" t="s">
        <v>88</v>
      </c>
      <c r="C28" s="492"/>
      <c r="D28" s="492"/>
      <c r="E28" s="492"/>
      <c r="F28" s="492"/>
      <c r="G28" s="493"/>
    </row>
    <row r="29" spans="2:8">
      <c r="E29" s="391"/>
      <c r="F29" s="391"/>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5" ma:contentTypeDescription="Create a new document." ma:contentTypeScope="" ma:versionID="87214e830e27b103a92e246dd1be8547">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39dc505618edac2732e8e58fcf23e6b9"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62324-CE4E-4138-8316-49A4A9B52BFC}"/>
</file>

<file path=customXml/itemProps2.xml><?xml version="1.0" encoding="utf-8"?>
<ds:datastoreItem xmlns:ds="http://schemas.openxmlformats.org/officeDocument/2006/customXml" ds:itemID="{BCEFC311-1064-4825-9702-2733998FE718}"/>
</file>

<file path=customXml/itemProps3.xml><?xml version="1.0" encoding="utf-8"?>
<ds:datastoreItem xmlns:ds="http://schemas.openxmlformats.org/officeDocument/2006/customXml" ds:itemID="{EF552E03-F25E-47E1-B2A2-BACB4A1715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2023-07-10T22:46:53Z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