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28"/>
  <workbookPr showInkAnnotation="0" defaultThemeVersion="124226"/>
  <mc:AlternateContent xmlns:mc="http://schemas.openxmlformats.org/markup-compatibility/2006">
    <mc:Choice Requires="x15">
      <x15ac:absPath xmlns:x15ac="http://schemas.microsoft.com/office/spreadsheetml/2010/11/ac" url="https://ahcccs.sharepoint.com/sites/DHCMFINRI/Shared Documents/RI/Reinsurance - DHCM Finance/2024 CY42 10-01-2023 09-30-2024/Transplant Contracts Issues/"/>
    </mc:Choice>
  </mc:AlternateContent>
  <xr:revisionPtr revIDLastSave="487" documentId="8_{A28E53F5-359B-4B5A-A7ED-4F56275D2B68}" xr6:coauthVersionLast="47" xr6:coauthVersionMax="47" xr10:uidLastSave="{EF9FF2D5-CDFC-4DE9-ACB8-6562559B46E1}"/>
  <bookViews>
    <workbookView xWindow="-120" yWindow="-120" windowWidth="19440" windowHeight="14880" tabRatio="951" firstSheet="8" activeTab="6" xr2:uid="{00000000-000D-0000-FFFF-FFFF00000000}"/>
  </bookViews>
  <sheets>
    <sheet name="2023_BannerMD_BMT_AUT_ADULT" sheetId="68" r:id="rId1"/>
    <sheet name="2023_BannerMD_BMT_ALLO_RELATED" sheetId="94" r:id="rId2"/>
    <sheet name="2023_BannerMD_BMT_HAPLOID " sheetId="96" r:id="rId3"/>
    <sheet name="2023_BannerMD_BMT_ALLO_UNRELAT" sheetId="95" r:id="rId4"/>
    <sheet name="2023_BannerMD_TBI" sheetId="146" r:id="rId5"/>
    <sheet name="2023_BannerMD_YESCARTA" sheetId="111" r:id="rId6"/>
    <sheet name="2023_BannerMD_KYMRIAH" sheetId="139" r:id="rId7"/>
    <sheet name="2023_BannerMD_TECARTUS" sheetId="138" r:id="rId8"/>
    <sheet name="2023_BUMCP_HEART" sheetId="134" r:id="rId9"/>
    <sheet name="2023_BUMCP_KIDNEY CADAVERIC" sheetId="1" r:id="rId10"/>
    <sheet name="2023_BUMCP_KIDNEY_LIVING" sheetId="2" r:id="rId11"/>
    <sheet name="2023_BUMCP_PANCREAS_AFTER_KDY" sheetId="3" r:id="rId12"/>
    <sheet name="2023_BUMCP_SIM__KIDNEY-PANCREAS" sheetId="4" r:id="rId13"/>
    <sheet name="2023_BUMCP_CAD_LIVER" sheetId="5" r:id="rId14"/>
    <sheet name="2023_BUMCP_SIMUL_CADV LIV KD" sheetId="67" r:id="rId15"/>
    <sheet name="2023_BUMCT_AUT_PEDS" sheetId="106" r:id="rId16"/>
    <sheet name="2023_BUMCT_ALLO_RELA_PEDS" sheetId="107" r:id="rId17"/>
    <sheet name="2023_BUMCT_HAPLOID PEDS" sheetId="109" r:id="rId18"/>
    <sheet name="2023_BUMCT_ALLO_UNRE_PEDS" sheetId="108" r:id="rId19"/>
    <sheet name="2023_BUMCT_BMT_AUTO_ADULT" sheetId="37" r:id="rId20"/>
    <sheet name="2023_BUMCT_BMT_ALLO_REL_ADULT" sheetId="38" r:id="rId21"/>
    <sheet name="2023_BUMCT_BMT_HAPLOID_ADULT" sheetId="91" r:id="rId22"/>
    <sheet name="2023_BUMCT_BMT_ALLO_UNREL_ADULT" sheetId="39" r:id="rId23"/>
    <sheet name="2023_BUMCT_TBI" sheetId="150" r:id="rId24"/>
    <sheet name="2023_BUMCT_KYMRIAH" sheetId="112" r:id="rId25"/>
    <sheet name="2023_BUMCT_YESCARTA" sheetId="135" r:id="rId26"/>
    <sheet name="2023_BUMCT_TECARTUS" sheetId="137" r:id="rId27"/>
    <sheet name="2023 BUMCT_CARVYKTI" sheetId="156" r:id="rId28"/>
    <sheet name="2023_BUMCT_KIDNEY_LIVING" sheetId="66" r:id="rId29"/>
    <sheet name="2023_BUMCT_KIDNEY_CADAVERIC" sheetId="60" r:id="rId30"/>
    <sheet name="2023_BUMCT_PANCREAS_AFTER_KDY" sheetId="46" r:id="rId31"/>
    <sheet name="2023_BUMCT_SIMUL_PANCREAS_KDNY_" sheetId="47" r:id="rId32"/>
    <sheet name="2023_BUMCT_CAD_LIVER" sheetId="61" r:id="rId33"/>
    <sheet name="2023 BUMCT CADV SIM LIV KDY" sheetId="55" r:id="rId34"/>
    <sheet name="2023_BUMCT_SINGLE_LUNG" sheetId="56" r:id="rId35"/>
    <sheet name="2023_BUMCT_DOUBLE_LUNG" sheetId="92" r:id="rId36"/>
    <sheet name="2022_BUMCT_HEART" sheetId="58" state="hidden" r:id="rId37"/>
    <sheet name="2022_BUMCT_VAD_CAD" sheetId="101" state="hidden" r:id="rId38"/>
    <sheet name="2022_BUMCT_HEART-LUNG" sheetId="59" state="hidden" r:id="rId39"/>
    <sheet name="2023_BUMCT_HEART " sheetId="160" r:id="rId40"/>
    <sheet name="2023_BUMCT_HEART-LUNG" sheetId="161" r:id="rId41"/>
    <sheet name="2023_CITYOFHOPE_BMT_AUT_ADULT" sheetId="162" r:id="rId42"/>
    <sheet name="2023_CITYOFHOPE_KYMRIAH" sheetId="163" r:id="rId43"/>
    <sheet name="2023_CITYOFHOPE_YESCARTA" sheetId="164" r:id="rId44"/>
    <sheet name="2023_CITYOFHOPE_TECARTUS" sheetId="165" r:id="rId45"/>
    <sheet name="2023_CITYOFHOPE_CARVYKTI" sheetId="166" r:id="rId46"/>
    <sheet name="2023_CITYOFHOPE_ABECMA" sheetId="167" r:id="rId47"/>
    <sheet name="2023_CITYOFHOPE_BREYANZI" sheetId="168" r:id="rId48"/>
    <sheet name="2023 LPCH-BMT AUT PEDS" sheetId="126" r:id="rId49"/>
    <sheet name="2023 LPCH-ALLO RELA PEDS" sheetId="127" r:id="rId50"/>
    <sheet name="2023 LPCH ALLO UNREL PEDS" sheetId="128" r:id="rId51"/>
    <sheet name="2023_LPCH_TBI_PED" sheetId="83" r:id="rId52"/>
    <sheet name="2023 LPCH -Living_Liver" sheetId="78" r:id="rId53"/>
    <sheet name="2023 LPCH -CAD_Liver" sheetId="133" r:id="rId54"/>
    <sheet name="2023 LPCH-Single-Double Lung" sheetId="76" r:id="rId55"/>
    <sheet name="2023 LPCH_Heart" sheetId="144" r:id="rId56"/>
    <sheet name="2023 LPCH-Heart-Lung" sheetId="77" r:id="rId57"/>
    <sheet name="2023 LPCH - Multi-vis cad donor" sheetId="79" r:id="rId58"/>
    <sheet name="2023 LPCH - Intestine cad donor" sheetId="80" r:id="rId59"/>
    <sheet name="2023_MAYO_BMT_AUT_ADULT" sheetId="6" r:id="rId60"/>
    <sheet name="2023_MAYO_BMT_ALO_REL_ADULT_" sheetId="84" r:id="rId61"/>
    <sheet name="2023_MAYO_HAPLOID_BMT_ADULT" sheetId="87" r:id="rId62"/>
    <sheet name="2023_MAYO_BMT_ALLO_UNR_ADULT" sheetId="8" r:id="rId63"/>
    <sheet name="2023_MAYO_BMT_AUT_PED" sheetId="122" r:id="rId64"/>
    <sheet name="2023_MAYO_BMT_ALO_REL_PED" sheetId="123" r:id="rId65"/>
    <sheet name="2023_MAYO_HAPLOID_BMT_PED" sheetId="124" r:id="rId66"/>
    <sheet name="2023_MAYO_BMT_ALLO_UNR_PED" sheetId="125" r:id="rId67"/>
    <sheet name="2023_MAYO_TBI_ADULT &amp; PED" sheetId="149" r:id="rId68"/>
    <sheet name="2023_MAYO_PHX_HEART" sheetId="9" r:id="rId69"/>
    <sheet name="2023_MAYO_KIDNEY_LIVING" sheetId="14" r:id="rId70"/>
    <sheet name="2023_MAYO_KIDNEY_CADAVERIC" sheetId="15" r:id="rId71"/>
    <sheet name="2023_MAYO_PHX_CAD_LIVER_ADULT" sheetId="11" r:id="rId72"/>
    <sheet name="2023_MAYO_SIMUL_CADV LIV KDY" sheetId="10" r:id="rId73"/>
    <sheet name="2023_MAYO_SIMUL_KDY_PANCREAS" sheetId="12" r:id="rId74"/>
    <sheet name="2023_MAYO_PANCREAS_after_KDY" sheetId="13" r:id="rId75"/>
    <sheet name="2023_PCH_PED_BMT_AUTO" sheetId="18" r:id="rId76"/>
    <sheet name="2023_PCH_PED_BMT_ALLO_RELATED" sheetId="19" r:id="rId77"/>
    <sheet name="2023_PCH_PED_HAPLOID_" sheetId="88" r:id="rId78"/>
    <sheet name="2023_PCH_PED_BMT_ALLO_UNREL_" sheetId="20" r:id="rId79"/>
    <sheet name="2023_PCH_TBI" sheetId="148" r:id="rId80"/>
    <sheet name="2023_PCH_VOD" sheetId="89" r:id="rId81"/>
    <sheet name="2023_PCH_KYMRIAH" sheetId="93" r:id="rId82"/>
    <sheet name="2023_PCH_KIDNEY_LIVING" sheetId="16" r:id="rId83"/>
    <sheet name="2023_PCH_KIDNEY_CADAVERIC" sheetId="17" r:id="rId84"/>
    <sheet name="2023_PCH_PEDIATRIC_HEART" sheetId="21" r:id="rId85"/>
    <sheet name="2023_PCH_PED_LIVING_LIVER" sheetId="130" r:id="rId86"/>
    <sheet name="2023_PCH_PED_CADAVERIC_LIVER_" sheetId="22" r:id="rId87"/>
    <sheet name="2023_SCTHLTH_CARE-SHEA_BMT_AUTO" sheetId="23" r:id="rId88"/>
    <sheet name="2023SCTHLTHCARE-SHEA_BMT_ALOREL" sheetId="24" r:id="rId89"/>
    <sheet name="2023 SCTH_CARE-SHEA_HAPLOID_BMT" sheetId="90" r:id="rId90"/>
    <sheet name="2023SCTH_CARE-SHEA_BMT_ALOUNREL" sheetId="25" r:id="rId91"/>
    <sheet name="2023_SCTH-SHEA_TBI" sheetId="147" r:id="rId92"/>
    <sheet name="2023_SCTH-SHEA_KYMRIAH" sheetId="151" r:id="rId93"/>
    <sheet name="2023_SCTH-SHEA_YESCARTA" sheetId="152" r:id="rId94"/>
    <sheet name="2023_SCTH-SHEA_TECARTUS " sheetId="158" r:id="rId95"/>
    <sheet name="2023_SCTH-SHEA_ ABECMA" sheetId="159" r:id="rId96"/>
    <sheet name="2023_SCTH-SHEA_ BREYANZI" sheetId="153" r:id="rId97"/>
    <sheet name="2023_ST_JOSEPHS_SINGLE_LUNG" sheetId="26" r:id="rId98"/>
    <sheet name="2023_ST_JOSEPHS_DOUBLE_LUNG" sheetId="27" r:id="rId99"/>
    <sheet name="2023_ST_JOES_SIMUL_CADV LIV KID" sheetId="85" r:id="rId100"/>
    <sheet name="2023_ST_JOSEPHS_CAD_LIVER_ADULT" sheetId="86" r:id="rId101"/>
    <sheet name="2023_ST_Josephs Cad KIDNEY CKY" sheetId="81" r:id="rId102"/>
    <sheet name="2023_ST_JOSEPHS_LIVING KIDNEY" sheetId="82" r:id="rId103"/>
    <sheet name="2023 STANFORD SINGLE DOUBLELUNG" sheetId="131" r:id="rId104"/>
    <sheet name="2023 STANFORD HEART" sheetId="132" r:id="rId105"/>
    <sheet name="2023 STANFORD-Heart-Lung " sheetId="73" r:id="rId106"/>
    <sheet name="2023_UCSF_PED_ALLO_UNR_MUDSCID_" sheetId="35" r:id="rId107"/>
    <sheet name="2023_UCSF_PED_ALLO_REL_SCIDS_" sheetId="36" r:id="rId108"/>
    <sheet name="2023_UCSF_PED_AUT_MUDSCID" sheetId="140" r:id="rId109"/>
  </sheets>
  <externalReferences>
    <externalReference r:id="rId110"/>
  </externalReferences>
  <definedNames>
    <definedName name="_xlnm.Print_Area" localSheetId="36">'2022_BUMCT_HEART'!$A$1:$H$29</definedName>
    <definedName name="_xlnm.Print_Area" localSheetId="38">'2022_BUMCT_HEART-LUNG'!$A$1:$H$27</definedName>
    <definedName name="_xlnm.Print_Area" localSheetId="37">'2022_BUMCT_VAD_CAD'!$A$1:$D$17</definedName>
    <definedName name="_xlnm.Print_Area" localSheetId="33">'2023 BUMCT CADV SIM LIV KDY'!$A$1:$I$19</definedName>
    <definedName name="_xlnm.Print_Area" localSheetId="27">'2023 BUMCT_CARVYKTI'!$A$1:$E$13</definedName>
    <definedName name="_xlnm.Print_Area" localSheetId="58">'2023 LPCH - Intestine cad donor'!$A$1:$H$22</definedName>
    <definedName name="_xlnm.Print_Area" localSheetId="57">'2023 LPCH - Multi-vis cad donor'!$A$1:$H$27</definedName>
    <definedName name="_xlnm.Print_Area" localSheetId="50">'2023 LPCH ALLO UNREL PEDS'!$1:$31</definedName>
    <definedName name="_xlnm.Print_Area" localSheetId="53">'2023 LPCH -CAD_Liver'!$A$1:$H$27</definedName>
    <definedName name="_xlnm.Print_Area" localSheetId="52">'2023 LPCH -Living_Liver'!$A$1:$H$28</definedName>
    <definedName name="_xlnm.Print_Area" localSheetId="55">'2023 LPCH_Heart'!$A$1:$H$20</definedName>
    <definedName name="_xlnm.Print_Area" localSheetId="49">'2023 LPCH-ALLO RELA PEDS'!$A$1:$H$25</definedName>
    <definedName name="_xlnm.Print_Area" localSheetId="48">'2023 LPCH-BMT AUT PEDS'!$A$1:$G$22</definedName>
    <definedName name="_xlnm.Print_Area" localSheetId="56">'2023 LPCH-Heart-Lung'!$1:$24</definedName>
    <definedName name="_xlnm.Print_Area" localSheetId="54">'2023 LPCH-Single-Double Lung'!$A$1:$F$21</definedName>
    <definedName name="_xlnm.Print_Area" localSheetId="89">'2023 SCTH_CARE-SHEA_HAPLOID_BMT'!$A$1:$H$23</definedName>
    <definedName name="_xlnm.Print_Area" localSheetId="103">'2023 STANFORD SINGLE DOUBLELUNG'!$A$1:$H$28</definedName>
    <definedName name="_xlnm.Print_Area" localSheetId="105">'2023 STANFORD-Heart-Lung '!$A$1:$H$22</definedName>
    <definedName name="_xlnm.Print_Area" localSheetId="1">'2023_BannerMD_BMT_ALLO_RELATED'!$A$1:$H$23</definedName>
    <definedName name="_xlnm.Print_Area" localSheetId="3">'2023_BannerMD_BMT_ALLO_UNRELAT'!$1:$29</definedName>
    <definedName name="_xlnm.Print_Area" localSheetId="0">'2023_BannerMD_BMT_AUT_ADULT'!$1:$26</definedName>
    <definedName name="_xlnm.Print_Area" localSheetId="2">'2023_BannerMD_BMT_HAPLOID '!$A$1:$H$30</definedName>
    <definedName name="_xlnm.Print_Area" localSheetId="6">'2023_BannerMD_KYMRIAH'!$A$1:$E$12</definedName>
    <definedName name="_xlnm.Print_Area" localSheetId="4">'2023_BannerMD_TBI'!$A$1:$E$15</definedName>
    <definedName name="_xlnm.Print_Area" localSheetId="7">'2023_BannerMD_TECARTUS'!$A$1:$E$13</definedName>
    <definedName name="_xlnm.Print_Area" localSheetId="5">'2023_BannerMD_YESCARTA'!$A$1:$E$13</definedName>
    <definedName name="_xlnm.Print_Area" localSheetId="13">'2023_BUMCP_CAD_LIVER'!$A$1:$G$20</definedName>
    <definedName name="_xlnm.Print_Area" localSheetId="8">'2023_BUMCP_HEART'!$A$1:$H$27</definedName>
    <definedName name="_xlnm.Print_Area" localSheetId="9">'2023_BUMCP_KIDNEY CADAVERIC'!$A$1:$F$19</definedName>
    <definedName name="_xlnm.Print_Area" localSheetId="10">'2023_BUMCP_KIDNEY_LIVING'!$A$1:$G$20</definedName>
    <definedName name="_xlnm.Print_Area" localSheetId="11">'2023_BUMCP_PANCREAS_AFTER_KDY'!$A$1:$G$20</definedName>
    <definedName name="_xlnm.Print_Area" localSheetId="12">'2023_BUMCP_SIM__KIDNEY-PANCREAS'!$A$1:$G$20</definedName>
    <definedName name="_xlnm.Print_Area" localSheetId="14">'2023_BUMCP_SIMUL_CADV LIV KD'!$A$1:$G$20</definedName>
    <definedName name="_xlnm.Print_Area" localSheetId="16">'2023_BUMCT_ALLO_RELA_PEDS'!$1:$25</definedName>
    <definedName name="_xlnm.Print_Area" localSheetId="18">'2023_BUMCT_ALLO_UNRE_PEDS'!$1:$31</definedName>
    <definedName name="_xlnm.Print_Area" localSheetId="15">'2023_BUMCT_AUT_PEDS'!$1:$30</definedName>
    <definedName name="_xlnm.Print_Area" localSheetId="20">'2023_BUMCT_BMT_ALLO_REL_ADULT'!$1:$27</definedName>
    <definedName name="_xlnm.Print_Area" localSheetId="22">'2023_BUMCT_BMT_ALLO_UNREL_ADULT'!$1:$29</definedName>
    <definedName name="_xlnm.Print_Area" localSheetId="19">'2023_BUMCT_BMT_AUTO_ADULT'!$1:$22</definedName>
    <definedName name="_xlnm.Print_Area" localSheetId="21">'2023_BUMCT_BMT_HAPLOID_ADULT'!$1:$30</definedName>
    <definedName name="_xlnm.Print_Area" localSheetId="32">'2023_BUMCT_CAD_LIVER'!$A$1:$H$19</definedName>
    <definedName name="_xlnm.Print_Area" localSheetId="35">'2023_BUMCT_DOUBLE_LUNG'!$A$1:$H$19</definedName>
    <definedName name="_xlnm.Print_Area" localSheetId="17">'2023_BUMCT_HAPLOID PEDS'!$1:$32</definedName>
    <definedName name="_xlnm.Print_Area" localSheetId="39">'2023_BUMCT_HEART '!$A$1:$H$28</definedName>
    <definedName name="_xlnm.Print_Area" localSheetId="40">'2023_BUMCT_HEART-LUNG'!$A$1:$H$27</definedName>
    <definedName name="_xlnm.Print_Area" localSheetId="29">'2023_BUMCT_KIDNEY_CADAVERIC'!$A$1:$H$21</definedName>
    <definedName name="_xlnm.Print_Area" localSheetId="28">'2023_BUMCT_KIDNEY_LIVING'!$A$1:$H$19</definedName>
    <definedName name="_xlnm.Print_Area" localSheetId="24">'2023_BUMCT_KYMRIAH'!$A$1:$E$12</definedName>
    <definedName name="_xlnm.Print_Area" localSheetId="30">'2023_BUMCT_PANCREAS_AFTER_KDY'!$A$1:$H$20</definedName>
    <definedName name="_xlnm.Print_Area" localSheetId="31">'2023_BUMCT_SIMUL_PANCREAS_KDNY_'!$A$1:$H$19</definedName>
    <definedName name="_xlnm.Print_Area" localSheetId="34">'2023_BUMCT_SINGLE_LUNG'!$A$1:$H$21</definedName>
    <definedName name="_xlnm.Print_Area" localSheetId="23">'2023_BUMCT_TBI'!$A$1:$E$15</definedName>
    <definedName name="_xlnm.Print_Area" localSheetId="26">'2023_BUMCT_TECARTUS'!$A$1:$E$13</definedName>
    <definedName name="_xlnm.Print_Area" localSheetId="25">'2023_BUMCT_YESCARTA'!$A$1:$E$13</definedName>
    <definedName name="_xlnm.Print_Area" localSheetId="46">'2023_CITYOFHOPE_ABECMA'!$A$1:$E$12</definedName>
    <definedName name="_xlnm.Print_Area" localSheetId="41">'2023_CITYOFHOPE_BMT_AUT_ADULT'!$1:$26</definedName>
    <definedName name="_xlnm.Print_Area" localSheetId="47">'2023_CITYOFHOPE_BREYANZI'!$A$1:$E$12</definedName>
    <definedName name="_xlnm.Print_Area" localSheetId="45">'2023_CITYOFHOPE_CARVYKTI'!$A$1:$E$12</definedName>
    <definedName name="_xlnm.Print_Area" localSheetId="42">'2023_CITYOFHOPE_KYMRIAH'!$A$1:$E$12</definedName>
    <definedName name="_xlnm.Print_Area" localSheetId="44">'2023_CITYOFHOPE_TECARTUS'!$A$1:$E$12</definedName>
    <definedName name="_xlnm.Print_Area" localSheetId="43">'2023_CITYOFHOPE_YESCARTA'!$A$1:$E$12</definedName>
    <definedName name="_xlnm.Print_Area" localSheetId="51">'2023_LPCH_TBI_PED'!$A$1:$E$14</definedName>
    <definedName name="_xlnm.Print_Area" localSheetId="62">'2023_MAYO_BMT_ALLO_UNR_ADULT'!$1:$29</definedName>
    <definedName name="_xlnm.Print_Area" localSheetId="66">'2023_MAYO_BMT_ALLO_UNR_PED'!$1:$32</definedName>
    <definedName name="_xlnm.Print_Area" localSheetId="60">'2023_MAYO_BMT_ALO_REL_ADULT_'!$1:$35</definedName>
    <definedName name="_xlnm.Print_Area" localSheetId="64">'2023_MAYO_BMT_ALO_REL_PED'!$1:$27</definedName>
    <definedName name="_xlnm.Print_Area" localSheetId="59">'2023_MAYO_BMT_AUT_ADULT'!$1:$29</definedName>
    <definedName name="_xlnm.Print_Area" localSheetId="63">'2023_MAYO_BMT_AUT_PED'!$1:$29</definedName>
    <definedName name="_xlnm.Print_Area" localSheetId="61">'2023_MAYO_HAPLOID_BMT_ADULT'!$1:$28</definedName>
    <definedName name="_xlnm.Print_Area" localSheetId="65">'2023_MAYO_HAPLOID_BMT_PED'!$1:$27</definedName>
    <definedName name="_xlnm.Print_Area" localSheetId="70">'2023_MAYO_KIDNEY_CADAVERIC'!$A$1:$H$19</definedName>
    <definedName name="_xlnm.Print_Area" localSheetId="69">'2023_MAYO_KIDNEY_LIVING'!$A$1:$H$23</definedName>
    <definedName name="_xlnm.Print_Area" localSheetId="74">'2023_MAYO_PANCREAS_after_KDY'!$A$1:$H$21</definedName>
    <definedName name="_xlnm.Print_Area" localSheetId="71">'2023_MAYO_PHX_CAD_LIVER_ADULT'!$A$1:$H$27</definedName>
    <definedName name="_xlnm.Print_Area" localSheetId="68">'2023_MAYO_PHX_HEART'!$1:$26</definedName>
    <definedName name="_xlnm.Print_Area" localSheetId="72">'2023_MAYO_SIMUL_CADV LIV KDY'!$A$1:$H$23</definedName>
    <definedName name="_xlnm.Print_Area" localSheetId="73">'2023_MAYO_SIMUL_KDY_PANCREAS'!$A$1:$H$22</definedName>
    <definedName name="_xlnm.Print_Area" localSheetId="67">'2023_MAYO_TBI_ADULT &amp; PED'!$A$1:$E$15</definedName>
    <definedName name="_xlnm.Print_Area" localSheetId="83">'2023_PCH_KIDNEY_CADAVERIC'!$A$1:$H$21</definedName>
    <definedName name="_xlnm.Print_Area" localSheetId="82">'2023_PCH_KIDNEY_LIVING'!$A$1:$H$20</definedName>
    <definedName name="_xlnm.Print_Area" localSheetId="81">'2023_PCH_KYMRIAH'!$A$1:$D$13</definedName>
    <definedName name="_xlnm.Print_Area" localSheetId="76">'2023_PCH_PED_BMT_ALLO_RELATED'!$1:$28</definedName>
    <definedName name="_xlnm.Print_Area" localSheetId="78">'2023_PCH_PED_BMT_ALLO_UNREL_'!$1:$29</definedName>
    <definedName name="_xlnm.Print_Area" localSheetId="75">'2023_PCH_PED_BMT_AUTO'!$1:$29</definedName>
    <definedName name="_xlnm.Print_Area" localSheetId="86">'2023_PCH_PED_CADAVERIC_LIVER_'!$A$1:$G$24</definedName>
    <definedName name="_xlnm.Print_Area" localSheetId="77">'2023_PCH_PED_HAPLOID_'!$1:$30</definedName>
    <definedName name="_xlnm.Print_Area" localSheetId="85">'2023_PCH_PED_LIVING_LIVER'!$A$1:$G$25</definedName>
    <definedName name="_xlnm.Print_Area" localSheetId="84">'2023_PCH_PEDIATRIC_HEART'!$1:$30</definedName>
    <definedName name="_xlnm.Print_Area" localSheetId="79">'2023_PCH_TBI'!$A$1:$E$14</definedName>
    <definedName name="_xlnm.Print_Area" localSheetId="80">'2023_PCH_VOD'!$A$1:$E$14</definedName>
    <definedName name="_xlnm.Print_Area" localSheetId="87">'2023_SCTHLTH_CARE-SHEA_BMT_AUTO'!$A$1:$H$21</definedName>
    <definedName name="_xlnm.Print_Area" localSheetId="95">'2023_SCTH-SHEA_ ABECMA'!$A$1:$E$13</definedName>
    <definedName name="_xlnm.Print_Area" localSheetId="96">'2023_SCTH-SHEA_ BREYANZI'!$A$1:$E$13</definedName>
    <definedName name="_xlnm.Print_Area" localSheetId="92">'2023_SCTH-SHEA_KYMRIAH'!$A$1:$E$12</definedName>
    <definedName name="_xlnm.Print_Area" localSheetId="91">'2023_SCTH-SHEA_TBI'!$A$1:$E$14</definedName>
    <definedName name="_xlnm.Print_Area" localSheetId="94">'2023_SCTH-SHEA_TECARTUS '!$A$1:$E$13</definedName>
    <definedName name="_xlnm.Print_Area" localSheetId="93">'2023_SCTH-SHEA_YESCARTA'!$A$1:$E$13</definedName>
    <definedName name="_xlnm.Print_Area" localSheetId="99">'2023_ST_JOES_SIMUL_CADV LIV KID'!$A$1:$H$21</definedName>
    <definedName name="_xlnm.Print_Area" localSheetId="101">'2023_ST_Josephs Cad KIDNEY CKY'!$A$1:$H$19</definedName>
    <definedName name="_xlnm.Print_Area" localSheetId="100">'2023_ST_JOSEPHS_CAD_LIVER_ADULT'!$A$1:$H$19</definedName>
    <definedName name="_xlnm.Print_Area" localSheetId="98">'2023_ST_JOSEPHS_DOUBLE_LUNG'!$A$1:$H$21</definedName>
    <definedName name="_xlnm.Print_Area" localSheetId="102">'2023_ST_JOSEPHS_LIVING KIDNEY'!$A$1:$H$20</definedName>
    <definedName name="_xlnm.Print_Area" localSheetId="97">'2023_ST_JOSEPHS_SINGLE_LUNG'!$A$1:$H$19</definedName>
    <definedName name="_xlnm.Print_Area" localSheetId="107">'2023_UCSF_PED_ALLO_REL_SCIDS_'!$A$1:$H$29</definedName>
    <definedName name="_xlnm.Print_Area" localSheetId="106">'2023_UCSF_PED_ALLO_UNR_MUDSCID_'!$A$1:$H$29</definedName>
    <definedName name="_xlnm.Print_Area" localSheetId="108">'2023_UCSF_PED_AUT_MUDSCID'!$A$1:$H$28</definedName>
    <definedName name="_xlnm.Print_Area" localSheetId="90">'2023SCTH_CARE-SHEA_BMT_ALOUNREL'!$A$1:$H$24</definedName>
    <definedName name="_xlnm.Print_Area" localSheetId="88">'2023SCTHLTHCARE-SHEA_BMT_ALOREL'!$1:$24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62" l="1"/>
  <c r="B25" i="161"/>
  <c r="D19" i="161"/>
  <c r="D12" i="161"/>
  <c r="D11" i="161"/>
  <c r="D10" i="161"/>
  <c r="D9" i="161"/>
  <c r="D13" i="161" s="1"/>
  <c r="D19" i="160"/>
  <c r="D16" i="160"/>
  <c r="D12" i="160"/>
  <c r="D11" i="160"/>
  <c r="D10" i="160"/>
  <c r="D9" i="160"/>
  <c r="D13" i="160" s="1"/>
  <c r="A4" i="150"/>
  <c r="D19" i="73"/>
  <c r="C15" i="90"/>
  <c r="D14" i="19"/>
  <c r="D19" i="19"/>
  <c r="C15" i="19"/>
  <c r="C14" i="10"/>
  <c r="D21" i="125"/>
  <c r="D20" i="80"/>
  <c r="D18" i="128"/>
  <c r="D20" i="127"/>
  <c r="D14" i="128"/>
  <c r="D15" i="128"/>
  <c r="D13" i="128"/>
  <c r="D14" i="127"/>
  <c r="D13" i="127"/>
  <c r="D12" i="127"/>
  <c r="C15" i="127"/>
  <c r="C13" i="56"/>
  <c r="C13" i="55"/>
  <c r="C13" i="61"/>
  <c r="C13" i="47"/>
  <c r="A4" i="46"/>
  <c r="C13" i="46"/>
  <c r="C11" i="60"/>
  <c r="C13" i="66"/>
  <c r="C15" i="91"/>
  <c r="C15" i="38"/>
  <c r="D12" i="37"/>
  <c r="A4" i="107"/>
  <c r="A4" i="106"/>
  <c r="D21" i="140" l="1"/>
  <c r="D10" i="140"/>
  <c r="D11" i="140"/>
  <c r="D12" i="140"/>
  <c r="D13" i="140"/>
  <c r="D9" i="140"/>
  <c r="D22" i="131"/>
  <c r="D11" i="14" l="1"/>
  <c r="D9" i="14"/>
  <c r="D10" i="14"/>
  <c r="B4" i="128" l="1"/>
  <c r="B4" i="127"/>
  <c r="D11" i="126"/>
  <c r="D10" i="126"/>
  <c r="D9" i="126"/>
  <c r="D12" i="126" s="1"/>
  <c r="B3" i="126" l="1"/>
  <c r="D12" i="92"/>
  <c r="D12" i="56"/>
  <c r="D12" i="66"/>
  <c r="A4" i="137"/>
  <c r="A4" i="39"/>
  <c r="D9" i="150"/>
  <c r="D20" i="39"/>
  <c r="D21" i="91"/>
  <c r="D14" i="38"/>
  <c r="D13" i="37"/>
  <c r="D14" i="108"/>
  <c r="D21" i="109"/>
  <c r="D14" i="107"/>
  <c r="D13" i="106"/>
  <c r="D9" i="146" l="1"/>
  <c r="D10" i="146" s="1"/>
  <c r="D20" i="95"/>
  <c r="D22" i="96"/>
  <c r="D9" i="94" l="1"/>
  <c r="D16" i="68"/>
  <c r="D16" i="106" l="1"/>
  <c r="D15" i="92"/>
  <c r="D18" i="94"/>
  <c r="A4" i="152"/>
  <c r="A4" i="151"/>
  <c r="E13" i="60"/>
  <c r="E13" i="1"/>
  <c r="A4" i="147"/>
  <c r="A4" i="148"/>
  <c r="A4" i="149"/>
  <c r="A4" i="146"/>
  <c r="D10" i="150"/>
  <c r="D9" i="149"/>
  <c r="D10" i="149" s="1"/>
  <c r="E18" i="140" l="1"/>
  <c r="E19" i="36"/>
  <c r="E19" i="35"/>
  <c r="E14" i="82"/>
  <c r="E15" i="86"/>
  <c r="E15" i="85"/>
  <c r="E15" i="27"/>
  <c r="E15" i="26"/>
  <c r="E17" i="25"/>
  <c r="E17" i="90"/>
  <c r="E17" i="24"/>
  <c r="E16" i="23"/>
  <c r="E14" i="22"/>
  <c r="E15" i="130"/>
  <c r="E17" i="21"/>
  <c r="E15" i="17"/>
  <c r="E17" i="20"/>
  <c r="E17" i="88"/>
  <c r="E17" i="19"/>
  <c r="E16" i="18"/>
  <c r="E15" i="13"/>
  <c r="E15" i="12"/>
  <c r="E16" i="10"/>
  <c r="E15" i="11"/>
  <c r="E14" i="14"/>
  <c r="E15" i="9"/>
  <c r="E18" i="125"/>
  <c r="E18" i="124"/>
  <c r="E18" i="123"/>
  <c r="E17" i="122"/>
  <c r="E18" i="8"/>
  <c r="E18" i="87"/>
  <c r="E18" i="84"/>
  <c r="E17" i="6"/>
  <c r="D17" i="144"/>
  <c r="D21" i="77"/>
  <c r="E15" i="92" l="1"/>
  <c r="E15" i="56"/>
  <c r="E15" i="55"/>
  <c r="E15" i="61"/>
  <c r="E15" i="47"/>
  <c r="E15" i="46"/>
  <c r="E15" i="66"/>
  <c r="E17" i="39"/>
  <c r="E17" i="91"/>
  <c r="E17" i="38"/>
  <c r="E16" i="37"/>
  <c r="E17" i="108"/>
  <c r="E17" i="109"/>
  <c r="E17" i="107"/>
  <c r="E16" i="106"/>
  <c r="E16" i="67"/>
  <c r="E15" i="5"/>
  <c r="E15" i="4"/>
  <c r="E15" i="3"/>
  <c r="E14" i="2"/>
  <c r="E15" i="134"/>
  <c r="E17" i="95"/>
  <c r="E18" i="96"/>
  <c r="E18" i="94"/>
  <c r="D9" i="55" l="1"/>
  <c r="D11" i="144" l="1"/>
  <c r="D10" i="144"/>
  <c r="D9" i="144"/>
  <c r="D9" i="68"/>
  <c r="B23" i="140"/>
  <c r="A4" i="140"/>
  <c r="D22" i="36"/>
  <c r="D22" i="35"/>
  <c r="D22" i="132"/>
  <c r="D14" i="140" l="1"/>
  <c r="D12" i="144"/>
  <c r="D12" i="132"/>
  <c r="D13" i="132"/>
  <c r="D11" i="132"/>
  <c r="D11" i="131"/>
  <c r="D12" i="131"/>
  <c r="D10" i="131"/>
  <c r="D17" i="22"/>
  <c r="D18" i="130"/>
  <c r="D20" i="21"/>
  <c r="G20" i="20"/>
  <c r="D13" i="131" l="1"/>
  <c r="D14" i="132"/>
  <c r="G20" i="88"/>
  <c r="D19" i="9" l="1"/>
  <c r="D12" i="123"/>
  <c r="D13" i="123"/>
  <c r="D14" i="123"/>
  <c r="D10" i="122"/>
  <c r="D11" i="122"/>
  <c r="D12" i="122"/>
  <c r="D13" i="122"/>
  <c r="D9" i="122"/>
  <c r="D19" i="79"/>
  <c r="D18" i="76"/>
  <c r="D19" i="133"/>
  <c r="D20" i="78"/>
  <c r="D14" i="78"/>
  <c r="D19" i="126"/>
  <c r="D20" i="59"/>
  <c r="D20" i="58"/>
  <c r="D11" i="66"/>
  <c r="D10" i="66"/>
  <c r="D20" i="108"/>
  <c r="D15" i="122" l="1"/>
  <c r="D16" i="128"/>
  <c r="D11" i="2"/>
  <c r="D10" i="2"/>
  <c r="D9" i="2"/>
  <c r="D12" i="2" s="1"/>
  <c r="D18" i="134"/>
  <c r="D10" i="35" l="1"/>
  <c r="D10" i="125"/>
  <c r="D12" i="125"/>
  <c r="D13" i="125"/>
  <c r="D14" i="125"/>
  <c r="D9" i="125"/>
  <c r="D10" i="124"/>
  <c r="D11" i="124"/>
  <c r="D12" i="124"/>
  <c r="D13" i="124"/>
  <c r="D14" i="124"/>
  <c r="D9" i="124"/>
  <c r="D9" i="3"/>
  <c r="D9" i="134"/>
  <c r="D16" i="125" l="1"/>
  <c r="A4" i="138"/>
  <c r="D18" i="140" l="1"/>
  <c r="A4" i="135"/>
  <c r="B25" i="134" l="1"/>
  <c r="D11" i="134"/>
  <c r="A4" i="134"/>
  <c r="D10" i="134" l="1"/>
  <c r="D12" i="134"/>
  <c r="D13" i="133"/>
  <c r="A5" i="133"/>
  <c r="A4" i="132"/>
  <c r="A4" i="131"/>
  <c r="D13" i="134" l="1"/>
  <c r="D11" i="133"/>
  <c r="D12" i="133"/>
  <c r="D14" i="133" s="1"/>
  <c r="D10" i="130" l="1"/>
  <c r="B20" i="130"/>
  <c r="D12" i="130"/>
  <c r="D11" i="130"/>
  <c r="D8" i="130"/>
  <c r="D9" i="130" l="1"/>
  <c r="D13" i="130" s="1"/>
  <c r="D15" i="127" l="1"/>
  <c r="D10" i="90" l="1"/>
  <c r="D11" i="90"/>
  <c r="D12" i="90"/>
  <c r="D13" i="90"/>
  <c r="D14" i="90"/>
  <c r="D9" i="90"/>
  <c r="B25" i="125" l="1"/>
  <c r="A4" i="125"/>
  <c r="D16" i="124"/>
  <c r="A4" i="124"/>
  <c r="A4" i="123"/>
  <c r="B22" i="122"/>
  <c r="A4" i="122"/>
  <c r="A4" i="6"/>
  <c r="D10" i="123" l="1"/>
  <c r="D11" i="123"/>
  <c r="D9" i="123"/>
  <c r="D16" i="123" l="1"/>
  <c r="D13" i="68"/>
  <c r="D15" i="134" l="1"/>
  <c r="D15" i="130"/>
  <c r="D18" i="123"/>
  <c r="D18" i="125"/>
  <c r="D18" i="124"/>
  <c r="D17" i="122"/>
  <c r="D10" i="68"/>
  <c r="D11" i="68"/>
  <c r="D12" i="68"/>
  <c r="D14" i="68" l="1"/>
  <c r="A4" i="67"/>
  <c r="D19" i="36" l="1"/>
  <c r="D19" i="35"/>
  <c r="D14" i="82"/>
  <c r="D13" i="81"/>
  <c r="D15" i="86"/>
  <c r="D15" i="85"/>
  <c r="D15" i="27"/>
  <c r="D15" i="26"/>
  <c r="D17" i="90"/>
  <c r="D17" i="25"/>
  <c r="D17" i="24"/>
  <c r="D16" i="23"/>
  <c r="D14" i="22"/>
  <c r="D17" i="21"/>
  <c r="D15" i="17"/>
  <c r="D14" i="16"/>
  <c r="D17" i="88"/>
  <c r="D17" i="20"/>
  <c r="D17" i="19"/>
  <c r="D16" i="18"/>
  <c r="D13" i="15"/>
  <c r="D14" i="14"/>
  <c r="D15" i="13"/>
  <c r="D15" i="12"/>
  <c r="D15" i="11"/>
  <c r="D16" i="10"/>
  <c r="D15" i="9"/>
  <c r="D18" i="87"/>
  <c r="D18" i="8"/>
  <c r="D18" i="84"/>
  <c r="D17" i="6"/>
  <c r="D17" i="59"/>
  <c r="D17" i="58"/>
  <c r="D15" i="56"/>
  <c r="D15" i="55"/>
  <c r="D15" i="61"/>
  <c r="D15" i="47"/>
  <c r="D15" i="46"/>
  <c r="D13" i="60"/>
  <c r="D15" i="66"/>
  <c r="D17" i="91"/>
  <c r="D17" i="39"/>
  <c r="D17" i="38"/>
  <c r="D16" i="37"/>
  <c r="D17" i="109"/>
  <c r="D17" i="108"/>
  <c r="D17" i="107"/>
  <c r="D16" i="67"/>
  <c r="D15" i="5"/>
  <c r="D15" i="4"/>
  <c r="D15" i="3"/>
  <c r="D14" i="2"/>
  <c r="D13" i="1"/>
  <c r="D18" i="96"/>
  <c r="D17" i="95"/>
  <c r="A4" i="112" l="1"/>
  <c r="D11" i="73" l="1"/>
  <c r="D13" i="73"/>
  <c r="D12" i="73"/>
  <c r="C15" i="101"/>
  <c r="D9" i="83"/>
  <c r="D9" i="1" l="1"/>
  <c r="D9" i="81"/>
  <c r="D10" i="81"/>
  <c r="D12" i="46"/>
  <c r="D9" i="46"/>
  <c r="D10" i="46"/>
  <c r="D11" i="46"/>
  <c r="D10" i="18"/>
  <c r="D13" i="18"/>
  <c r="D9" i="18"/>
  <c r="D11" i="18"/>
  <c r="D12" i="18"/>
  <c r="D12" i="21"/>
  <c r="D13" i="21"/>
  <c r="D14" i="21"/>
  <c r="D11" i="21"/>
  <c r="D12" i="24"/>
  <c r="D13" i="24"/>
  <c r="D14" i="24"/>
  <c r="D9" i="24"/>
  <c r="D10" i="24"/>
  <c r="D11" i="24"/>
  <c r="D10" i="82"/>
  <c r="D11" i="82"/>
  <c r="D9" i="82"/>
  <c r="D10" i="60"/>
  <c r="D9" i="60"/>
  <c r="D13" i="66" s="1"/>
  <c r="D9" i="22"/>
  <c r="D10" i="22"/>
  <c r="D11" i="22"/>
  <c r="D8" i="22"/>
  <c r="D13" i="25"/>
  <c r="D14" i="25"/>
  <c r="D10" i="25"/>
  <c r="D12" i="25"/>
  <c r="D9" i="25"/>
  <c r="D12" i="35"/>
  <c r="D9" i="35"/>
  <c r="D13" i="35"/>
  <c r="D14" i="35"/>
  <c r="D12" i="47"/>
  <c r="D9" i="47"/>
  <c r="D10" i="47"/>
  <c r="D11" i="47"/>
  <c r="D9" i="61"/>
  <c r="D10" i="61"/>
  <c r="D12" i="61"/>
  <c r="D11" i="61"/>
  <c r="D13" i="10"/>
  <c r="D10" i="10"/>
  <c r="D11" i="10"/>
  <c r="D12" i="10"/>
  <c r="D10" i="36"/>
  <c r="D11" i="36"/>
  <c r="D9" i="36"/>
  <c r="D12" i="36"/>
  <c r="D14" i="36"/>
  <c r="D13" i="36"/>
  <c r="D10" i="15"/>
  <c r="D9" i="15"/>
  <c r="D10" i="37"/>
  <c r="D11" i="37"/>
  <c r="D9" i="37"/>
  <c r="D11" i="9"/>
  <c r="D10" i="9"/>
  <c r="D12" i="9"/>
  <c r="D9" i="9"/>
  <c r="D11" i="38"/>
  <c r="D10" i="38"/>
  <c r="D12" i="38"/>
  <c r="D13" i="38"/>
  <c r="D9" i="38"/>
  <c r="D12" i="67"/>
  <c r="D9" i="67"/>
  <c r="D10" i="67"/>
  <c r="D11" i="67"/>
  <c r="D10" i="39"/>
  <c r="D9" i="39"/>
  <c r="D13" i="39"/>
  <c r="D14" i="39"/>
  <c r="D12" i="39"/>
  <c r="D9" i="56"/>
  <c r="D10" i="56"/>
  <c r="D11" i="56"/>
  <c r="D12" i="11"/>
  <c r="D11" i="11"/>
  <c r="D10" i="11"/>
  <c r="D9" i="11"/>
  <c r="D9" i="26"/>
  <c r="D10" i="26"/>
  <c r="D11" i="26"/>
  <c r="D12" i="26"/>
  <c r="D10" i="55"/>
  <c r="D12" i="55"/>
  <c r="D11" i="55"/>
  <c r="D9" i="23"/>
  <c r="D10" i="23"/>
  <c r="D11" i="23"/>
  <c r="D12" i="23"/>
  <c r="D13" i="23"/>
  <c r="D10" i="5"/>
  <c r="D12" i="5"/>
  <c r="D9" i="5"/>
  <c r="D11" i="5"/>
  <c r="D10" i="92"/>
  <c r="D11" i="92"/>
  <c r="D9" i="92"/>
  <c r="D10" i="6"/>
  <c r="D11" i="6"/>
  <c r="D13" i="6"/>
  <c r="D12" i="6"/>
  <c r="D9" i="6"/>
  <c r="D12" i="12"/>
  <c r="D9" i="12"/>
  <c r="D11" i="12"/>
  <c r="D10" i="12"/>
  <c r="D10" i="27"/>
  <c r="D9" i="27"/>
  <c r="D11" i="27"/>
  <c r="D12" i="27"/>
  <c r="D10" i="17"/>
  <c r="D9" i="17"/>
  <c r="D9" i="4"/>
  <c r="D12" i="4"/>
  <c r="D11" i="4"/>
  <c r="D10" i="4"/>
  <c r="D12" i="58"/>
  <c r="D9" i="58"/>
  <c r="D10" i="58"/>
  <c r="D11" i="58"/>
  <c r="D9" i="84"/>
  <c r="D10" i="84"/>
  <c r="D11" i="84"/>
  <c r="D12" i="84"/>
  <c r="D13" i="84"/>
  <c r="D14" i="84"/>
  <c r="D11" i="13"/>
  <c r="D10" i="13"/>
  <c r="D12" i="13"/>
  <c r="D9" i="13"/>
  <c r="D9" i="85"/>
  <c r="D10" i="85"/>
  <c r="D11" i="85"/>
  <c r="D12" i="85"/>
  <c r="D10" i="76"/>
  <c r="D12" i="76"/>
  <c r="D11" i="76"/>
  <c r="D12" i="3"/>
  <c r="D10" i="3"/>
  <c r="D11" i="3"/>
  <c r="D10" i="1"/>
  <c r="D9" i="59"/>
  <c r="D10" i="59"/>
  <c r="D12" i="59"/>
  <c r="D11" i="59"/>
  <c r="D14" i="8"/>
  <c r="D12" i="8"/>
  <c r="D10" i="8"/>
  <c r="D9" i="8"/>
  <c r="D13" i="8"/>
  <c r="D12" i="14"/>
  <c r="D10" i="16"/>
  <c r="D11" i="16"/>
  <c r="D9" i="16"/>
  <c r="D10" i="86"/>
  <c r="D11" i="86"/>
  <c r="D9" i="86"/>
  <c r="D12" i="86"/>
  <c r="D13" i="19"/>
  <c r="D11" i="19"/>
  <c r="D10" i="19"/>
  <c r="D12" i="19"/>
  <c r="D9" i="19"/>
  <c r="D9" i="20"/>
  <c r="D14" i="20"/>
  <c r="D13" i="20"/>
  <c r="D12" i="20"/>
  <c r="D10" i="20"/>
  <c r="D11" i="107"/>
  <c r="D9" i="107"/>
  <c r="D12" i="107"/>
  <c r="D13" i="107"/>
  <c r="D10" i="107"/>
  <c r="D12" i="108"/>
  <c r="D13" i="108"/>
  <c r="D10" i="108"/>
  <c r="D9" i="108"/>
  <c r="D10" i="106"/>
  <c r="D12" i="106"/>
  <c r="D9" i="106"/>
  <c r="D11" i="106"/>
  <c r="D9" i="109"/>
  <c r="D13" i="109"/>
  <c r="D12" i="109"/>
  <c r="D10" i="109"/>
  <c r="D14" i="109"/>
  <c r="D11" i="109"/>
  <c r="D15" i="19" l="1"/>
  <c r="D16" i="8"/>
  <c r="D14" i="94"/>
  <c r="D12" i="16"/>
  <c r="D15" i="59"/>
  <c r="D15" i="58"/>
  <c r="D12" i="22"/>
  <c r="D15" i="20"/>
  <c r="A4" i="87"/>
  <c r="A4" i="101"/>
  <c r="A4" i="111"/>
  <c r="D9" i="95" l="1"/>
  <c r="D15" i="109" l="1"/>
  <c r="A4" i="109"/>
  <c r="D15" i="108"/>
  <c r="B4" i="108"/>
  <c r="D15" i="107"/>
  <c r="D14" i="106"/>
  <c r="B24" i="36" l="1"/>
  <c r="B24" i="35"/>
  <c r="B16" i="82"/>
  <c r="B15" i="81"/>
  <c r="B17" i="86"/>
  <c r="B17" i="85"/>
  <c r="B17" i="27"/>
  <c r="B17" i="26"/>
  <c r="B19" i="25"/>
  <c r="B18" i="23"/>
  <c r="B19" i="22"/>
  <c r="B22" i="21"/>
  <c r="B25" i="20"/>
  <c r="B20" i="18"/>
  <c r="B17" i="17"/>
  <c r="B16" i="16"/>
  <c r="B17" i="15"/>
  <c r="B18" i="14"/>
  <c r="B19" i="13"/>
  <c r="B19" i="12"/>
  <c r="B19" i="11"/>
  <c r="B20" i="10"/>
  <c r="B26" i="9"/>
  <c r="B22" i="8"/>
  <c r="B22" i="6"/>
  <c r="B17" i="66"/>
  <c r="B25" i="59"/>
  <c r="B27" i="58"/>
  <c r="B17" i="92"/>
  <c r="B17" i="56"/>
  <c r="B17" i="55"/>
  <c r="B17" i="61"/>
  <c r="D11" i="87" l="1"/>
  <c r="D10" i="87"/>
  <c r="D9" i="87"/>
  <c r="A4" i="93" l="1"/>
  <c r="A4" i="89"/>
  <c r="D12" i="87"/>
  <c r="D13" i="87"/>
  <c r="D14" i="87"/>
  <c r="D10" i="88" l="1"/>
  <c r="D11" i="88"/>
  <c r="D12" i="88"/>
  <c r="D13" i="88"/>
  <c r="D14" i="88"/>
  <c r="D9" i="88"/>
  <c r="D10" i="91"/>
  <c r="D11" i="91"/>
  <c r="D12" i="91"/>
  <c r="D13" i="91"/>
  <c r="D14" i="91"/>
  <c r="D9" i="91"/>
  <c r="D10" i="96"/>
  <c r="D11" i="96"/>
  <c r="D12" i="96"/>
  <c r="D13" i="96"/>
  <c r="D14" i="96"/>
  <c r="D9" i="96"/>
  <c r="D14" i="95"/>
  <c r="D13" i="95"/>
  <c r="D12" i="95"/>
  <c r="D10" i="95"/>
  <c r="D13" i="94"/>
  <c r="D12" i="94"/>
  <c r="D11" i="94"/>
  <c r="D10" i="94"/>
  <c r="A4" i="90" l="1"/>
  <c r="D15" i="88"/>
  <c r="A4" i="88"/>
  <c r="D9" i="77" l="1"/>
  <c r="A4" i="92"/>
  <c r="D15" i="91" l="1"/>
  <c r="A4" i="91"/>
  <c r="B4" i="1"/>
  <c r="D15" i="96"/>
  <c r="A4" i="96"/>
  <c r="D15" i="95"/>
  <c r="B4" i="95"/>
  <c r="D15" i="94"/>
  <c r="B4" i="94"/>
  <c r="A4" i="60" l="1"/>
  <c r="A4" i="66"/>
  <c r="D13" i="92" l="1"/>
  <c r="D12" i="82" l="1"/>
  <c r="D15" i="90" l="1"/>
  <c r="D11" i="15" l="1"/>
  <c r="D13" i="11" l="1"/>
  <c r="D16" i="87" l="1"/>
  <c r="D10" i="79"/>
  <c r="D11" i="78"/>
  <c r="A4" i="56" l="1"/>
  <c r="A4" i="86"/>
  <c r="A4" i="85"/>
  <c r="A4" i="84"/>
  <c r="D13" i="85" l="1"/>
  <c r="D16" i="84"/>
  <c r="D13" i="86"/>
  <c r="A4" i="83" l="1"/>
  <c r="D10" i="83"/>
  <c r="A4" i="55" l="1"/>
  <c r="A4" i="61"/>
  <c r="A4" i="38"/>
  <c r="A4" i="37"/>
  <c r="A4" i="36"/>
  <c r="A4" i="35"/>
  <c r="A4" i="73"/>
  <c r="A4" i="82"/>
  <c r="A4" i="81"/>
  <c r="A4" i="27"/>
  <c r="B4" i="26"/>
  <c r="A4" i="25"/>
  <c r="A4" i="24"/>
  <c r="A4" i="23"/>
  <c r="A4" i="22"/>
  <c r="A4" i="21"/>
  <c r="A4" i="20"/>
  <c r="A4" i="19"/>
  <c r="A4" i="18"/>
  <c r="A4" i="17"/>
  <c r="A4" i="16"/>
  <c r="A4" i="15"/>
  <c r="A4" i="14"/>
  <c r="A4" i="13"/>
  <c r="A4" i="12"/>
  <c r="A4" i="11"/>
  <c r="A5" i="10"/>
  <c r="A4" i="9"/>
  <c r="A4" i="8" l="1"/>
  <c r="A5" i="80"/>
  <c r="A5" i="79"/>
  <c r="A5" i="78"/>
  <c r="A4" i="77" l="1"/>
  <c r="A4" i="76"/>
  <c r="A4" i="5"/>
  <c r="B4" i="4"/>
  <c r="B4" i="3"/>
  <c r="B4" i="2"/>
  <c r="D14" i="73" l="1"/>
  <c r="D13" i="80"/>
  <c r="D12" i="80"/>
  <c r="D11" i="80"/>
  <c r="D12" i="79"/>
  <c r="D11" i="79"/>
  <c r="D13" i="78"/>
  <c r="D12" i="78"/>
  <c r="D15" i="78" s="1"/>
  <c r="D11" i="77"/>
  <c r="D10" i="77"/>
  <c r="D14" i="80" l="1"/>
  <c r="D13" i="79"/>
  <c r="D12" i="77"/>
  <c r="D13" i="76" l="1"/>
  <c r="D11" i="81"/>
  <c r="D15" i="25" l="1"/>
  <c r="D14" i="23"/>
  <c r="D15" i="6"/>
  <c r="D11" i="60"/>
  <c r="D11" i="17"/>
  <c r="D13" i="12"/>
  <c r="D13" i="3"/>
  <c r="D11" i="1"/>
  <c r="D15" i="21" l="1"/>
  <c r="D15" i="39"/>
  <c r="D15" i="36"/>
  <c r="D14" i="18"/>
  <c r="D14" i="10"/>
  <c r="D13" i="47"/>
  <c r="D13" i="46"/>
  <c r="D15" i="24"/>
  <c r="D13" i="59"/>
  <c r="D13" i="56"/>
  <c r="D13" i="55"/>
  <c r="D15" i="38"/>
  <c r="D14" i="37"/>
  <c r="D15" i="35"/>
  <c r="D13" i="26"/>
  <c r="D13" i="27"/>
  <c r="D13" i="9"/>
  <c r="D13" i="61"/>
  <c r="D13" i="13"/>
  <c r="D13" i="58"/>
  <c r="D13" i="67"/>
  <c r="D13" i="5"/>
  <c r="D13" i="4"/>
  <c r="D8" i="148"/>
  <c r="D9" i="148" s="1"/>
  <c r="D8" i="147"/>
  <c r="D9" i="1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tc={F2D0E107-C2AE-44E7-95BF-3CA6863A1C8B}</author>
  </authors>
  <commentList>
    <comment ref="C18" authorId="0" shapeId="0" xr:uid="{F2D0E107-C2AE-44E7-95BF-3CA6863A1C8B}">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tc={7A3E87FF-29F2-485C-B786-F4DA44EFD530}</author>
    <author>tc={F917AA42-9D3E-4BE8-85DF-44C085948371}</author>
  </authors>
  <commentList>
    <comment ref="C17" authorId="0" shapeId="0" xr:uid="{7A3E87FF-29F2-485C-B786-F4DA44EFD530}">
      <text>
        <t>[Threaded comment]
Your version of Excel allows you to read this threaded comment; however, any edits to it will get removed if the file is opened in a newer version of Excel. Learn more: https://go.microsoft.com/fwlink/?linkid=870924
Comment:
    should be 2138</t>
      </text>
    </comment>
    <comment ref="C20" authorId="1" shapeId="0" xr:uid="{F917AA42-9D3E-4BE8-85DF-44C085948371}">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sharedStrings.xml><?xml version="1.0" encoding="utf-8"?>
<sst xmlns="http://schemas.openxmlformats.org/spreadsheetml/2006/main" count="1923" uniqueCount="306">
  <si>
    <t>BANNER HEALTH  dba BANNER GATEWAY MEDICAL CENTER</t>
  </si>
  <si>
    <t>ADULT AUTOLOGOUS BONE MARROW TRANSPLANT CONTRACT (AUT)</t>
  </si>
  <si>
    <t>EFFECTIVE 10/01/2023 THROUGH 9/30/2024</t>
  </si>
  <si>
    <t>TRANSPLANT FACILITY ID# 262489</t>
  </si>
  <si>
    <t>ADULTS</t>
  </si>
  <si>
    <t xml:space="preserve">  COMPONENTS</t>
  </si>
  <si>
    <t>Calculation Column (S/B Hidden)</t>
  </si>
  <si>
    <t>INCLUSIVE RATE</t>
  </si>
  <si>
    <t>OUTPATIENT EVALUATION* - Initial evaluation performed in an outpatient setting only* (not eligible for outlier consideration). Inpatient evaluations are billed outside the transplant contract.</t>
  </si>
  <si>
    <t>AUTOLOGOUS HARVEST</t>
  </si>
  <si>
    <t>PREP AND TRANSPLANT</t>
  </si>
  <si>
    <t>FOLLOW UP CARE - From day 1 post transplant through day 30 or a portion thereof</t>
  </si>
  <si>
    <t>FOLLOW UP CARE - From day 31  through day 60 or a portion thereof</t>
  </si>
  <si>
    <t>TOTAL AUTOLOGOUS BONE MARROW</t>
  </si>
  <si>
    <t>PER DIEM RATES for day 61+ of inpatient acute hospital care</t>
  </si>
  <si>
    <t>Days 11+/61+ paid at the per diem rate are not subject to the transplant outlier (prep and transplant through day 60) but are subject to outlier pursuant to the transplant specialty contract at an established threshold of $7,263.18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</si>
  <si>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</si>
  <si>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 IMPLEMENT ANOTHER RATE INCREASE: FIRST COPY AND PASTE VALUES ONLY FROM COLUMN D TO COLUMN C THEN ENTER THE NEW INCREASE IN CELL C26</t>
  </si>
  <si>
    <t xml:space="preserve">Rate adjustment </t>
  </si>
  <si>
    <t>Link to all other tabs</t>
  </si>
  <si>
    <t>Last Updated on 6/27/2023</t>
  </si>
  <si>
    <t>Days 11+/61+ (10/01/2022 is 7263.18) needs to be updated with the new inflation factor every year. Changing it on this sheet should update it on all sheets</t>
  </si>
  <si>
    <t>***AHCCCS will pay for TOTAL BODY IRRADIATION (TBI)  separately and in addition to the existing rates provided the use conforms to the AHCCCS AM/PM policy regarding TBI. Rates for TBI are posted on the corresponding TBI rate sheet.</t>
  </si>
  <si>
    <t xml:space="preserve">   </t>
  </si>
  <si>
    <t>ADULT ALLOGENEIC RELATED BONE MARROW TRANSPLANT CONTRACT (ALO)</t>
  </si>
  <si>
    <t>RELATED DONOR SEARCH*(only 1 donor search will be reimbursed for Allogeneic Related and Haploid donors)</t>
  </si>
  <si>
    <t>RELATED DONOR HARVEST</t>
  </si>
  <si>
    <t>TOTAL ALLOGENEIC RELATED</t>
  </si>
  <si>
    <t xml:space="preserve"> </t>
  </si>
  <si>
    <r>
      <rPr>
        <b/>
        <sz val="10"/>
        <color rgb="FF000000"/>
        <rFont val="Arial"/>
        <family val="2"/>
      </rPr>
      <t>*Multiple Donor Searches will not be reimbursed for Allogeneic Related and Haploid Bone Marrow Transplant.</t>
    </r>
    <r>
      <rPr>
        <sz val="10"/>
        <color rgb="FF000000"/>
        <rFont val="Arial"/>
        <family val="2"/>
      </rPr>
      <t xml:space="preserve"> *The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</si>
  <si>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 xml:space="preserve"> ADULT HAPLOID HEMATOPOIETIC STEM CELL TRANSPLANT CONTRACT (HAP)</t>
  </si>
  <si>
    <t>DONOR SEARCH* (only 1 donor search will be reimbursed for Allogeneic Related and Haploid donors)</t>
  </si>
  <si>
    <t>DONOR HARVEST (includes stem cell harvest) - National Bone Marrow Donor Program</t>
  </si>
  <si>
    <t>TOTAL HAPLOID RELATED</t>
  </si>
  <si>
    <t>Outlier Threshold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</si>
  <si>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</si>
  <si>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r>
      <t xml:space="preserve">TO IMPLEMENT ANOTHER RATE INCREASE: FIRST COPY AND PASTE VALUES ONLY FROM COLUMN D TO COLUMN C. </t>
    </r>
    <r>
      <rPr>
        <b/>
        <sz val="10"/>
        <color rgb="FF3366FF"/>
        <rFont val="Arial"/>
        <family val="2"/>
      </rPr>
      <t>Then, confirm Rate Adjustment - a link from the 1st Tab, C26.</t>
    </r>
  </si>
  <si>
    <t>Increase for outlier 10/1/18</t>
  </si>
  <si>
    <t>ADULT ALLOGENEIC UNRELATED BONE MARROW TRANSPLANT CONTRACT (ALU)</t>
  </si>
  <si>
    <t xml:space="preserve">ADULTS </t>
  </si>
  <si>
    <t>UNRELATED DONOR SEARCH</t>
  </si>
  <si>
    <t>PASS THROUGH</t>
  </si>
  <si>
    <t>TOTAL ALLOGENEIC UNRELATED BONE MARROW</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</si>
  <si>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</si>
  <si>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</si>
  <si>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TOTAL BODY IRRADIATION (TBI)</t>
  </si>
  <si>
    <t>ADULTS &amp; PEDIATRICS</t>
  </si>
  <si>
    <t>TOTAL BODY IRRADIATION (TBI)  entered as a separate case type</t>
  </si>
  <si>
    <t>TOTAL BODY IRRADIATION</t>
  </si>
  <si>
    <t xml:space="preserve">  </t>
  </si>
  <si>
    <t>YESCARTA DRUG WHEN USED IN CONJUNCTION WITH GENETICALLY MODIFIED AUTOLOGOUS CAR-T CELL IMMUNOTHERAPY (YES)</t>
  </si>
  <si>
    <t>ADULTS AND PEDIATRICS</t>
  </si>
  <si>
    <r>
      <rPr>
        <sz val="9"/>
        <color rgb="FF000000"/>
        <rFont val="Arial"/>
      </rPr>
      <t xml:space="preserve">YESCARTA DRUG (YES Case Type) will be reimbursed through the contract when administered in an </t>
    </r>
    <r>
      <rPr>
        <b/>
        <sz val="9"/>
        <color rgb="FF000000"/>
        <rFont val="Arial"/>
      </rPr>
      <t>inpatient setting only</t>
    </r>
    <r>
      <rPr>
        <sz val="9"/>
        <color rgb="FF000000"/>
        <rFont val="Arial"/>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9"/>
        <color rgb="FF000000"/>
        <rFont val="Arial"/>
      </rPr>
      <t>Yescarta administered in an outpatient setting will be reimbursed outside of the Transplant Contract and the claim shall be processed through the pharmacy point-of-sale system at the actual acquisition cost net of all discounts.</t>
    </r>
  </si>
  <si>
    <t>PASS THRU of drug cost only</t>
  </si>
  <si>
    <t xml:space="preserve">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</si>
  <si>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 KYMRIAH DRUG WHEN USED IN CONJUNCTION WITH GENETICALLY MODIFIED AUTOLOGOUS CAR-T CELL IMMUNOTHERAPY (KYM)</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</si>
  <si>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</si>
  <si>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Health dba Banner Gateway will not bill AHCCCS for any services that are covered under any other agreements.</t>
  </si>
  <si>
    <t>TECARTUS DRUG WHEN USED IN CONJUNCTION WITH GENETICALLY MODIFIED AUTOLOGOUS CAR-T CELL IMMUNOTHERAPY (TEC)</t>
  </si>
  <si>
    <r>
      <t xml:space="preserve">TECARTUS DRUG (TEC Case Type) will be reimbursed through the contract when administered in an </t>
    </r>
    <r>
      <rPr>
        <b/>
        <sz val="10"/>
        <color rgb="FF000000"/>
        <rFont val="Arial"/>
        <family val="2"/>
      </rPr>
      <t>inpatient setting only</t>
    </r>
    <r>
      <rPr>
        <sz val="10"/>
        <color rgb="FF000000"/>
        <rFont val="Arial"/>
        <family val="2"/>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family val="2"/>
      </rPr>
      <t xml:space="preserve">Tecartus administered in an outpatient setting will be reimbursed outside of the Transplant Contract and the claim shall be processed through the pharmacy point-of-sale system at the actual acquisition cost net of all discounts. </t>
    </r>
  </si>
  <si>
    <t xml:space="preserve">Tecartus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</si>
  <si>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BANNER UNIVERSITY MEDICAL CENTER PHOENIX</t>
  </si>
  <si>
    <t>HEART TRANSPLANT CONTRACT (HRT)</t>
  </si>
  <si>
    <t>TRANSPLANT FACILITY ID# 529985</t>
  </si>
  <si>
    <t>TOTAL HEART</t>
  </si>
  <si>
    <t>**Heart cases will be reimbursed at case rate unless total billed charges for components PREP AND TRANSPLANT and FOLLOW UP CARE Day 1-60 exceed the Outlier Threshold.  Then all charges over the Outlier Threshold will be reimbursed at 50% of billed charges.</t>
  </si>
  <si>
    <t>Post care while patient is on the VAD will be paid at the AHCCCS plan negotiated or default contracted rates.</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</si>
  <si>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family val="2"/>
      </rPr>
      <t>CAD/VAD/TAH's inserted as destination therapy are covered outside the Transplant Contract.</t>
    </r>
  </si>
  <si>
    <t>CADAVERIC DONOR KIDNEY TRANSPLANT CONTRACT (CKY)</t>
  </si>
  <si>
    <t>PREP &amp; TRANSPLANT UP TO AND INCLUDING DAY 10 OF INPATIENT CONVALESCENT CARE.</t>
  </si>
  <si>
    <t>TOTAL KIDNEY (CADAVERIC DONOR)</t>
  </si>
  <si>
    <t>PER DIEM RATES for day 11+ of inpatient acute hospital care</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</si>
  <si>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</si>
  <si>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</si>
  <si>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</si>
  <si>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</si>
  <si>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UPDATED RATES TO REFLECT SAME RATES AS KIDNEY CADAVERIC 10/1/2020</t>
  </si>
  <si>
    <t>PANCREAS AFTER KIDNEY (PAK) TRANSPLANT  CONTRACT</t>
  </si>
  <si>
    <t>FOLLOW UP CARE - From day 31 through day 60 or a portion thereof</t>
  </si>
  <si>
    <t>TOTAL PANCREAS AFTER KIDNEY</t>
  </si>
  <si>
    <t>SIMULATANEOUS KIDNEY/PANCREAS (SPK) TRANSPLANT  CONTRACT</t>
  </si>
  <si>
    <t>TOTAL KIDNEY/PANCREAS</t>
  </si>
  <si>
    <t>ADULT CADAVERIC LIVER TRANSPLANT CONTRACT (LIV)</t>
  </si>
  <si>
    <t>TOTAL LIVER</t>
  </si>
  <si>
    <t>SIMULTANEOUS CADAVERIC LIVER/KIDNEY TRANSPLANT CONTRACT (SLK)</t>
  </si>
  <si>
    <t>TOTAL LIVER/KIDNEY</t>
  </si>
  <si>
    <t>BANNER UNIVERSITY MEDICAL CENTER TUCSON CAMPUS, LLC</t>
  </si>
  <si>
    <t>PEDIATRIC AUTOLOGOUS BONE MARROW TRANSPLANT CONTRACT (PAU)</t>
  </si>
  <si>
    <t>TRANSPLANT FACILITY ID# 988439</t>
  </si>
  <si>
    <t>PEDIATRIC**</t>
  </si>
  <si>
    <t>**Pediatric services are those defined under EPSDT-Early and Periodic Screening, Diagnosis and Treatment as services for persons under 21 years of age, as described in AHCCCS rules R9-22, Article 2 (R9-22-213)</t>
  </si>
  <si>
    <t>PEDIATRIC ALLOGENEIC RELATED BONE MARROW TRANSPLANT CONTRACT (PAL)</t>
  </si>
  <si>
    <t>RELATED DONOR SEARCH*</t>
  </si>
  <si>
    <t xml:space="preserve"> PEDIATRIC HAPLOID HEMATOPOIETIC STEM CELL TRANSPLANT CONTRACT (PHA)</t>
  </si>
  <si>
    <t>DONOR SEARCH *</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</si>
  <si>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</si>
  <si>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PEDIATRIC ALLOGENEIC UNRELATED BONE MARROW TRANSPLANT CONTRACT (PLU)</t>
  </si>
  <si>
    <t>Pass Through</t>
  </si>
  <si>
    <t>TOTAL AUTOLOGOUS BMT</t>
  </si>
  <si>
    <t xml:space="preserve">DONOR SEARCH* </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</si>
  <si>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any other agreements.</t>
  </si>
  <si>
    <r>
      <t xml:space="preserve">YESCARTA DRUG (YES Case Type) will be reimbursed through the contract when administered in an </t>
    </r>
    <r>
      <rPr>
        <b/>
        <sz val="10"/>
        <color rgb="FF000000"/>
        <rFont val="Arial"/>
        <family val="2"/>
      </rPr>
      <t>inpatient setting only</t>
    </r>
    <r>
      <rPr>
        <sz val="10"/>
        <color rgb="FF000000"/>
        <rFont val="Arial"/>
        <family val="2"/>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family val="2"/>
      </rPr>
      <t xml:space="preserve">Yescarta administered in an outpatient setting will be reimbursed outside of the Transplant Contract and the claim shall be processed through the pharmacy point-of-sale system at the actual acquisition cost net of all discounts. </t>
    </r>
  </si>
  <si>
    <r>
      <t>TECARTUS DRUG (TEC Case Type) will be reimbursed through the contract when administered in an</t>
    </r>
    <r>
      <rPr>
        <b/>
        <sz val="10"/>
        <color rgb="FF000000"/>
        <rFont val="Arial"/>
        <family val="2"/>
      </rPr>
      <t xml:space="preserve"> inpatient setting only</t>
    </r>
    <r>
      <rPr>
        <sz val="10"/>
        <color rgb="FF000000"/>
        <rFont val="Arial"/>
        <family val="2"/>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family val="2"/>
      </rPr>
      <t xml:space="preserve">Tecartus administered in an outpatient setting will be reimbursed outside of the Transplant Contract and the claim shall be processed through the pharmacy point-of-sale system at the actual acquisition cost net of all discounts. </t>
    </r>
  </si>
  <si>
    <t>CARVYKTI DRUG WHEN USED IN CONJUNCTION WITH GENETICALLY MODIFIED AUTOLOGOUS CAR-T CELL IMMUNOTHERAPY (CAR)</t>
  </si>
  <si>
    <r>
      <rPr>
        <sz val="10"/>
        <color rgb="FF222222"/>
        <rFont val="Arial"/>
      </rPr>
      <t xml:space="preserve">CARVYKTI DRUG (CAR Case Type) will be reimbursed through the contract when administered in an </t>
    </r>
    <r>
      <rPr>
        <b/>
        <sz val="10"/>
        <color rgb="FF222222"/>
        <rFont val="Arial"/>
      </rPr>
      <t>inpatient setting only</t>
    </r>
    <r>
      <rPr>
        <sz val="10"/>
        <color rgb="FF222222"/>
        <rFont val="Arial"/>
      </rPr>
      <t xml:space="preserve"> for the treatment of adult patients with a diagnosis that is FDA approved for Carvykti. Carvykti shall be billed using the HCPCS code Q2056 and the facility shall submit the actual acquisition cost for Carvykti net of all discounts. </t>
    </r>
    <r>
      <rPr>
        <b/>
        <sz val="10"/>
        <color rgb="FF222222"/>
        <rFont val="Arial"/>
      </rPr>
      <t>Carvykti administered in an outpatient setting will be reimbursed outside of the Transplant Contract and the claim shall be processed through the pharmacy point-of-sale system at the actual acquisition cost net of all discounts.</t>
    </r>
  </si>
  <si>
    <t xml:space="preserve">Carvykti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</si>
  <si>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PREP AND TRANSPLANT UP TO AND INCLUDING DAY 10 OF INPATIENT CONVALESCENT SERVICES.  </t>
  </si>
  <si>
    <t>TOTAL KIDNEY LIVING DONOR</t>
  </si>
  <si>
    <t>PREP &amp; TRANSPLANT UP TO AND INCLUDING DAY 10 OF INPATIENT CONVALESCENT SERVICE</t>
  </si>
  <si>
    <t>TOTAL KIDNEY - DECEASED DONOR</t>
  </si>
  <si>
    <t>Percent change Rows (s/b hidden) for outlier calculation as required</t>
  </si>
  <si>
    <t>PANCREAS AFTER KIDNEY TRANSPLANT CONTRACT (PAK)</t>
  </si>
  <si>
    <t>PER DIEM RATES for day 61+ of inpatient inpatient acute hospital care</t>
  </si>
  <si>
    <t>SIMULTANEOUS KIDNEY-PANCREAS TRANSPLANT CONTRACT (SPK)</t>
  </si>
  <si>
    <t>TOTAL KIDNEY-PANCREAS</t>
  </si>
  <si>
    <t>SINGLE LUNG TRANSPLANT CONTRACT (SLT)</t>
  </si>
  <si>
    <t>TOTAL SINGLE LUNG</t>
  </si>
  <si>
    <t>DOUBLE LUNG TRANSPLANT CONTRACT (DLL)</t>
  </si>
  <si>
    <t>TOTAL DOUBLE LUNG</t>
  </si>
  <si>
    <t>EFFECTIVE 10/01/2022 THROUGH 9/30/2023</t>
  </si>
  <si>
    <t>OUTPATIENT EVALUATION* - Initial evaluation performed in an outpatient setting (not eligible for outlier consideration)</t>
  </si>
  <si>
    <t>ROOM &amp; BOARD-PER DIEM</t>
  </si>
  <si>
    <t>Days 11+/61+ paid at the per diem rate are not subject to the transplant outlier (prep and transplant through day 60) but are subject to outlier pursuant to the transplant specialty contract at an established threshold of $6,951.74</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</si>
  <si>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</si>
  <si>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VAD/CAD/TAH ONLY TRANSPLANT CONTRACT (VAD)</t>
  </si>
  <si>
    <t xml:space="preserve">  COMPONENT</t>
  </si>
  <si>
    <t>ASSISTIVE DEVICE: (CAD/VAD/TAH) ***</t>
  </si>
  <si>
    <t>Invoice + 10%</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</si>
  <si>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</si>
  <si>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t>HEART-LUNG TRANSPLANT CONTRACT (HLT)</t>
  </si>
  <si>
    <t>OUTPATIENT EVALUATION - Initial evaluation performed in an outpatient setting (not eligible for outlier consideration)</t>
  </si>
  <si>
    <t>TOTAL HEART-LUNG</t>
  </si>
  <si>
    <t>**Heart cases will be reimbursed at case rate unless total billed charges for components PREP AND TRANSPLANT and FOLLOW UP CARE through day 60 exceed the Outlier Threshold.  Then all charges over the Outlier Threshold  will be reimbursed at 50% of billed charges.</t>
  </si>
  <si>
    <t>EFFECTIVE 01/01/2024 THROUGH 9/30/2024</t>
  </si>
  <si>
    <t>Days 11+/61+ paid at the per diem rate are not subject to the transplant outlier (prep and transplant through day 60) but are subject to outlier pursuant to the transplant specialty contract at an established threshold of $7263.18</t>
  </si>
  <si>
    <t>WESTERN REGIONAL MEDICAL CENTER, INC. dba CITY OF HOPE PHOENIX</t>
  </si>
  <si>
    <t>EFFECTIVE 03/27/2024 THROUGH 9/30/2024</t>
  </si>
  <si>
    <t>TRANSPLANT FACILITY ID#091458</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</si>
  <si>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 Cancer Centers of America will not bill AHCCCS for any services that are covered under any other agreements.</t>
  </si>
  <si>
    <r>
      <rPr>
        <sz val="10"/>
        <color rgb="FF000000"/>
        <rFont val="Arial"/>
      </rPr>
      <t xml:space="preserve">YESCARTA DRUG (YES Case Type) will be reimbursed through the contract when administered in an </t>
    </r>
    <r>
      <rPr>
        <b/>
        <sz val="10"/>
        <color rgb="FF000000"/>
        <rFont val="Arial"/>
      </rPr>
      <t>inpatient setting only</t>
    </r>
    <r>
      <rPr>
        <sz val="10"/>
        <color rgb="FF000000"/>
        <rFont val="Arial"/>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rPr>
      <t xml:space="preserve">Yescarta administered in an outpatient setting will be reimbursed outside of the Transplant Contract and the claim shall be processed through the pharmacy point-of-sale system at the actual acquisition cost net of all discounts. </t>
    </r>
  </si>
  <si>
    <t>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</si>
  <si>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r>
      <rPr>
        <sz val="10"/>
        <color rgb="FF000000"/>
        <rFont val="Arial"/>
      </rPr>
      <t xml:space="preserve">TECARTUS DRUG (TEC Case Type) will be reimbursed through the contract when administered in an </t>
    </r>
    <r>
      <rPr>
        <b/>
        <sz val="10"/>
        <color rgb="FF000000"/>
        <rFont val="Arial"/>
      </rPr>
      <t>inpatient setting only</t>
    </r>
    <r>
      <rPr>
        <sz val="10"/>
        <color rgb="FF000000"/>
        <rFont val="Arial"/>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rPr>
      <t xml:space="preserve">Tecartus administered in an outpatient setting will be reimbursed outside of the Transplant Contract and the claim shall be processed through the pharmacy point-of-sale system at the actual acquisition cost net of all discounts. </t>
    </r>
  </si>
  <si>
    <t>TECARTUS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</si>
  <si>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r>
      <rPr>
        <sz val="10"/>
        <color rgb="FF000000"/>
        <rFont val="Arial"/>
      </rPr>
      <t xml:space="preserve">CARVYKTI DRUG (CAR Case Type) will be reimbursed through the contract when administered in an </t>
    </r>
    <r>
      <rPr>
        <b/>
        <sz val="10"/>
        <color rgb="FF000000"/>
        <rFont val="Arial"/>
      </rPr>
      <t>inpatient setting</t>
    </r>
    <r>
      <rPr>
        <sz val="10"/>
        <color rgb="FF000000"/>
        <rFont val="Arial"/>
      </rPr>
      <t xml:space="preserve"> only for the treatment of adult patients with a diagnosis that is FDA approved for Carvykti. Carvykti shall be billed using the HCPCS code Q2056 and the facility shall submit the actual acquisition cost for Carvykti net of all discounts. </t>
    </r>
    <r>
      <rPr>
        <b/>
        <sz val="10"/>
        <color rgb="FF000000"/>
        <rFont val="Arial"/>
      </rPr>
      <t>Carvykti administered in an outpatient setting will be reimbursed outside of the Transplant Contract and the claim shall be processed through the pharmacy point-of-sale system at the actual acquisition cost net of all discounts.</t>
    </r>
  </si>
  <si>
    <t>CARVYKTI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</si>
  <si>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t>ABECMA DRUG WHEN USED IN CONJUNCTION WITH GENETICALLY MODIFIED AUTOLOGOUS CAR-T CELL IMMUNOTHERAPY (ABE)</t>
  </si>
  <si>
    <r>
      <rPr>
        <sz val="10"/>
        <color rgb="FF000000"/>
        <rFont val="Arial"/>
      </rPr>
      <t xml:space="preserve">ABECMA DRUG (ABE Case Type) will be reimbursed through the contract when administered in an </t>
    </r>
    <r>
      <rPr>
        <b/>
        <sz val="10"/>
        <color rgb="FF000000"/>
        <rFont val="Arial"/>
      </rPr>
      <t>inpatient setting</t>
    </r>
    <r>
      <rPr>
        <sz val="10"/>
        <color rgb="FF000000"/>
        <rFont val="Arial"/>
      </rPr>
      <t xml:space="preserve"> for patients diagnosed with a FDA approved indication for Abecma. Abecma shall be billed using the HCPCS code Q2055 and the facility shall submit the actual acquisition cost for Abecma net of all discounts. </t>
    </r>
    <r>
      <rPr>
        <b/>
        <sz val="10"/>
        <color rgb="FF000000"/>
        <rFont val="Arial"/>
      </rPr>
      <t>Abecma administered in an outpatient setting will be reimbursed outside of the Transplant Contract and the claim shall be processed through the pharmacy point-of-sale system at the actual acquisition cost net of all discounts.</t>
    </r>
  </si>
  <si>
    <t>ABECMA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</si>
  <si>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t>BREYANZI DRUG WHEN USED IN CONJUNCTION WITH GENETICALLY MODIFIED AUTOLOGOUS CAR-T CELL IMMUNOTHERAPY (BRE)</t>
  </si>
  <si>
    <r>
      <rPr>
        <sz val="10"/>
        <color rgb="FF000000"/>
        <rFont val="Arial"/>
      </rPr>
      <t xml:space="preserve">BREYANZI DRUG (BRE Case Type) will be reimbursed through the contract when administered in an </t>
    </r>
    <r>
      <rPr>
        <b/>
        <sz val="10"/>
        <color rgb="FF000000"/>
        <rFont val="Arial"/>
      </rPr>
      <t>inpatient setting</t>
    </r>
    <r>
      <rPr>
        <sz val="10"/>
        <color rgb="FF000000"/>
        <rFont val="Arial"/>
      </rPr>
      <t xml:space="preserve"> for patients diagnosed with a FDA approved indication for Breyanzi. Breyanzi shall be billed using the HCPCS code Q2054 and the facility shall submit the actual acquisition cost for Breyanzi net of all discounts. </t>
    </r>
    <r>
      <rPr>
        <b/>
        <sz val="10"/>
        <color rgb="FF000000"/>
        <rFont val="Arial"/>
      </rPr>
      <t>Breyanzi administered in an outpatient setting will be reimbursed outside of the Transplant Contract and the claim shall be processed through the pharmacy point-of-sale system at the actual acquisition cost net of all discounts.</t>
    </r>
  </si>
  <si>
    <t>BREYANZI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</si>
  <si>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t>LUCILE SALTER PACKARD CHILDREN'S HOSPITAL</t>
  </si>
  <si>
    <t>TRANSPLANT FACILITY ID# 355075</t>
  </si>
  <si>
    <t>EVALUATION (Inpatient or outpatient)  - If completed as an inpatient it requires the facility to split bill the evaluation days if member remains in  the facility after testing is completed.</t>
  </si>
  <si>
    <t>included in rate</t>
  </si>
  <si>
    <t>TBI</t>
  </si>
  <si>
    <t>35% of billed charges</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</si>
  <si>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</si>
  <si>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</si>
  <si>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RELATED DONOR SEARCH</t>
  </si>
  <si>
    <t>N/A</t>
  </si>
  <si>
    <t>Lucille Packard Proposal</t>
  </si>
  <si>
    <t>100% invoice</t>
  </si>
  <si>
    <t>Only applicable to Allogeneic Unrelated Case Types</t>
  </si>
  <si>
    <t>PEDIATRIC LIVER TRANSPLANT (PLL)</t>
  </si>
  <si>
    <t>PEDIATRIC LIVER ONLY WITH LIVING DONOR</t>
  </si>
  <si>
    <t>PEDIATRIC** ALL INCLUSIVE RATE</t>
  </si>
  <si>
    <t>FOLLOW UP CARE - From day 31 post transplant through day 60 or a portion thereof</t>
  </si>
  <si>
    <t xml:space="preserve">TOTAL PEDIATRIC LIVER </t>
  </si>
  <si>
    <t>Immunosuppressant medications required when the member has been discharged from the acute care facility and required to remain within close proximity to the transplant facility will be arranged for by AHCCCS or the MCO and are not included in the component rate.</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</si>
  <si>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</si>
  <si>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TRANSPLANT (PLV)</t>
  </si>
  <si>
    <t>PEDIATRIC LIVER ONLY WITH CADAVERIC DONOR</t>
  </si>
  <si>
    <t>PEDIATRIC DOUBLE LUNG (PDL) TRANSPLANT CONTRACT (includes single lung) (PLS)</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</si>
  <si>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</si>
  <si>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TRANSPLANT (PHT)</t>
  </si>
  <si>
    <t xml:space="preserve">            </t>
  </si>
  <si>
    <t>TOTAL HEART AND LUNG</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</si>
  <si>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</si>
  <si>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</si>
  <si>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HEART and LUNG TRANSPLANT CONTRACT (PHL)</t>
  </si>
  <si>
    <r>
      <t xml:space="preserve">Outlier:  Heart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</si>
  <si>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</si>
  <si>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</si>
  <si>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INTESTINAL TRANSPLANT CONTRACT (PVC)</t>
  </si>
  <si>
    <t>MULTI-VISCERAL CADAVERIC DONOR (INTESTINE, LIVER, PANCREAS EN BLOC)</t>
  </si>
  <si>
    <t>EVALUATION (Inpatient or outpatient)  - If completed as an inpatient it requires the facility to split bill for the one or two days to complete the testing if member remains in  the facility after testing is completed.</t>
  </si>
  <si>
    <t>TOTAL INTESTINAL MULTI-VISCERAL</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</si>
  <si>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</si>
  <si>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INTESTINAL TRANSPLANT CONTRACT (PCB)</t>
  </si>
  <si>
    <t>SINGLE ORGAN, and/or INTESTINE CADAVERIC DONOR</t>
  </si>
  <si>
    <t>TOTAL SIMPLE ORGAN INTESTINAL</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</si>
  <si>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</si>
  <si>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MAYO CLINIC HOSPITAL SCOTTSDALE</t>
  </si>
  <si>
    <t>TRANSPLANT FACILITY ID# 449357</t>
  </si>
  <si>
    <t>OUTPATIENT FOLLOW UP CARE - From day 61 through day 100 or a portion thereof; to be submitted as a component when services are performed in an outpatient setting (not eligible for outlier consideration)</t>
  </si>
  <si>
    <t>Fee For Service rates</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</si>
  <si>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</si>
  <si>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 xml:space="preserve">RELATED DONOR SEARCH* </t>
  </si>
  <si>
    <t>DONOR RELATED HARVEST (NATIONAL MARROW DONOR PROGRAM/CORD BLOOD ACQUISITION)</t>
  </si>
  <si>
    <t>TOTAL ALLOGENIC RELATED</t>
  </si>
  <si>
    <t>DONOR SEARCH*</t>
  </si>
  <si>
    <t>DONOR HARVEST (INCLUDES STEM CELL HARVEST) - NATIONAL MARROW DONOR PROGRAM CORD BLOOD ACQUISITION</t>
  </si>
  <si>
    <t>ADULT  ALLOGENIC UNRELATED BONE MARROW TRANSPLANT CONTRACT (ALU)</t>
  </si>
  <si>
    <t>TOTAL ALLOGENIC UNRELATED BONE MARROW</t>
  </si>
  <si>
    <t>_</t>
  </si>
  <si>
    <t xml:space="preserve"> PEDIATRIC AUTOLOGOUS BONE MARROW TRANSPLANT CONTRACT (PAU)</t>
  </si>
  <si>
    <t>PEDIATRICS</t>
  </si>
  <si>
    <t xml:space="preserve"> PEDIATRIC ALLOGENEIC RELATED BONE MARROW TRANSPLANT CONTRACT (PAL)</t>
  </si>
  <si>
    <t>PEDIATRIC</t>
  </si>
  <si>
    <t>PEDIATRIC  HAPLOID RELATED HEMATOPOIETIC STEM CELL TRANSPLANT CONTRACT (PHA)</t>
  </si>
  <si>
    <t>PEDIATRIC  ALLOGENEIC UNRELATED BONE MARROW TRANSPLANT CONTRACT (PLU)</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</si>
  <si>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</si>
  <si>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</si>
  <si>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PREP AND TRANSPLANT UP TO AND INCLUDING DAY 10 OF INPATIENT CONVALESCENT SERVICES</t>
  </si>
  <si>
    <t>LIVING DONOR SURGERY AND INPATIENT RECOVERY UP TO AND INCLUDING DAY 3 OF INPATIENT CONVALESCENT SERVICES</t>
  </si>
  <si>
    <t>TOTAL KIDNEY DECEASED DONOR</t>
  </si>
  <si>
    <t>ADULT CADAVERIC</t>
  </si>
  <si>
    <t xml:space="preserve">MAYO CLINIC HOSPITAL SCOTTSDALE </t>
  </si>
  <si>
    <t>SIMULTANEOUS KIDNEY/PANCREAS TRANSPLANT CONTRACT (SPK)</t>
  </si>
  <si>
    <t>TOTAL SIMULTANEOUS KIDNEY/PANCREAS (through 60 days)</t>
  </si>
  <si>
    <t xml:space="preserve">TOTAL PANCREAS AFTER KIDNEY </t>
  </si>
  <si>
    <t xml:space="preserve">PHOENIX CHILDREN'S HOSPITAL </t>
  </si>
  <si>
    <t>TRANSPLANT FACILITY ID# 706707</t>
  </si>
  <si>
    <t xml:space="preserve">RELATED DONOR SEARCH*  </t>
  </si>
  <si>
    <t>DONOR HARVEST - NATIONAL BONE MARROW DONOR PROGRAM</t>
  </si>
  <si>
    <t>TOTAL ALLOGENIC RELATED BMT</t>
  </si>
  <si>
    <t>Outliers:   Related Allogeneic cases will be reimbursed at case rates unless billed charges exceed the Outlier Threshold.  The case rate will cover the Outlier Threshold then charges greater than the Outlier Threshold will be reimbursed at 50% of billed charges.</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</si>
  <si>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</si>
  <si>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</si>
  <si>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</si>
  <si>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DONOR SEARCH</t>
  </si>
  <si>
    <t>DONOR HARVEST (includes stem cell harvest) - NATIONAL BONE MARROW DONOR PROGRAM</t>
  </si>
  <si>
    <t>TOTAL ALLOGENIC UNRELATED BONE MARROW TRANSPLANT</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</si>
  <si>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</si>
  <si>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</si>
  <si>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TOTAL VOD CASE TYPE</t>
  </si>
  <si>
    <t>*Defibrotide may not be purchased under the 340B program, whether it is given inpatient or outpatient. AHCCCS will be submitting the drug utilization for the federal rebate.</t>
  </si>
  <si>
    <t>Percent change Rows (s/b hidden) for outlier calcualtion as required</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</si>
  <si>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r>
      <rPr>
        <sz val="10"/>
        <color rgb="FF000000"/>
        <rFont val="Arial"/>
        <family val="2"/>
      </rPr>
      <t xml:space="preserve"> </t>
    </r>
    <r>
      <rPr>
        <b/>
        <sz val="10"/>
        <color rgb="FF000000"/>
        <rFont val="Arial"/>
        <family val="2"/>
      </rPr>
      <t>and pursuant to the existing hospital AHCCCS reimbursement arrangement.</t>
    </r>
  </si>
  <si>
    <t xml:space="preserve">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</si>
  <si>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PHOENIX CHILDREN'S HOSPITAL</t>
  </si>
  <si>
    <t>PEDIATRIC KIDNEY LIVING DONOR TRANSPLANT CONTRACT (PKY)</t>
  </si>
  <si>
    <t>PEDIATRIC KIDNEY CADAVERIC DONOR TRANSPLANT CONTRACT (PCK)</t>
  </si>
  <si>
    <t>TRANSPLANT FACILITY ID # 706707</t>
  </si>
  <si>
    <t>This case rate covers all pediatric cases including newborns</t>
  </si>
  <si>
    <t>Pediatric** Heart</t>
  </si>
  <si>
    <t>(includes newborns)</t>
  </si>
  <si>
    <t>ALL INCLUSIVE RATE</t>
  </si>
  <si>
    <t>TOTAL PEDIATRIC HEART</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</si>
  <si>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</si>
  <si>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r>
      <rPr>
        <sz val="10"/>
        <color rgb="FF000000"/>
        <rFont val="Arial"/>
        <family val="2"/>
      </rPr>
      <t xml:space="preserve">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r>
  </si>
  <si>
    <t xml:space="preserve">PHOENIX CHILDRENS HOSPITAL </t>
  </si>
  <si>
    <t>PEDIATRIC LIVING LIVER TRANSPLANT (PLL)</t>
  </si>
  <si>
    <t>Program currently inactive due to non-availability of donor services</t>
  </si>
  <si>
    <t>PEDIATRIC** INCLUSIVE RATE</t>
  </si>
  <si>
    <t>TOTAL PEDIATRIC LIVER</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</si>
  <si>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</si>
  <si>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PEDIATRIC CADAVERIC LIVER TRANSPLANT (PLV)</t>
  </si>
  <si>
    <t>SCOTTSDALE HEALTHCARE SHEA dba HONOR HEALTH</t>
  </si>
  <si>
    <t>TRANSPLANT FACILITY ID# 021501</t>
  </si>
  <si>
    <t>TOTAL AUTOLOGOUS BONE MARROW TRANSPLANT</t>
  </si>
  <si>
    <t>DONOR RELATED HARVEST</t>
  </si>
  <si>
    <t>TOTAL  ALLOGENEIC RELATED</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</si>
  <si>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</si>
  <si>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TOTAL  HAPLOID RELATED</t>
  </si>
  <si>
    <t>TO IMPLEMENT ANOTHER RATE INCREASE: FIRST COPY AND PASTE VALUES ONLY FROM COLUMN D TO COLUMN C. Then, confirm Rate Adjustment - a link from the 1st Tab, C26.</t>
  </si>
  <si>
    <t>DONOR HARVEST</t>
  </si>
  <si>
    <t>Pass-through</t>
  </si>
  <si>
    <t>TOTAL  ALLOGENEIC UNRELATED</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</si>
  <si>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Scottsdale Healthcare Shea will not bill AHCCCS for any services that are covered under any other agreements.</t>
  </si>
  <si>
    <r>
      <t>YESCARTA DRUG (YES Case Type) will be reimbursed through the contract when administered in an</t>
    </r>
    <r>
      <rPr>
        <b/>
        <sz val="10"/>
        <color rgb="FF000000"/>
        <rFont val="Arial"/>
        <family val="2"/>
      </rPr>
      <t xml:space="preserve"> inpatient setting only</t>
    </r>
    <r>
      <rPr>
        <sz val="10"/>
        <color rgb="FF000000"/>
        <rFont val="Arial"/>
        <family val="2"/>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family val="2"/>
      </rPr>
      <t xml:space="preserve">Yescarta administered in an outpatient setting will be reimbursed outside of the Transplant Contract and the claim shall be processed through the pharmacy point-of-sale system at the actual acquisition cost net of all discounts. </t>
    </r>
  </si>
  <si>
    <r>
      <t xml:space="preserve">ABECMA DRUG (ABE Case Type) will be reimbursed through the contract when administered in an </t>
    </r>
    <r>
      <rPr>
        <b/>
        <sz val="10"/>
        <color rgb="FF000000"/>
        <rFont val="Arial"/>
        <family val="2"/>
      </rPr>
      <t>inpatient setting</t>
    </r>
    <r>
      <rPr>
        <sz val="10"/>
        <color rgb="FF000000"/>
        <rFont val="Arial"/>
      </rPr>
      <t xml:space="preserve"> for patients diagnosed with a FDA approved indication for Abecma. </t>
    </r>
    <r>
      <rPr>
        <b/>
        <sz val="10"/>
        <color rgb="FF000000"/>
        <rFont val="Arial"/>
        <family val="2"/>
      </rPr>
      <t>Abecma shall be billed using the HCPCS code Q2055 and the facility shall submit the actual acquisition cost for Abecma net of all discounts. Abecma administered in an outpatient setting will be reimbursed outside of the Transplant Contract and the claim shall be processed through the pharmacy point-of-sale system at the actual acquisition cost net of all discounts.</t>
    </r>
  </si>
  <si>
    <t xml:space="preserve">Abecma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</si>
  <si>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r>
      <t xml:space="preserve">BREYANZI DRUG (BRE Case Type) will be reimbursed through the contract when administered in an </t>
    </r>
    <r>
      <rPr>
        <b/>
        <sz val="10"/>
        <color rgb="FF000000"/>
        <rFont val="Arial"/>
        <family val="2"/>
      </rPr>
      <t>inpatient setting</t>
    </r>
    <r>
      <rPr>
        <sz val="10"/>
        <color rgb="FF000000"/>
        <rFont val="Arial"/>
        <family val="2"/>
      </rPr>
      <t xml:space="preserve"> for patients diagnosed with a FDA approved indication for Breyanzi. Breyanzi shall be billed using the HCPCS code Q2054 and the facility shall submit the actual acquisition cost for Breyanzi net of all discounts. </t>
    </r>
    <r>
      <rPr>
        <b/>
        <sz val="10"/>
        <color rgb="FF000000"/>
        <rFont val="Arial"/>
        <family val="2"/>
      </rPr>
      <t>Breyanzi administered in an outpatient setting will be reimbursed outside of the Transplant Contract and the claim shall be processed through the pharmacy point-of-sale system at the actual acquisition cost net of all discounts.</t>
    </r>
  </si>
  <si>
    <t xml:space="preserve">Breyanzi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</si>
  <si>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ST. JOSEPH'S HOSPITAL AND MEDICAL CENTER</t>
  </si>
  <si>
    <t>TRANSPLANT FACILITY ID# 691974</t>
  </si>
  <si>
    <t>DOUBLE LUNG TRANSPLANT (DLL)</t>
  </si>
  <si>
    <t>TRANSPLANT FACILITY ID # 691974</t>
  </si>
  <si>
    <t>SIMULTANEOUS CADAVERIC LIVER AND KIDNEY TRANSPLANT CONTRACT (SLK)</t>
  </si>
  <si>
    <t>CADAVERIC DONOR KIDNEY TRANSPLANT  (CKY)</t>
  </si>
  <si>
    <t>TOTAL CADAVERIC KIDNEY</t>
  </si>
  <si>
    <t>LIVING DONOR KIDNEY TRANSPLANT  (KDY)</t>
  </si>
  <si>
    <t>OUTPATIENT EVALUATION* - Initial evaluation performed in an outpatient setting (not eligible for outlier consideration); to include any living donor services needed to determine living donor candidacy for donation</t>
  </si>
  <si>
    <t>TOTAL LIVING DONOR KIDNEY</t>
  </si>
  <si>
    <t>STANFORD HOSPITAL AND HEALTHCARE</t>
  </si>
  <si>
    <t>SINGLE LUNG TRANSPLANT CONTRACT (SLT) or DOUBLE LUNG TRANSPLANT (DLL)</t>
  </si>
  <si>
    <t>TRANSPLANT FACILITY ID# 635477</t>
  </si>
  <si>
    <t>NPI 1871543215</t>
  </si>
  <si>
    <t>TOTAL</t>
  </si>
  <si>
    <t>**Lung cases will be reimbursed at case rate unless total billed charges for components PREP AND TRANSPLANT and FOLLOW UP CARE through day 60 exceed the Outlier Threshold.  Then all charges over the Outlier Threshold  will be reimbursed at 40% of billed charges.</t>
  </si>
  <si>
    <t>Days 61+ through date of discharge will be paid at 40% of billed charges.</t>
  </si>
  <si>
    <t>Adults</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</si>
  <si>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</si>
  <si>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ADULT HEART and LUNG TRANSPLANT (HLT)</t>
  </si>
  <si>
    <t>UNIVERSITY OF CALIFORNIA SAN FRANCISCO MEDICAL CENTER</t>
  </si>
  <si>
    <t>ALLOGENEIC UNRELATED PEDIATRIC BONE MARROW TRANSPLANT CONTRACT MUD including SCIDS (PLU)</t>
  </si>
  <si>
    <t>TRANSPLANT FACILITY ID# 539512</t>
  </si>
  <si>
    <t>DONOR HARVEST (includes stem cell harvest) National Bone Marrow Donor Program</t>
  </si>
  <si>
    <t>NBMD or cord blood invoice costs</t>
  </si>
  <si>
    <t>TOTAL ALLOGENIC UNRELATED BMT</t>
  </si>
  <si>
    <t>Outlier:  If charges exceed the Outlier Threshold charges above the Outlier Threshold will be paid at 50% of billed charges.</t>
  </si>
  <si>
    <t>Does not include post transplant medication</t>
  </si>
  <si>
    <t>PEDIATRIC ALLOGENEIC RELATED  BONE MARROW TRANSPLANT CONTRACT  SCID ONLY (PAL)</t>
  </si>
  <si>
    <t>PEDIATRIC AUTOLOGOUS BONE MARROW TRANSPLANT CONTRACT SCID ONLY (PAU)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</si>
</sst>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55">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b/>
      <sz val="11"/>
      <color theme="1"/>
      <name val="Calibri"/>
      <family val="2"/>
      <scheme val="minor"/>
    </font>
    <font>
      <b/>
      <sz val="11"/>
      <color rgb="FF000000"/>
      <name val="Arial"/>
      <family val="2"/>
    </font>
    <font>
      <b/>
      <sz val="14"/>
      <color theme="1"/>
      <name val="Calibri"/>
      <family val="2"/>
      <scheme val="minor"/>
    </font>
    <font>
      <b/>
      <sz val="10"/>
      <color rgb="FF000000"/>
      <name val="Arial"/>
      <charset val="1"/>
    </font>
    <font>
      <sz val="10"/>
      <color rgb="FF222222"/>
      <name val="Arial"/>
    </font>
    <font>
      <b/>
      <sz val="10"/>
      <color rgb="FF222222"/>
      <name val="Arial"/>
    </font>
    <font>
      <sz val="9"/>
      <color rgb="FF000000"/>
      <name val="Arial"/>
    </font>
    <font>
      <b/>
      <sz val="9"/>
      <color rgb="FF000000"/>
      <name val="Arial"/>
    </font>
    <font>
      <sz val="10"/>
      <color rgb="FF000000"/>
      <name val="Arial"/>
    </font>
    <font>
      <b/>
      <sz val="10"/>
      <color rgb="FF000000"/>
      <name val="Arial"/>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s>
  <cellStyleXfs count="78">
    <xf numFmtId="0" fontId="0" fillId="0" borderId="0"/>
    <xf numFmtId="166" fontId="11" fillId="0" borderId="0" applyFont="0" applyFill="0" applyBorder="0" applyAlignment="0" applyProtection="0"/>
    <xf numFmtId="0" fontId="11" fillId="0" borderId="0" applyNumberFormat="0" applyFont="0" applyBorder="0" applyProtection="0"/>
    <xf numFmtId="0" fontId="11" fillId="0" borderId="0" applyNumberFormat="0" applyFont="0" applyBorder="0" applyProtection="0"/>
    <xf numFmtId="166" fontId="11" fillId="0" borderId="0" applyFont="0" applyFill="0" applyBorder="0" applyAlignment="0" applyProtection="0"/>
    <xf numFmtId="43" fontId="11"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43" fontId="11" fillId="0" borderId="0" applyFont="0" applyFill="0" applyBorder="0" applyAlignment="0" applyProtection="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11"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1" fillId="0" borderId="0"/>
    <xf numFmtId="43" fontId="11" fillId="0" borderId="0" applyFont="0" applyFill="0" applyBorder="0" applyAlignment="0" applyProtection="0"/>
    <xf numFmtId="166" fontId="11" fillId="0" borderId="0" applyFont="0" applyFill="0" applyBorder="0" applyAlignment="0" applyProtection="0"/>
    <xf numFmtId="9" fontId="1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2" fillId="0" borderId="0"/>
    <xf numFmtId="44" fontId="2" fillId="0" borderId="0" applyFont="0" applyFill="0" applyBorder="0" applyAlignment="0" applyProtection="0"/>
  </cellStyleXfs>
  <cellXfs count="589">
    <xf numFmtId="0" fontId="0" fillId="0" borderId="0" xfId="0"/>
    <xf numFmtId="0" fontId="12" fillId="0" borderId="0" xfId="0" applyFont="1" applyAlignment="1">
      <alignment vertical="center" wrapText="1"/>
    </xf>
    <xf numFmtId="0" fontId="18" fillId="0" borderId="0" xfId="0" applyFont="1" applyAlignment="1">
      <alignment horizontal="center" vertical="center"/>
    </xf>
    <xf numFmtId="0" fontId="22" fillId="0" borderId="0" xfId="0" applyFont="1" applyAlignment="1">
      <alignment vertical="center"/>
    </xf>
    <xf numFmtId="0" fontId="12" fillId="0" borderId="1" xfId="0" applyFont="1" applyBorder="1" applyAlignment="1">
      <alignment vertical="center" wrapText="1"/>
    </xf>
    <xf numFmtId="0" fontId="31" fillId="0" borderId="11" xfId="0" applyFont="1" applyBorder="1" applyAlignment="1">
      <alignment vertical="center"/>
    </xf>
    <xf numFmtId="0" fontId="31" fillId="0" borderId="11" xfId="0" applyFont="1" applyBorder="1" applyAlignment="1">
      <alignment vertical="center" wrapText="1"/>
    </xf>
    <xf numFmtId="0" fontId="12" fillId="0" borderId="12" xfId="0" applyFont="1" applyBorder="1" applyAlignment="1">
      <alignment vertical="center" wrapText="1"/>
    </xf>
    <xf numFmtId="166" fontId="31" fillId="0" borderId="0" xfId="1" applyFont="1" applyBorder="1" applyAlignment="1">
      <alignment horizontal="center" vertical="center"/>
    </xf>
    <xf numFmtId="0" fontId="31"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2" fillId="0" borderId="0" xfId="0" applyFont="1" applyAlignment="1">
      <alignment vertical="center"/>
    </xf>
    <xf numFmtId="0" fontId="18" fillId="0" borderId="0" xfId="0" applyFont="1" applyAlignment="1">
      <alignment horizontal="center" vertical="center" wrapText="1"/>
    </xf>
    <xf numFmtId="0" fontId="18" fillId="0" borderId="0" xfId="0" applyFont="1" applyAlignme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164" fontId="12" fillId="0" borderId="0" xfId="0" applyNumberFormat="1" applyFont="1" applyAlignment="1">
      <alignment vertical="center"/>
    </xf>
    <xf numFmtId="0" fontId="18" fillId="0" borderId="0" xfId="0" applyFont="1" applyAlignment="1">
      <alignment horizontal="left" vertical="center"/>
    </xf>
    <xf numFmtId="164" fontId="17" fillId="0" borderId="0" xfId="0" applyNumberFormat="1" applyFont="1" applyAlignment="1">
      <alignment horizontal="center" vertical="center"/>
    </xf>
    <xf numFmtId="0" fontId="12" fillId="0" borderId="1" xfId="0" applyFont="1" applyBorder="1" applyAlignment="1">
      <alignment vertical="center"/>
    </xf>
    <xf numFmtId="0" fontId="12" fillId="0" borderId="3" xfId="0" applyFont="1" applyBorder="1" applyAlignment="1">
      <alignment vertical="center"/>
    </xf>
    <xf numFmtId="0" fontId="19" fillId="0" borderId="0" xfId="0" applyFont="1" applyAlignment="1">
      <alignment vertical="center" wrapText="1"/>
    </xf>
    <xf numFmtId="9" fontId="12" fillId="0" borderId="0" xfId="0" applyNumberFormat="1" applyFont="1" applyAlignment="1">
      <alignment vertical="center"/>
    </xf>
    <xf numFmtId="167" fontId="12" fillId="0" borderId="0" xfId="5" applyNumberFormat="1" applyFont="1" applyAlignment="1">
      <alignment vertical="center"/>
    </xf>
    <xf numFmtId="0" fontId="18" fillId="0" borderId="5" xfId="0" applyFont="1" applyBorder="1" applyAlignment="1">
      <alignment horizontal="center" vertical="center" wrapText="1"/>
    </xf>
    <xf numFmtId="0" fontId="12" fillId="0" borderId="7" xfId="0" applyFont="1" applyBorder="1" applyAlignment="1">
      <alignment vertical="center" wrapText="1"/>
    </xf>
    <xf numFmtId="14" fontId="12" fillId="0" borderId="0" xfId="0" applyNumberFormat="1" applyFont="1" applyAlignment="1">
      <alignment vertical="center"/>
    </xf>
    <xf numFmtId="164" fontId="12" fillId="0" borderId="0" xfId="0" applyNumberFormat="1" applyFont="1" applyAlignment="1">
      <alignment horizontal="center" vertical="center"/>
    </xf>
    <xf numFmtId="0" fontId="23" fillId="0" borderId="0" xfId="0" applyFont="1" applyAlignment="1">
      <alignment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vertical="center"/>
    </xf>
    <xf numFmtId="0" fontId="18" fillId="0" borderId="1" xfId="0" applyFont="1" applyBorder="1" applyAlignment="1">
      <alignment horizontal="left" vertical="center"/>
    </xf>
    <xf numFmtId="164" fontId="18" fillId="0" borderId="0" xfId="0" applyNumberFormat="1" applyFont="1" applyAlignment="1">
      <alignment horizontal="center" vertical="center"/>
    </xf>
    <xf numFmtId="0" fontId="23" fillId="0" borderId="2" xfId="0" applyFont="1" applyBorder="1" applyAlignment="1">
      <alignment vertical="center" wrapText="1"/>
    </xf>
    <xf numFmtId="9" fontId="0" fillId="0" borderId="0" xfId="0" applyNumberFormat="1" applyAlignment="1">
      <alignment vertical="center"/>
    </xf>
    <xf numFmtId="0" fontId="18" fillId="0" borderId="2" xfId="0" applyFont="1" applyBorder="1" applyAlignment="1">
      <alignment horizontal="left" vertical="center"/>
    </xf>
    <xf numFmtId="0" fontId="12" fillId="0" borderId="11" xfId="0" applyFont="1" applyBorder="1" applyAlignment="1">
      <alignment vertical="center" wrapText="1"/>
    </xf>
    <xf numFmtId="0" fontId="0" fillId="0" borderId="0" xfId="0" applyAlignment="1">
      <alignmen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28" fillId="0" borderId="0" xfId="0" applyFont="1" applyAlignment="1">
      <alignment vertical="center"/>
    </xf>
    <xf numFmtId="164" fontId="23" fillId="0" borderId="0" xfId="0" applyNumberFormat="1" applyFont="1" applyAlignment="1">
      <alignment vertical="center"/>
    </xf>
    <xf numFmtId="0" fontId="26"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12" fillId="0" borderId="17" xfId="0" applyFont="1" applyBorder="1" applyAlignment="1">
      <alignment vertical="center"/>
    </xf>
    <xf numFmtId="0" fontId="12" fillId="0" borderId="0" xfId="0" applyFont="1" applyAlignment="1">
      <alignment horizontal="center" vertical="center" wrapText="1"/>
    </xf>
    <xf numFmtId="0" fontId="12" fillId="0" borderId="8" xfId="0" applyFont="1" applyBorder="1" applyAlignment="1">
      <alignment vertical="center" wrapText="1"/>
    </xf>
    <xf numFmtId="165" fontId="12" fillId="0" borderId="0" xfId="0" applyNumberFormat="1" applyFont="1" applyAlignment="1">
      <alignment horizontal="center" vertical="center"/>
    </xf>
    <xf numFmtId="0" fontId="18" fillId="0" borderId="4" xfId="0" applyFont="1" applyBorder="1" applyAlignment="1">
      <alignment horizontal="center" vertical="center" wrapText="1"/>
    </xf>
    <xf numFmtId="0" fontId="12" fillId="0" borderId="0" xfId="0" applyFont="1" applyAlignment="1">
      <alignment horizontal="left" vertical="center"/>
    </xf>
    <xf numFmtId="0" fontId="18" fillId="0" borderId="2" xfId="0" applyFont="1" applyBorder="1" applyAlignment="1">
      <alignment horizontal="center" vertical="center"/>
    </xf>
    <xf numFmtId="0" fontId="18" fillId="0" borderId="0" xfId="0" applyFont="1" applyAlignment="1">
      <alignment vertical="center" wrapText="1"/>
    </xf>
    <xf numFmtId="0" fontId="18" fillId="0" borderId="10" xfId="0" applyFont="1" applyBorder="1" applyAlignment="1">
      <alignment horizontal="left" vertical="center"/>
    </xf>
    <xf numFmtId="0" fontId="18" fillId="0" borderId="0" xfId="3" applyFont="1" applyAlignment="1">
      <alignment horizontal="center" vertical="center"/>
    </xf>
    <xf numFmtId="0" fontId="12" fillId="0" borderId="0" xfId="3" applyFont="1" applyAlignment="1">
      <alignment vertical="center"/>
    </xf>
    <xf numFmtId="0" fontId="18" fillId="0" borderId="0" xfId="3" applyFont="1" applyAlignment="1">
      <alignment vertical="center"/>
    </xf>
    <xf numFmtId="0" fontId="18" fillId="0" borderId="1" xfId="3" applyFont="1" applyBorder="1" applyAlignment="1">
      <alignment horizontal="center" vertical="center"/>
    </xf>
    <xf numFmtId="0" fontId="12" fillId="0" borderId="1" xfId="3" applyFont="1" applyBorder="1" applyAlignment="1">
      <alignment vertical="center"/>
    </xf>
    <xf numFmtId="164" fontId="12" fillId="0" borderId="0" xfId="3" applyNumberFormat="1" applyFont="1" applyAlignment="1">
      <alignment vertical="center"/>
    </xf>
    <xf numFmtId="0" fontId="12" fillId="0" borderId="1" xfId="3" applyFont="1" applyBorder="1" applyAlignment="1">
      <alignment vertical="center" wrapText="1"/>
    </xf>
    <xf numFmtId="0" fontId="12" fillId="0" borderId="7" xfId="3" applyFont="1" applyBorder="1" applyAlignment="1">
      <alignment vertical="center" wrapText="1"/>
    </xf>
    <xf numFmtId="0" fontId="18" fillId="0" borderId="0" xfId="3" applyFont="1" applyAlignment="1">
      <alignment horizontal="left" vertical="center"/>
    </xf>
    <xf numFmtId="0" fontId="13" fillId="0" borderId="0" xfId="3" applyFont="1" applyAlignment="1">
      <alignment horizontal="center" vertical="center"/>
    </xf>
    <xf numFmtId="0" fontId="20" fillId="0" borderId="0" xfId="3" applyFont="1" applyAlignment="1">
      <alignment vertical="center"/>
    </xf>
    <xf numFmtId="0" fontId="18" fillId="0" borderId="0" xfId="2" applyFont="1" applyAlignment="1">
      <alignment horizontal="center" vertical="center"/>
    </xf>
    <xf numFmtId="0" fontId="12" fillId="0" borderId="0" xfId="2" applyFont="1" applyAlignment="1">
      <alignment vertical="center"/>
    </xf>
    <xf numFmtId="0" fontId="18" fillId="0" borderId="0" xfId="2" applyFont="1" applyAlignment="1">
      <alignment vertical="center"/>
    </xf>
    <xf numFmtId="0" fontId="18" fillId="0" borderId="1" xfId="2" applyFont="1" applyBorder="1" applyAlignment="1">
      <alignment horizontal="center" vertical="center"/>
    </xf>
    <xf numFmtId="0" fontId="12" fillId="0" borderId="1" xfId="2" applyFont="1" applyBorder="1" applyAlignment="1">
      <alignment vertical="center"/>
    </xf>
    <xf numFmtId="164" fontId="12" fillId="0" borderId="0" xfId="2" applyNumberFormat="1" applyFont="1" applyAlignment="1">
      <alignment vertical="center"/>
    </xf>
    <xf numFmtId="0" fontId="12" fillId="0" borderId="7" xfId="2" applyFont="1" applyBorder="1" applyAlignment="1">
      <alignment vertical="center" wrapText="1"/>
    </xf>
    <xf numFmtId="0" fontId="18" fillId="0" borderId="0" xfId="2" applyFont="1" applyAlignment="1">
      <alignment horizontal="left" vertical="center"/>
    </xf>
    <xf numFmtId="0" fontId="12" fillId="0" borderId="2" xfId="0" applyFont="1" applyBorder="1" applyAlignment="1">
      <alignment vertical="center"/>
    </xf>
    <xf numFmtId="0" fontId="12" fillId="0" borderId="6" xfId="0" applyFont="1" applyBorder="1" applyAlignment="1">
      <alignment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164" fontId="12" fillId="0" borderId="11" xfId="1" applyNumberFormat="1" applyFont="1" applyFill="1" applyBorder="1" applyAlignment="1">
      <alignment vertical="center" wrapText="1"/>
    </xf>
    <xf numFmtId="0" fontId="12" fillId="0" borderId="18" xfId="0" applyFont="1" applyBorder="1" applyAlignment="1">
      <alignment vertical="center" wrapText="1"/>
    </xf>
    <xf numFmtId="166" fontId="24" fillId="0" borderId="0" xfId="4" applyFont="1" applyBorder="1" applyAlignment="1">
      <alignment horizontal="center" vertical="center"/>
    </xf>
    <xf numFmtId="0" fontId="13" fillId="0" borderId="0" xfId="0" applyFont="1" applyAlignment="1">
      <alignment vertical="center"/>
    </xf>
    <xf numFmtId="0" fontId="18" fillId="0" borderId="17"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10" fillId="0" borderId="0" xfId="7"/>
    <xf numFmtId="0" fontId="18" fillId="0" borderId="5" xfId="7" applyFont="1" applyBorder="1" applyAlignment="1">
      <alignment horizontal="center" vertical="center" wrapText="1"/>
    </xf>
    <xf numFmtId="0" fontId="18" fillId="0" borderId="0" xfId="7" applyFont="1" applyAlignment="1">
      <alignment horizontal="left" vertical="center"/>
    </xf>
    <xf numFmtId="0" fontId="12" fillId="0" borderId="0" xfId="7" applyFont="1" applyAlignment="1">
      <alignment vertical="center" wrapText="1"/>
    </xf>
    <xf numFmtId="0" fontId="18" fillId="0" borderId="0" xfId="7" applyFont="1" applyAlignment="1">
      <alignment horizontal="center" vertical="center"/>
    </xf>
    <xf numFmtId="0" fontId="12" fillId="0" borderId="2" xfId="7" applyFont="1" applyBorder="1" applyAlignment="1">
      <alignment vertical="center" wrapText="1"/>
    </xf>
    <xf numFmtId="0" fontId="12" fillId="0" borderId="0" xfId="7" applyFont="1" applyAlignment="1">
      <alignment vertical="center"/>
    </xf>
    <xf numFmtId="0" fontId="23" fillId="0" borderId="0" xfId="7" applyFont="1" applyAlignment="1">
      <alignment vertical="center"/>
    </xf>
    <xf numFmtId="0" fontId="10" fillId="0" borderId="0" xfId="7" applyAlignment="1">
      <alignment vertical="center"/>
    </xf>
    <xf numFmtId="0" fontId="24" fillId="0" borderId="1" xfId="7" applyFont="1" applyBorder="1" applyAlignment="1">
      <alignment horizontal="center" vertical="center"/>
    </xf>
    <xf numFmtId="0" fontId="24" fillId="0" borderId="1" xfId="7" applyFont="1" applyBorder="1" applyAlignment="1">
      <alignment horizontal="center" vertical="center" wrapText="1"/>
    </xf>
    <xf numFmtId="0" fontId="24" fillId="0" borderId="0" xfId="7" applyFont="1" applyAlignment="1">
      <alignment horizontal="center" vertical="center"/>
    </xf>
    <xf numFmtId="0" fontId="12" fillId="0" borderId="1" xfId="7" applyFont="1" applyBorder="1" applyAlignment="1">
      <alignment vertical="center"/>
    </xf>
    <xf numFmtId="164" fontId="12" fillId="0" borderId="0" xfId="7" applyNumberFormat="1" applyFont="1" applyAlignment="1">
      <alignment vertical="center"/>
    </xf>
    <xf numFmtId="0" fontId="12" fillId="0" borderId="7" xfId="7" applyFont="1" applyBorder="1" applyAlignment="1">
      <alignment vertical="center" wrapText="1"/>
    </xf>
    <xf numFmtId="168" fontId="25" fillId="0" borderId="0" xfId="8" applyNumberFormat="1" applyFont="1" applyAlignment="1">
      <alignment vertical="center"/>
    </xf>
    <xf numFmtId="6" fontId="37" fillId="0" borderId="0" xfId="7" applyNumberFormat="1" applyFont="1" applyAlignment="1">
      <alignment vertical="center"/>
    </xf>
    <xf numFmtId="166" fontId="12" fillId="0" borderId="0" xfId="4" applyFont="1" applyFill="1" applyAlignment="1">
      <alignment vertical="center"/>
    </xf>
    <xf numFmtId="0" fontId="8" fillId="0" borderId="0" xfId="12"/>
    <xf numFmtId="0" fontId="12" fillId="0" borderId="1" xfId="12" applyFont="1" applyBorder="1" applyAlignment="1">
      <alignment vertical="center"/>
    </xf>
    <xf numFmtId="0" fontId="18" fillId="0" borderId="5" xfId="12" applyFont="1" applyBorder="1" applyAlignment="1">
      <alignment horizontal="center" vertical="center" wrapText="1"/>
    </xf>
    <xf numFmtId="0" fontId="18" fillId="0" borderId="4" xfId="12" applyFont="1" applyBorder="1" applyAlignment="1">
      <alignment horizontal="center" vertical="center" wrapText="1"/>
    </xf>
    <xf numFmtId="0" fontId="18" fillId="0" borderId="0" xfId="12" applyFont="1" applyAlignment="1">
      <alignment horizontal="center" vertical="center" wrapText="1"/>
    </xf>
    <xf numFmtId="0" fontId="18" fillId="0" borderId="0" xfId="12" applyFont="1" applyAlignment="1">
      <alignment horizontal="center" vertical="center"/>
    </xf>
    <xf numFmtId="0" fontId="12" fillId="0" borderId="1" xfId="12" applyFont="1" applyBorder="1" applyAlignment="1">
      <alignment vertical="center" wrapText="1"/>
    </xf>
    <xf numFmtId="40" fontId="18" fillId="0" borderId="4" xfId="13" applyNumberFormat="1" applyFont="1" applyFill="1" applyBorder="1" applyAlignment="1">
      <alignment horizontal="center" vertical="center"/>
    </xf>
    <xf numFmtId="0" fontId="12" fillId="0" borderId="1" xfId="12" applyFont="1" applyBorder="1" applyAlignment="1">
      <alignment horizontal="left" vertical="center"/>
    </xf>
    <xf numFmtId="164" fontId="18" fillId="0" borderId="0" xfId="12" applyNumberFormat="1" applyFont="1" applyAlignment="1">
      <alignment horizontal="center" vertical="center"/>
    </xf>
    <xf numFmtId="0" fontId="12" fillId="0" borderId="0" xfId="12" applyFont="1" applyAlignment="1">
      <alignment vertical="center"/>
    </xf>
    <xf numFmtId="0" fontId="12" fillId="0" borderId="1" xfId="12" applyFont="1" applyBorder="1" applyAlignment="1">
      <alignment horizontal="left" vertical="center" wrapText="1"/>
    </xf>
    <xf numFmtId="0" fontId="18" fillId="0" borderId="0" xfId="12" applyFont="1" applyAlignment="1">
      <alignment horizontal="left" vertical="center"/>
    </xf>
    <xf numFmtId="6" fontId="25" fillId="0" borderId="0" xfId="12" applyNumberFormat="1" applyFont="1" applyAlignment="1">
      <alignment vertical="center"/>
    </xf>
    <xf numFmtId="164" fontId="12" fillId="0" borderId="0" xfId="12" applyNumberFormat="1" applyFont="1" applyAlignment="1">
      <alignment horizontal="center" vertical="center"/>
    </xf>
    <xf numFmtId="0" fontId="12" fillId="0" borderId="0" xfId="12" applyFont="1" applyAlignment="1">
      <alignment vertical="center" wrapText="1"/>
    </xf>
    <xf numFmtId="0" fontId="12" fillId="0" borderId="2" xfId="12" applyFont="1" applyBorder="1" applyAlignment="1">
      <alignment vertical="center" wrapText="1"/>
    </xf>
    <xf numFmtId="0" fontId="31" fillId="0" borderId="11" xfId="12" applyFont="1" applyBorder="1" applyAlignment="1">
      <alignment horizontal="center" vertical="center" wrapText="1"/>
    </xf>
    <xf numFmtId="6" fontId="37" fillId="0" borderId="0" xfId="12" applyNumberFormat="1" applyFont="1"/>
    <xf numFmtId="0" fontId="23" fillId="0" borderId="0" xfId="12" applyFont="1" applyAlignment="1">
      <alignment vertical="center"/>
    </xf>
    <xf numFmtId="44" fontId="12" fillId="0" borderId="0" xfId="14" applyFont="1" applyFill="1" applyAlignment="1">
      <alignment horizontal="center" vertical="center"/>
    </xf>
    <xf numFmtId="166" fontId="12" fillId="0" borderId="0" xfId="12" applyNumberFormat="1" applyFont="1" applyAlignment="1">
      <alignment vertical="center"/>
    </xf>
    <xf numFmtId="0" fontId="18" fillId="0" borderId="10" xfId="0" applyFont="1" applyBorder="1" applyAlignment="1">
      <alignment horizontal="center" vertical="center" wrapText="1"/>
    </xf>
    <xf numFmtId="0" fontId="27" fillId="0" borderId="0" xfId="0" applyFont="1" applyAlignment="1">
      <alignment vertical="center"/>
    </xf>
    <xf numFmtId="0" fontId="41" fillId="0" borderId="0" xfId="12" applyFont="1"/>
    <xf numFmtId="0" fontId="33" fillId="0" borderId="11" xfId="0" applyFont="1" applyBorder="1" applyAlignment="1">
      <alignment horizontal="left" vertical="center" wrapText="1"/>
    </xf>
    <xf numFmtId="0" fontId="13" fillId="0" borderId="0" xfId="6" applyFont="1" applyAlignment="1">
      <alignment vertical="center"/>
    </xf>
    <xf numFmtId="0" fontId="27" fillId="0" borderId="0" xfId="6" applyFont="1" applyAlignment="1">
      <alignment vertical="center"/>
    </xf>
    <xf numFmtId="164" fontId="17" fillId="0" borderId="10" xfId="0" applyNumberFormat="1" applyFont="1" applyBorder="1" applyAlignment="1">
      <alignment horizontal="center" vertical="center"/>
    </xf>
    <xf numFmtId="0" fontId="12" fillId="0" borderId="13" xfId="0" applyFont="1" applyBorder="1" applyAlignment="1">
      <alignment vertical="center"/>
    </xf>
    <xf numFmtId="164" fontId="18" fillId="0" borderId="1" xfId="0" applyNumberFormat="1" applyFont="1" applyBorder="1" applyAlignment="1">
      <alignment horizontal="center" vertical="center"/>
    </xf>
    <xf numFmtId="0" fontId="25" fillId="2" borderId="0" xfId="0" applyFont="1" applyFill="1" applyAlignment="1">
      <alignment vertical="center"/>
    </xf>
    <xf numFmtId="0" fontId="18" fillId="0" borderId="10" xfId="0" applyFont="1" applyBorder="1" applyAlignment="1">
      <alignment horizontal="center" vertical="center"/>
    </xf>
    <xf numFmtId="0" fontId="12" fillId="0" borderId="22" xfId="0" applyFont="1" applyBorder="1" applyAlignment="1">
      <alignment wrapText="1"/>
    </xf>
    <xf numFmtId="165" fontId="18" fillId="0" borderId="17" xfId="0" applyNumberFormat="1" applyFont="1" applyBorder="1" applyAlignment="1">
      <alignment horizontal="center" vertical="center"/>
    </xf>
    <xf numFmtId="0" fontId="12" fillId="0" borderId="24" xfId="0" applyFont="1" applyBorder="1" applyAlignment="1">
      <alignment vertical="center" wrapText="1"/>
    </xf>
    <xf numFmtId="166" fontId="18" fillId="0" borderId="25" xfId="1" applyFont="1" applyBorder="1" applyAlignment="1">
      <alignment horizontal="center" vertical="center"/>
    </xf>
    <xf numFmtId="169" fontId="18" fillId="0" borderId="1" xfId="1" applyNumberFormat="1" applyFont="1" applyBorder="1" applyAlignment="1">
      <alignment horizontal="center" vertical="center"/>
    </xf>
    <xf numFmtId="169" fontId="17" fillId="0" borderId="10" xfId="0" applyNumberFormat="1" applyFont="1" applyBorder="1" applyAlignment="1">
      <alignment horizontal="center" vertical="center"/>
    </xf>
    <xf numFmtId="169" fontId="31" fillId="0" borderId="11" xfId="1" applyNumberFormat="1" applyFont="1" applyBorder="1" applyAlignment="1">
      <alignment horizontal="center" vertical="center"/>
    </xf>
    <xf numFmtId="170" fontId="18" fillId="0" borderId="1" xfId="0" applyNumberFormat="1" applyFont="1" applyBorder="1" applyAlignment="1">
      <alignment horizontal="center" vertical="center"/>
    </xf>
    <xf numFmtId="170" fontId="17" fillId="0" borderId="0" xfId="0" applyNumberFormat="1" applyFont="1" applyAlignment="1">
      <alignment horizontal="center" vertical="center"/>
    </xf>
    <xf numFmtId="170" fontId="12" fillId="0" borderId="3" xfId="0" applyNumberFormat="1" applyFont="1" applyBorder="1" applyAlignment="1">
      <alignment horizontal="center" vertical="center"/>
    </xf>
    <xf numFmtId="170" fontId="12" fillId="0" borderId="0" xfId="0" applyNumberFormat="1" applyFont="1" applyAlignment="1">
      <alignment vertical="center"/>
    </xf>
    <xf numFmtId="170" fontId="31" fillId="0" borderId="11" xfId="1" applyNumberFormat="1" applyFont="1" applyBorder="1" applyAlignment="1">
      <alignment horizontal="center" vertical="center"/>
    </xf>
    <xf numFmtId="170" fontId="12" fillId="0" borderId="0" xfId="0" applyNumberFormat="1" applyFont="1" applyAlignment="1">
      <alignment horizontal="center" vertical="center"/>
    </xf>
    <xf numFmtId="169" fontId="18" fillId="0" borderId="3" xfId="1" applyNumberFormat="1" applyFont="1" applyBorder="1" applyAlignment="1">
      <alignment horizontal="center" vertical="center"/>
    </xf>
    <xf numFmtId="169" fontId="17" fillId="0" borderId="0" xfId="0" applyNumberFormat="1" applyFont="1" applyAlignment="1">
      <alignment horizontal="center" vertical="center"/>
    </xf>
    <xf numFmtId="169" fontId="12" fillId="0" borderId="0" xfId="0" applyNumberFormat="1" applyFont="1" applyAlignment="1">
      <alignment vertical="center"/>
    </xf>
    <xf numFmtId="169" fontId="12" fillId="0" borderId="3" xfId="0" applyNumberFormat="1" applyFont="1" applyBorder="1" applyAlignment="1">
      <alignment horizontal="center" vertical="center"/>
    </xf>
    <xf numFmtId="169" fontId="12" fillId="0" borderId="0" xfId="0" applyNumberFormat="1" applyFont="1" applyAlignment="1">
      <alignment horizontal="center" vertical="center"/>
    </xf>
    <xf numFmtId="170" fontId="18" fillId="0" borderId="0" xfId="0" applyNumberFormat="1" applyFont="1" applyAlignment="1">
      <alignment horizontal="center" vertical="center"/>
    </xf>
    <xf numFmtId="169" fontId="31" fillId="0" borderId="0" xfId="1" applyNumberFormat="1" applyFont="1" applyBorder="1" applyAlignment="1">
      <alignment horizontal="center" vertical="center"/>
    </xf>
    <xf numFmtId="169" fontId="18" fillId="0" borderId="0" xfId="0" applyNumberFormat="1" applyFont="1" applyAlignment="1">
      <alignment horizontal="center" vertical="center"/>
    </xf>
    <xf numFmtId="169" fontId="18" fillId="0" borderId="1" xfId="0" applyNumberFormat="1" applyFont="1" applyBorder="1" applyAlignment="1">
      <alignment horizontal="center" vertical="center"/>
    </xf>
    <xf numFmtId="170" fontId="0" fillId="0" borderId="0" xfId="0" applyNumberFormat="1" applyAlignment="1">
      <alignment vertical="center"/>
    </xf>
    <xf numFmtId="170" fontId="18" fillId="0" borderId="3" xfId="0" applyNumberFormat="1" applyFont="1" applyBorder="1" applyAlignment="1">
      <alignment horizontal="center" vertical="center"/>
    </xf>
    <xf numFmtId="169" fontId="18" fillId="0" borderId="1" xfId="4" applyNumberFormat="1" applyFont="1" applyBorder="1" applyAlignment="1">
      <alignment horizontal="center" vertical="center"/>
    </xf>
    <xf numFmtId="169" fontId="28" fillId="0" borderId="0" xfId="0" applyNumberFormat="1" applyFont="1" applyAlignment="1">
      <alignment vertical="center"/>
    </xf>
    <xf numFmtId="169" fontId="24" fillId="0" borderId="1" xfId="4" applyNumberFormat="1" applyFont="1" applyBorder="1" applyAlignment="1">
      <alignment horizontal="center" vertical="center"/>
    </xf>
    <xf numFmtId="169" fontId="24" fillId="0" borderId="2" xfId="4" applyNumberFormat="1" applyFont="1" applyBorder="1" applyAlignment="1">
      <alignment horizontal="center" vertical="center"/>
    </xf>
    <xf numFmtId="170" fontId="17" fillId="0" borderId="1" xfId="0" applyNumberFormat="1" applyFont="1" applyBorder="1" applyAlignment="1">
      <alignment horizontal="center" vertical="center"/>
    </xf>
    <xf numFmtId="170" fontId="31" fillId="0" borderId="0" xfId="1" applyNumberFormat="1" applyFont="1" applyBorder="1" applyAlignment="1">
      <alignment horizontal="center" vertical="center"/>
    </xf>
    <xf numFmtId="170" fontId="18" fillId="0" borderId="2" xfId="0" applyNumberFormat="1" applyFont="1" applyBorder="1" applyAlignment="1">
      <alignment horizontal="center" vertical="center"/>
    </xf>
    <xf numFmtId="170" fontId="17" fillId="0" borderId="0" xfId="12" applyNumberFormat="1" applyFont="1" applyAlignment="1">
      <alignment horizontal="center" vertical="center"/>
    </xf>
    <xf numFmtId="170" fontId="12" fillId="0" borderId="0" xfId="12" applyNumberFormat="1" applyFont="1" applyAlignment="1">
      <alignment vertical="center"/>
    </xf>
    <xf numFmtId="170" fontId="8" fillId="0" borderId="0" xfId="12" applyNumberFormat="1"/>
    <xf numFmtId="170" fontId="18" fillId="0" borderId="0" xfId="12" applyNumberFormat="1" applyFont="1" applyAlignment="1">
      <alignment horizontal="center" vertical="center"/>
    </xf>
    <xf numFmtId="170" fontId="18" fillId="0" borderId="1" xfId="1" applyNumberFormat="1" applyFont="1" applyBorder="1" applyAlignment="1">
      <alignment horizontal="center" vertical="center"/>
    </xf>
    <xf numFmtId="170" fontId="17" fillId="0" borderId="10" xfId="0" applyNumberFormat="1" applyFont="1" applyBorder="1" applyAlignment="1">
      <alignment horizontal="center" vertical="center"/>
    </xf>
    <xf numFmtId="169" fontId="18" fillId="0" borderId="0" xfId="0" applyNumberFormat="1" applyFont="1" applyAlignment="1">
      <alignment horizontal="center" vertical="center" wrapText="1"/>
    </xf>
    <xf numFmtId="169" fontId="18" fillId="0" borderId="1" xfId="1" applyNumberFormat="1" applyFont="1" applyFill="1" applyBorder="1" applyAlignment="1">
      <alignment horizontal="center" vertical="center"/>
    </xf>
    <xf numFmtId="170" fontId="18" fillId="0" borderId="0" xfId="0" applyNumberFormat="1" applyFont="1" applyAlignment="1">
      <alignment horizontal="center" vertical="center" wrapText="1"/>
    </xf>
    <xf numFmtId="170" fontId="18" fillId="0" borderId="1" xfId="1" applyNumberFormat="1" applyFont="1" applyFill="1" applyBorder="1" applyAlignment="1">
      <alignment horizontal="center" vertical="center"/>
    </xf>
    <xf numFmtId="169" fontId="17" fillId="0" borderId="0" xfId="3" applyNumberFormat="1" applyFont="1" applyAlignment="1">
      <alignment horizontal="center" vertical="center"/>
    </xf>
    <xf numFmtId="169" fontId="12" fillId="0" borderId="0" xfId="3" applyNumberFormat="1" applyFont="1" applyAlignment="1">
      <alignment vertical="center"/>
    </xf>
    <xf numFmtId="170" fontId="17" fillId="0" borderId="0" xfId="2" applyNumberFormat="1" applyFont="1" applyAlignment="1">
      <alignment horizontal="center" vertical="center"/>
    </xf>
    <xf numFmtId="170" fontId="12" fillId="0" borderId="0" xfId="2" applyNumberFormat="1" applyFont="1" applyAlignment="1">
      <alignment vertical="center"/>
    </xf>
    <xf numFmtId="170" fontId="17" fillId="0" borderId="0" xfId="3" applyNumberFormat="1" applyFont="1" applyAlignment="1">
      <alignment horizontal="center" vertical="center"/>
    </xf>
    <xf numFmtId="170" fontId="18" fillId="0" borderId="1" xfId="3" applyNumberFormat="1" applyFont="1" applyBorder="1" applyAlignment="1">
      <alignment horizontal="center" vertical="center"/>
    </xf>
    <xf numFmtId="170" fontId="12" fillId="0" borderId="0" xfId="3" applyNumberFormat="1" applyFont="1" applyAlignment="1">
      <alignment vertical="center"/>
    </xf>
    <xf numFmtId="170" fontId="18" fillId="0" borderId="0" xfId="7" applyNumberFormat="1" applyFont="1" applyAlignment="1">
      <alignment horizontal="center" vertical="center"/>
    </xf>
    <xf numFmtId="5" fontId="18" fillId="0" borderId="2" xfId="7" applyNumberFormat="1" applyFont="1" applyBorder="1" applyAlignment="1">
      <alignment horizontal="center" vertical="center" wrapText="1"/>
    </xf>
    <xf numFmtId="170" fontId="18" fillId="0" borderId="1" xfId="0" applyNumberFormat="1" applyFont="1" applyBorder="1" applyAlignment="1">
      <alignment horizontal="center" vertical="center" wrapText="1"/>
    </xf>
    <xf numFmtId="170" fontId="12" fillId="0" borderId="9" xfId="0" applyNumberFormat="1" applyFont="1" applyBorder="1" applyAlignment="1">
      <alignment vertical="center"/>
    </xf>
    <xf numFmtId="170" fontId="32" fillId="0" borderId="11" xfId="1" applyNumberFormat="1" applyFont="1" applyBorder="1" applyAlignment="1">
      <alignment horizontal="center" vertical="center"/>
    </xf>
    <xf numFmtId="171" fontId="17" fillId="0" borderId="0" xfId="0" applyNumberFormat="1" applyFont="1" applyAlignment="1">
      <alignment horizontal="center" vertical="center"/>
    </xf>
    <xf numFmtId="0" fontId="18" fillId="0" borderId="29" xfId="0" applyFont="1" applyBorder="1" applyAlignment="1">
      <alignment horizontal="center" vertical="center"/>
    </xf>
    <xf numFmtId="0" fontId="18" fillId="0" borderId="29" xfId="0" applyFont="1" applyBorder="1" applyAlignment="1">
      <alignment horizontal="center" vertical="center" wrapText="1"/>
    </xf>
    <xf numFmtId="0" fontId="12" fillId="0" borderId="29" xfId="0" applyFont="1" applyBorder="1" applyAlignment="1">
      <alignment vertical="center" wrapText="1"/>
    </xf>
    <xf numFmtId="171" fontId="12" fillId="0" borderId="29" xfId="0" applyNumberFormat="1" applyFont="1" applyBorder="1" applyAlignment="1">
      <alignment horizontal="center" vertical="center"/>
    </xf>
    <xf numFmtId="43" fontId="12"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9" fontId="18" fillId="0" borderId="31" xfId="1" applyNumberFormat="1" applyFont="1" applyBorder="1" applyAlignment="1">
      <alignment horizontal="center" vertical="center"/>
    </xf>
    <xf numFmtId="0" fontId="42" fillId="0" borderId="0" xfId="0" applyFont="1" applyAlignment="1">
      <alignment horizontal="left" vertical="center" indent="1"/>
    </xf>
    <xf numFmtId="0" fontId="42" fillId="0" borderId="0" xfId="0" applyFont="1" applyAlignment="1">
      <alignment vertical="center"/>
    </xf>
    <xf numFmtId="9" fontId="18" fillId="0" borderId="0" xfId="36" applyFont="1" applyAlignment="1">
      <alignment horizontal="center" vertical="center"/>
    </xf>
    <xf numFmtId="9" fontId="12" fillId="0" borderId="0" xfId="36" applyFont="1" applyAlignment="1">
      <alignment vertical="center"/>
    </xf>
    <xf numFmtId="9" fontId="18" fillId="0" borderId="0" xfId="36" applyFont="1" applyFill="1" applyAlignment="1">
      <alignment horizontal="center" vertical="center"/>
    </xf>
    <xf numFmtId="170" fontId="18" fillId="0" borderId="8" xfId="0" applyNumberFormat="1" applyFont="1" applyBorder="1" applyAlignment="1">
      <alignment horizontal="center" vertical="center"/>
    </xf>
    <xf numFmtId="167" fontId="12" fillId="3" borderId="0" xfId="5" applyNumberFormat="1" applyFont="1" applyFill="1" applyAlignment="1">
      <alignment vertical="center"/>
    </xf>
    <xf numFmtId="169" fontId="18" fillId="0" borderId="17" xfId="1" applyNumberFormat="1" applyFont="1" applyBorder="1" applyAlignment="1">
      <alignment horizontal="center" vertical="center"/>
    </xf>
    <xf numFmtId="169" fontId="18" fillId="0" borderId="19" xfId="1" applyNumberFormat="1" applyFont="1" applyBorder="1" applyAlignment="1">
      <alignment horizontal="center" vertical="center"/>
    </xf>
    <xf numFmtId="169" fontId="18" fillId="0" borderId="6" xfId="0" applyNumberFormat="1" applyFont="1" applyBorder="1" applyAlignment="1">
      <alignment horizontal="center" vertical="center"/>
    </xf>
    <xf numFmtId="169" fontId="18" fillId="0" borderId="13" xfId="0" applyNumberFormat="1" applyFont="1" applyBorder="1" applyAlignment="1">
      <alignment horizontal="center" vertical="center" wrapText="1"/>
    </xf>
    <xf numFmtId="169" fontId="18" fillId="0" borderId="7" xfId="0" applyNumberFormat="1" applyFont="1" applyBorder="1" applyAlignment="1">
      <alignment horizontal="center" vertical="center"/>
    </xf>
    <xf numFmtId="169" fontId="18" fillId="0" borderId="2" xfId="0" applyNumberFormat="1" applyFont="1" applyBorder="1" applyAlignment="1">
      <alignment horizontal="center" vertical="center"/>
    </xf>
    <xf numFmtId="170" fontId="18" fillId="0" borderId="3" xfId="1" applyNumberFormat="1" applyFont="1" applyBorder="1" applyAlignment="1">
      <alignment horizontal="center" vertical="center"/>
    </xf>
    <xf numFmtId="170" fontId="18" fillId="0" borderId="6" xfId="0" applyNumberFormat="1" applyFont="1" applyBorder="1" applyAlignment="1">
      <alignment horizontal="center" vertical="center"/>
    </xf>
    <xf numFmtId="0" fontId="18" fillId="0" borderId="18" xfId="0" applyFont="1" applyBorder="1" applyAlignment="1">
      <alignment horizontal="center" vertical="center" wrapText="1"/>
    </xf>
    <xf numFmtId="169" fontId="18" fillId="0" borderId="6" xfId="1" applyNumberFormat="1" applyFont="1" applyBorder="1" applyAlignment="1">
      <alignment horizontal="center" vertical="center"/>
    </xf>
    <xf numFmtId="170" fontId="12" fillId="0" borderId="1" xfId="0" applyNumberFormat="1" applyFont="1" applyBorder="1" applyAlignment="1">
      <alignment vertical="center" wrapText="1"/>
    </xf>
    <xf numFmtId="170" fontId="18" fillId="0" borderId="11" xfId="0" applyNumberFormat="1" applyFont="1" applyBorder="1" applyAlignment="1">
      <alignment horizontal="center" vertical="center" wrapText="1"/>
    </xf>
    <xf numFmtId="169" fontId="18" fillId="0" borderId="6" xfId="4" applyNumberFormat="1" applyFont="1" applyBorder="1" applyAlignment="1">
      <alignment horizontal="center" vertical="center"/>
    </xf>
    <xf numFmtId="169" fontId="18" fillId="0" borderId="7" xfId="4" applyNumberFormat="1" applyFont="1" applyBorder="1" applyAlignment="1">
      <alignment horizontal="center" vertical="center" wrapText="1"/>
    </xf>
    <xf numFmtId="40" fontId="18" fillId="0" borderId="5" xfId="12" applyNumberFormat="1" applyFont="1" applyBorder="1" applyAlignment="1">
      <alignment horizontal="center" vertical="center" wrapText="1"/>
    </xf>
    <xf numFmtId="170" fontId="18" fillId="0" borderId="1" xfId="4" applyNumberFormat="1" applyFont="1" applyFill="1" applyBorder="1" applyAlignment="1">
      <alignment horizontal="center" vertical="center"/>
    </xf>
    <xf numFmtId="170" fontId="18" fillId="0" borderId="7" xfId="4" applyNumberFormat="1" applyFont="1" applyFill="1" applyBorder="1" applyAlignment="1">
      <alignment horizontal="center" vertical="center" wrapText="1"/>
    </xf>
    <xf numFmtId="164" fontId="18" fillId="0" borderId="5" xfId="12" applyNumberFormat="1" applyFont="1" applyBorder="1" applyAlignment="1">
      <alignment horizontal="center" vertical="center" wrapText="1"/>
    </xf>
    <xf numFmtId="38" fontId="18" fillId="0" borderId="5" xfId="12" applyNumberFormat="1" applyFont="1" applyBorder="1" applyAlignment="1">
      <alignment horizontal="center" vertical="center" wrapText="1"/>
    </xf>
    <xf numFmtId="38" fontId="18" fillId="0" borderId="1" xfId="4" applyNumberFormat="1" applyFont="1" applyFill="1" applyBorder="1" applyAlignment="1">
      <alignment horizontal="center" vertical="center"/>
    </xf>
    <xf numFmtId="169" fontId="18" fillId="0" borderId="17" xfId="0" applyNumberFormat="1" applyFont="1" applyBorder="1" applyAlignment="1">
      <alignment horizontal="center" vertical="center" wrapText="1"/>
    </xf>
    <xf numFmtId="165" fontId="18" fillId="0" borderId="33" xfId="0" applyNumberFormat="1" applyFont="1" applyBorder="1" applyAlignment="1">
      <alignment horizontal="center" vertical="center"/>
    </xf>
    <xf numFmtId="169" fontId="18" fillId="0" borderId="7" xfId="1" applyNumberFormat="1" applyFont="1" applyFill="1" applyBorder="1" applyAlignment="1">
      <alignment horizontal="center" vertical="center" wrapText="1"/>
    </xf>
    <xf numFmtId="170" fontId="18" fillId="0" borderId="6" xfId="2" applyNumberFormat="1" applyFont="1" applyBorder="1" applyAlignment="1">
      <alignment horizontal="center" vertical="center"/>
    </xf>
    <xf numFmtId="170" fontId="18" fillId="0" borderId="1" xfId="2" applyNumberFormat="1" applyFont="1" applyBorder="1" applyAlignment="1">
      <alignment horizontal="center" vertical="center"/>
    </xf>
    <xf numFmtId="170" fontId="18" fillId="0" borderId="6" xfId="3" applyNumberFormat="1" applyFont="1" applyBorder="1" applyAlignment="1">
      <alignment horizontal="center" vertical="center"/>
    </xf>
    <xf numFmtId="170" fontId="18" fillId="0" borderId="6" xfId="1" applyNumberFormat="1" applyFont="1" applyFill="1" applyBorder="1" applyAlignment="1">
      <alignment horizontal="center" vertical="center"/>
    </xf>
    <xf numFmtId="170" fontId="18" fillId="0" borderId="7" xfId="1" applyNumberFormat="1" applyFont="1" applyFill="1" applyBorder="1" applyAlignment="1">
      <alignment horizontal="center" vertical="center" wrapText="1"/>
    </xf>
    <xf numFmtId="170" fontId="18" fillId="0" borderId="1" xfId="7" applyNumberFormat="1" applyFont="1" applyBorder="1" applyAlignment="1">
      <alignment horizontal="center" vertical="center"/>
    </xf>
    <xf numFmtId="170" fontId="18" fillId="0" borderId="7" xfId="0" applyNumberFormat="1" applyFont="1" applyBorder="1" applyAlignment="1">
      <alignment horizontal="center" vertical="center"/>
    </xf>
    <xf numFmtId="170" fontId="18" fillId="0" borderId="2" xfId="0" applyNumberFormat="1" applyFont="1" applyBorder="1" applyAlignment="1">
      <alignment horizontal="center" vertical="center" wrapText="1"/>
    </xf>
    <xf numFmtId="167" fontId="12" fillId="0" borderId="0" xfId="5" applyNumberFormat="1" applyFont="1" applyAlignment="1">
      <alignment horizontal="center" vertical="center"/>
    </xf>
    <xf numFmtId="167" fontId="12" fillId="0" borderId="0" xfId="5" applyNumberFormat="1" applyFont="1" applyFill="1" applyAlignment="1">
      <alignment vertical="center"/>
    </xf>
    <xf numFmtId="0" fontId="43" fillId="0" borderId="0" xfId="0" applyFont="1" applyAlignment="1">
      <alignment vertical="center"/>
    </xf>
    <xf numFmtId="0" fontId="25" fillId="4" borderId="0" xfId="0" applyFont="1" applyFill="1" applyAlignment="1">
      <alignment vertical="center"/>
    </xf>
    <xf numFmtId="0" fontId="12" fillId="4" borderId="0" xfId="0" applyFont="1" applyFill="1" applyAlignment="1">
      <alignment vertical="center"/>
    </xf>
    <xf numFmtId="0" fontId="12" fillId="4" borderId="0" xfId="0" applyFont="1" applyFill="1" applyAlignment="1">
      <alignment vertical="center" wrapText="1"/>
    </xf>
    <xf numFmtId="0" fontId="12" fillId="4" borderId="0" xfId="0" applyFont="1" applyFill="1" applyAlignment="1">
      <alignment horizontal="left" vertical="center" wrapText="1"/>
    </xf>
    <xf numFmtId="170" fontId="18" fillId="0" borderId="17" xfId="1" applyNumberFormat="1" applyFont="1" applyBorder="1" applyAlignment="1">
      <alignment horizontal="center" vertical="center"/>
    </xf>
    <xf numFmtId="0" fontId="18" fillId="0" borderId="31" xfId="0" applyFont="1" applyBorder="1" applyAlignment="1">
      <alignment horizontal="center" vertical="center"/>
    </xf>
    <xf numFmtId="169" fontId="18" fillId="0" borderId="33" xfId="1" applyNumberFormat="1" applyFont="1" applyFill="1" applyBorder="1" applyAlignment="1">
      <alignment horizontal="center" vertical="center"/>
    </xf>
    <xf numFmtId="169" fontId="18" fillId="0" borderId="34" xfId="1" applyNumberFormat="1" applyFont="1" applyFill="1" applyBorder="1" applyAlignment="1">
      <alignment horizontal="center" vertical="center"/>
    </xf>
    <xf numFmtId="169" fontId="18" fillId="0" borderId="33" xfId="1" applyNumberFormat="1" applyFont="1" applyBorder="1" applyAlignment="1">
      <alignment horizontal="center" vertical="center"/>
    </xf>
    <xf numFmtId="169" fontId="18" fillId="0" borderId="34" xfId="1" applyNumberFormat="1" applyFont="1" applyBorder="1" applyAlignment="1">
      <alignment horizontal="center" vertical="center"/>
    </xf>
    <xf numFmtId="0" fontId="12" fillId="0" borderId="22" xfId="0" applyFont="1" applyBorder="1" applyAlignment="1">
      <alignment vertical="center" wrapText="1"/>
    </xf>
    <xf numFmtId="170" fontId="18" fillId="0" borderId="20" xfId="12" applyNumberFormat="1" applyFont="1" applyBorder="1" applyAlignment="1">
      <alignment horizontal="center" vertical="center" wrapText="1"/>
    </xf>
    <xf numFmtId="170" fontId="18" fillId="0" borderId="2" xfId="12" applyNumberFormat="1" applyFont="1" applyBorder="1" applyAlignment="1">
      <alignment horizontal="center" vertical="center" wrapText="1"/>
    </xf>
    <xf numFmtId="5" fontId="18" fillId="0" borderId="2" xfId="12" applyNumberFormat="1" applyFont="1" applyBorder="1" applyAlignment="1">
      <alignment horizontal="center" vertical="center" wrapText="1"/>
    </xf>
    <xf numFmtId="170" fontId="18" fillId="0" borderId="11" xfId="0" applyNumberFormat="1" applyFont="1" applyBorder="1" applyAlignment="1">
      <alignment horizontal="center" vertical="center"/>
    </xf>
    <xf numFmtId="0" fontId="12" fillId="0" borderId="11" xfId="0" applyFont="1" applyBorder="1" applyAlignment="1">
      <alignment vertical="center"/>
    </xf>
    <xf numFmtId="0" fontId="12" fillId="0" borderId="1" xfId="61" applyFont="1" applyBorder="1" applyAlignment="1">
      <alignment vertical="center" wrapText="1"/>
    </xf>
    <xf numFmtId="0" fontId="19" fillId="0" borderId="0" xfId="0" applyFont="1" applyAlignment="1">
      <alignment vertical="center"/>
    </xf>
    <xf numFmtId="170" fontId="18" fillId="0" borderId="31" xfId="1" applyNumberFormat="1" applyFont="1" applyBorder="1" applyAlignment="1">
      <alignment horizontal="center" vertical="center"/>
    </xf>
    <xf numFmtId="170" fontId="18" fillId="0" borderId="35" xfId="0" applyNumberFormat="1" applyFont="1" applyBorder="1" applyAlignment="1">
      <alignment horizontal="center" vertical="center"/>
    </xf>
    <xf numFmtId="170" fontId="18" fillId="0" borderId="33" xfId="0" applyNumberFormat="1" applyFont="1" applyBorder="1" applyAlignment="1">
      <alignment horizontal="center" vertical="center"/>
    </xf>
    <xf numFmtId="170" fontId="18" fillId="0" borderId="34" xfId="0" applyNumberFormat="1" applyFont="1" applyBorder="1" applyAlignment="1">
      <alignment horizontal="center" vertical="center"/>
    </xf>
    <xf numFmtId="170" fontId="18" fillId="0" borderId="17" xfId="0" applyNumberFormat="1" applyFont="1" applyBorder="1" applyAlignment="1">
      <alignment horizontal="center" vertical="center"/>
    </xf>
    <xf numFmtId="170" fontId="18" fillId="0" borderId="19" xfId="0" applyNumberFormat="1" applyFont="1" applyBorder="1" applyAlignment="1">
      <alignment horizontal="center" vertical="center"/>
    </xf>
    <xf numFmtId="6" fontId="12" fillId="0" borderId="17" xfId="0" applyNumberFormat="1" applyFont="1" applyBorder="1" applyAlignment="1">
      <alignment horizontal="center" vertical="center"/>
    </xf>
    <xf numFmtId="0" fontId="12" fillId="0" borderId="22" xfId="0" applyFont="1" applyBorder="1" applyAlignment="1">
      <alignment vertical="center"/>
    </xf>
    <xf numFmtId="170" fontId="18" fillId="0" borderId="17" xfId="0" applyNumberFormat="1" applyFont="1" applyBorder="1" applyAlignment="1">
      <alignment horizontal="center" vertical="center" wrapText="1"/>
    </xf>
    <xf numFmtId="0" fontId="12" fillId="0" borderId="2" xfId="3" applyFont="1" applyBorder="1" applyAlignment="1">
      <alignment vertical="center"/>
    </xf>
    <xf numFmtId="169" fontId="18" fillId="0" borderId="17" xfId="3" applyNumberFormat="1" applyFont="1" applyBorder="1" applyAlignment="1">
      <alignment horizontal="center" vertical="center"/>
    </xf>
    <xf numFmtId="0" fontId="12" fillId="0" borderId="2" xfId="0" applyFont="1" applyBorder="1" applyAlignment="1">
      <alignment horizontal="left" vertical="center"/>
    </xf>
    <xf numFmtId="170" fontId="18" fillId="0" borderId="19" xfId="1" applyNumberFormat="1" applyFont="1" applyFill="1" applyBorder="1" applyAlignment="1">
      <alignment horizontal="center" vertical="center"/>
    </xf>
    <xf numFmtId="170" fontId="18" fillId="0" borderId="19" xfId="1" applyNumberFormat="1" applyFont="1" applyFill="1" applyBorder="1" applyAlignment="1">
      <alignment horizontal="center" vertical="center" wrapText="1"/>
    </xf>
    <xf numFmtId="170" fontId="12" fillId="0" borderId="17" xfId="0" applyNumberFormat="1" applyFont="1" applyBorder="1" applyAlignment="1">
      <alignment vertical="center" wrapText="1"/>
    </xf>
    <xf numFmtId="0" fontId="18" fillId="0" borderId="37" xfId="12" applyFont="1" applyBorder="1" applyAlignment="1">
      <alignment horizontal="center" vertical="center" wrapText="1"/>
    </xf>
    <xf numFmtId="0" fontId="18" fillId="0" borderId="38" xfId="12" applyFont="1" applyBorder="1" applyAlignment="1">
      <alignment horizontal="center" vertical="center" wrapText="1"/>
    </xf>
    <xf numFmtId="0" fontId="12" fillId="0" borderId="39" xfId="12" applyFont="1" applyBorder="1" applyAlignment="1">
      <alignment vertical="center" wrapText="1"/>
    </xf>
    <xf numFmtId="164" fontId="18" fillId="0" borderId="40" xfId="14" applyNumberFormat="1" applyFont="1" applyFill="1" applyBorder="1" applyAlignment="1">
      <alignment horizontal="center" vertical="center"/>
    </xf>
    <xf numFmtId="0" fontId="12" fillId="0" borderId="39" xfId="12" applyFont="1" applyBorder="1" applyAlignment="1">
      <alignment horizontal="left" vertical="center"/>
    </xf>
    <xf numFmtId="170" fontId="18" fillId="0" borderId="41" xfId="0" applyNumberFormat="1" applyFont="1" applyBorder="1" applyAlignment="1">
      <alignment horizontal="center" vertical="center"/>
    </xf>
    <xf numFmtId="0" fontId="12" fillId="0" borderId="39" xfId="12" applyFont="1" applyBorder="1" applyAlignment="1">
      <alignment horizontal="left" vertical="center" wrapText="1"/>
    </xf>
    <xf numFmtId="0" fontId="18" fillId="0" borderId="36" xfId="12" applyFont="1" applyBorder="1" applyAlignment="1">
      <alignment vertical="center"/>
    </xf>
    <xf numFmtId="40" fontId="18" fillId="0" borderId="40" xfId="14" applyNumberFormat="1" applyFont="1" applyFill="1" applyBorder="1" applyAlignment="1">
      <alignment horizontal="center" vertical="center"/>
    </xf>
    <xf numFmtId="40" fontId="18" fillId="0" borderId="40" xfId="13" applyNumberFormat="1" applyFont="1" applyFill="1" applyBorder="1" applyAlignment="1">
      <alignment horizontal="center" vertical="center"/>
    </xf>
    <xf numFmtId="38" fontId="18" fillId="0" borderId="40" xfId="14" applyNumberFormat="1" applyFont="1" applyFill="1" applyBorder="1" applyAlignment="1">
      <alignment horizontal="center" vertical="center"/>
    </xf>
    <xf numFmtId="38" fontId="18" fillId="0" borderId="41" xfId="0" applyNumberFormat="1" applyFont="1" applyBorder="1" applyAlignment="1">
      <alignment horizontal="center" vertical="center"/>
    </xf>
    <xf numFmtId="0" fontId="12" fillId="0" borderId="39" xfId="0" applyFont="1" applyBorder="1" applyAlignment="1">
      <alignment vertical="center" wrapText="1"/>
    </xf>
    <xf numFmtId="0" fontId="18" fillId="0" borderId="5" xfId="0" applyFont="1" applyBorder="1" applyAlignment="1">
      <alignment horizontal="left" vertical="center"/>
    </xf>
    <xf numFmtId="170" fontId="17" fillId="0" borderId="3" xfId="0" applyNumberFormat="1" applyFont="1" applyBorder="1" applyAlignment="1">
      <alignment horizontal="center" vertical="center"/>
    </xf>
    <xf numFmtId="169" fontId="17" fillId="0" borderId="3" xfId="0" applyNumberFormat="1" applyFont="1" applyBorder="1" applyAlignment="1">
      <alignment horizontal="center" vertical="center"/>
    </xf>
    <xf numFmtId="0" fontId="18" fillId="0" borderId="1" xfId="0" applyFont="1" applyBorder="1" applyAlignment="1">
      <alignment horizontal="center" vertical="center" wrapText="1"/>
    </xf>
    <xf numFmtId="0" fontId="45" fillId="0" borderId="0" xfId="7" applyFont="1" applyAlignment="1">
      <alignment horizontal="center"/>
    </xf>
    <xf numFmtId="0" fontId="40" fillId="0" borderId="0" xfId="0" applyFont="1" applyAlignment="1">
      <alignment horizontal="left" wrapText="1"/>
    </xf>
    <xf numFmtId="0" fontId="18" fillId="0" borderId="10" xfId="12" applyFont="1" applyBorder="1" applyAlignment="1">
      <alignment horizontal="left" vertical="center"/>
    </xf>
    <xf numFmtId="170" fontId="17" fillId="0" borderId="10" xfId="12" applyNumberFormat="1" applyFont="1" applyBorder="1" applyAlignment="1">
      <alignment horizontal="center" vertical="center"/>
    </xf>
    <xf numFmtId="38" fontId="17" fillId="0" borderId="10" xfId="12" applyNumberFormat="1" applyFont="1" applyBorder="1" applyAlignment="1">
      <alignment horizontal="center" vertical="center"/>
    </xf>
    <xf numFmtId="0" fontId="18" fillId="0" borderId="10" xfId="12" applyFont="1" applyBorder="1" applyAlignment="1">
      <alignment horizontal="left" vertical="center" wrapText="1"/>
    </xf>
    <xf numFmtId="0" fontId="18" fillId="0" borderId="11" xfId="0" applyFont="1" applyBorder="1" applyAlignment="1">
      <alignment horizontal="center" vertical="center" wrapText="1"/>
    </xf>
    <xf numFmtId="170" fontId="18" fillId="0" borderId="11" xfId="1" applyNumberFormat="1" applyFont="1" applyBorder="1" applyAlignment="1">
      <alignment horizontal="center" vertical="center"/>
    </xf>
    <xf numFmtId="170" fontId="12" fillId="0" borderId="11" xfId="0" applyNumberFormat="1" applyFont="1" applyBorder="1" applyAlignment="1">
      <alignment vertical="center" wrapText="1"/>
    </xf>
    <xf numFmtId="0" fontId="18" fillId="0" borderId="11" xfId="0" applyFont="1" applyBorder="1" applyAlignment="1">
      <alignment horizontal="left" vertical="center"/>
    </xf>
    <xf numFmtId="170" fontId="17" fillId="0" borderId="11" xfId="0" applyNumberFormat="1" applyFont="1" applyBorder="1" applyAlignment="1">
      <alignment horizontal="center" vertical="center"/>
    </xf>
    <xf numFmtId="169" fontId="18" fillId="0" borderId="11" xfId="1" applyNumberFormat="1" applyFont="1" applyBorder="1" applyAlignment="1">
      <alignment horizontal="center" vertical="center"/>
    </xf>
    <xf numFmtId="171" fontId="12" fillId="0" borderId="11" xfId="0" applyNumberFormat="1" applyFont="1" applyBorder="1" applyAlignment="1">
      <alignment horizontal="center" vertical="center"/>
    </xf>
    <xf numFmtId="171" fontId="17" fillId="0" borderId="11" xfId="0" applyNumberFormat="1" applyFont="1" applyBorder="1" applyAlignment="1">
      <alignment horizontal="center" vertical="center"/>
    </xf>
    <xf numFmtId="169" fontId="18" fillId="0" borderId="11" xfId="0" applyNumberFormat="1" applyFont="1" applyBorder="1" applyAlignment="1">
      <alignment horizontal="center" vertical="center" wrapText="1"/>
    </xf>
    <xf numFmtId="169" fontId="18" fillId="0" borderId="11" xfId="0" applyNumberFormat="1" applyFont="1" applyBorder="1" applyAlignment="1">
      <alignment horizontal="center" vertical="center"/>
    </xf>
    <xf numFmtId="0" fontId="18" fillId="0" borderId="26" xfId="0" applyFont="1" applyBorder="1" applyAlignment="1">
      <alignment horizontal="left" vertical="center"/>
    </xf>
    <xf numFmtId="170" fontId="18" fillId="0" borderId="26" xfId="0" applyNumberFormat="1" applyFont="1" applyBorder="1" applyAlignment="1">
      <alignment horizontal="center" vertical="center"/>
    </xf>
    <xf numFmtId="0" fontId="12" fillId="0" borderId="26" xfId="0" applyFont="1" applyBorder="1" applyAlignment="1">
      <alignment vertical="center"/>
    </xf>
    <xf numFmtId="169" fontId="18" fillId="0" borderId="26" xfId="1" applyNumberFormat="1" applyFont="1" applyBorder="1" applyAlignment="1">
      <alignment horizontal="center" vertical="center"/>
    </xf>
    <xf numFmtId="169" fontId="17" fillId="0" borderId="26" xfId="0" applyNumberFormat="1" applyFont="1" applyBorder="1" applyAlignment="1">
      <alignment horizontal="center" vertical="center"/>
    </xf>
    <xf numFmtId="170" fontId="17" fillId="0" borderId="26" xfId="0" applyNumberFormat="1" applyFont="1" applyBorder="1" applyAlignment="1">
      <alignment horizontal="center" vertical="center"/>
    </xf>
    <xf numFmtId="0" fontId="18" fillId="0" borderId="23" xfId="0" applyFont="1" applyBorder="1" applyAlignment="1">
      <alignment horizontal="center" vertical="center"/>
    </xf>
    <xf numFmtId="0" fontId="18" fillId="0" borderId="23" xfId="0" applyFont="1" applyBorder="1" applyAlignment="1">
      <alignment vertical="center"/>
    </xf>
    <xf numFmtId="0" fontId="18" fillId="0" borderId="23" xfId="0" applyFont="1" applyBorder="1" applyAlignment="1">
      <alignment horizontal="center" vertical="center" wrapText="1"/>
    </xf>
    <xf numFmtId="0" fontId="12" fillId="0" borderId="13" xfId="0" applyFont="1" applyBorder="1" applyAlignment="1">
      <alignment vertical="center" wrapText="1"/>
    </xf>
    <xf numFmtId="0" fontId="18" fillId="0" borderId="13" xfId="0" applyFont="1" applyBorder="1" applyAlignment="1">
      <alignment horizontal="center" vertical="center"/>
    </xf>
    <xf numFmtId="0" fontId="18" fillId="0" borderId="13" xfId="0" applyFont="1" applyBorder="1" applyAlignment="1">
      <alignment horizontal="left" vertical="center"/>
    </xf>
    <xf numFmtId="170" fontId="12" fillId="0" borderId="42" xfId="0" applyNumberFormat="1" applyFont="1" applyBorder="1" applyAlignment="1">
      <alignment vertical="center"/>
    </xf>
    <xf numFmtId="166" fontId="31" fillId="0" borderId="26" xfId="1" applyFont="1" applyBorder="1" applyAlignment="1">
      <alignment horizontal="center" vertical="center"/>
    </xf>
    <xf numFmtId="0" fontId="18" fillId="0" borderId="43" xfId="0" applyFont="1" applyBorder="1" applyAlignment="1">
      <alignment horizontal="left" vertical="center"/>
    </xf>
    <xf numFmtId="0" fontId="18" fillId="0" borderId="4" xfId="0" applyFont="1" applyBorder="1" applyAlignment="1">
      <alignment horizontal="left" vertical="center"/>
    </xf>
    <xf numFmtId="6" fontId="18" fillId="0" borderId="26" xfId="0" applyNumberFormat="1" applyFont="1" applyBorder="1" applyAlignment="1">
      <alignment horizontal="center" vertical="center"/>
    </xf>
    <xf numFmtId="169" fontId="17" fillId="0" borderId="1" xfId="0" applyNumberFormat="1" applyFont="1" applyBorder="1" applyAlignment="1">
      <alignment horizontal="center" vertical="center"/>
    </xf>
    <xf numFmtId="0" fontId="12" fillId="0" borderId="44" xfId="0" applyFont="1" applyBorder="1" applyAlignment="1">
      <alignment vertical="center"/>
    </xf>
    <xf numFmtId="0" fontId="12" fillId="0" borderId="23" xfId="0" applyFont="1" applyBorder="1" applyAlignment="1">
      <alignment vertical="center"/>
    </xf>
    <xf numFmtId="167" fontId="12" fillId="0" borderId="0" xfId="5" applyNumberFormat="1" applyFont="1" applyBorder="1" applyAlignment="1">
      <alignment vertical="center"/>
    </xf>
    <xf numFmtId="0" fontId="31" fillId="0" borderId="26" xfId="0" applyFont="1" applyBorder="1" applyAlignment="1">
      <alignment vertical="center"/>
    </xf>
    <xf numFmtId="166" fontId="18" fillId="0" borderId="45" xfId="1" applyFont="1" applyBorder="1" applyAlignment="1">
      <alignment horizontal="center" vertical="center"/>
    </xf>
    <xf numFmtId="9" fontId="18" fillId="0" borderId="1" xfId="0" applyNumberFormat="1" applyFont="1" applyBorder="1" applyAlignment="1">
      <alignment horizontal="center"/>
    </xf>
    <xf numFmtId="0" fontId="18" fillId="0" borderId="1" xfId="0" applyFont="1" applyBorder="1" applyAlignment="1">
      <alignment horizontal="center" wrapText="1"/>
    </xf>
    <xf numFmtId="0" fontId="3" fillId="0" borderId="0" xfId="71"/>
    <xf numFmtId="0" fontId="12" fillId="0" borderId="2" xfId="71" applyFont="1" applyBorder="1" applyAlignment="1">
      <alignment vertical="center" wrapText="1"/>
    </xf>
    <xf numFmtId="5" fontId="36" fillId="0" borderId="2" xfId="72" applyNumberFormat="1" applyFont="1" applyFill="1" applyBorder="1" applyAlignment="1">
      <alignment horizontal="center" vertical="center" wrapText="1"/>
    </xf>
    <xf numFmtId="0" fontId="12" fillId="0" borderId="0" xfId="71" applyFont="1" applyAlignment="1">
      <alignment vertical="center" wrapText="1"/>
    </xf>
    <xf numFmtId="5" fontId="36" fillId="0" borderId="0" xfId="72" applyNumberFormat="1" applyFont="1" applyFill="1" applyBorder="1" applyAlignment="1">
      <alignment horizontal="center" vertical="center" wrapText="1"/>
    </xf>
    <xf numFmtId="0" fontId="18" fillId="0" borderId="1" xfId="0" applyFont="1" applyBorder="1" applyAlignment="1">
      <alignment vertical="center" wrapText="1"/>
    </xf>
    <xf numFmtId="9" fontId="18" fillId="0" borderId="17" xfId="73" applyFont="1" applyFill="1" applyBorder="1" applyAlignment="1">
      <alignment horizontal="center" vertical="center"/>
    </xf>
    <xf numFmtId="9" fontId="18" fillId="0" borderId="2" xfId="73" applyFont="1" applyFill="1" applyBorder="1" applyAlignment="1">
      <alignment horizontal="center" vertical="center"/>
    </xf>
    <xf numFmtId="0" fontId="12" fillId="0" borderId="44" xfId="0" applyFont="1" applyBorder="1" applyAlignment="1">
      <alignment vertical="center" wrapText="1"/>
    </xf>
    <xf numFmtId="169" fontId="18" fillId="0" borderId="44" xfId="1" applyNumberFormat="1" applyFont="1" applyBorder="1" applyAlignment="1">
      <alignment horizontal="center" vertical="center"/>
    </xf>
    <xf numFmtId="0" fontId="12" fillId="0" borderId="23" xfId="0" applyFont="1" applyBorder="1" applyAlignment="1">
      <alignment vertical="center" wrapText="1"/>
    </xf>
    <xf numFmtId="169" fontId="12" fillId="0" borderId="23" xfId="0" applyNumberFormat="1" applyFont="1" applyBorder="1" applyAlignment="1">
      <alignment vertical="center"/>
    </xf>
    <xf numFmtId="164" fontId="17" fillId="0" borderId="26" xfId="0" applyNumberFormat="1" applyFont="1" applyBorder="1" applyAlignment="1">
      <alignment horizontal="center" vertical="center"/>
    </xf>
    <xf numFmtId="170" fontId="12" fillId="0" borderId="23" xfId="0" applyNumberFormat="1" applyFont="1" applyBorder="1" applyAlignment="1">
      <alignment horizontal="center" vertical="center"/>
    </xf>
    <xf numFmtId="0" fontId="12" fillId="0" borderId="27" xfId="0" applyFont="1" applyBorder="1" applyAlignment="1">
      <alignment vertical="center" wrapText="1"/>
    </xf>
    <xf numFmtId="0" fontId="3" fillId="0" borderId="0" xfId="74"/>
    <xf numFmtId="0" fontId="24" fillId="0" borderId="1" xfId="74" applyFont="1" applyBorder="1" applyAlignment="1">
      <alignment horizontal="center" vertical="center"/>
    </xf>
    <xf numFmtId="0" fontId="24" fillId="0" borderId="3" xfId="74" applyFont="1" applyBorder="1" applyAlignment="1">
      <alignment horizontal="center" vertical="center" wrapText="1"/>
    </xf>
    <xf numFmtId="0" fontId="12" fillId="0" borderId="1" xfId="75" applyFont="1" applyBorder="1" applyAlignment="1">
      <alignment vertical="center" wrapText="1"/>
    </xf>
    <xf numFmtId="0" fontId="24" fillId="0" borderId="1" xfId="74" applyFont="1" applyBorder="1" applyAlignment="1">
      <alignment horizontal="center" vertical="center" wrapText="1"/>
    </xf>
    <xf numFmtId="0" fontId="12" fillId="0" borderId="1" xfId="74" applyFont="1" applyBorder="1" applyAlignment="1">
      <alignment vertical="center"/>
    </xf>
    <xf numFmtId="0" fontId="12" fillId="0" borderId="7" xfId="74" applyFont="1" applyBorder="1" applyAlignment="1">
      <alignment vertical="center" wrapText="1"/>
    </xf>
    <xf numFmtId="164" fontId="3" fillId="0" borderId="0" xfId="74" applyNumberFormat="1"/>
    <xf numFmtId="0" fontId="18" fillId="0" borderId="0" xfId="74" applyFont="1" applyAlignment="1">
      <alignment horizontal="left" vertical="center"/>
    </xf>
    <xf numFmtId="170" fontId="17" fillId="0" borderId="10" xfId="6" applyNumberFormat="1" applyFont="1" applyBorder="1" applyAlignment="1">
      <alignment horizontal="center" vertical="center"/>
    </xf>
    <xf numFmtId="170" fontId="18" fillId="0" borderId="0" xfId="3" applyNumberFormat="1" applyFont="1" applyBorder="1" applyAlignment="1">
      <alignment horizontal="center" vertical="center"/>
    </xf>
    <xf numFmtId="0" fontId="12" fillId="0" borderId="0" xfId="6" applyFont="1" applyAlignment="1">
      <alignment vertical="center"/>
    </xf>
    <xf numFmtId="170" fontId="12" fillId="0" borderId="0" xfId="6" applyNumberFormat="1" applyFont="1" applyAlignment="1">
      <alignment vertical="center"/>
    </xf>
    <xf numFmtId="0" fontId="12" fillId="0" borderId="1" xfId="6" applyFont="1" applyBorder="1" applyAlignment="1">
      <alignment vertical="center"/>
    </xf>
    <xf numFmtId="170" fontId="12" fillId="0" borderId="3" xfId="6" applyNumberFormat="1" applyFont="1" applyBorder="1" applyAlignment="1">
      <alignment horizontal="center" vertical="center"/>
    </xf>
    <xf numFmtId="0" fontId="12" fillId="0" borderId="0" xfId="74" applyFont="1" applyAlignment="1">
      <alignment vertical="center"/>
    </xf>
    <xf numFmtId="170" fontId="18" fillId="0" borderId="0" xfId="74" applyNumberFormat="1" applyFont="1" applyAlignment="1">
      <alignment horizontal="center" vertical="center"/>
    </xf>
    <xf numFmtId="0" fontId="40" fillId="0" borderId="0" xfId="6" applyFont="1" applyAlignment="1">
      <alignment horizontal="left" wrapText="1"/>
    </xf>
    <xf numFmtId="0" fontId="18" fillId="0" borderId="0" xfId="71" applyFont="1" applyAlignment="1">
      <alignment horizontal="center" vertical="center"/>
    </xf>
    <xf numFmtId="0" fontId="12" fillId="0" borderId="0" xfId="71" applyFont="1" applyAlignment="1">
      <alignment vertical="center"/>
    </xf>
    <xf numFmtId="0" fontId="23" fillId="0" borderId="0" xfId="71" applyFont="1" applyAlignment="1">
      <alignment vertical="center"/>
    </xf>
    <xf numFmtId="5" fontId="18" fillId="0" borderId="2" xfId="71" applyNumberFormat="1" applyFont="1" applyBorder="1" applyAlignment="1">
      <alignment horizontal="center" vertical="center" wrapText="1"/>
    </xf>
    <xf numFmtId="43" fontId="23" fillId="0" borderId="0" xfId="5" applyFont="1" applyBorder="1" applyAlignment="1">
      <alignment vertical="center"/>
    </xf>
    <xf numFmtId="0" fontId="3" fillId="0" borderId="0" xfId="74" applyAlignment="1">
      <alignment vertical="center"/>
    </xf>
    <xf numFmtId="0" fontId="11" fillId="0" borderId="0" xfId="6"/>
    <xf numFmtId="0" fontId="25" fillId="2" borderId="0" xfId="6" applyFont="1" applyFill="1" applyAlignment="1">
      <alignment vertical="center"/>
    </xf>
    <xf numFmtId="0" fontId="11" fillId="0" borderId="0" xfId="6" applyAlignment="1">
      <alignment vertical="center"/>
    </xf>
    <xf numFmtId="0" fontId="19" fillId="0" borderId="0" xfId="6" applyFont="1" applyAlignment="1">
      <alignment vertical="center" wrapText="1"/>
    </xf>
    <xf numFmtId="0" fontId="3" fillId="0" borderId="0" xfId="75"/>
    <xf numFmtId="0" fontId="12" fillId="0" borderId="0" xfId="75" applyFont="1" applyAlignment="1">
      <alignment vertical="center" wrapText="1"/>
    </xf>
    <xf numFmtId="0" fontId="18" fillId="0" borderId="0" xfId="75" applyFont="1" applyAlignment="1">
      <alignment horizontal="center" vertical="center"/>
    </xf>
    <xf numFmtId="0" fontId="12" fillId="0" borderId="0" xfId="75" applyFont="1" applyAlignment="1">
      <alignment vertical="center"/>
    </xf>
    <xf numFmtId="0" fontId="23" fillId="0" borderId="0" xfId="75" applyFont="1" applyAlignment="1">
      <alignment vertical="center"/>
    </xf>
    <xf numFmtId="0" fontId="12" fillId="0" borderId="2" xfId="75" applyFont="1" applyBorder="1" applyAlignment="1">
      <alignment vertical="center" wrapText="1"/>
    </xf>
    <xf numFmtId="5" fontId="18" fillId="0" borderId="2" xfId="75" applyNumberFormat="1" applyFont="1" applyBorder="1" applyAlignment="1">
      <alignment horizontal="center" vertical="center" wrapText="1"/>
    </xf>
    <xf numFmtId="169" fontId="32" fillId="0" borderId="11" xfId="1" applyNumberFormat="1" applyFont="1" applyBorder="1" applyAlignment="1">
      <alignment horizontal="center" vertical="center"/>
    </xf>
    <xf numFmtId="9" fontId="18" fillId="0" borderId="31" xfId="36" applyFont="1" applyFill="1" applyBorder="1" applyAlignment="1">
      <alignment horizontal="center" vertical="center"/>
    </xf>
    <xf numFmtId="9" fontId="18" fillId="0" borderId="3" xfId="36" applyFont="1" applyFill="1" applyBorder="1" applyAlignment="1">
      <alignment horizontal="center" vertical="center"/>
    </xf>
    <xf numFmtId="0" fontId="12" fillId="0" borderId="32" xfId="0" applyFont="1" applyBorder="1" applyAlignment="1">
      <alignment vertical="center" wrapText="1"/>
    </xf>
    <xf numFmtId="166" fontId="18" fillId="0" borderId="46" xfId="1" applyFont="1" applyBorder="1" applyAlignment="1">
      <alignment horizontal="center" vertical="center"/>
    </xf>
    <xf numFmtId="166" fontId="18" fillId="0" borderId="4" xfId="1" applyFont="1" applyBorder="1" applyAlignment="1">
      <alignment horizontal="center" vertical="center"/>
    </xf>
    <xf numFmtId="0" fontId="12" fillId="0" borderId="3" xfId="6" applyFont="1" applyBorder="1" applyAlignment="1">
      <alignment vertical="center"/>
    </xf>
    <xf numFmtId="0" fontId="12" fillId="0" borderId="0" xfId="0" applyFont="1" applyAlignment="1">
      <alignment horizontal="left" vertical="center" wrapText="1"/>
    </xf>
    <xf numFmtId="0" fontId="13"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21" fillId="0" borderId="0" xfId="0" applyFont="1" applyAlignment="1">
      <alignment horizontal="center" vertical="center" wrapText="1"/>
    </xf>
    <xf numFmtId="0" fontId="39" fillId="0" borderId="0" xfId="7" applyFont="1" applyAlignment="1">
      <alignment horizontal="center"/>
    </xf>
    <xf numFmtId="164" fontId="0" fillId="0" borderId="0" xfId="0" applyNumberFormat="1"/>
    <xf numFmtId="43" fontId="23" fillId="0" borderId="0" xfId="5" applyFont="1" applyAlignment="1">
      <alignment vertical="center"/>
    </xf>
    <xf numFmtId="164" fontId="29" fillId="0" borderId="0" xfId="0" applyNumberFormat="1" applyFont="1" applyAlignment="1">
      <alignment vertical="center"/>
    </xf>
    <xf numFmtId="0" fontId="2" fillId="0" borderId="0" xfId="76"/>
    <xf numFmtId="0" fontId="12" fillId="0" borderId="1" xfId="76" applyFont="1" applyBorder="1" applyAlignment="1">
      <alignment vertical="center"/>
    </xf>
    <xf numFmtId="0" fontId="18" fillId="0" borderId="5" xfId="76" applyFont="1" applyBorder="1" applyAlignment="1">
      <alignment horizontal="center" vertical="center" wrapText="1"/>
    </xf>
    <xf numFmtId="0" fontId="18" fillId="0" borderId="4" xfId="76" applyFont="1" applyBorder="1" applyAlignment="1">
      <alignment horizontal="center" vertical="center" wrapText="1"/>
    </xf>
    <xf numFmtId="0" fontId="18" fillId="0" borderId="0" xfId="76" applyFont="1" applyAlignment="1">
      <alignment horizontal="center" vertical="center" wrapText="1"/>
    </xf>
    <xf numFmtId="0" fontId="18" fillId="0" borderId="0" xfId="76" applyFont="1" applyAlignment="1">
      <alignment horizontal="center" vertical="center"/>
    </xf>
    <xf numFmtId="0" fontId="12" fillId="0" borderId="1" xfId="76" applyFont="1" applyBorder="1" applyAlignment="1">
      <alignment vertical="center" wrapText="1"/>
    </xf>
    <xf numFmtId="40" fontId="18" fillId="0" borderId="5" xfId="76" applyNumberFormat="1" applyFont="1" applyBorder="1" applyAlignment="1">
      <alignment horizontal="center" vertical="center" wrapText="1"/>
    </xf>
    <xf numFmtId="40" fontId="18" fillId="0" borderId="4" xfId="77" applyNumberFormat="1" applyFont="1" applyFill="1" applyBorder="1" applyAlignment="1">
      <alignment horizontal="center" vertical="center"/>
    </xf>
    <xf numFmtId="0" fontId="12" fillId="0" borderId="1" xfId="76" applyFont="1" applyBorder="1" applyAlignment="1">
      <alignment horizontal="left" vertical="center"/>
    </xf>
    <xf numFmtId="170" fontId="18" fillId="0" borderId="1" xfId="6" applyNumberFormat="1" applyFont="1" applyBorder="1" applyAlignment="1">
      <alignment horizontal="center" vertical="center"/>
    </xf>
    <xf numFmtId="164" fontId="18" fillId="0" borderId="0" xfId="76" applyNumberFormat="1" applyFont="1" applyAlignment="1">
      <alignment horizontal="center" vertical="center"/>
    </xf>
    <xf numFmtId="0" fontId="12" fillId="0" borderId="0" xfId="76" applyFont="1" applyAlignment="1">
      <alignment vertical="center"/>
    </xf>
    <xf numFmtId="0" fontId="12" fillId="0" borderId="1" xfId="76" applyFont="1" applyBorder="1" applyAlignment="1">
      <alignment horizontal="left" vertical="center" wrapText="1"/>
    </xf>
    <xf numFmtId="0" fontId="18" fillId="0" borderId="0" xfId="76" applyFont="1" applyAlignment="1">
      <alignment horizontal="left" vertical="center"/>
    </xf>
    <xf numFmtId="170" fontId="17" fillId="0" borderId="0" xfId="76" applyNumberFormat="1" applyFont="1" applyAlignment="1">
      <alignment horizontal="center" vertical="center"/>
    </xf>
    <xf numFmtId="169" fontId="12" fillId="0" borderId="0" xfId="6" applyNumberFormat="1" applyFont="1" applyAlignment="1">
      <alignment horizontal="center" vertical="center"/>
    </xf>
    <xf numFmtId="0" fontId="12" fillId="0" borderId="0" xfId="76" applyFont="1" applyAlignment="1">
      <alignment vertical="center" wrapText="1"/>
    </xf>
    <xf numFmtId="170" fontId="18" fillId="0" borderId="0" xfId="76" applyNumberFormat="1" applyFont="1" applyAlignment="1">
      <alignment horizontal="center" vertical="center"/>
    </xf>
    <xf numFmtId="0" fontId="42" fillId="0" borderId="0" xfId="76" applyFont="1" applyAlignment="1">
      <alignment vertical="center"/>
    </xf>
    <xf numFmtId="0" fontId="12" fillId="0" borderId="2" xfId="76" applyFont="1" applyBorder="1" applyAlignment="1">
      <alignment vertical="center" wrapText="1"/>
    </xf>
    <xf numFmtId="170" fontId="18" fillId="0" borderId="20" xfId="76" applyNumberFormat="1" applyFont="1" applyBorder="1" applyAlignment="1">
      <alignment horizontal="center" vertical="center" wrapText="1"/>
    </xf>
    <xf numFmtId="170" fontId="18" fillId="0" borderId="41" xfId="76" applyNumberFormat="1" applyFont="1" applyBorder="1" applyAlignment="1">
      <alignment horizontal="center" vertical="center"/>
    </xf>
    <xf numFmtId="0" fontId="31" fillId="0" borderId="11" xfId="76" applyFont="1" applyBorder="1" applyAlignment="1">
      <alignment horizontal="center" vertical="center" wrapText="1"/>
    </xf>
    <xf numFmtId="6" fontId="37" fillId="0" borderId="0" xfId="76" applyNumberFormat="1" applyFont="1"/>
    <xf numFmtId="0" fontId="31" fillId="0" borderId="0" xfId="6" applyFont="1" applyAlignment="1">
      <alignment vertical="center"/>
    </xf>
    <xf numFmtId="169" fontId="31" fillId="0" borderId="0" xfId="4" applyNumberFormat="1" applyFont="1" applyBorder="1" applyAlignment="1">
      <alignment horizontal="center" vertical="center"/>
    </xf>
    <xf numFmtId="0" fontId="12" fillId="0" borderId="26" xfId="0" applyFont="1" applyBorder="1" applyAlignment="1">
      <alignment horizontal="left" vertical="center" wrapText="1"/>
    </xf>
    <xf numFmtId="0" fontId="33" fillId="0" borderId="26" xfId="0" applyFont="1" applyBorder="1" applyAlignment="1">
      <alignment horizontal="left" vertical="center" wrapText="1"/>
    </xf>
    <xf numFmtId="43" fontId="0" fillId="0" borderId="0" xfId="0" applyNumberFormat="1"/>
    <xf numFmtId="170" fontId="18" fillId="3" borderId="1" xfId="0" applyNumberFormat="1" applyFont="1" applyFill="1" applyBorder="1" applyAlignment="1">
      <alignment horizontal="center" vertical="center"/>
    </xf>
    <xf numFmtId="0" fontId="31" fillId="3" borderId="11" xfId="0" applyFont="1" applyFill="1" applyBorder="1" applyAlignment="1">
      <alignment vertical="center"/>
    </xf>
    <xf numFmtId="170" fontId="31" fillId="0" borderId="11" xfId="1" applyNumberFormat="1" applyFont="1" applyFill="1" applyBorder="1" applyAlignment="1">
      <alignment horizontal="center" vertical="center"/>
    </xf>
    <xf numFmtId="43" fontId="0" fillId="0" borderId="0" xfId="5" applyFont="1"/>
    <xf numFmtId="43" fontId="18" fillId="0" borderId="0" xfId="5" applyFont="1" applyAlignment="1">
      <alignment horizontal="center" vertical="center"/>
    </xf>
    <xf numFmtId="0" fontId="13" fillId="0" borderId="0" xfId="2" applyFont="1" applyAlignment="1">
      <alignment vertical="center"/>
    </xf>
    <xf numFmtId="0" fontId="12" fillId="0" borderId="21" xfId="6" applyFont="1" applyBorder="1" applyAlignment="1">
      <alignment vertical="center" wrapText="1"/>
    </xf>
    <xf numFmtId="0" fontId="12" fillId="0" borderId="0" xfId="6" applyFont="1" applyAlignment="1">
      <alignment vertical="center" wrapText="1"/>
    </xf>
    <xf numFmtId="0" fontId="0" fillId="0" borderId="26" xfId="0" applyBorder="1"/>
    <xf numFmtId="0" fontId="0" fillId="0" borderId="21" xfId="0" applyBorder="1"/>
    <xf numFmtId="0" fontId="27" fillId="0" borderId="0" xfId="2" applyFont="1" applyAlignment="1">
      <alignment vertical="center"/>
    </xf>
    <xf numFmtId="164" fontId="3" fillId="0" borderId="0" xfId="71" applyNumberFormat="1"/>
    <xf numFmtId="164" fontId="10" fillId="0" borderId="0" xfId="7" applyNumberFormat="1"/>
    <xf numFmtId="0" fontId="1" fillId="0" borderId="0" xfId="71" applyFont="1"/>
    <xf numFmtId="0" fontId="0" fillId="0" borderId="23" xfId="0" applyBorder="1"/>
    <xf numFmtId="0" fontId="12" fillId="0" borderId="0" xfId="71" applyFont="1" applyAlignment="1">
      <alignment horizontal="left" vertical="center" wrapText="1"/>
    </xf>
    <xf numFmtId="0" fontId="12" fillId="0" borderId="47" xfId="71" applyFont="1" applyBorder="1" applyAlignment="1">
      <alignment vertical="center" wrapText="1"/>
    </xf>
    <xf numFmtId="5" fontId="36" fillId="0" borderId="47" xfId="72" applyNumberFormat="1" applyFont="1" applyFill="1" applyBorder="1" applyAlignment="1">
      <alignment horizontal="center" vertical="center" wrapText="1"/>
    </xf>
    <xf numFmtId="170" fontId="18" fillId="0" borderId="45" xfId="0" applyNumberFormat="1" applyFont="1" applyBorder="1" applyAlignment="1">
      <alignment horizontal="center" vertical="center"/>
    </xf>
    <xf numFmtId="0" fontId="1" fillId="0" borderId="0" xfId="12" applyFont="1"/>
    <xf numFmtId="0" fontId="12" fillId="3" borderId="0" xfId="0" applyFont="1" applyFill="1" applyAlignment="1">
      <alignment vertical="center"/>
    </xf>
    <xf numFmtId="0" fontId="0" fillId="3" borderId="0" xfId="0" applyFill="1" applyAlignment="1">
      <alignment vertical="center"/>
    </xf>
    <xf numFmtId="0" fontId="18" fillId="3" borderId="0" xfId="0" applyFont="1" applyFill="1" applyAlignment="1">
      <alignment horizontal="center" vertical="center"/>
    </xf>
    <xf numFmtId="0" fontId="18" fillId="3" borderId="1" xfId="0" applyFont="1" applyFill="1" applyBorder="1" applyAlignment="1">
      <alignment horizontal="center" vertical="center"/>
    </xf>
    <xf numFmtId="0" fontId="18" fillId="3" borderId="1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2" fillId="3" borderId="11" xfId="0" applyFont="1" applyFill="1" applyBorder="1" applyAlignment="1">
      <alignment horizontal="left" vertical="center" wrapText="1"/>
    </xf>
    <xf numFmtId="170" fontId="18" fillId="3" borderId="17" xfId="1" applyNumberFormat="1" applyFont="1" applyFill="1" applyBorder="1" applyAlignment="1">
      <alignment horizontal="center" vertical="center"/>
    </xf>
    <xf numFmtId="0" fontId="12" fillId="3" borderId="2" xfId="0" applyFont="1" applyFill="1" applyBorder="1" applyAlignment="1">
      <alignment vertical="center"/>
    </xf>
    <xf numFmtId="170" fontId="18" fillId="3" borderId="19" xfId="0" applyNumberFormat="1" applyFont="1" applyFill="1" applyBorder="1" applyAlignment="1">
      <alignment horizontal="center" vertical="center"/>
    </xf>
    <xf numFmtId="0" fontId="12" fillId="3" borderId="7" xfId="0" applyFont="1" applyFill="1" applyBorder="1" applyAlignment="1">
      <alignment vertical="center" wrapText="1"/>
    </xf>
    <xf numFmtId="170" fontId="18" fillId="3" borderId="1" xfId="0" applyNumberFormat="1" applyFont="1" applyFill="1" applyBorder="1" applyAlignment="1">
      <alignment horizontal="center" vertical="center" wrapText="1"/>
    </xf>
    <xf numFmtId="164" fontId="12" fillId="3" borderId="0" xfId="0" applyNumberFormat="1" applyFont="1" applyFill="1" applyAlignment="1">
      <alignment vertical="center"/>
    </xf>
    <xf numFmtId="9" fontId="18" fillId="3" borderId="0" xfId="36" applyFont="1" applyFill="1" applyAlignment="1">
      <alignment horizontal="center" vertical="center"/>
    </xf>
    <xf numFmtId="170" fontId="18" fillId="3" borderId="17" xfId="0" applyNumberFormat="1" applyFont="1" applyFill="1" applyBorder="1" applyAlignment="1">
      <alignment horizontal="center" vertical="center"/>
    </xf>
    <xf numFmtId="0" fontId="18" fillId="3" borderId="0" xfId="0" applyFont="1" applyFill="1" applyAlignment="1">
      <alignment horizontal="left" vertical="center"/>
    </xf>
    <xf numFmtId="170" fontId="17" fillId="3" borderId="1" xfId="0" applyNumberFormat="1" applyFont="1" applyFill="1" applyBorder="1" applyAlignment="1">
      <alignment horizontal="center" vertical="center"/>
    </xf>
    <xf numFmtId="170" fontId="12" fillId="3" borderId="0" xfId="0" applyNumberFormat="1" applyFont="1" applyFill="1" applyAlignment="1">
      <alignment horizontal="center" vertical="center"/>
    </xf>
    <xf numFmtId="170" fontId="31" fillId="3" borderId="11" xfId="1" applyNumberFormat="1" applyFont="1" applyFill="1" applyBorder="1" applyAlignment="1">
      <alignment horizontal="center" vertical="center"/>
    </xf>
    <xf numFmtId="0" fontId="31" fillId="3" borderId="0" xfId="0" applyFont="1" applyFill="1" applyAlignment="1">
      <alignment vertical="center"/>
    </xf>
    <xf numFmtId="170" fontId="31" fillId="3" borderId="0" xfId="1" applyNumberFormat="1" applyFont="1" applyFill="1" applyBorder="1" applyAlignment="1">
      <alignment horizontal="center" vertical="center"/>
    </xf>
    <xf numFmtId="0" fontId="12" fillId="3" borderId="0" xfId="0" applyFont="1" applyFill="1" applyAlignment="1">
      <alignment vertical="center" wrapText="1"/>
    </xf>
    <xf numFmtId="170" fontId="18" fillId="3" borderId="0" xfId="0" applyNumberFormat="1" applyFont="1" applyFill="1" applyAlignment="1">
      <alignment horizontal="center" vertical="center" wrapText="1"/>
    </xf>
    <xf numFmtId="0" fontId="12" fillId="3" borderId="2" xfId="0" applyFont="1" applyFill="1" applyBorder="1" applyAlignment="1">
      <alignment horizontal="left" vertical="center" wrapText="1"/>
    </xf>
    <xf numFmtId="170" fontId="18" fillId="3" borderId="1" xfId="1" applyNumberFormat="1" applyFont="1" applyFill="1" applyBorder="1" applyAlignment="1">
      <alignment horizontal="center" vertical="center"/>
    </xf>
    <xf numFmtId="0" fontId="15" fillId="3" borderId="0" xfId="0" applyFont="1" applyFill="1" applyAlignment="1">
      <alignment vertical="center"/>
    </xf>
    <xf numFmtId="0" fontId="25" fillId="3" borderId="0" xfId="0" applyFont="1" applyFill="1" applyAlignment="1">
      <alignment vertical="center"/>
    </xf>
    <xf numFmtId="0" fontId="19" fillId="3" borderId="0" xfId="0" applyFont="1" applyFill="1" applyAlignment="1">
      <alignment vertical="center" wrapText="1"/>
    </xf>
    <xf numFmtId="0" fontId="23" fillId="3" borderId="0" xfId="0" applyFont="1" applyFill="1" applyAlignment="1">
      <alignment vertical="center"/>
    </xf>
    <xf numFmtId="43" fontId="12" fillId="3" borderId="0" xfId="5" applyFont="1" applyFill="1" applyAlignment="1">
      <alignment vertical="center"/>
    </xf>
    <xf numFmtId="169" fontId="31" fillId="0" borderId="11" xfId="1" applyNumberFormat="1" applyFont="1" applyFill="1" applyBorder="1" applyAlignment="1">
      <alignment horizontal="center" vertical="center"/>
    </xf>
    <xf numFmtId="169" fontId="18" fillId="0" borderId="35" xfId="0" applyNumberFormat="1" applyFont="1" applyBorder="1" applyAlignment="1">
      <alignment horizontal="center" vertical="center"/>
    </xf>
    <xf numFmtId="169" fontId="18" fillId="0" borderId="33" xfId="0" applyNumberFormat="1" applyFont="1" applyBorder="1" applyAlignment="1">
      <alignment horizontal="center" vertical="center"/>
    </xf>
    <xf numFmtId="169" fontId="24" fillId="0" borderId="2" xfId="4" applyNumberFormat="1" applyFont="1" applyFill="1" applyBorder="1" applyAlignment="1">
      <alignment horizontal="center" vertical="center"/>
    </xf>
    <xf numFmtId="0" fontId="48" fillId="5" borderId="0" xfId="0" applyFont="1" applyFill="1"/>
    <xf numFmtId="165" fontId="18" fillId="0" borderId="3" xfId="0" applyNumberFormat="1" applyFont="1" applyBorder="1" applyAlignment="1">
      <alignment horizontal="center" vertical="center"/>
    </xf>
    <xf numFmtId="0" fontId="49" fillId="0" borderId="1" xfId="0" applyFont="1" applyBorder="1" applyAlignment="1">
      <alignment wrapText="1"/>
    </xf>
    <xf numFmtId="0" fontId="25" fillId="6" borderId="0" xfId="0" applyFont="1" applyFill="1" applyAlignment="1">
      <alignment vertical="center"/>
    </xf>
    <xf numFmtId="171" fontId="12" fillId="6" borderId="11" xfId="0" applyNumberFormat="1" applyFont="1" applyFill="1" applyBorder="1" applyAlignment="1">
      <alignment horizontal="center" vertical="center"/>
    </xf>
    <xf numFmtId="171" fontId="17" fillId="6" borderId="11" xfId="0" applyNumberFormat="1" applyFont="1" applyFill="1" applyBorder="1" applyAlignment="1">
      <alignment horizontal="center" vertical="center"/>
    </xf>
    <xf numFmtId="170" fontId="31" fillId="6" borderId="11" xfId="1" applyNumberFormat="1" applyFont="1" applyFill="1" applyBorder="1" applyAlignment="1">
      <alignment horizontal="center" vertical="center"/>
    </xf>
    <xf numFmtId="0" fontId="51" fillId="5" borderId="11" xfId="0" applyFont="1" applyFill="1" applyBorder="1" applyAlignment="1">
      <alignment wrapText="1"/>
    </xf>
    <xf numFmtId="170" fontId="18" fillId="6" borderId="1" xfId="0" applyNumberFormat="1" applyFont="1" applyFill="1" applyBorder="1" applyAlignment="1">
      <alignment horizontal="center" vertical="center"/>
    </xf>
    <xf numFmtId="0" fontId="12" fillId="0" borderId="22" xfId="0" applyFont="1" applyBorder="1" applyAlignment="1">
      <alignment vertical="top" wrapText="1"/>
    </xf>
    <xf numFmtId="169" fontId="23" fillId="0" borderId="1" xfId="4" applyNumberFormat="1" applyFont="1" applyBorder="1" applyAlignment="1">
      <alignment horizontal="center" vertical="center"/>
    </xf>
    <xf numFmtId="167" fontId="12" fillId="3" borderId="0" xfId="9" applyNumberFormat="1" applyFont="1" applyFill="1" applyAlignment="1">
      <alignment vertical="center"/>
    </xf>
    <xf numFmtId="169" fontId="18" fillId="0" borderId="1" xfId="4" applyNumberFormat="1" applyFont="1" applyFill="1" applyBorder="1" applyAlignment="1">
      <alignment horizontal="center" vertical="center"/>
    </xf>
    <xf numFmtId="169" fontId="31" fillId="0" borderId="11" xfId="4" applyNumberFormat="1" applyFont="1" applyFill="1" applyBorder="1" applyAlignment="1">
      <alignment horizontal="center" vertical="center"/>
    </xf>
    <xf numFmtId="169" fontId="18" fillId="0" borderId="17" xfId="4" applyNumberFormat="1" applyFont="1" applyBorder="1" applyAlignment="1">
      <alignment horizontal="center" vertical="center"/>
    </xf>
    <xf numFmtId="169" fontId="18" fillId="0" borderId="19" xfId="4" applyNumberFormat="1" applyFont="1" applyBorder="1" applyAlignment="1">
      <alignment horizontal="center" vertical="center"/>
    </xf>
    <xf numFmtId="0" fontId="53" fillId="0" borderId="22" xfId="0" applyFont="1" applyBorder="1" applyAlignment="1">
      <alignmen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0" fillId="0" borderId="0" xfId="0" applyAlignment="1">
      <alignment vertical="center"/>
    </xf>
    <xf numFmtId="0" fontId="13" fillId="0" borderId="0" xfId="0" applyFont="1" applyAlignment="1">
      <alignment horizontal="center"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0" fontId="30" fillId="0" borderId="0" xfId="0" applyFont="1" applyAlignment="1">
      <alignment horizontal="center" vertical="center"/>
    </xf>
    <xf numFmtId="0" fontId="13" fillId="0" borderId="0" xfId="6" applyFont="1" applyAlignment="1">
      <alignment horizontal="center" vertical="center"/>
    </xf>
    <xf numFmtId="0" fontId="27" fillId="0" borderId="0" xfId="6" applyFont="1" applyAlignment="1">
      <alignment horizontal="center" vertical="center"/>
    </xf>
    <xf numFmtId="0" fontId="12" fillId="0" borderId="12" xfId="71" applyFont="1" applyBorder="1" applyAlignment="1">
      <alignment horizontal="left" vertical="center" wrapText="1"/>
    </xf>
    <xf numFmtId="0" fontId="12" fillId="0" borderId="13" xfId="71" applyFont="1" applyBorder="1" applyAlignment="1">
      <alignment horizontal="left" vertical="center" wrapText="1"/>
    </xf>
    <xf numFmtId="0" fontId="12" fillId="0" borderId="14" xfId="71"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6" fontId="33" fillId="0" borderId="12" xfId="12" applyNumberFormat="1" applyFont="1" applyBorder="1" applyAlignment="1">
      <alignment horizontal="left" vertical="center" wrapText="1"/>
    </xf>
    <xf numFmtId="0" fontId="38" fillId="0" borderId="13" xfId="12" applyFont="1" applyBorder="1" applyAlignment="1">
      <alignment horizontal="left" vertical="center" wrapText="1"/>
    </xf>
    <xf numFmtId="0" fontId="38" fillId="0" borderId="14" xfId="12" applyFont="1" applyBorder="1" applyAlignment="1">
      <alignment horizontal="left" vertical="center" wrapText="1"/>
    </xf>
    <xf numFmtId="0" fontId="12" fillId="0" borderId="12" xfId="6" applyFont="1" applyBorder="1" applyAlignment="1">
      <alignment horizontal="left" vertical="center" wrapText="1"/>
    </xf>
    <xf numFmtId="0" fontId="12" fillId="0" borderId="13" xfId="6" applyFont="1" applyBorder="1" applyAlignment="1">
      <alignment horizontal="left" vertical="center" wrapText="1"/>
    </xf>
    <xf numFmtId="0" fontId="12" fillId="0" borderId="14" xfId="6" applyFont="1" applyBorder="1" applyAlignment="1">
      <alignment horizontal="left" vertical="center" wrapText="1"/>
    </xf>
    <xf numFmtId="0" fontId="25" fillId="0" borderId="13" xfId="12" applyFont="1" applyBorder="1" applyAlignment="1">
      <alignment horizontal="left" vertical="center" wrapText="1"/>
    </xf>
    <xf numFmtId="0" fontId="25" fillId="0" borderId="14" xfId="12" applyFont="1" applyBorder="1" applyAlignment="1">
      <alignment horizontal="left" vertical="center" wrapText="1"/>
    </xf>
    <xf numFmtId="0" fontId="12" fillId="0" borderId="16"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0" fontId="46" fillId="0" borderId="0" xfId="0" applyFont="1" applyAlignment="1">
      <alignment horizontal="center" vertical="center"/>
    </xf>
    <xf numFmtId="0" fontId="12" fillId="0" borderId="32"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applyFont="1" applyBorder="1" applyAlignment="1">
      <alignment horizontal="left" vertical="center" wrapText="1"/>
    </xf>
    <xf numFmtId="0" fontId="12" fillId="0" borderId="28" xfId="0" applyFont="1" applyBorder="1" applyAlignment="1">
      <alignment horizontal="left" vertical="center" wrapText="1"/>
    </xf>
    <xf numFmtId="0" fontId="21" fillId="0" borderId="0" xfId="0" applyFont="1" applyAlignment="1">
      <alignment horizontal="center"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3" fillId="3" borderId="0" xfId="0" applyFont="1" applyFill="1" applyAlignment="1">
      <alignment horizontal="center" vertical="center"/>
    </xf>
    <xf numFmtId="0" fontId="27" fillId="3" borderId="0" xfId="0" applyFont="1" applyFill="1" applyAlignment="1">
      <alignment horizontal="center" vertical="center"/>
    </xf>
    <xf numFmtId="0" fontId="33" fillId="3" borderId="12"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13" fillId="0" borderId="0" xfId="2" applyFont="1" applyAlignment="1">
      <alignment horizontal="center" vertical="center"/>
    </xf>
    <xf numFmtId="0" fontId="27" fillId="0" borderId="0" xfId="2" applyFont="1" applyAlignment="1">
      <alignment horizontal="center" vertical="center"/>
    </xf>
    <xf numFmtId="0" fontId="40" fillId="0" borderId="12" xfId="6" applyFont="1" applyBorder="1" applyAlignment="1">
      <alignment horizontal="left" wrapText="1"/>
    </xf>
    <xf numFmtId="0" fontId="40" fillId="0" borderId="13" xfId="6" applyFont="1" applyBorder="1" applyAlignment="1">
      <alignment horizontal="left" wrapText="1"/>
    </xf>
    <xf numFmtId="0" fontId="40" fillId="0" borderId="14" xfId="6" applyFont="1" applyBorder="1" applyAlignment="1">
      <alignment horizontal="left" wrapText="1"/>
    </xf>
    <xf numFmtId="0" fontId="33" fillId="0" borderId="12" xfId="71" applyFont="1" applyBorder="1" applyAlignment="1">
      <alignment horizontal="left" vertical="center" wrapText="1"/>
    </xf>
    <xf numFmtId="0" fontId="33" fillId="0" borderId="13" xfId="71" applyFont="1" applyBorder="1" applyAlignment="1">
      <alignment horizontal="left" vertical="center" wrapText="1"/>
    </xf>
    <xf numFmtId="0" fontId="33" fillId="0" borderId="14" xfId="71" applyFont="1" applyBorder="1" applyAlignment="1">
      <alignment horizontal="left" vertical="center" wrapText="1"/>
    </xf>
    <xf numFmtId="0" fontId="39" fillId="0" borderId="0" xfId="71" applyFont="1" applyAlignment="1">
      <alignment horizontal="center"/>
    </xf>
    <xf numFmtId="0" fontId="47" fillId="0" borderId="0" xfId="74" applyFont="1" applyAlignment="1">
      <alignment horizontal="center"/>
    </xf>
    <xf numFmtId="0" fontId="33" fillId="0" borderId="12" xfId="75" applyFont="1" applyBorder="1" applyAlignment="1">
      <alignment horizontal="left" vertical="center" wrapText="1"/>
    </xf>
    <xf numFmtId="0" fontId="33" fillId="0" borderId="13" xfId="75" applyFont="1" applyBorder="1" applyAlignment="1">
      <alignment horizontal="left" vertical="center" wrapText="1"/>
    </xf>
    <xf numFmtId="0" fontId="33" fillId="0" borderId="14" xfId="75" applyFont="1" applyBorder="1" applyAlignment="1">
      <alignment horizontal="left" vertical="center" wrapText="1"/>
    </xf>
    <xf numFmtId="0" fontId="39" fillId="0" borderId="0" xfId="75" applyFont="1" applyAlignment="1">
      <alignment horizontal="center"/>
    </xf>
    <xf numFmtId="0" fontId="33" fillId="0" borderId="12" xfId="7" applyFont="1" applyBorder="1" applyAlignment="1">
      <alignment horizontal="left" vertical="center" wrapText="1"/>
    </xf>
    <xf numFmtId="0" fontId="19" fillId="0" borderId="13" xfId="7" applyFont="1" applyBorder="1" applyAlignment="1">
      <alignment horizontal="left" vertical="center" wrapText="1"/>
    </xf>
    <xf numFmtId="0" fontId="19" fillId="0" borderId="14" xfId="7" applyFont="1" applyBorder="1" applyAlignment="1">
      <alignment horizontal="left" vertical="center" wrapText="1"/>
    </xf>
    <xf numFmtId="0" fontId="39" fillId="0" borderId="0" xfId="7" applyFont="1" applyAlignment="1">
      <alignment horizontal="center"/>
    </xf>
    <xf numFmtId="0" fontId="40" fillId="0" borderId="12" xfId="0" applyFont="1" applyBorder="1" applyAlignment="1">
      <alignment horizontal="left" wrapText="1"/>
    </xf>
    <xf numFmtId="0" fontId="40" fillId="0" borderId="13" xfId="0" applyFont="1" applyBorder="1" applyAlignment="1">
      <alignment horizontal="left" wrapText="1"/>
    </xf>
    <xf numFmtId="0" fontId="40" fillId="0" borderId="14" xfId="0" applyFont="1" applyBorder="1" applyAlignment="1">
      <alignment horizontal="left" wrapText="1"/>
    </xf>
  </cellXfs>
  <cellStyles count="78">
    <cellStyle name="Comma" xfId="5" builtinId="3"/>
    <cellStyle name="Comma 2" xfId="9" xr:uid="{00000000-0005-0000-0000-000001000000}"/>
    <cellStyle name="Comma 3" xfId="68" xr:uid="{00000000-0005-0000-0000-000002000000}"/>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3" xfId="42" xr:uid="{00000000-0005-0000-0000-00000A000000}"/>
    <cellStyle name="Currency 3 2 3" xfId="23" xr:uid="{00000000-0005-0000-0000-00000B000000}"/>
    <cellStyle name="Currency 3 2 3 2" xfId="44" xr:uid="{00000000-0005-0000-0000-00000C000000}"/>
    <cellStyle name="Currency 3 2 4" xfId="40" xr:uid="{00000000-0005-0000-0000-00000D000000}"/>
    <cellStyle name="Currency 3 2 5" xfId="72" xr:uid="{00000000-0005-0000-0000-00000E000000}"/>
    <cellStyle name="Currency 3 3" xfId="16" xr:uid="{00000000-0005-0000-0000-00000F000000}"/>
    <cellStyle name="Currency 3 3 2" xfId="25" xr:uid="{00000000-0005-0000-0000-000010000000}"/>
    <cellStyle name="Currency 3 3 2 2" xfId="46" xr:uid="{00000000-0005-0000-0000-000011000000}"/>
    <cellStyle name="Currency 3 3 3" xfId="45" xr:uid="{00000000-0005-0000-0000-000012000000}"/>
    <cellStyle name="Currency 3 4" xfId="22" xr:uid="{00000000-0005-0000-0000-000013000000}"/>
    <cellStyle name="Currency 3 4 2" xfId="47" xr:uid="{00000000-0005-0000-0000-000014000000}"/>
    <cellStyle name="Currency 3 5" xfId="41" xr:uid="{00000000-0005-0000-0000-000015000000}"/>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3" xfId="49" xr:uid="{00000000-0005-0000-0000-00001A000000}"/>
    <cellStyle name="Currency 4 3" xfId="26" xr:uid="{00000000-0005-0000-0000-00001B000000}"/>
    <cellStyle name="Currency 4 3 2" xfId="51" xr:uid="{00000000-0005-0000-0000-00001C000000}"/>
    <cellStyle name="Currency 4 4" xfId="48" xr:uid="{00000000-0005-0000-0000-00001D000000}"/>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3" xfId="52" xr:uid="{00000000-0005-0000-0000-000022000000}"/>
    <cellStyle name="Currency 5 3" xfId="28" xr:uid="{00000000-0005-0000-0000-000023000000}"/>
    <cellStyle name="Currency 5 3 2" xfId="54" xr:uid="{00000000-0005-0000-0000-000024000000}"/>
    <cellStyle name="Currency 5 4" xfId="39" xr:uid="{00000000-0005-0000-0000-000025000000}"/>
    <cellStyle name="Currency 5 5" xfId="77" xr:uid="{A2CDA606-5B61-4E89-A9A7-3D39DE161C44}"/>
    <cellStyle name="Currency 6" xfId="69" xr:uid="{00000000-0005-0000-0000-000026000000}"/>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3" xfId="57" xr:uid="{00000000-0005-0000-0000-00002E000000}"/>
    <cellStyle name="Normal 3 2 3" xfId="31" xr:uid="{00000000-0005-0000-0000-00002F000000}"/>
    <cellStyle name="Normal 3 2 3 2" xfId="59" xr:uid="{00000000-0005-0000-0000-000030000000}"/>
    <cellStyle name="Normal 3 2 4" xfId="56" xr:uid="{00000000-0005-0000-0000-000031000000}"/>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3" xfId="60" xr:uid="{00000000-0005-0000-0000-000037000000}"/>
    <cellStyle name="Normal 3 3 3" xfId="33" xr:uid="{00000000-0005-0000-0000-000038000000}"/>
    <cellStyle name="Normal 3 3 3 2" xfId="62" xr:uid="{00000000-0005-0000-0000-000039000000}"/>
    <cellStyle name="Normal 3 3 4" xfId="38" xr:uid="{00000000-0005-0000-0000-00003A000000}"/>
    <cellStyle name="Normal 3 3 5" xfId="71" xr:uid="{00000000-0005-0000-0000-00003B000000}"/>
    <cellStyle name="Normal 3 3 6" xfId="76" xr:uid="{5E639CAF-A744-438B-821F-179DC04BA4FA}"/>
    <cellStyle name="Normal 3 4" xfId="15" xr:uid="{00000000-0005-0000-0000-00003C000000}"/>
    <cellStyle name="Normal 3 4 2" xfId="35" xr:uid="{00000000-0005-0000-0000-00003D000000}"/>
    <cellStyle name="Normal 3 4 2 2" xfId="64" xr:uid="{00000000-0005-0000-0000-00003E000000}"/>
    <cellStyle name="Normal 3 4 3" xfId="63" xr:uid="{00000000-0005-0000-0000-00003F000000}"/>
    <cellStyle name="Normal 3 5" xfId="30" xr:uid="{00000000-0005-0000-0000-000040000000}"/>
    <cellStyle name="Normal 3 5 2" xfId="65" xr:uid="{00000000-0005-0000-0000-000041000000}"/>
    <cellStyle name="Normal 3 6" xfId="55" xr:uid="{00000000-0005-0000-0000-000042000000}"/>
    <cellStyle name="Normal 3 7" xfId="74" xr:uid="{00000000-0005-0000-0000-000043000000}"/>
    <cellStyle name="Normal 4" xfId="37" xr:uid="{00000000-0005-0000-0000-000044000000}"/>
    <cellStyle name="Normal 5" xfId="66" xr:uid="{00000000-0005-0000-0000-000045000000}"/>
    <cellStyle name="Normal 5 2" xfId="67" xr:uid="{00000000-0005-0000-0000-000046000000}"/>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s>
  <dxfs count="0"/>
  <tableStyles count="0" defaultTableStyle="TableStyleMedium2" defaultPivotStyle="PivotStyleLight16"/>
  <colors>
    <mruColors>
      <color rgb="FFFFCC00"/>
      <color rgb="FF9900FF"/>
      <color rgb="FF996633"/>
      <color rgb="FF660066"/>
      <color rgb="FF3366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ustomXml" Target="../customXml/item2.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118" Type="http://schemas.openxmlformats.org/officeDocument/2006/relationships/customXml" Target="../customXml/item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microsoft.com/office/2017/10/relationships/person" Target="persons/perso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1.xml"/><Relationship Id="rId115"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132347\Downloads\TransplantRatesEffective%20BUMCT%2010-01-2021%20to%209-30-2022.xlsx" TargetMode="External"/><Relationship Id="rId2" Type="http://schemas.microsoft.com/office/2019/04/relationships/externalLinkLongPath" Target="Banner%20University%20Tucson%20-%20HRT%20and%20HLT/TransplantRatesEffective%20BUMCT%2010-01-2021%20to%209-30-2022.xlsx?7AFFF226" TargetMode="External"/><Relationship Id="rId1" Type="http://schemas.openxmlformats.org/officeDocument/2006/relationships/externalLinkPath" Target="file:///\\7AFFF226\TransplantRatesEffective%20BUMCT%2010-01-2021%20to%209-3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021_BUMCT_AUT_PEDS"/>
      <sheetName val="2021_BUMCT_ALLO_RELA_PEDS"/>
      <sheetName val="2021_BUMCT_HAPLOID PEDS"/>
      <sheetName val="2021_BUMCT_ALLO_UNRE_PEDS"/>
      <sheetName val="2021_BUMCT_BMT_AUTO_ADULT"/>
      <sheetName val="2021_BUMCT_BMT_ALLO_REL_ADULT"/>
      <sheetName val="2021_BUMCT_BMT_HAPLOID_ADULT"/>
      <sheetName val="2021_BUMCT_BMT_ALLO_UNREL_ADULT"/>
      <sheetName val="2021_BUMCT_KYMRIAH"/>
      <sheetName val="2021_BUMCT_YESCARTA"/>
      <sheetName val="2021_BUMCT_TECARTUS"/>
      <sheetName val="2021_BUMCT_KIDNEY_LIVING"/>
      <sheetName val="2021_BUMCT_KIDNEY_CADAVERIC"/>
      <sheetName val="2021_BUMCT_PANCREAS_AFTER_KDY"/>
      <sheetName val="2021_BUMCT_SIMUL_PANCREAS_KDNY_"/>
      <sheetName val="2021_BUMCT_CAD_LIVER"/>
      <sheetName val="2021 BUMCT CADV SIM LIV KDY"/>
      <sheetName val="2021_BUMCT_SINGLE_LUNG"/>
      <sheetName val="2021_BUMCT_DOUBLE_LUNG"/>
      <sheetName val="2021_BUMCT_HEART"/>
      <sheetName val="2021_BUMCT_VAD_CAD"/>
      <sheetName val="2021_BUMCT_HEART-LUNG"/>
      <sheetName val="Sheet1"/>
    </sheetNames>
    <sheetDataSet>
      <sheetData sheetId="0"/>
      <sheetData sheetId="1"/>
      <sheetData sheetId="2"/>
      <sheetData sheetId="3"/>
      <sheetData sheetId="4"/>
      <sheetData sheetId="5"/>
      <sheetData sheetId="6"/>
      <sheetData sheetId="7">
        <row r="27">
          <cell r="B27" t="str">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person displayName="Venturini, Ruth" id="{C1D5F143-D3D8-477E-8C9D-E151ECD56B6C}" userId="S::ruth.venturini@azahcccs.gov::2b6ce808-2948-4154-8516-91b045955a8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07-20T21:53:59.81" personId="{C1D5F143-D3D8-477E-8C9D-E151ECD56B6C}" id="{F2D0E107-C2AE-44E7-95BF-3CA6863A1C8B}">
    <text>should be 2138</text>
  </threadedComment>
</ThreadedComments>
</file>

<file path=xl/threadedComments/threadedComment2.xml><?xml version="1.0" encoding="utf-8"?>
<ThreadedComments xmlns="http://schemas.microsoft.com/office/spreadsheetml/2018/threadedcomments" xmlns:x="http://schemas.openxmlformats.org/spreadsheetml/2006/main">
  <threadedComment ref="C17" dT="2022-07-20T21:56:44.02" personId="{C1D5F143-D3D8-477E-8C9D-E151ECD56B6C}" id="{7A3E87FF-29F2-485C-B786-F4DA44EFD530}">
    <text>should be 2138</text>
  </threadedComment>
  <threadedComment ref="C20" dT="2022-07-20T21:58:30.83" personId="{C1D5F143-D3D8-477E-8C9D-E151ECD56B6C}" id="{F917AA42-9D3E-4BE8-85DF-44C085948371}">
    <text>should be 236072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I28"/>
  <sheetViews>
    <sheetView showGridLines="0" zoomScale="90" zoomScaleNormal="90" zoomScaleSheetLayoutView="70" workbookViewId="0">
      <selection activeCell="E11" sqref="E11"/>
    </sheetView>
  </sheetViews>
  <sheetFormatPr defaultColWidth="9" defaultRowHeight="12"/>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s>
  <sheetData>
    <row r="2" spans="1:7" s="11" customFormat="1" ht="19.899999999999999" customHeight="1">
      <c r="A2" s="510" t="s">
        <v>0</v>
      </c>
      <c r="B2" s="510"/>
      <c r="C2" s="510"/>
      <c r="D2" s="510"/>
      <c r="E2" s="510"/>
    </row>
    <row r="3" spans="1:7" s="11" customFormat="1" ht="19.899999999999999" customHeight="1">
      <c r="A3" s="510" t="s">
        <v>1</v>
      </c>
      <c r="B3" s="510"/>
      <c r="C3" s="510"/>
      <c r="D3" s="510"/>
      <c r="E3" s="510"/>
    </row>
    <row r="4" spans="1:7" s="11" customFormat="1" ht="19.899999999999999" customHeight="1">
      <c r="A4" s="511" t="s">
        <v>2</v>
      </c>
      <c r="B4" s="511"/>
      <c r="C4" s="511"/>
      <c r="D4" s="511"/>
      <c r="E4" s="511"/>
    </row>
    <row r="5" spans="1:7" s="11" customFormat="1" ht="19.899999999999999" customHeight="1">
      <c r="A5" s="510" t="s">
        <v>3</v>
      </c>
      <c r="B5" s="510"/>
      <c r="C5" s="510"/>
      <c r="D5" s="510"/>
      <c r="E5" s="510"/>
    </row>
    <row r="6" spans="1:7" s="12" customFormat="1" ht="15">
      <c r="B6" s="13"/>
      <c r="C6" s="13"/>
    </row>
    <row r="7" spans="1:7" ht="12.75">
      <c r="A7" s="15"/>
      <c r="B7" s="17"/>
      <c r="C7" s="17"/>
      <c r="D7" s="2" t="s">
        <v>4</v>
      </c>
      <c r="E7" s="2"/>
    </row>
    <row r="8" spans="1:7" ht="40.15" customHeight="1">
      <c r="A8" s="15"/>
      <c r="B8" s="18" t="s">
        <v>5</v>
      </c>
      <c r="C8" s="129" t="s">
        <v>6</v>
      </c>
      <c r="D8" s="18" t="s">
        <v>7</v>
      </c>
      <c r="E8" s="2"/>
    </row>
    <row r="9" spans="1:7" ht="47.25" customHeight="1">
      <c r="A9" s="15"/>
      <c r="B9" s="400" t="s">
        <v>8</v>
      </c>
      <c r="C9" s="210">
        <v>5691</v>
      </c>
      <c r="D9" s="178">
        <f>ROUND(C9*$C$21,0)</f>
        <v>5903</v>
      </c>
      <c r="E9" s="2"/>
      <c r="G9" s="403"/>
    </row>
    <row r="10" spans="1:7" ht="35.1" customHeight="1">
      <c r="A10" s="15"/>
      <c r="B10" s="78" t="s">
        <v>9</v>
      </c>
      <c r="C10" s="211">
        <v>14086</v>
      </c>
      <c r="D10" s="178">
        <f t="shared" ref="D10:D12" si="0">ROUND(C10*$C$21,0)</f>
        <v>14610</v>
      </c>
      <c r="E10" s="20"/>
      <c r="G10" s="403"/>
    </row>
    <row r="11" spans="1:7" ht="35.1" customHeight="1">
      <c r="A11" s="15"/>
      <c r="B11" s="78" t="s">
        <v>10</v>
      </c>
      <c r="C11" s="210">
        <v>105641</v>
      </c>
      <c r="D11" s="178">
        <f t="shared" si="0"/>
        <v>109571</v>
      </c>
      <c r="E11" s="20"/>
      <c r="G11" s="403"/>
    </row>
    <row r="12" spans="1:7" ht="35.1" customHeight="1">
      <c r="A12" s="15"/>
      <c r="B12" s="29" t="s">
        <v>11</v>
      </c>
      <c r="C12" s="210">
        <v>26763</v>
      </c>
      <c r="D12" s="178">
        <f t="shared" si="0"/>
        <v>27759</v>
      </c>
      <c r="E12" s="20"/>
      <c r="G12" s="403"/>
    </row>
    <row r="13" spans="1:7" ht="35.1" customHeight="1">
      <c r="A13" s="15"/>
      <c r="B13" s="29" t="s">
        <v>12</v>
      </c>
      <c r="C13" s="210">
        <v>9860</v>
      </c>
      <c r="D13" s="178">
        <f>ROUND(C13*$C$21,0)</f>
        <v>10227</v>
      </c>
      <c r="E13" s="20"/>
      <c r="G13" s="403"/>
    </row>
    <row r="14" spans="1:7" ht="35.1" customHeight="1">
      <c r="A14" s="15"/>
      <c r="B14" s="58" t="s">
        <v>13</v>
      </c>
      <c r="C14" s="58"/>
      <c r="D14" s="145">
        <f>SUM(D9:D13)</f>
        <v>168070</v>
      </c>
      <c r="E14" s="15"/>
      <c r="G14" s="403"/>
    </row>
    <row r="15" spans="1:7" ht="12.75">
      <c r="A15" s="15"/>
      <c r="B15" s="15"/>
      <c r="C15" s="15"/>
      <c r="D15" s="31"/>
      <c r="E15" s="15"/>
    </row>
    <row r="16" spans="1:7" ht="71.25" customHeight="1">
      <c r="A16" s="15"/>
      <c r="B16" s="5" t="s">
        <v>14</v>
      </c>
      <c r="C16" s="486">
        <v>2234</v>
      </c>
      <c r="D16" s="178">
        <f>ROUND($C$21*C16,0)</f>
        <v>2317</v>
      </c>
      <c r="E16" s="132" t="s">
        <v>15</v>
      </c>
    </row>
    <row r="17" spans="1:9" ht="11.45" customHeight="1">
      <c r="A17" s="15"/>
      <c r="B17" s="1"/>
      <c r="C17" s="1"/>
      <c r="D17" s="15"/>
      <c r="E17" s="15"/>
    </row>
    <row r="18" spans="1:9" ht="48.75" customHeight="1">
      <c r="A18" s="15"/>
      <c r="B18" s="507" t="s">
        <v>16</v>
      </c>
      <c r="C18" s="508"/>
      <c r="D18" s="508"/>
      <c r="E18" s="509"/>
    </row>
    <row r="19" spans="1:9" ht="12.75">
      <c r="A19" s="15"/>
      <c r="B19" s="15"/>
      <c r="C19" s="15"/>
      <c r="D19" s="15"/>
      <c r="E19" s="15"/>
    </row>
    <row r="20" spans="1:9" ht="12.75" hidden="1">
      <c r="A20" s="15"/>
      <c r="B20" s="244" t="s">
        <v>17</v>
      </c>
      <c r="C20" s="246"/>
      <c r="D20" s="247"/>
      <c r="E20" s="247"/>
    </row>
    <row r="21" spans="1:9" s="10" customFormat="1" ht="12.75" hidden="1">
      <c r="A21" s="15"/>
      <c r="B21" s="25" t="s">
        <v>18</v>
      </c>
      <c r="C21" s="209">
        <v>1.0371999999999999</v>
      </c>
      <c r="D21" s="243" t="s">
        <v>19</v>
      </c>
      <c r="E21" s="243" t="s">
        <v>20</v>
      </c>
    </row>
    <row r="22" spans="1:9" ht="12.75" hidden="1">
      <c r="A22" s="15"/>
      <c r="B22" s="1"/>
      <c r="C22" s="26"/>
      <c r="D22" s="15"/>
      <c r="E22" s="15" t="s">
        <v>21</v>
      </c>
    </row>
    <row r="23" spans="1:9" ht="12.75" hidden="1">
      <c r="A23" s="15"/>
      <c r="B23" s="1"/>
      <c r="C23" s="26"/>
      <c r="D23" s="15"/>
      <c r="E23" s="15"/>
    </row>
    <row r="24" spans="1:9" s="15" customFormat="1" ht="27" customHeight="1">
      <c r="B24" s="507" t="s">
        <v>22</v>
      </c>
      <c r="C24" s="508"/>
      <c r="D24" s="508"/>
      <c r="E24" s="508"/>
      <c r="F24" s="508"/>
      <c r="G24" s="509"/>
      <c r="H24" s="10"/>
      <c r="I24" s="10"/>
    </row>
    <row r="25" spans="1:9" ht="12.75">
      <c r="A25" s="15"/>
      <c r="B25" s="15"/>
      <c r="C25" s="15"/>
      <c r="D25" s="15"/>
      <c r="E25" s="15"/>
    </row>
    <row r="26" spans="1:9" ht="12.75">
      <c r="A26" s="15"/>
      <c r="B26" s="15"/>
      <c r="C26" s="15"/>
      <c r="D26" s="15"/>
      <c r="E26" s="15"/>
    </row>
    <row r="28" spans="1:9">
      <c r="B28" t="s">
        <v>23</v>
      </c>
    </row>
  </sheetData>
  <mergeCells count="6">
    <mergeCell ref="B24:G24"/>
    <mergeCell ref="B18:E18"/>
    <mergeCell ref="A2:E2"/>
    <mergeCell ref="A3:E3"/>
    <mergeCell ref="A4:E4"/>
    <mergeCell ref="A5:E5"/>
  </mergeCells>
  <printOptions horizontalCentered="1"/>
  <pageMargins left="0.25" right="0.25" top="0.25" bottom="0.25" header="0.25" footer="0.25"/>
  <pageSetup scale="8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1:H20"/>
  <sheetViews>
    <sheetView showGridLines="0" view="pageLayout" zoomScaleNormal="90" zoomScaleSheetLayoutView="70" workbookViewId="0">
      <selection activeCell="E9" sqref="E9"/>
    </sheetView>
  </sheetViews>
  <sheetFormatPr defaultColWidth="9" defaultRowHeight="12.75"/>
  <cols>
    <col min="1" max="1" width="2.875" style="15" customWidth="1"/>
    <col min="2" max="2" width="64" style="15" customWidth="1"/>
    <col min="3" max="3" width="11.5" style="15" hidden="1" customWidth="1"/>
    <col min="4" max="4" width="20.625" style="15" customWidth="1"/>
    <col min="5" max="5" width="41.5" style="15" customWidth="1"/>
    <col min="6" max="16384" width="9" style="15"/>
  </cols>
  <sheetData>
    <row r="1" spans="2:8">
      <c r="H1" s="261"/>
    </row>
    <row r="2" spans="2:8" s="11" customFormat="1" ht="15.75">
      <c r="B2" s="510" t="s">
        <v>61</v>
      </c>
      <c r="C2" s="510"/>
      <c r="D2" s="510"/>
      <c r="E2" s="510"/>
    </row>
    <row r="3" spans="2:8" s="11" customFormat="1" ht="15.75">
      <c r="B3" s="510" t="s">
        <v>68</v>
      </c>
      <c r="C3" s="510"/>
      <c r="D3" s="510"/>
      <c r="E3" s="510"/>
    </row>
    <row r="4" spans="2:8" s="11" customFormat="1" ht="15.75">
      <c r="B4" s="511" t="str">
        <f>'2023_BannerMD_BMT_AUT_ADULT'!A4</f>
        <v>EFFECTIVE 10/01/2023 THROUGH 9/30/2024</v>
      </c>
      <c r="C4" s="511"/>
      <c r="D4" s="511"/>
      <c r="E4" s="511"/>
      <c r="F4" s="130"/>
    </row>
    <row r="5" spans="2:8" s="11" customFormat="1" ht="15.75">
      <c r="B5" s="510" t="s">
        <v>63</v>
      </c>
      <c r="C5" s="510"/>
      <c r="D5" s="510"/>
      <c r="E5" s="510"/>
    </row>
    <row r="6" spans="2:8" s="12" customFormat="1" ht="15">
      <c r="B6" s="13"/>
      <c r="C6" s="13"/>
      <c r="D6" s="14"/>
      <c r="E6" s="14"/>
    </row>
    <row r="7" spans="2:8">
      <c r="B7" s="17"/>
      <c r="C7" s="17"/>
      <c r="D7" s="2" t="s">
        <v>4</v>
      </c>
      <c r="E7" s="2"/>
    </row>
    <row r="8" spans="2:8" ht="35.1" customHeight="1">
      <c r="B8" s="18" t="s">
        <v>5</v>
      </c>
      <c r="C8" s="19" t="s">
        <v>6</v>
      </c>
      <c r="D8" s="18" t="s">
        <v>7</v>
      </c>
      <c r="E8" s="2"/>
    </row>
    <row r="9" spans="2:8" ht="46.5" customHeight="1">
      <c r="B9" s="400" t="s">
        <v>8</v>
      </c>
      <c r="C9" s="175">
        <v>4659</v>
      </c>
      <c r="D9" s="147">
        <f>ROUND(C9*C$19,0)</f>
        <v>4832</v>
      </c>
      <c r="E9" s="2"/>
    </row>
    <row r="10" spans="2:8" ht="35.1" customHeight="1">
      <c r="B10" s="4" t="s">
        <v>69</v>
      </c>
      <c r="C10" s="170">
        <v>110315</v>
      </c>
      <c r="D10" s="147">
        <f>ROUND(C10*C$19,0)</f>
        <v>114419</v>
      </c>
      <c r="E10" s="20"/>
    </row>
    <row r="11" spans="2:8" ht="35.1" customHeight="1">
      <c r="B11" s="21" t="s">
        <v>70</v>
      </c>
      <c r="C11" s="21"/>
      <c r="D11" s="148">
        <f>SUM(D9:D10)</f>
        <v>119251</v>
      </c>
    </row>
    <row r="12" spans="2:8">
      <c r="D12" s="150"/>
    </row>
    <row r="13" spans="2:8" ht="72.75" customHeight="1">
      <c r="B13" s="5" t="s">
        <v>71</v>
      </c>
      <c r="C13" s="5"/>
      <c r="D13" s="151">
        <f>'2023_BannerMD_BMT_AUT_ADULT'!D16</f>
        <v>2317</v>
      </c>
      <c r="E13" s="512" t="str">
        <f>'2023_BannerMD_BMT_AUT_ADULT'!E16</f>
        <v>Days 11+/61+ paid at the per diem rate are not subject to the transplant outlier (prep and transplant through day 60) but are subject to outlier pursuant to the transplant specialty contract at an established threshold of $7,263.18</v>
      </c>
      <c r="F13" s="514"/>
    </row>
    <row r="14" spans="2:8">
      <c r="B14" s="9"/>
      <c r="C14" s="9"/>
      <c r="D14" s="8"/>
    </row>
    <row r="15" spans="2:8" ht="55.5" customHeight="1">
      <c r="B15" s="507" t="s">
        <v>16</v>
      </c>
      <c r="C15" s="508"/>
      <c r="D15" s="508"/>
      <c r="E15" s="509"/>
    </row>
    <row r="16" spans="2:8">
      <c r="B16" s="9"/>
      <c r="C16" s="9"/>
      <c r="D16" s="8"/>
    </row>
    <row r="17" spans="2:3" hidden="1"/>
    <row r="18" spans="2:3" hidden="1">
      <c r="B18" s="138" t="s">
        <v>36</v>
      </c>
    </row>
    <row r="19" spans="2:3" hidden="1">
      <c r="B19" s="25" t="s">
        <v>18</v>
      </c>
      <c r="C19" s="27">
        <v>1.0371999999999999</v>
      </c>
    </row>
    <row r="20" spans="2:3">
      <c r="C20" s="26"/>
    </row>
  </sheetData>
  <mergeCells count="6">
    <mergeCell ref="B15:E15"/>
    <mergeCell ref="B3:E3"/>
    <mergeCell ref="B4:E4"/>
    <mergeCell ref="B5:E5"/>
    <mergeCell ref="B2:E2"/>
    <mergeCell ref="E13:F13"/>
  </mergeCells>
  <printOptions horizontalCentered="1"/>
  <pageMargins left="0.25" right="0.25" top="0.25" bottom="0.25" header="0.25" footer="0.25"/>
  <pageSetup scale="90" orientation="landscape"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249977111117893"/>
    <pageSetUpPr fitToPage="1"/>
  </sheetPr>
  <dimension ref="A1:G21"/>
  <sheetViews>
    <sheetView topLeftCell="A7" zoomScaleNormal="100" zoomScaleSheetLayoutView="70" workbookViewId="0">
      <selection activeCell="E12" sqref="E12"/>
    </sheetView>
  </sheetViews>
  <sheetFormatPr defaultColWidth="9" defaultRowHeight="12"/>
  <cols>
    <col min="1" max="1" width="3.125" style="10" customWidth="1"/>
    <col min="2" max="2" width="65" style="10" customWidth="1"/>
    <col min="3" max="3" width="8.25" style="10" hidden="1" customWidth="1"/>
    <col min="4" max="4" width="22.875" style="10" customWidth="1"/>
    <col min="5" max="5" width="11.5" style="10" customWidth="1"/>
    <col min="6" max="6" width="18.5" style="10" customWidth="1"/>
    <col min="7" max="7" width="17" style="10" customWidth="1"/>
    <col min="8" max="16384" width="9" style="10"/>
  </cols>
  <sheetData>
    <row r="1" spans="1:7" ht="12.75">
      <c r="A1" s="15"/>
      <c r="B1" s="15"/>
      <c r="C1" s="15"/>
      <c r="D1" s="15"/>
      <c r="E1" s="15"/>
      <c r="F1" s="15"/>
      <c r="G1" s="15"/>
    </row>
    <row r="2" spans="1:7" s="47" customFormat="1" ht="19.899999999999999" customHeight="1">
      <c r="A2" s="15"/>
      <c r="B2" s="510" t="s">
        <v>276</v>
      </c>
      <c r="C2" s="510"/>
      <c r="D2" s="510"/>
      <c r="E2" s="510"/>
      <c r="F2" s="510"/>
      <c r="G2" s="510"/>
    </row>
    <row r="3" spans="1:7" s="47" customFormat="1" ht="19.899999999999999" customHeight="1">
      <c r="A3" s="510" t="s">
        <v>280</v>
      </c>
      <c r="B3" s="510"/>
      <c r="C3" s="510"/>
      <c r="D3" s="510"/>
      <c r="E3" s="510"/>
      <c r="F3" s="510"/>
      <c r="G3" s="510"/>
    </row>
    <row r="4" spans="1:7" s="47" customFormat="1" ht="19.899999999999999" customHeight="1">
      <c r="A4" s="511" t="str">
        <f>'2023_BannerMD_BMT_AUT_ADULT'!A4:E4</f>
        <v>EFFECTIVE 10/01/2023 THROUGH 9/30/2024</v>
      </c>
      <c r="B4" s="511"/>
      <c r="C4" s="511"/>
      <c r="D4" s="511"/>
      <c r="E4" s="511"/>
      <c r="F4" s="511"/>
      <c r="G4" s="511"/>
    </row>
    <row r="5" spans="1:7" s="47" customFormat="1" ht="19.899999999999999" customHeight="1">
      <c r="A5" s="510" t="s">
        <v>277</v>
      </c>
      <c r="B5" s="510"/>
      <c r="C5" s="510"/>
      <c r="D5" s="510"/>
      <c r="E5" s="510"/>
      <c r="F5" s="510"/>
      <c r="G5" s="510"/>
    </row>
    <row r="6" spans="1:7" ht="15.75">
      <c r="A6" s="393"/>
      <c r="B6" s="393" t="s">
        <v>28</v>
      </c>
      <c r="C6" s="393"/>
      <c r="D6" s="393"/>
      <c r="E6" s="393"/>
      <c r="F6" s="393"/>
      <c r="G6" s="393"/>
    </row>
    <row r="7" spans="1:7" s="15" customFormat="1" ht="27" customHeight="1">
      <c r="B7" s="17"/>
      <c r="C7" s="17"/>
      <c r="D7" s="2" t="s">
        <v>4</v>
      </c>
      <c r="E7" s="523"/>
      <c r="F7" s="523"/>
      <c r="G7" s="523"/>
    </row>
    <row r="8" spans="1:7" s="15" customFormat="1" ht="63.75">
      <c r="B8" s="18" t="s">
        <v>5</v>
      </c>
      <c r="C8" s="28" t="s">
        <v>6</v>
      </c>
      <c r="D8" s="18" t="s">
        <v>7</v>
      </c>
      <c r="E8" s="2"/>
      <c r="F8" s="2"/>
      <c r="G8" s="2"/>
    </row>
    <row r="9" spans="1:7" s="15" customFormat="1" ht="40.9" customHeight="1">
      <c r="B9" s="398" t="s">
        <v>8</v>
      </c>
      <c r="C9" s="175">
        <v>7232</v>
      </c>
      <c r="D9" s="147">
        <f>ROUND(C9*$C$20,0)</f>
        <v>7501</v>
      </c>
      <c r="E9" s="2"/>
      <c r="F9" s="2"/>
      <c r="G9" s="2"/>
    </row>
    <row r="10" spans="1:7" s="15" customFormat="1" ht="31.9" customHeight="1">
      <c r="B10" s="29" t="s">
        <v>10</v>
      </c>
      <c r="C10" s="147">
        <v>196458</v>
      </c>
      <c r="D10" s="147">
        <f t="shared" ref="D10:D12" si="0">ROUND(C10*$C$20,0)</f>
        <v>203766</v>
      </c>
    </row>
    <row r="11" spans="1:7" s="15" customFormat="1" ht="29.45" customHeight="1">
      <c r="B11" s="29" t="s">
        <v>11</v>
      </c>
      <c r="C11" s="147">
        <v>106363</v>
      </c>
      <c r="D11" s="147">
        <f t="shared" si="0"/>
        <v>110320</v>
      </c>
    </row>
    <row r="12" spans="1:7" s="15" customFormat="1" ht="36.6" customHeight="1">
      <c r="B12" s="29" t="s">
        <v>12</v>
      </c>
      <c r="C12" s="147">
        <v>38547</v>
      </c>
      <c r="D12" s="147">
        <f t="shared" si="0"/>
        <v>39981</v>
      </c>
    </row>
    <row r="13" spans="1:7" s="15" customFormat="1" ht="35.1" customHeight="1">
      <c r="B13" s="58" t="s">
        <v>85</v>
      </c>
      <c r="C13" s="139"/>
      <c r="D13" s="176">
        <f>SUM(D9:D12)</f>
        <v>361568</v>
      </c>
    </row>
    <row r="14" spans="1:7" s="15" customFormat="1" ht="12.75">
      <c r="B14" s="21"/>
      <c r="C14" s="2"/>
      <c r="D14" s="148"/>
    </row>
    <row r="15" spans="1:7" s="15" customFormat="1" ht="61.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s="15" customFormat="1" ht="12.75">
      <c r="B16" s="9"/>
      <c r="C16" s="9"/>
    </row>
    <row r="17" spans="1:7" ht="48.75" customHeight="1">
      <c r="A17" s="12"/>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9" spans="1:7" ht="12.75" hidden="1">
      <c r="B19" s="138" t="s">
        <v>36</v>
      </c>
      <c r="C19" s="15"/>
      <c r="D19" s="15"/>
      <c r="E19" s="15"/>
      <c r="F19" s="15"/>
    </row>
    <row r="20" spans="1:7" ht="12.75" hidden="1">
      <c r="B20" s="25" t="s">
        <v>18</v>
      </c>
      <c r="C20" s="27">
        <v>1.0371999999999999</v>
      </c>
    </row>
    <row r="21" spans="1:7" hidden="1">
      <c r="C21" s="39"/>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249977111117893"/>
    <pageSetUpPr fitToPage="1"/>
  </sheetPr>
  <dimension ref="A2:K27"/>
  <sheetViews>
    <sheetView zoomScale="90" zoomScaleNormal="90" zoomScaleSheetLayoutView="70" workbookViewId="0">
      <selection activeCell="E10" sqref="E10"/>
    </sheetView>
  </sheetViews>
  <sheetFormatPr defaultColWidth="9" defaultRowHeight="12"/>
  <cols>
    <col min="1" max="1" width="2.875" customWidth="1"/>
    <col min="2" max="2" width="64" customWidth="1"/>
    <col min="3" max="3" width="10.125" hidden="1" customWidth="1"/>
    <col min="4" max="4" width="20.625" customWidth="1"/>
    <col min="5" max="6" width="18.625" customWidth="1"/>
    <col min="7" max="7" width="12.625" customWidth="1"/>
    <col min="8" max="8" width="9" customWidth="1"/>
  </cols>
  <sheetData>
    <row r="2" spans="1:11" s="11" customFormat="1" ht="19.899999999999999" customHeight="1">
      <c r="A2" s="15"/>
      <c r="B2" s="510" t="s">
        <v>276</v>
      </c>
      <c r="C2" s="510"/>
      <c r="D2" s="510"/>
      <c r="E2" s="510"/>
      <c r="F2" s="510"/>
      <c r="G2" s="510"/>
    </row>
    <row r="3" spans="1:11" s="11" customFormat="1" ht="19.899999999999999" customHeight="1">
      <c r="A3" s="510" t="s">
        <v>82</v>
      </c>
      <c r="B3" s="510"/>
      <c r="C3" s="510"/>
      <c r="D3" s="510"/>
      <c r="E3" s="510"/>
      <c r="F3" s="510"/>
      <c r="G3" s="510"/>
    </row>
    <row r="4" spans="1:11" s="88" customFormat="1" ht="19.899999999999999" customHeight="1">
      <c r="A4" s="511" t="str">
        <f>'2023_BannerMD_BMT_AUT_ADULT'!A4:E4</f>
        <v>EFFECTIVE 10/01/2023 THROUGH 9/30/2024</v>
      </c>
      <c r="B4" s="511"/>
      <c r="C4" s="511"/>
      <c r="D4" s="511"/>
      <c r="E4" s="511"/>
      <c r="F4" s="511"/>
      <c r="G4" s="511"/>
    </row>
    <row r="5" spans="1:11" s="11" customFormat="1" ht="19.899999999999999" customHeight="1">
      <c r="A5" s="15"/>
      <c r="B5" s="510" t="s">
        <v>277</v>
      </c>
      <c r="C5" s="510"/>
      <c r="D5" s="510"/>
      <c r="E5" s="510"/>
      <c r="F5" s="510"/>
      <c r="G5" s="510"/>
    </row>
    <row r="6" spans="1:11" s="11" customFormat="1" ht="12.75" customHeight="1">
      <c r="A6" s="393"/>
      <c r="B6" s="393"/>
      <c r="C6" s="393"/>
      <c r="D6" s="393"/>
      <c r="E6" s="393"/>
      <c r="F6" s="393"/>
      <c r="G6" s="393"/>
    </row>
    <row r="7" spans="1:11" s="15" customFormat="1" ht="20.25" customHeight="1">
      <c r="B7" s="17"/>
      <c r="C7" s="17"/>
      <c r="D7" s="2" t="s">
        <v>4</v>
      </c>
      <c r="E7" s="515"/>
      <c r="F7" s="515"/>
      <c r="G7" s="515"/>
      <c r="H7"/>
      <c r="I7"/>
      <c r="J7"/>
      <c r="K7"/>
    </row>
    <row r="8" spans="1:11" s="15" customFormat="1" ht="24.95" customHeight="1">
      <c r="B8" s="18" t="s">
        <v>5</v>
      </c>
      <c r="C8" s="28" t="s">
        <v>6</v>
      </c>
      <c r="D8" s="18" t="s">
        <v>7</v>
      </c>
      <c r="E8" s="2"/>
      <c r="F8" s="2"/>
      <c r="G8" s="2"/>
      <c r="H8"/>
      <c r="I8"/>
      <c r="J8"/>
      <c r="K8"/>
    </row>
    <row r="9" spans="1:11" s="15" customFormat="1" ht="41.25" customHeight="1">
      <c r="B9" s="398" t="s">
        <v>8</v>
      </c>
      <c r="C9" s="175">
        <v>7010</v>
      </c>
      <c r="D9" s="147">
        <f>ROUND(C9*$C$25,0)</f>
        <v>7271</v>
      </c>
      <c r="E9" s="2"/>
      <c r="F9" s="2"/>
      <c r="G9" s="2"/>
      <c r="H9"/>
      <c r="I9"/>
      <c r="J9"/>
      <c r="K9"/>
    </row>
    <row r="10" spans="1:11" s="15" customFormat="1" ht="29.45" customHeight="1">
      <c r="B10" s="23" t="s">
        <v>10</v>
      </c>
      <c r="C10" s="147">
        <v>144388</v>
      </c>
      <c r="D10" s="147">
        <f t="shared" ref="D10:D12" si="0">ROUND(C10*$C$25,0)</f>
        <v>149759</v>
      </c>
      <c r="H10"/>
      <c r="I10"/>
      <c r="J10"/>
      <c r="K10"/>
    </row>
    <row r="11" spans="1:11" s="15" customFormat="1" ht="29.45" customHeight="1">
      <c r="B11" s="29" t="s">
        <v>11</v>
      </c>
      <c r="C11" s="147">
        <v>106363</v>
      </c>
      <c r="D11" s="147">
        <f t="shared" si="0"/>
        <v>110320</v>
      </c>
      <c r="H11"/>
      <c r="I11"/>
      <c r="J11"/>
      <c r="K11"/>
    </row>
    <row r="12" spans="1:11" s="15" customFormat="1" ht="29.45" customHeight="1">
      <c r="B12" s="29" t="s">
        <v>12</v>
      </c>
      <c r="C12" s="147">
        <v>36700</v>
      </c>
      <c r="D12" s="147">
        <f t="shared" si="0"/>
        <v>38065</v>
      </c>
      <c r="H12"/>
      <c r="I12"/>
      <c r="J12"/>
      <c r="K12"/>
    </row>
    <row r="13" spans="1:11" s="15" customFormat="1" ht="29.45" customHeight="1">
      <c r="B13" s="58" t="s">
        <v>83</v>
      </c>
      <c r="C13" s="135"/>
      <c r="D13" s="176">
        <f>SUM(D9:D12)</f>
        <v>305415</v>
      </c>
      <c r="H13"/>
      <c r="I13"/>
      <c r="J13"/>
      <c r="K13"/>
    </row>
    <row r="14" spans="1:11" s="15" customFormat="1" ht="12.75">
      <c r="D14" s="152"/>
      <c r="H14"/>
      <c r="I14"/>
      <c r="J14"/>
      <c r="K14"/>
    </row>
    <row r="15" spans="1:11" s="15" customFormat="1" ht="60" customHeight="1">
      <c r="A15"/>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c r="H15"/>
      <c r="I15"/>
      <c r="J15"/>
      <c r="K15"/>
    </row>
    <row r="16" spans="1:11" s="15" customFormat="1" ht="12.75">
      <c r="A16"/>
      <c r="B16" s="9"/>
      <c r="C16" s="9"/>
      <c r="D16" s="8"/>
      <c r="H16"/>
      <c r="I16"/>
      <c r="J16"/>
      <c r="K16"/>
    </row>
    <row r="17" spans="1:11" s="12" customFormat="1" ht="39.6"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1:11" s="15" customFormat="1" ht="12.75">
      <c r="A18"/>
      <c r="B18" s="9"/>
      <c r="C18" s="9"/>
      <c r="D18" s="8"/>
      <c r="H18"/>
      <c r="I18"/>
      <c r="J18"/>
      <c r="K18"/>
    </row>
    <row r="19" spans="1:11" s="15" customFormat="1" ht="12.75">
      <c r="A19"/>
      <c r="B19" s="1"/>
      <c r="C19" s="1"/>
      <c r="H19"/>
      <c r="I19"/>
      <c r="J19"/>
      <c r="K19"/>
    </row>
    <row r="20" spans="1:11" s="15" customFormat="1" ht="12.75">
      <c r="A20"/>
      <c r="C20" s="1"/>
      <c r="H20"/>
      <c r="I20"/>
      <c r="J20"/>
      <c r="K20"/>
    </row>
    <row r="24" spans="1:11" s="15" customFormat="1" ht="12.75" hidden="1">
      <c r="A24"/>
      <c r="B24" s="138" t="s">
        <v>36</v>
      </c>
      <c r="H24"/>
      <c r="I24"/>
      <c r="J24"/>
      <c r="K24"/>
    </row>
    <row r="25" spans="1:11" s="15" customFormat="1" ht="12.75" hidden="1">
      <c r="A25"/>
      <c r="B25"/>
      <c r="C25" s="27">
        <v>1.0371999999999999</v>
      </c>
      <c r="H25"/>
      <c r="I25"/>
      <c r="J25"/>
      <c r="K25"/>
    </row>
    <row r="26" spans="1:11" s="15" customFormat="1" ht="12.75">
      <c r="A26"/>
      <c r="C26" s="26"/>
      <c r="H26"/>
      <c r="I26"/>
      <c r="J26"/>
      <c r="K26"/>
    </row>
    <row r="27" spans="1:11" s="15" customFormat="1" ht="12.75">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4"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pageSetUpPr fitToPage="1"/>
  </sheetPr>
  <dimension ref="A1:G20"/>
  <sheetViews>
    <sheetView zoomScale="90" zoomScaleNormal="90" zoomScaleSheetLayoutView="70" workbookViewId="0">
      <selection activeCell="F9" sqref="F9"/>
    </sheetView>
  </sheetViews>
  <sheetFormatPr defaultColWidth="9" defaultRowHeight="12"/>
  <cols>
    <col min="1" max="1" width="4.5" style="10" customWidth="1"/>
    <col min="2" max="2" width="64" style="10" customWidth="1"/>
    <col min="3" max="3" width="15.375" style="10" hidden="1" customWidth="1"/>
    <col min="4" max="4" width="18.125" style="10" customWidth="1"/>
    <col min="5" max="5" width="13.25" style="10" customWidth="1"/>
    <col min="6" max="6" width="10" style="10" customWidth="1"/>
    <col min="7" max="7" width="11.75" style="10" customWidth="1"/>
    <col min="8" max="16384" width="9" style="10"/>
  </cols>
  <sheetData>
    <row r="1" spans="1:7" ht="15" customHeight="1">
      <c r="A1" s="15"/>
      <c r="B1" s="15"/>
      <c r="C1" s="15"/>
      <c r="D1" s="515"/>
      <c r="E1" s="515"/>
      <c r="F1" s="515"/>
      <c r="G1" s="515"/>
    </row>
    <row r="2" spans="1:7" ht="19.899999999999999" customHeight="1">
      <c r="A2" s="510" t="s">
        <v>276</v>
      </c>
      <c r="B2" s="510"/>
      <c r="C2" s="510"/>
      <c r="D2" s="510"/>
      <c r="E2" s="510"/>
      <c r="F2" s="510"/>
      <c r="G2" s="510"/>
    </row>
    <row r="3" spans="1:7" ht="19.899999999999999" customHeight="1">
      <c r="A3" s="510" t="s">
        <v>281</v>
      </c>
      <c r="B3" s="510"/>
      <c r="C3" s="510"/>
      <c r="D3" s="510"/>
      <c r="E3" s="510"/>
      <c r="F3" s="510"/>
      <c r="G3" s="510"/>
    </row>
    <row r="4" spans="1:7" ht="19.899999999999999" customHeight="1">
      <c r="A4" s="511" t="str">
        <f>'2023_BannerMD_BMT_AUT_ADULT'!A4:E4</f>
        <v>EFFECTIVE 10/01/2023 THROUGH 9/30/2024</v>
      </c>
      <c r="B4" s="511"/>
      <c r="C4" s="511"/>
      <c r="D4" s="511"/>
      <c r="E4" s="511"/>
      <c r="F4" s="511"/>
      <c r="G4" s="511"/>
    </row>
    <row r="5" spans="1:7" ht="19.899999999999999" customHeight="1">
      <c r="A5" s="510" t="s">
        <v>279</v>
      </c>
      <c r="B5" s="510"/>
      <c r="C5" s="510"/>
      <c r="D5" s="510"/>
      <c r="E5" s="510"/>
      <c r="F5" s="510"/>
      <c r="G5" s="510"/>
    </row>
    <row r="6" spans="1:7" ht="19.899999999999999" customHeight="1">
      <c r="A6" s="393"/>
      <c r="B6" s="393"/>
      <c r="C6" s="393"/>
      <c r="D6" s="393"/>
      <c r="E6" s="393"/>
      <c r="F6" s="393"/>
      <c r="G6" s="393"/>
    </row>
    <row r="7" spans="1:7" ht="30" customHeight="1">
      <c r="A7" s="15"/>
      <c r="B7" s="17"/>
      <c r="C7" s="17"/>
      <c r="D7" s="2" t="s">
        <v>4</v>
      </c>
    </row>
    <row r="8" spans="1:7" s="15" customFormat="1" ht="38.25">
      <c r="B8" s="18" t="s">
        <v>5</v>
      </c>
      <c r="C8" s="129" t="s">
        <v>6</v>
      </c>
      <c r="D8" s="54" t="s">
        <v>7</v>
      </c>
      <c r="E8" s="16"/>
      <c r="F8" s="2"/>
      <c r="G8" s="2"/>
    </row>
    <row r="9" spans="1:7" s="15" customFormat="1" ht="51" customHeight="1">
      <c r="B9" s="398" t="s">
        <v>8</v>
      </c>
      <c r="C9" s="216">
        <v>4659</v>
      </c>
      <c r="D9" s="186">
        <f>ROUND(C9*$C$19,0)</f>
        <v>4832</v>
      </c>
      <c r="E9" s="16"/>
      <c r="F9" s="2"/>
      <c r="G9" s="2"/>
    </row>
    <row r="10" spans="1:7" s="15" customFormat="1" ht="43.9" customHeight="1">
      <c r="B10" s="4" t="s">
        <v>214</v>
      </c>
      <c r="C10" s="236">
        <v>110315</v>
      </c>
      <c r="D10" s="186">
        <f>ROUND(C10*$C$19,0)</f>
        <v>114419</v>
      </c>
      <c r="E10" s="37"/>
    </row>
    <row r="11" spans="1:7" ht="18" customHeight="1">
      <c r="A11" s="15"/>
      <c r="B11" s="21" t="s">
        <v>282</v>
      </c>
      <c r="C11" s="21"/>
      <c r="D11" s="148">
        <f>SUM(D9:D10)</f>
        <v>119251</v>
      </c>
      <c r="E11" s="15"/>
      <c r="F11" s="15"/>
      <c r="G11" s="15"/>
    </row>
    <row r="12" spans="1:7" ht="12.75">
      <c r="A12" s="15"/>
      <c r="B12" s="1"/>
      <c r="C12" s="1"/>
      <c r="D12" s="150"/>
      <c r="E12" s="15"/>
      <c r="F12" s="15"/>
      <c r="G12" s="15"/>
    </row>
    <row r="13" spans="1:7" ht="82.15" customHeight="1">
      <c r="B13" s="5" t="s">
        <v>71</v>
      </c>
      <c r="C13" s="5"/>
      <c r="D13" s="151">
        <f>'2023_BannerMD_BMT_AUT_ADULT'!D16</f>
        <v>2317</v>
      </c>
      <c r="E13" s="512"/>
      <c r="F13" s="513"/>
      <c r="G13" s="514"/>
    </row>
    <row r="14" spans="1:7" ht="12.75">
      <c r="B14" s="9"/>
      <c r="C14" s="9"/>
      <c r="D14" s="8"/>
    </row>
    <row r="15" spans="1:7" ht="50.25" customHeight="1">
      <c r="A15" s="13"/>
      <c r="B1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508"/>
      <c r="D15" s="508"/>
      <c r="E15" s="508"/>
      <c r="F15" s="508"/>
      <c r="G15" s="509"/>
    </row>
    <row r="18" spans="2:6" ht="12.75" hidden="1">
      <c r="B18" s="138" t="s">
        <v>36</v>
      </c>
      <c r="C18" s="15"/>
      <c r="D18" s="15"/>
      <c r="E18" s="15"/>
      <c r="F18" s="15"/>
    </row>
    <row r="19" spans="2:6" ht="12.75" hidden="1">
      <c r="B19" s="25" t="s">
        <v>18</v>
      </c>
      <c r="C19" s="27">
        <v>1.0371999999999999</v>
      </c>
    </row>
    <row r="20" spans="2:6" hidden="1">
      <c r="C20" s="39"/>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9"/>
    <pageSetUpPr fitToPage="1"/>
  </sheetPr>
  <dimension ref="A1:H20"/>
  <sheetViews>
    <sheetView zoomScale="90" zoomScaleNormal="90" zoomScaleSheetLayoutView="70" workbookViewId="0">
      <selection activeCell="C1" sqref="C1:C1048576"/>
    </sheetView>
  </sheetViews>
  <sheetFormatPr defaultColWidth="9" defaultRowHeight="12"/>
  <cols>
    <col min="1" max="1" width="4.5" style="10" customWidth="1"/>
    <col min="2" max="2" width="67" style="10" customWidth="1"/>
    <col min="3" max="3" width="18.12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15"/>
      <c r="E1" s="515"/>
      <c r="F1" s="515"/>
      <c r="G1" s="515"/>
      <c r="H1" s="515"/>
    </row>
    <row r="2" spans="1:8" ht="19.899999999999999" customHeight="1">
      <c r="A2" s="510" t="s">
        <v>276</v>
      </c>
      <c r="B2" s="510"/>
      <c r="C2" s="510"/>
      <c r="D2" s="510"/>
      <c r="E2" s="510"/>
      <c r="F2" s="510"/>
      <c r="G2" s="510"/>
    </row>
    <row r="3" spans="1:8" ht="19.899999999999999" customHeight="1">
      <c r="A3" s="510" t="s">
        <v>283</v>
      </c>
      <c r="B3" s="510"/>
      <c r="C3" s="510"/>
      <c r="D3" s="510"/>
      <c r="E3" s="510"/>
      <c r="F3" s="510"/>
      <c r="G3" s="510"/>
    </row>
    <row r="4" spans="1:8" ht="19.899999999999999" customHeight="1">
      <c r="A4" s="511" t="str">
        <f>'2023_BannerMD_BMT_AUT_ADULT'!A4:E4</f>
        <v>EFFECTIVE 10/01/2023 THROUGH 9/30/2024</v>
      </c>
      <c r="B4" s="511"/>
      <c r="C4" s="511"/>
      <c r="D4" s="511"/>
      <c r="E4" s="511"/>
      <c r="F4" s="511"/>
      <c r="G4" s="511"/>
    </row>
    <row r="5" spans="1:8" ht="19.899999999999999" customHeight="1">
      <c r="A5" s="510" t="s">
        <v>279</v>
      </c>
      <c r="B5" s="510"/>
      <c r="C5" s="510"/>
      <c r="D5" s="510"/>
      <c r="E5" s="510"/>
      <c r="F5" s="510"/>
      <c r="G5" s="510"/>
    </row>
    <row r="6" spans="1:8" ht="19.899999999999999" customHeight="1">
      <c r="A6" s="393"/>
      <c r="B6" s="393"/>
      <c r="C6" s="393"/>
      <c r="D6" s="393"/>
      <c r="E6" s="393"/>
      <c r="F6" s="393"/>
      <c r="G6" s="393"/>
    </row>
    <row r="7" spans="1:8" ht="22.5" customHeight="1">
      <c r="A7" s="15"/>
      <c r="B7" s="15"/>
      <c r="C7" s="15"/>
      <c r="D7" s="16" t="s">
        <v>4</v>
      </c>
      <c r="E7" s="15"/>
      <c r="F7" s="15"/>
      <c r="G7" s="15"/>
    </row>
    <row r="8" spans="1:8" s="15" customFormat="1" ht="25.5">
      <c r="B8" s="18" t="s">
        <v>5</v>
      </c>
      <c r="C8" s="129" t="s">
        <v>6</v>
      </c>
      <c r="D8" s="54" t="s">
        <v>7</v>
      </c>
      <c r="E8" s="16"/>
      <c r="F8" s="2"/>
      <c r="G8" s="2"/>
    </row>
    <row r="9" spans="1:8" s="15" customFormat="1" ht="45" customHeight="1">
      <c r="B9" s="4" t="s">
        <v>284</v>
      </c>
      <c r="C9" s="216">
        <v>3840</v>
      </c>
      <c r="D9" s="186">
        <f>ROUND(C9*$C$19,0)</f>
        <v>3983</v>
      </c>
      <c r="E9" s="16"/>
      <c r="F9" s="2"/>
      <c r="G9" s="2"/>
    </row>
    <row r="10" spans="1:8" s="15" customFormat="1" ht="29.45" customHeight="1">
      <c r="B10" s="29" t="s">
        <v>214</v>
      </c>
      <c r="C10" s="236">
        <v>81360</v>
      </c>
      <c r="D10" s="186">
        <f t="shared" ref="D10:D11" si="0">ROUND(C10*$C$19,0)</f>
        <v>84387</v>
      </c>
      <c r="E10" s="37"/>
    </row>
    <row r="11" spans="1:8" s="15" customFormat="1" ht="29.45" customHeight="1">
      <c r="B11" s="29" t="s">
        <v>215</v>
      </c>
      <c r="C11" s="237">
        <v>17495</v>
      </c>
      <c r="D11" s="186">
        <f t="shared" si="0"/>
        <v>18146</v>
      </c>
      <c r="E11" s="37"/>
    </row>
    <row r="12" spans="1:8" ht="29.45" customHeight="1">
      <c r="A12" s="15"/>
      <c r="B12" s="21" t="s">
        <v>285</v>
      </c>
      <c r="C12" s="21"/>
      <c r="D12" s="148">
        <f>SUM(D9:D11)</f>
        <v>106516</v>
      </c>
      <c r="E12" s="15"/>
      <c r="F12" s="15"/>
      <c r="G12" s="15"/>
    </row>
    <row r="13" spans="1:8" ht="12.75">
      <c r="A13" s="15"/>
      <c r="B13" s="1"/>
      <c r="C13" s="1"/>
      <c r="D13" s="150"/>
      <c r="E13" s="15"/>
      <c r="F13" s="15"/>
      <c r="G13" s="15"/>
    </row>
    <row r="14" spans="1:8" ht="82.15" customHeight="1">
      <c r="B14" s="5" t="s">
        <v>71</v>
      </c>
      <c r="C14" s="5"/>
      <c r="D14" s="151">
        <f>'2023_BannerMD_BMT_AUT_ADULT'!D16</f>
        <v>2317</v>
      </c>
      <c r="E14" s="512" t="str">
        <f>'2023_BannerMD_BMT_AUT_ADULT'!E16</f>
        <v>Days 11+/61+ paid at the per diem rate are not subject to the transplant outlier (prep and transplant through day 60) but are subject to outlier pursuant to the transplant specialty contract at an established threshold of $7,263.18</v>
      </c>
      <c r="F14" s="513"/>
      <c r="G14" s="514"/>
    </row>
    <row r="15" spans="1:8" ht="12.75">
      <c r="B15" s="9"/>
      <c r="C15" s="9"/>
      <c r="D15" s="8"/>
    </row>
    <row r="16" spans="1:8" ht="51.75" customHeight="1">
      <c r="A16" s="13"/>
      <c r="B16"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8"/>
      <c r="D16" s="508"/>
      <c r="E16" s="508"/>
      <c r="F16" s="508"/>
      <c r="G16" s="509"/>
    </row>
    <row r="18" spans="2:6" ht="12.75" hidden="1">
      <c r="B18" s="138" t="s">
        <v>36</v>
      </c>
      <c r="C18" s="15"/>
      <c r="D18" s="15"/>
      <c r="E18" s="15"/>
      <c r="F18" s="15"/>
    </row>
    <row r="19" spans="2:6" ht="12.75" hidden="1">
      <c r="B19" s="25" t="s">
        <v>18</v>
      </c>
      <c r="C19" s="27">
        <v>1.0371999999999999</v>
      </c>
    </row>
    <row r="20" spans="2:6">
      <c r="C20" s="39"/>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96633"/>
    <pageSetUpPr fitToPage="1"/>
  </sheetPr>
  <dimension ref="A1:O49"/>
  <sheetViews>
    <sheetView zoomScale="90" zoomScaleNormal="90" workbookViewId="0">
      <selection activeCell="H10" sqref="H10"/>
    </sheetView>
  </sheetViews>
  <sheetFormatPr defaultColWidth="8.875" defaultRowHeight="15"/>
  <cols>
    <col min="1" max="1" width="2.125" style="350" customWidth="1"/>
    <col min="2" max="2" width="56.875" style="350" customWidth="1"/>
    <col min="3" max="3" width="15" style="350" hidden="1" customWidth="1"/>
    <col min="4" max="4" width="13.625" style="350" customWidth="1"/>
    <col min="5" max="5" width="10" style="350" customWidth="1"/>
    <col min="6" max="16384" width="8.875" style="350"/>
  </cols>
  <sheetData>
    <row r="1" spans="1:15" s="335" customFormat="1"/>
    <row r="2" spans="1:15" s="335" customFormat="1" ht="21" customHeight="1">
      <c r="A2" s="526" t="s">
        <v>286</v>
      </c>
      <c r="B2" s="526"/>
      <c r="C2" s="526"/>
      <c r="D2" s="526"/>
      <c r="E2" s="526"/>
      <c r="F2" s="526"/>
      <c r="G2" s="526"/>
      <c r="H2" s="526"/>
      <c r="I2" s="526"/>
    </row>
    <row r="3" spans="1:15" s="335" customFormat="1" ht="21" customHeight="1">
      <c r="A3" s="526" t="s">
        <v>287</v>
      </c>
      <c r="B3" s="526"/>
      <c r="C3" s="526"/>
      <c r="D3" s="526"/>
      <c r="E3" s="526"/>
      <c r="F3" s="526"/>
      <c r="G3" s="526"/>
      <c r="H3" s="526"/>
      <c r="I3" s="526"/>
      <c r="J3" s="133"/>
      <c r="K3" s="133"/>
      <c r="L3" s="133"/>
      <c r="M3" s="133"/>
      <c r="N3" s="133"/>
      <c r="O3" s="133"/>
    </row>
    <row r="4" spans="1:15" s="335" customFormat="1" ht="21" customHeight="1">
      <c r="A4" s="527" t="str">
        <f>'2023_BannerMD_BMT_AUT_ADULT'!A4:E4</f>
        <v>EFFECTIVE 10/01/2023 THROUGH 9/30/2024</v>
      </c>
      <c r="B4" s="527"/>
      <c r="C4" s="527"/>
      <c r="D4" s="527"/>
      <c r="E4" s="527"/>
      <c r="F4" s="527"/>
      <c r="G4" s="527"/>
      <c r="H4" s="527"/>
      <c r="I4" s="527"/>
    </row>
    <row r="5" spans="1:15" s="335" customFormat="1" ht="21" customHeight="1">
      <c r="A5" s="526" t="s">
        <v>288</v>
      </c>
      <c r="B5" s="526"/>
      <c r="C5" s="526"/>
      <c r="D5" s="526"/>
      <c r="E5" s="526"/>
      <c r="F5" s="526"/>
      <c r="G5" s="526"/>
      <c r="H5" s="526"/>
      <c r="I5" s="526"/>
    </row>
    <row r="6" spans="1:15" s="335" customFormat="1" ht="21" customHeight="1">
      <c r="A6" s="576" t="s">
        <v>289</v>
      </c>
      <c r="B6" s="576"/>
      <c r="C6" s="576"/>
      <c r="D6" s="576"/>
      <c r="E6" s="576"/>
      <c r="F6" s="576"/>
      <c r="G6" s="576"/>
      <c r="H6" s="576"/>
      <c r="I6" s="576"/>
    </row>
    <row r="7" spans="1:15" ht="18.75">
      <c r="B7" s="577"/>
      <c r="C7" s="577"/>
      <c r="D7" s="577"/>
    </row>
    <row r="8" spans="1:15" ht="45.95" customHeight="1">
      <c r="B8" s="351" t="s">
        <v>5</v>
      </c>
      <c r="C8" s="129" t="s">
        <v>6</v>
      </c>
      <c r="D8" s="352" t="s">
        <v>4</v>
      </c>
    </row>
    <row r="9" spans="1:15" ht="45" customHeight="1">
      <c r="B9" s="353" t="s">
        <v>186</v>
      </c>
      <c r="C9" s="354" t="s">
        <v>156</v>
      </c>
      <c r="D9" s="354" t="s">
        <v>156</v>
      </c>
    </row>
    <row r="10" spans="1:15" ht="30" customHeight="1">
      <c r="B10" s="355" t="s">
        <v>10</v>
      </c>
      <c r="C10" s="186">
        <v>214477</v>
      </c>
      <c r="D10" s="186">
        <f>ROUND(C10*$C$35,0)</f>
        <v>222456</v>
      </c>
    </row>
    <row r="11" spans="1:15" ht="30" customHeight="1">
      <c r="B11" s="356" t="s">
        <v>11</v>
      </c>
      <c r="C11" s="186">
        <v>126247</v>
      </c>
      <c r="D11" s="186">
        <f t="shared" ref="D11:D12" si="0">ROUND(C11*$C$35,0)</f>
        <v>130943</v>
      </c>
      <c r="E11" s="357"/>
    </row>
    <row r="12" spans="1:15" ht="30" customHeight="1">
      <c r="B12" s="356" t="s">
        <v>167</v>
      </c>
      <c r="C12" s="186">
        <v>27713</v>
      </c>
      <c r="D12" s="186">
        <f t="shared" si="0"/>
        <v>28744</v>
      </c>
      <c r="E12" s="357"/>
    </row>
    <row r="13" spans="1:15" ht="30" customHeight="1">
      <c r="B13" s="358" t="s">
        <v>290</v>
      </c>
      <c r="C13" s="358"/>
      <c r="D13" s="359">
        <f>SUM(D10:D12)</f>
        <v>382143</v>
      </c>
    </row>
    <row r="14" spans="1:15" ht="30" customHeight="1">
      <c r="B14" s="358"/>
      <c r="C14" s="358"/>
      <c r="D14" s="360"/>
      <c r="E14" s="360"/>
    </row>
    <row r="15" spans="1:15" s="361" customFormat="1" ht="12.75">
      <c r="E15" s="362"/>
    </row>
    <row r="16" spans="1:15" s="361" customFormat="1" ht="35.1" customHeight="1">
      <c r="B16" s="363" t="s">
        <v>121</v>
      </c>
      <c r="C16" s="391"/>
      <c r="D16" s="364">
        <v>160</v>
      </c>
    </row>
    <row r="17" spans="2:8" s="361" customFormat="1" ht="12.75">
      <c r="E17" s="362"/>
    </row>
    <row r="18" spans="2:8">
      <c r="B18" s="365"/>
      <c r="C18" s="365"/>
      <c r="D18" s="366"/>
    </row>
    <row r="19" spans="2:8" s="335" customFormat="1" ht="26.45" customHeight="1">
      <c r="B19" s="570" t="s">
        <v>169</v>
      </c>
      <c r="C19" s="571"/>
      <c r="D19" s="571"/>
      <c r="E19" s="571"/>
      <c r="F19" s="571"/>
      <c r="G19" s="571"/>
      <c r="H19" s="572"/>
    </row>
    <row r="20" spans="2:8" s="335" customFormat="1" ht="14.45" customHeight="1">
      <c r="B20" s="367"/>
      <c r="C20" s="367"/>
      <c r="D20" s="367"/>
      <c r="E20" s="367"/>
      <c r="F20" s="367"/>
      <c r="G20" s="367"/>
      <c r="H20" s="367"/>
    </row>
    <row r="21" spans="2:8" s="335" customFormat="1">
      <c r="B21" s="338"/>
      <c r="C21" s="338"/>
      <c r="D21" s="368" t="s">
        <v>34</v>
      </c>
      <c r="E21" s="369"/>
      <c r="F21" s="369"/>
      <c r="G21" s="370"/>
    </row>
    <row r="22" spans="2:8" s="335" customFormat="1" ht="76.150000000000006" customHeight="1">
      <c r="B22" s="336" t="s">
        <v>291</v>
      </c>
      <c r="C22" s="371">
        <v>938335</v>
      </c>
      <c r="D22" s="186">
        <f>ROUND(C22*$C$35,0)</f>
        <v>973241</v>
      </c>
      <c r="E22" s="573" t="s">
        <v>292</v>
      </c>
      <c r="F22" s="574"/>
      <c r="G22" s="574"/>
      <c r="H22" s="575"/>
    </row>
    <row r="23" spans="2:8">
      <c r="B23" s="365"/>
      <c r="C23" s="365"/>
      <c r="D23" s="372"/>
    </row>
    <row r="24" spans="2:8">
      <c r="B24" s="365"/>
      <c r="C24" s="365"/>
      <c r="D24" s="372"/>
    </row>
    <row r="25" spans="2:8">
      <c r="B25" s="365"/>
      <c r="C25" s="365"/>
      <c r="D25" s="372"/>
    </row>
    <row r="26" spans="2:8">
      <c r="B26" s="365"/>
      <c r="C26" s="365"/>
      <c r="D26" s="372"/>
    </row>
    <row r="27" spans="2:8">
      <c r="B27" s="373"/>
      <c r="C27" s="373"/>
    </row>
    <row r="32" spans="2:8">
      <c r="B32" s="374"/>
      <c r="C32" s="374"/>
    </row>
    <row r="34" spans="2:3" s="376" customFormat="1" ht="12.75" hidden="1">
      <c r="B34" s="375" t="s">
        <v>36</v>
      </c>
      <c r="C34" s="375"/>
    </row>
    <row r="35" spans="2:3" s="376" customFormat="1" ht="12.75" hidden="1">
      <c r="B35" s="377" t="s">
        <v>18</v>
      </c>
      <c r="C35" s="377">
        <v>1.0371999999999999</v>
      </c>
    </row>
    <row r="36" spans="2:3" s="376" customFormat="1" ht="12" hidden="1">
      <c r="B36" s="376" t="s">
        <v>110</v>
      </c>
    </row>
    <row r="49" ht="18" customHeight="1"/>
  </sheetData>
  <mergeCells count="8">
    <mergeCell ref="B19:H19"/>
    <mergeCell ref="E22:H22"/>
    <mergeCell ref="A2:I2"/>
    <mergeCell ref="A3:I3"/>
    <mergeCell ref="A4:I4"/>
    <mergeCell ref="A5:I5"/>
    <mergeCell ref="A6:I6"/>
    <mergeCell ref="B7:D7"/>
  </mergeCells>
  <printOptions horizontalCentered="1"/>
  <pageMargins left="0.7" right="0.7" top="0.75" bottom="0.75" header="0.3" footer="0.3"/>
  <pageSetup scale="79"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996633"/>
    <pageSetUpPr fitToPage="1"/>
  </sheetPr>
  <dimension ref="A1:O42"/>
  <sheetViews>
    <sheetView zoomScale="90" zoomScaleNormal="90" workbookViewId="0">
      <selection activeCell="G10" sqref="G10"/>
    </sheetView>
  </sheetViews>
  <sheetFormatPr defaultColWidth="8.875" defaultRowHeight="15"/>
  <cols>
    <col min="1" max="1" width="2.125" style="350" customWidth="1"/>
    <col min="2" max="2" width="56.875" style="350" customWidth="1"/>
    <col min="3" max="3" width="20.25" style="350" hidden="1" customWidth="1"/>
    <col min="4" max="4" width="20.25" style="350" customWidth="1"/>
    <col min="5" max="5" width="10" style="350" customWidth="1"/>
    <col min="6" max="16384" width="8.875" style="350"/>
  </cols>
  <sheetData>
    <row r="1" spans="1:15" s="378" customFormat="1"/>
    <row r="2" spans="1:15" s="378" customFormat="1" ht="21" customHeight="1">
      <c r="A2" s="526" t="s">
        <v>286</v>
      </c>
      <c r="B2" s="526"/>
      <c r="C2" s="526"/>
      <c r="D2" s="526"/>
      <c r="E2" s="526"/>
      <c r="F2" s="526"/>
      <c r="G2" s="526"/>
      <c r="H2" s="526"/>
    </row>
    <row r="3" spans="1:15" s="378" customFormat="1" ht="21" customHeight="1">
      <c r="A3" s="526" t="s">
        <v>62</v>
      </c>
      <c r="B3" s="526"/>
      <c r="C3" s="526"/>
      <c r="D3" s="526"/>
      <c r="E3" s="526"/>
      <c r="F3" s="526"/>
      <c r="G3" s="526"/>
      <c r="H3" s="526"/>
      <c r="I3" s="133"/>
      <c r="J3" s="133"/>
      <c r="K3" s="133"/>
      <c r="L3" s="133"/>
      <c r="M3" s="133"/>
      <c r="N3" s="133"/>
      <c r="O3" s="133"/>
    </row>
    <row r="4" spans="1:15" s="378" customFormat="1" ht="21" customHeight="1">
      <c r="A4" s="527" t="str">
        <f>'2023_BannerMD_BMT_AUT_ADULT'!A4:E4</f>
        <v>EFFECTIVE 10/01/2023 THROUGH 9/30/2024</v>
      </c>
      <c r="B4" s="527"/>
      <c r="C4" s="527"/>
      <c r="D4" s="527"/>
      <c r="E4" s="527"/>
      <c r="F4" s="527"/>
      <c r="G4" s="527"/>
      <c r="H4" s="527"/>
    </row>
    <row r="5" spans="1:15" s="378" customFormat="1" ht="21" customHeight="1">
      <c r="A5" s="526" t="s">
        <v>288</v>
      </c>
      <c r="B5" s="526"/>
      <c r="C5" s="526"/>
      <c r="D5" s="526"/>
      <c r="E5" s="526"/>
      <c r="F5" s="526"/>
      <c r="G5" s="526"/>
      <c r="H5" s="526"/>
    </row>
    <row r="6" spans="1:15" s="378" customFormat="1" ht="21" customHeight="1">
      <c r="A6" s="581" t="s">
        <v>289</v>
      </c>
      <c r="B6" s="581"/>
      <c r="C6" s="581"/>
      <c r="D6" s="581"/>
      <c r="E6" s="581"/>
      <c r="F6" s="581"/>
      <c r="G6" s="581"/>
      <c r="H6" s="581"/>
    </row>
    <row r="8" spans="1:15" ht="18.75">
      <c r="B8" s="577"/>
      <c r="C8" s="577"/>
      <c r="D8" s="577"/>
    </row>
    <row r="9" spans="1:15" ht="45.95" customHeight="1">
      <c r="B9" s="351" t="s">
        <v>5</v>
      </c>
      <c r="C9" s="129" t="s">
        <v>6</v>
      </c>
      <c r="D9" s="352" t="s">
        <v>293</v>
      </c>
    </row>
    <row r="10" spans="1:15" ht="45" customHeight="1">
      <c r="B10" s="353" t="s">
        <v>186</v>
      </c>
      <c r="C10" s="354" t="s">
        <v>156</v>
      </c>
      <c r="D10" s="354" t="s">
        <v>156</v>
      </c>
    </row>
    <row r="11" spans="1:15" ht="30" customHeight="1">
      <c r="B11" s="355" t="s">
        <v>10</v>
      </c>
      <c r="C11" s="186">
        <v>230562</v>
      </c>
      <c r="D11" s="186">
        <f>ROUND(C11*$C$26,0)</f>
        <v>239139</v>
      </c>
    </row>
    <row r="12" spans="1:15" ht="30" customHeight="1">
      <c r="B12" s="356" t="s">
        <v>11</v>
      </c>
      <c r="C12" s="186">
        <v>76139</v>
      </c>
      <c r="D12" s="186">
        <f t="shared" ref="D12:D13" si="0">ROUND(C12*$C$26,0)</f>
        <v>78971</v>
      </c>
    </row>
    <row r="13" spans="1:15" ht="30" customHeight="1">
      <c r="B13" s="356" t="s">
        <v>167</v>
      </c>
      <c r="C13" s="186">
        <v>31100</v>
      </c>
      <c r="D13" s="186">
        <f t="shared" si="0"/>
        <v>32257</v>
      </c>
    </row>
    <row r="14" spans="1:15" ht="30" customHeight="1">
      <c r="B14" s="358" t="s">
        <v>290</v>
      </c>
      <c r="C14" s="358"/>
      <c r="D14" s="359">
        <f>SUM(D11:D13)</f>
        <v>350367</v>
      </c>
    </row>
    <row r="15" spans="1:15" ht="30" hidden="1" customHeight="1">
      <c r="B15" s="358"/>
      <c r="C15" s="358"/>
      <c r="D15" s="360"/>
      <c r="E15" s="360"/>
    </row>
    <row r="16" spans="1:15" s="361" customFormat="1" ht="12.75">
      <c r="E16" s="362"/>
    </row>
    <row r="17" spans="2:9" s="361" customFormat="1" ht="35.1" customHeight="1">
      <c r="B17" s="363" t="s">
        <v>121</v>
      </c>
      <c r="C17" s="391"/>
      <c r="D17" s="364">
        <v>160</v>
      </c>
    </row>
    <row r="18" spans="2:9" s="361" customFormat="1" ht="12.75">
      <c r="E18" s="362"/>
    </row>
    <row r="19" spans="2:9" s="378" customFormat="1" ht="26.45" customHeight="1">
      <c r="B19" s="570" t="s">
        <v>169</v>
      </c>
      <c r="C19" s="571"/>
      <c r="D19" s="571"/>
      <c r="E19" s="571"/>
      <c r="F19" s="571"/>
      <c r="G19" s="571"/>
      <c r="H19" s="572"/>
    </row>
    <row r="20" spans="2:9" s="378" customFormat="1" ht="14.45" customHeight="1">
      <c r="B20" s="367"/>
      <c r="C20" s="367"/>
      <c r="D20" s="367"/>
      <c r="E20" s="367"/>
      <c r="F20" s="367"/>
      <c r="G20" s="367"/>
      <c r="H20" s="367"/>
    </row>
    <row r="21" spans="2:9" s="378" customFormat="1">
      <c r="B21" s="379"/>
      <c r="C21" s="379"/>
      <c r="D21" s="380" t="s">
        <v>34</v>
      </c>
      <c r="E21" s="381"/>
      <c r="F21" s="381"/>
      <c r="G21" s="382"/>
    </row>
    <row r="22" spans="2:9" s="378" customFormat="1" ht="76.150000000000006" customHeight="1">
      <c r="B22" s="383" t="s">
        <v>294</v>
      </c>
      <c r="C22" s="384">
        <v>844501</v>
      </c>
      <c r="D22" s="186">
        <f t="shared" ref="D22" si="1">ROUND(C22*$C$26,0)</f>
        <v>875916</v>
      </c>
      <c r="E22" s="578" t="s">
        <v>292</v>
      </c>
      <c r="F22" s="579"/>
      <c r="G22" s="579"/>
      <c r="H22" s="580"/>
    </row>
    <row r="23" spans="2:9">
      <c r="B23" s="365"/>
      <c r="C23" s="365"/>
      <c r="D23" s="366"/>
    </row>
    <row r="24" spans="2:9" hidden="1">
      <c r="B24" s="365"/>
      <c r="C24" s="365"/>
      <c r="D24" s="372"/>
    </row>
    <row r="25" spans="2:9" s="376" customFormat="1" ht="12.75" hidden="1">
      <c r="B25" s="375" t="s">
        <v>36</v>
      </c>
      <c r="C25" s="375"/>
    </row>
    <row r="26" spans="2:9" s="376" customFormat="1" ht="12.75" hidden="1">
      <c r="B26" s="377" t="s">
        <v>18</v>
      </c>
      <c r="C26" s="377">
        <v>1.0371999999999999</v>
      </c>
    </row>
    <row r="27" spans="2:9" s="376" customFormat="1" ht="12" hidden="1">
      <c r="B27" s="376" t="s">
        <v>110</v>
      </c>
    </row>
    <row r="28" spans="2:9" hidden="1">
      <c r="B28" s="373"/>
      <c r="C28" s="373"/>
    </row>
    <row r="30" spans="2:9" s="15" customFormat="1" ht="68.25" customHeight="1">
      <c r="B30" s="520" t="s">
        <v>67</v>
      </c>
      <c r="C30" s="521"/>
      <c r="D30" s="521"/>
      <c r="E30" s="521"/>
      <c r="F30" s="521"/>
      <c r="G30" s="522"/>
      <c r="H30" s="10"/>
      <c r="I30" s="10"/>
    </row>
    <row r="42" ht="18" customHeight="1"/>
  </sheetData>
  <mergeCells count="9">
    <mergeCell ref="B30:G30"/>
    <mergeCell ref="B19:H19"/>
    <mergeCell ref="E22:H22"/>
    <mergeCell ref="A2:H2"/>
    <mergeCell ref="A3:H3"/>
    <mergeCell ref="A4:H4"/>
    <mergeCell ref="A5:H5"/>
    <mergeCell ref="A6:H6"/>
    <mergeCell ref="B8:D8"/>
  </mergeCells>
  <printOptions horizontalCentered="1"/>
  <pageMargins left="0.7" right="0.7" top="0.75" bottom="0.75" header="0.3" footer="0.3"/>
  <pageSetup scale="88"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996633"/>
    <pageSetUpPr fitToPage="1"/>
  </sheetPr>
  <dimension ref="A2:I43"/>
  <sheetViews>
    <sheetView topLeftCell="A3" zoomScale="90" zoomScaleNormal="90" workbookViewId="0">
      <selection activeCell="F11" sqref="F11"/>
    </sheetView>
  </sheetViews>
  <sheetFormatPr defaultColWidth="8.875" defaultRowHeight="15"/>
  <cols>
    <col min="1" max="1" width="8.875" style="89"/>
    <col min="2" max="2" width="56.875" style="89" customWidth="1"/>
    <col min="3" max="3" width="18.375" style="89" hidden="1" customWidth="1"/>
    <col min="4" max="4" width="16.375" style="89" customWidth="1"/>
    <col min="5" max="5" width="13.5" style="89" bestFit="1" customWidth="1"/>
    <col min="6" max="16384" width="8.875" style="89"/>
  </cols>
  <sheetData>
    <row r="2" spans="1:8" ht="21" customHeight="1">
      <c r="A2" s="526" t="s">
        <v>286</v>
      </c>
      <c r="B2" s="526"/>
      <c r="C2" s="526"/>
      <c r="D2" s="526"/>
      <c r="E2" s="526"/>
      <c r="F2" s="526"/>
      <c r="G2" s="526"/>
      <c r="H2" s="526"/>
    </row>
    <row r="3" spans="1:8" ht="21" customHeight="1">
      <c r="A3" s="526" t="s">
        <v>295</v>
      </c>
      <c r="B3" s="526"/>
      <c r="C3" s="526"/>
      <c r="D3" s="526"/>
      <c r="E3" s="526"/>
      <c r="F3" s="526"/>
      <c r="G3" s="526"/>
      <c r="H3" s="526"/>
    </row>
    <row r="4" spans="1:8" ht="21" customHeight="1">
      <c r="A4" s="527" t="str">
        <f>'2023_BannerMD_BMT_AUT_ADULT'!A4:E4</f>
        <v>EFFECTIVE 10/01/2023 THROUGH 9/30/2024</v>
      </c>
      <c r="B4" s="527"/>
      <c r="C4" s="527"/>
      <c r="D4" s="527"/>
      <c r="E4" s="527"/>
      <c r="F4" s="527"/>
      <c r="G4" s="527"/>
      <c r="H4" s="527"/>
    </row>
    <row r="5" spans="1:8" ht="21" customHeight="1">
      <c r="A5" s="526" t="s">
        <v>288</v>
      </c>
      <c r="B5" s="526"/>
      <c r="C5" s="526"/>
      <c r="D5" s="526"/>
      <c r="E5" s="526"/>
      <c r="F5" s="526"/>
      <c r="G5" s="526"/>
      <c r="H5" s="526"/>
    </row>
    <row r="6" spans="1:8" ht="21" customHeight="1">
      <c r="A6" s="585" t="s">
        <v>289</v>
      </c>
      <c r="B6" s="585"/>
      <c r="C6" s="585"/>
      <c r="D6" s="585"/>
      <c r="E6" s="585"/>
      <c r="F6" s="585"/>
      <c r="G6" s="585"/>
      <c r="H6" s="585"/>
    </row>
    <row r="7" spans="1:8" ht="21" customHeight="1">
      <c r="A7" s="402"/>
      <c r="B7" s="402"/>
      <c r="C7" s="402"/>
      <c r="D7" s="402"/>
      <c r="E7" s="402"/>
      <c r="F7" s="402"/>
      <c r="G7" s="402"/>
      <c r="H7" s="402"/>
    </row>
    <row r="8" spans="1:8">
      <c r="D8" s="294" t="s">
        <v>4</v>
      </c>
    </row>
    <row r="9" spans="1:8" ht="30" customHeight="1">
      <c r="B9" s="98" t="s">
        <v>5</v>
      </c>
      <c r="C9" s="90" t="s">
        <v>6</v>
      </c>
      <c r="D9" s="99" t="s">
        <v>248</v>
      </c>
      <c r="E9" s="100"/>
      <c r="F9" s="100"/>
      <c r="G9" s="100"/>
    </row>
    <row r="10" spans="1:8" ht="45" customHeight="1">
      <c r="B10" s="260" t="s">
        <v>186</v>
      </c>
      <c r="C10" s="90" t="s">
        <v>156</v>
      </c>
      <c r="D10" s="99" t="s">
        <v>156</v>
      </c>
      <c r="E10" s="100"/>
      <c r="F10" s="100"/>
      <c r="G10" s="100"/>
    </row>
    <row r="11" spans="1:8" ht="30" customHeight="1">
      <c r="B11" s="101" t="s">
        <v>10</v>
      </c>
      <c r="C11" s="238">
        <v>238593</v>
      </c>
      <c r="D11" s="186">
        <f>ROUND(C11*$C$29,0)</f>
        <v>247469</v>
      </c>
      <c r="E11" s="102"/>
      <c r="F11" s="95"/>
      <c r="G11" s="96"/>
    </row>
    <row r="12" spans="1:8" ht="30" customHeight="1">
      <c r="B12" s="103" t="s">
        <v>11</v>
      </c>
      <c r="C12" s="238">
        <v>123682</v>
      </c>
      <c r="D12" s="186">
        <f>ROUND(C12*$C$29,0)</f>
        <v>128283</v>
      </c>
      <c r="E12" s="102"/>
      <c r="F12" s="95"/>
      <c r="G12" s="96"/>
    </row>
    <row r="13" spans="1:8" ht="30" customHeight="1">
      <c r="B13" s="103" t="s">
        <v>167</v>
      </c>
      <c r="C13" s="238">
        <v>61841</v>
      </c>
      <c r="D13" s="186">
        <f>ROUND(C13*$C$29,0)</f>
        <v>64141</v>
      </c>
      <c r="E13" s="102"/>
      <c r="F13" s="95"/>
      <c r="G13" s="96"/>
    </row>
    <row r="14" spans="1:8" ht="30" customHeight="1">
      <c r="B14" s="91" t="s">
        <v>290</v>
      </c>
      <c r="C14" s="91"/>
      <c r="D14" s="188">
        <f>SUM(D11:D13)</f>
        <v>439893</v>
      </c>
      <c r="E14" s="104"/>
      <c r="F14" s="95"/>
      <c r="G14" s="96"/>
    </row>
    <row r="15" spans="1:8">
      <c r="B15" s="95"/>
      <c r="C15" s="95"/>
      <c r="D15" s="188"/>
      <c r="E15" s="95"/>
      <c r="F15" s="95"/>
      <c r="G15" s="96"/>
    </row>
    <row r="16" spans="1:8" ht="26.45" customHeight="1">
      <c r="B16" s="586" t="s">
        <v>169</v>
      </c>
      <c r="C16" s="587"/>
      <c r="D16" s="587"/>
      <c r="E16" s="587"/>
      <c r="F16" s="587"/>
      <c r="G16" s="588"/>
    </row>
    <row r="17" spans="2:9" ht="14.45" customHeight="1">
      <c r="B17" s="295"/>
      <c r="C17" s="295"/>
      <c r="D17" s="295"/>
      <c r="E17" s="295"/>
      <c r="F17" s="295"/>
      <c r="G17" s="295"/>
    </row>
    <row r="18" spans="2:9">
      <c r="B18" s="92"/>
      <c r="C18" s="92" t="s">
        <v>34</v>
      </c>
      <c r="D18" s="93" t="s">
        <v>34</v>
      </c>
      <c r="E18" s="95"/>
      <c r="F18" s="95"/>
      <c r="G18" s="96"/>
    </row>
    <row r="19" spans="2:9" ht="76.150000000000006" customHeight="1">
      <c r="B19" s="94" t="s">
        <v>294</v>
      </c>
      <c r="C19" s="189">
        <v>1060290</v>
      </c>
      <c r="D19" s="186">
        <f>ROUND(C19*$C$29,0)</f>
        <v>1099733</v>
      </c>
      <c r="E19" s="582" t="s">
        <v>292</v>
      </c>
      <c r="F19" s="583"/>
      <c r="G19" s="584"/>
      <c r="I19" s="448"/>
    </row>
    <row r="20" spans="2:9">
      <c r="B20" s="97"/>
      <c r="C20" s="97"/>
      <c r="D20" s="105"/>
      <c r="E20" s="97"/>
      <c r="F20" s="95"/>
      <c r="G20" s="95"/>
    </row>
    <row r="21" spans="2:9" s="15" customFormat="1" ht="63" customHeight="1">
      <c r="B21" s="520" t="s">
        <v>67</v>
      </c>
      <c r="C21" s="521"/>
      <c r="D21" s="521"/>
      <c r="E21" s="521"/>
      <c r="F21" s="521"/>
      <c r="G21" s="522"/>
      <c r="H21" s="10"/>
      <c r="I21" s="10"/>
    </row>
    <row r="28" spans="2:9" s="10" customFormat="1" ht="12.75" hidden="1">
      <c r="B28" s="138" t="s">
        <v>36</v>
      </c>
      <c r="C28" s="15"/>
      <c r="D28" s="15"/>
      <c r="E28" s="15"/>
      <c r="F28" s="15"/>
    </row>
    <row r="29" spans="2:9" s="10" customFormat="1" ht="12.75" hidden="1">
      <c r="B29" s="25" t="s">
        <v>18</v>
      </c>
      <c r="C29" s="27">
        <v>1.0371999999999999</v>
      </c>
    </row>
    <row r="30" spans="2:9" s="10" customFormat="1" ht="12">
      <c r="C30" s="201"/>
    </row>
    <row r="43" ht="18" customHeight="1"/>
  </sheetData>
  <mergeCells count="8">
    <mergeCell ref="B21:G21"/>
    <mergeCell ref="E19:G19"/>
    <mergeCell ref="A2:H2"/>
    <mergeCell ref="A3:H3"/>
    <mergeCell ref="A4:H4"/>
    <mergeCell ref="A5:H5"/>
    <mergeCell ref="A6:H6"/>
    <mergeCell ref="B16:G16"/>
  </mergeCells>
  <printOptions horizontalCentered="1"/>
  <pageMargins left="0.7" right="0.7" top="0.75" bottom="0.75" header="0.3" footer="0.3"/>
  <pageSetup scale="94"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70C0"/>
    <pageSetUpPr fitToPage="1"/>
  </sheetPr>
  <dimension ref="A2:H29"/>
  <sheetViews>
    <sheetView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26.5" style="15" hidden="1" customWidth="1"/>
    <col min="4" max="4" width="26.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296</v>
      </c>
      <c r="B2" s="510"/>
      <c r="C2" s="510"/>
      <c r="D2" s="510"/>
      <c r="E2" s="510"/>
      <c r="F2" s="510"/>
      <c r="G2" s="510"/>
    </row>
    <row r="3" spans="1:7" s="11" customFormat="1" ht="19.899999999999999" customHeight="1">
      <c r="A3" s="510" t="s">
        <v>297</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298</v>
      </c>
      <c r="B5" s="510"/>
      <c r="C5" s="510"/>
      <c r="D5" s="510"/>
      <c r="E5" s="510"/>
      <c r="F5" s="510"/>
      <c r="G5" s="510"/>
    </row>
    <row r="6" spans="1:7">
      <c r="D6" s="2"/>
    </row>
    <row r="7" spans="1:7" ht="21" customHeight="1">
      <c r="B7" s="17"/>
      <c r="C7" s="17"/>
      <c r="D7" s="2" t="s">
        <v>89</v>
      </c>
      <c r="E7" s="2"/>
      <c r="F7" s="2"/>
      <c r="G7" s="2"/>
    </row>
    <row r="8" spans="1:7" ht="24.95" customHeight="1">
      <c r="B8" s="18" t="s">
        <v>5</v>
      </c>
      <c r="C8" s="129" t="s">
        <v>6</v>
      </c>
      <c r="D8" s="18" t="s">
        <v>7</v>
      </c>
      <c r="E8" s="2"/>
      <c r="F8" s="2"/>
      <c r="G8" s="2"/>
    </row>
    <row r="9" spans="1:7" ht="49.5" customHeight="1">
      <c r="B9" s="398" t="s">
        <v>8</v>
      </c>
      <c r="C9" s="248">
        <v>5944</v>
      </c>
      <c r="D9" s="147">
        <f>ROUND(C9*$C$27,0)</f>
        <v>6165</v>
      </c>
      <c r="E9" s="2"/>
      <c r="F9" s="2"/>
      <c r="G9" s="2"/>
    </row>
    <row r="10" spans="1:7" ht="35.1" customHeight="1">
      <c r="B10" s="269" t="s">
        <v>231</v>
      </c>
      <c r="C10" s="267">
        <v>32667</v>
      </c>
      <c r="D10" s="147">
        <f>ROUND(C10*$C$27,0)</f>
        <v>33882</v>
      </c>
    </row>
    <row r="11" spans="1:7" ht="35.1" customHeight="1">
      <c r="B11" s="400" t="s">
        <v>299</v>
      </c>
      <c r="C11" s="276" t="s">
        <v>300</v>
      </c>
      <c r="D11" s="190" t="s">
        <v>300</v>
      </c>
    </row>
    <row r="12" spans="1:7" ht="35.1" customHeight="1">
      <c r="B12" s="78" t="s">
        <v>10</v>
      </c>
      <c r="C12" s="266">
        <v>58800</v>
      </c>
      <c r="D12" s="147">
        <f>ROUND(C12*$C$27,0)</f>
        <v>60987</v>
      </c>
    </row>
    <row r="13" spans="1:7" ht="35.1" customHeight="1">
      <c r="B13" s="29" t="s">
        <v>11</v>
      </c>
      <c r="C13" s="266">
        <v>151573</v>
      </c>
      <c r="D13" s="147">
        <f t="shared" ref="D13:D14" si="0">ROUND(C13*$C$27,0)</f>
        <v>157212</v>
      </c>
    </row>
    <row r="14" spans="1:7" ht="35.1" customHeight="1">
      <c r="B14" s="29" t="s">
        <v>12</v>
      </c>
      <c r="C14" s="266">
        <v>28094</v>
      </c>
      <c r="D14" s="147">
        <f t="shared" si="0"/>
        <v>29139</v>
      </c>
    </row>
    <row r="15" spans="1:7" ht="35.1" customHeight="1">
      <c r="B15" s="21" t="s">
        <v>301</v>
      </c>
      <c r="C15" s="21"/>
      <c r="D15" s="148">
        <f>SUM(D9:D14)</f>
        <v>287385</v>
      </c>
    </row>
    <row r="16" spans="1:7" ht="14.25" customHeight="1">
      <c r="D16" s="150"/>
    </row>
    <row r="17" spans="2:8" ht="20.100000000000001" customHeight="1">
      <c r="B17" s="23" t="s">
        <v>121</v>
      </c>
      <c r="C17" s="24"/>
      <c r="D17" s="149">
        <v>170</v>
      </c>
    </row>
    <row r="18" spans="2:8">
      <c r="D18" s="152"/>
    </row>
    <row r="19" spans="2:8" ht="63.75" customHeight="1">
      <c r="B19" s="5" t="s">
        <v>14</v>
      </c>
      <c r="C19" s="5"/>
      <c r="D19" s="151">
        <f>'2023_BannerMD_BMT_AUT_ADULT'!D16</f>
        <v>2317</v>
      </c>
      <c r="E19" s="512" t="str">
        <f>'2023_BannerMD_BMT_AUT_ADULT'!E16</f>
        <v>Days 11+/61+ paid at the per diem rate are not subject to the transplant outlier (prep and transplant through day 60) but are subject to outlier pursuant to the transplant specialty contract at an established threshold of $7,263.18</v>
      </c>
      <c r="F19" s="513"/>
      <c r="G19" s="514"/>
    </row>
    <row r="20" spans="2:8">
      <c r="B20" s="9"/>
      <c r="C20" s="9"/>
      <c r="D20" s="169"/>
    </row>
    <row r="21" spans="2:8">
      <c r="B21" s="1"/>
      <c r="C21" s="51" t="s">
        <v>34</v>
      </c>
      <c r="D21" s="158" t="s">
        <v>34</v>
      </c>
    </row>
    <row r="22" spans="2:8" ht="25.15" customHeight="1">
      <c r="B22" s="83" t="s">
        <v>302</v>
      </c>
      <c r="C22" s="192">
        <v>611258</v>
      </c>
      <c r="D22" s="147">
        <f t="shared" ref="D22" si="1">ROUND(C22*$C$27,0)</f>
        <v>633997</v>
      </c>
      <c r="E22" s="82" t="s">
        <v>303</v>
      </c>
    </row>
    <row r="23" spans="2:8" ht="17.45" customHeight="1"/>
    <row r="24" spans="2:8" s="12" customFormat="1" ht="45" customHeight="1">
      <c r="B24"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8"/>
      <c r="D24" s="508"/>
      <c r="E24" s="508"/>
      <c r="F24" s="508"/>
      <c r="G24" s="509"/>
    </row>
    <row r="26" spans="2:8" hidden="1">
      <c r="B26" s="138" t="s">
        <v>36</v>
      </c>
      <c r="G26" s="10"/>
      <c r="H26" s="10"/>
    </row>
    <row r="27" spans="2:8" hidden="1">
      <c r="B27" s="25" t="s">
        <v>18</v>
      </c>
      <c r="C27" s="27">
        <v>1.0371999999999999</v>
      </c>
    </row>
    <row r="28" spans="2:8" hidden="1">
      <c r="C28" s="198"/>
    </row>
    <row r="29" spans="2:8" ht="24.6" customHeight="1">
      <c r="B29" s="507" t="s">
        <v>90</v>
      </c>
      <c r="C29" s="508"/>
      <c r="D29" s="508"/>
      <c r="E29" s="508"/>
      <c r="F29" s="508"/>
      <c r="G29" s="509"/>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A1:H30"/>
  <sheetViews>
    <sheetView zoomScale="90" zoomScaleNormal="90" zoomScaleSheetLayoutView="70" workbookViewId="0">
      <selection activeCell="F9" sqref="F9"/>
    </sheetView>
  </sheetViews>
  <sheetFormatPr defaultColWidth="9" defaultRowHeight="12.75"/>
  <cols>
    <col min="1" max="1" width="2.875" style="15" customWidth="1"/>
    <col min="2" max="2" width="64" style="15" customWidth="1"/>
    <col min="3" max="3" width="11.3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296</v>
      </c>
      <c r="B2" s="510"/>
      <c r="C2" s="510"/>
      <c r="D2" s="510"/>
      <c r="E2" s="510"/>
      <c r="F2" s="510"/>
      <c r="G2" s="510"/>
    </row>
    <row r="3" spans="1:7" s="11" customFormat="1" ht="19.899999999999999" customHeight="1">
      <c r="A3" s="510" t="s">
        <v>304</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298</v>
      </c>
      <c r="B5" s="510"/>
      <c r="C5" s="510"/>
      <c r="D5" s="510"/>
      <c r="E5" s="510"/>
      <c r="F5" s="510"/>
      <c r="G5" s="510"/>
    </row>
    <row r="6" spans="1:7" s="11" customFormat="1" ht="19.899999999999999" customHeight="1">
      <c r="A6" s="393"/>
      <c r="B6" s="393"/>
      <c r="C6" s="393"/>
      <c r="D6" s="393"/>
      <c r="E6" s="393"/>
      <c r="F6" s="393"/>
      <c r="G6" s="393"/>
    </row>
    <row r="7" spans="1:7" ht="17.100000000000001" customHeight="1">
      <c r="B7" s="17"/>
      <c r="C7" s="17"/>
      <c r="D7" s="2" t="s">
        <v>89</v>
      </c>
      <c r="E7" s="2"/>
      <c r="F7" s="2"/>
      <c r="G7" s="2"/>
    </row>
    <row r="8" spans="1:7" ht="35.1" customHeight="1">
      <c r="B8" s="18" t="s">
        <v>5</v>
      </c>
      <c r="C8" s="129" t="s">
        <v>6</v>
      </c>
      <c r="D8" s="18" t="s">
        <v>7</v>
      </c>
      <c r="E8" s="2"/>
      <c r="F8" s="2"/>
      <c r="G8" s="2"/>
    </row>
    <row r="9" spans="1:7" ht="48.75" customHeight="1">
      <c r="B9" s="398" t="s">
        <v>8</v>
      </c>
      <c r="C9" s="216">
        <v>5731</v>
      </c>
      <c r="D9" s="147">
        <f>ROUND(C9*$C$27,0)</f>
        <v>5944</v>
      </c>
      <c r="E9" s="2"/>
      <c r="F9" s="37"/>
      <c r="G9" s="2"/>
    </row>
    <row r="10" spans="1:7" ht="35.1" customHeight="1">
      <c r="B10" s="50" t="s">
        <v>231</v>
      </c>
      <c r="C10" s="239">
        <v>2613</v>
      </c>
      <c r="D10" s="147">
        <f t="shared" ref="D10:D14" si="0">ROUND(C10*$C$27,0)</f>
        <v>2710</v>
      </c>
      <c r="E10" s="2"/>
      <c r="F10" s="37"/>
    </row>
    <row r="11" spans="1:7" ht="35.1" customHeight="1">
      <c r="B11" s="4" t="s">
        <v>299</v>
      </c>
      <c r="C11" s="240">
        <v>11760</v>
      </c>
      <c r="D11" s="147">
        <f t="shared" si="0"/>
        <v>12197</v>
      </c>
      <c r="F11" s="37"/>
    </row>
    <row r="12" spans="1:7" ht="35.1" customHeight="1">
      <c r="B12" s="23" t="s">
        <v>10</v>
      </c>
      <c r="C12" s="170">
        <v>52267</v>
      </c>
      <c r="D12" s="147">
        <f t="shared" si="0"/>
        <v>54211</v>
      </c>
      <c r="F12" s="37"/>
    </row>
    <row r="13" spans="1:7" ht="35.1" customHeight="1">
      <c r="B13" s="29" t="s">
        <v>11</v>
      </c>
      <c r="C13" s="170">
        <v>138507</v>
      </c>
      <c r="D13" s="147">
        <f t="shared" si="0"/>
        <v>143659</v>
      </c>
      <c r="F13" s="37"/>
    </row>
    <row r="14" spans="1:7" ht="35.1" customHeight="1">
      <c r="B14" s="29" t="s">
        <v>12</v>
      </c>
      <c r="C14" s="170">
        <v>26131</v>
      </c>
      <c r="D14" s="147">
        <f t="shared" si="0"/>
        <v>27103</v>
      </c>
      <c r="F14" s="37"/>
    </row>
    <row r="15" spans="1:7" ht="35.1" customHeight="1">
      <c r="B15" s="21" t="s">
        <v>233</v>
      </c>
      <c r="C15" s="21"/>
      <c r="D15" s="176">
        <f>SUM(D9:D14)</f>
        <v>245824</v>
      </c>
      <c r="F15" s="37"/>
    </row>
    <row r="16" spans="1:7" ht="14.25" customHeight="1">
      <c r="D16" s="191"/>
      <c r="F16" s="20"/>
    </row>
    <row r="17" spans="2:8" ht="35.1" customHeight="1">
      <c r="B17" s="23" t="s">
        <v>121</v>
      </c>
      <c r="C17" s="24"/>
      <c r="D17" s="149">
        <v>170</v>
      </c>
    </row>
    <row r="18" spans="2:8">
      <c r="D18" s="152"/>
    </row>
    <row r="19" spans="2:8" ht="57.75" customHeight="1">
      <c r="B19" s="5" t="s">
        <v>14</v>
      </c>
      <c r="C19" s="5"/>
      <c r="D19" s="151">
        <f>'2023_BannerMD_BMT_AUT_ADULT'!D16</f>
        <v>2317</v>
      </c>
      <c r="E19" s="512" t="str">
        <f>'2023_BannerMD_BMT_AUT_ADULT'!E16</f>
        <v>Days 11+/61+ paid at the per diem rate are not subject to the transplant outlier (prep and transplant through day 60) but are subject to outlier pursuant to the transplant specialty contract at an established threshold of $7,263.18</v>
      </c>
      <c r="F19" s="513"/>
      <c r="G19" s="514"/>
    </row>
    <row r="20" spans="2:8">
      <c r="B20" s="9"/>
      <c r="C20" s="9"/>
      <c r="D20" s="169"/>
      <c r="F20" s="434"/>
    </row>
    <row r="21" spans="2:8" ht="15.6" customHeight="1">
      <c r="B21" s="1"/>
      <c r="C21" s="51" t="s">
        <v>34</v>
      </c>
      <c r="D21" s="158" t="s">
        <v>34</v>
      </c>
    </row>
    <row r="22" spans="2:8" ht="35.1" customHeight="1">
      <c r="B22" s="83" t="s">
        <v>302</v>
      </c>
      <c r="C22" s="192">
        <v>491056</v>
      </c>
      <c r="D22" s="147">
        <f t="shared" ref="D22" si="1">ROUND(C22*$C$27,0)</f>
        <v>509323</v>
      </c>
      <c r="E22" s="82" t="s">
        <v>303</v>
      </c>
    </row>
    <row r="23" spans="2:8" ht="12.6" customHeight="1"/>
    <row r="24" spans="2:8" s="12" customFormat="1" ht="56.25" customHeight="1">
      <c r="B24"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8"/>
      <c r="D24" s="508"/>
      <c r="E24" s="508"/>
      <c r="F24" s="508"/>
      <c r="G24" s="509"/>
    </row>
    <row r="25" spans="2:8" hidden="1">
      <c r="E25" s="392"/>
      <c r="F25" s="392"/>
    </row>
    <row r="26" spans="2:8" hidden="1">
      <c r="B26" s="138" t="s">
        <v>36</v>
      </c>
      <c r="G26" s="10"/>
      <c r="H26" s="10"/>
    </row>
    <row r="27" spans="2:8" hidden="1">
      <c r="B27" s="25" t="s">
        <v>18</v>
      </c>
      <c r="C27" s="27">
        <v>1.0371999999999999</v>
      </c>
    </row>
    <row r="28" spans="2:8">
      <c r="C28" s="198"/>
    </row>
    <row r="29" spans="2:8" ht="24" customHeight="1">
      <c r="B29" s="507" t="s">
        <v>90</v>
      </c>
      <c r="C29" s="508"/>
      <c r="D29" s="508"/>
      <c r="E29" s="508"/>
      <c r="F29" s="508"/>
      <c r="G29" s="509"/>
    </row>
    <row r="30" spans="2:8">
      <c r="E30" s="433"/>
      <c r="F30" s="433"/>
    </row>
  </sheetData>
  <mergeCells count="7">
    <mergeCell ref="B24:G24"/>
    <mergeCell ref="B29:G29"/>
    <mergeCell ref="A2:G2"/>
    <mergeCell ref="A3:G3"/>
    <mergeCell ref="A4:G4"/>
    <mergeCell ref="A5:G5"/>
    <mergeCell ref="E19:G19"/>
  </mergeCells>
  <printOptions horizontalCentered="1"/>
  <pageMargins left="0.25" right="0.25" top="0.25" bottom="0.25" header="0.25" footer="0.25"/>
  <pageSetup scale="83" orientation="landscape" r:id="rId1"/>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07D6-2D9B-49B4-BB7B-E5242718A08C}">
  <sheetPr>
    <tabColor rgb="FF0070C0"/>
    <pageSetUpPr fitToPage="1"/>
  </sheetPr>
  <dimension ref="A1:H29"/>
  <sheetViews>
    <sheetView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17.8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296</v>
      </c>
      <c r="B2" s="510"/>
      <c r="C2" s="510"/>
      <c r="D2" s="510"/>
      <c r="E2" s="510"/>
      <c r="F2" s="510"/>
      <c r="G2" s="510"/>
    </row>
    <row r="3" spans="1:7" s="11" customFormat="1" ht="19.899999999999999" customHeight="1">
      <c r="A3" s="510" t="s">
        <v>305</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298</v>
      </c>
      <c r="B5" s="510"/>
      <c r="C5" s="510"/>
      <c r="D5" s="510"/>
      <c r="E5" s="510"/>
      <c r="F5" s="510"/>
      <c r="G5" s="510"/>
    </row>
    <row r="6" spans="1:7" s="11" customFormat="1" ht="19.899999999999999" customHeight="1">
      <c r="A6" s="393"/>
      <c r="B6" s="393"/>
      <c r="C6" s="393"/>
      <c r="D6" s="393"/>
      <c r="E6" s="393"/>
      <c r="F6" s="393"/>
      <c r="G6" s="393"/>
    </row>
    <row r="7" spans="1:7" ht="17.100000000000001" customHeight="1">
      <c r="B7" s="17"/>
      <c r="C7" s="17"/>
      <c r="D7" s="2" t="s">
        <v>89</v>
      </c>
      <c r="E7" s="2"/>
      <c r="F7" s="2"/>
      <c r="G7" s="2"/>
    </row>
    <row r="8" spans="1:7" ht="35.1" customHeight="1">
      <c r="B8" s="18" t="s">
        <v>5</v>
      </c>
      <c r="C8" s="129" t="s">
        <v>6</v>
      </c>
      <c r="D8" s="18" t="s">
        <v>7</v>
      </c>
      <c r="E8" s="2"/>
      <c r="F8" s="2"/>
      <c r="G8" s="2"/>
    </row>
    <row r="9" spans="1:7" ht="42.75" customHeight="1">
      <c r="B9" s="398" t="s">
        <v>8</v>
      </c>
      <c r="C9" s="216">
        <v>7708</v>
      </c>
      <c r="D9" s="147">
        <f>ROUND(C9*$C$26,0)</f>
        <v>7995</v>
      </c>
      <c r="E9" s="2"/>
      <c r="F9" s="37"/>
      <c r="G9" s="2"/>
    </row>
    <row r="10" spans="1:7" ht="35.1" customHeight="1">
      <c r="B10" s="4" t="s">
        <v>299</v>
      </c>
      <c r="C10" s="240">
        <v>15304</v>
      </c>
      <c r="D10" s="147">
        <f t="shared" ref="D10:D13" si="0">ROUND(C10*$C$26,0)</f>
        <v>15873</v>
      </c>
      <c r="F10" s="37"/>
    </row>
    <row r="11" spans="1:7" ht="35.1" customHeight="1">
      <c r="B11" s="23" t="s">
        <v>10</v>
      </c>
      <c r="C11" s="170">
        <v>54339</v>
      </c>
      <c r="D11" s="147">
        <f t="shared" si="0"/>
        <v>56360</v>
      </c>
      <c r="F11" s="37"/>
    </row>
    <row r="12" spans="1:7" ht="35.1" customHeight="1">
      <c r="B12" s="29" t="s">
        <v>11</v>
      </c>
      <c r="C12" s="170">
        <v>82944</v>
      </c>
      <c r="D12" s="147">
        <f t="shared" si="0"/>
        <v>86030</v>
      </c>
      <c r="F12" s="37"/>
    </row>
    <row r="13" spans="1:7" ht="35.1" customHeight="1">
      <c r="B13" s="29" t="s">
        <v>12</v>
      </c>
      <c r="C13" s="170">
        <v>19468</v>
      </c>
      <c r="D13" s="147">
        <f t="shared" si="0"/>
        <v>20192</v>
      </c>
      <c r="F13" s="37"/>
    </row>
    <row r="14" spans="1:7" ht="35.1" customHeight="1">
      <c r="B14" s="21" t="s">
        <v>233</v>
      </c>
      <c r="C14" s="21"/>
      <c r="D14" s="176">
        <f>SUM(D9:D13)</f>
        <v>186450</v>
      </c>
      <c r="F14" s="37"/>
    </row>
    <row r="15" spans="1:7" ht="14.25" customHeight="1">
      <c r="D15" s="191"/>
      <c r="F15" s="20"/>
    </row>
    <row r="16" spans="1:7" ht="35.1" customHeight="1">
      <c r="B16" s="23" t="s">
        <v>121</v>
      </c>
      <c r="C16" s="24"/>
      <c r="D16" s="149">
        <v>170</v>
      </c>
    </row>
    <row r="17" spans="2:8">
      <c r="D17" s="152"/>
    </row>
    <row r="18" spans="2:8" ht="57.75" customHeight="1">
      <c r="B18" s="5" t="s">
        <v>14</v>
      </c>
      <c r="C18" s="5"/>
      <c r="D18" s="151">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2:8">
      <c r="B19" s="9"/>
      <c r="C19" s="9"/>
      <c r="D19" s="169"/>
      <c r="F19" s="434"/>
    </row>
    <row r="20" spans="2:8" ht="15.6" customHeight="1">
      <c r="B20" s="1"/>
      <c r="C20" s="51" t="s">
        <v>34</v>
      </c>
      <c r="D20" s="158" t="s">
        <v>34</v>
      </c>
    </row>
    <row r="21" spans="2:8" ht="35.1" customHeight="1">
      <c r="B21" s="83" t="s">
        <v>302</v>
      </c>
      <c r="C21" s="192">
        <v>482408</v>
      </c>
      <c r="D21" s="147">
        <f t="shared" ref="D21" si="1">ROUND(C21*$C$26,0)</f>
        <v>500354</v>
      </c>
      <c r="E21" s="82" t="s">
        <v>303</v>
      </c>
    </row>
    <row r="22" spans="2:8" ht="12.6" customHeight="1"/>
    <row r="23" spans="2:8" s="12" customFormat="1" ht="56.25" customHeight="1">
      <c r="B23"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508"/>
      <c r="D23" s="508"/>
      <c r="E23" s="508"/>
      <c r="F23" s="508"/>
      <c r="G23" s="509"/>
    </row>
    <row r="24" spans="2:8">
      <c r="E24" s="392"/>
      <c r="F24" s="392"/>
    </row>
    <row r="25" spans="2:8" hidden="1">
      <c r="B25" s="138" t="s">
        <v>36</v>
      </c>
      <c r="G25" s="10"/>
      <c r="H25" s="10"/>
    </row>
    <row r="26" spans="2:8" hidden="1">
      <c r="B26" s="25" t="s">
        <v>18</v>
      </c>
      <c r="C26" s="27">
        <v>1.0371999999999999</v>
      </c>
    </row>
    <row r="27" spans="2:8" hidden="1">
      <c r="C27" s="198"/>
    </row>
    <row r="28" spans="2:8" ht="24" customHeight="1">
      <c r="B28" s="507" t="s">
        <v>90</v>
      </c>
      <c r="C28" s="508"/>
      <c r="D28" s="508"/>
      <c r="E28" s="508"/>
      <c r="F28" s="508"/>
      <c r="G28" s="509"/>
    </row>
    <row r="29" spans="2:8">
      <c r="E29" s="392"/>
      <c r="F29" s="392"/>
    </row>
  </sheetData>
  <mergeCells count="7">
    <mergeCell ref="B23:G23"/>
    <mergeCell ref="B28:G28"/>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2:I28"/>
  <sheetViews>
    <sheetView showGridLines="0" topLeftCell="A5" zoomScale="90" zoomScaleNormal="90" zoomScaleSheetLayoutView="70" workbookViewId="0">
      <selection activeCell="F10" sqref="F10"/>
    </sheetView>
  </sheetViews>
  <sheetFormatPr defaultColWidth="9" defaultRowHeight="12.75"/>
  <cols>
    <col min="1" max="1" width="2.875" style="15" customWidth="1"/>
    <col min="2" max="2" width="62.625" style="15" customWidth="1"/>
    <col min="3" max="3" width="13.375" style="15" hidden="1" customWidth="1"/>
    <col min="4" max="4" width="23.375" style="15" customWidth="1"/>
    <col min="5" max="5" width="18.625" style="15" customWidth="1"/>
    <col min="6" max="6" width="22.75" style="15" customWidth="1"/>
    <col min="7" max="7" width="9" style="15" customWidth="1"/>
    <col min="8" max="16384" width="9" style="15"/>
  </cols>
  <sheetData>
    <row r="2" spans="2:9" s="11" customFormat="1" ht="19.899999999999999" customHeight="1">
      <c r="B2" s="510" t="s">
        <v>61</v>
      </c>
      <c r="C2" s="510"/>
      <c r="D2" s="510"/>
      <c r="E2" s="510"/>
      <c r="F2" s="510"/>
    </row>
    <row r="3" spans="2:9" s="11" customFormat="1" ht="19.899999999999999" customHeight="1">
      <c r="B3" s="510" t="s">
        <v>72</v>
      </c>
      <c r="C3" s="510"/>
      <c r="D3" s="510"/>
      <c r="E3" s="510"/>
      <c r="F3" s="510"/>
    </row>
    <row r="4" spans="2:9" s="11" customFormat="1" ht="19.899999999999999" customHeight="1">
      <c r="B4" s="511" t="str">
        <f>'2023_BUMCP_KIDNEY CADAVERIC'!B4:E4</f>
        <v>EFFECTIVE 10/01/2023 THROUGH 9/30/2024</v>
      </c>
      <c r="C4" s="511"/>
      <c r="D4" s="511"/>
      <c r="E4" s="511"/>
      <c r="F4" s="511"/>
    </row>
    <row r="5" spans="2:9" s="11" customFormat="1" ht="19.899999999999999" customHeight="1">
      <c r="B5" s="510" t="s">
        <v>63</v>
      </c>
      <c r="C5" s="510"/>
      <c r="D5" s="510"/>
      <c r="E5" s="510"/>
      <c r="F5" s="510"/>
    </row>
    <row r="6" spans="2:9" ht="15.75">
      <c r="D6" s="2"/>
      <c r="F6" s="510"/>
      <c r="G6" s="510"/>
      <c r="H6" s="510"/>
      <c r="I6" s="510"/>
    </row>
    <row r="7" spans="2:9">
      <c r="B7" s="17"/>
      <c r="C7" s="17"/>
      <c r="D7" s="2" t="s">
        <v>4</v>
      </c>
      <c r="E7" s="2"/>
      <c r="F7" s="2"/>
    </row>
    <row r="8" spans="2:9" ht="35.1" customHeight="1">
      <c r="B8" s="18" t="s">
        <v>5</v>
      </c>
      <c r="C8" s="19" t="s">
        <v>6</v>
      </c>
      <c r="D8" s="81" t="s">
        <v>7</v>
      </c>
      <c r="E8" s="2"/>
      <c r="F8" s="2"/>
    </row>
    <row r="9" spans="2:9" ht="44.25" customHeight="1">
      <c r="B9" s="400" t="s">
        <v>8</v>
      </c>
      <c r="C9" s="175">
        <v>4659</v>
      </c>
      <c r="D9" s="147">
        <f>ROUND(C9*$C$27,0)</f>
        <v>4832</v>
      </c>
      <c r="E9" s="2"/>
      <c r="F9" s="2"/>
    </row>
    <row r="10" spans="2:9" ht="35.1" customHeight="1">
      <c r="B10" s="4" t="s">
        <v>73</v>
      </c>
      <c r="C10" s="170">
        <v>110315</v>
      </c>
      <c r="D10" s="147">
        <f>ROUND(C10*$C$27,0)</f>
        <v>114419</v>
      </c>
      <c r="E10" s="20"/>
    </row>
    <row r="11" spans="2:9" ht="35.1" customHeight="1">
      <c r="B11" s="4" t="s">
        <v>74</v>
      </c>
      <c r="C11" s="170">
        <v>17495</v>
      </c>
      <c r="D11" s="147">
        <f>ROUND(C11*$C$27,0)</f>
        <v>18146</v>
      </c>
      <c r="E11" s="20"/>
    </row>
    <row r="12" spans="2:9" ht="35.1" customHeight="1">
      <c r="B12" s="21" t="s">
        <v>75</v>
      </c>
      <c r="C12" s="21"/>
      <c r="D12" s="148">
        <f>SUM(D9:D11)</f>
        <v>137397</v>
      </c>
    </row>
    <row r="13" spans="2:9">
      <c r="D13" s="150"/>
    </row>
    <row r="14" spans="2:9" ht="79.5" customHeight="1">
      <c r="B14" s="5" t="s">
        <v>71</v>
      </c>
      <c r="C14" s="5"/>
      <c r="D14" s="151">
        <f>'2023_BannerMD_BMT_AUT_ADULT'!D16</f>
        <v>2317</v>
      </c>
      <c r="E14" s="512" t="str">
        <f>'2023_BannerMD_BMT_AUT_ADULT'!E16</f>
        <v>Days 11+/61+ paid at the per diem rate are not subject to the transplant outlier (prep and transplant through day 60) but are subject to outlier pursuant to the transplant specialty contract at an established threshold of $7,263.18</v>
      </c>
      <c r="F14" s="514"/>
    </row>
    <row r="15" spans="2:9">
      <c r="B15" s="9"/>
      <c r="C15" s="9"/>
    </row>
    <row r="16" spans="2:9" s="12" customFormat="1" ht="15">
      <c r="B16" s="13"/>
      <c r="C16" s="13"/>
      <c r="D16" s="14"/>
      <c r="E16" s="14"/>
      <c r="F16" s="14"/>
    </row>
    <row r="17" spans="2:6" s="12" customFormat="1" ht="63.95" customHeight="1">
      <c r="B17" s="507" t="s">
        <v>16</v>
      </c>
      <c r="C17" s="508"/>
      <c r="D17" s="508"/>
      <c r="E17" s="508"/>
      <c r="F17" s="509"/>
    </row>
    <row r="18" spans="2:6">
      <c r="B18" s="9"/>
      <c r="C18" s="9"/>
      <c r="D18" s="8"/>
    </row>
    <row r="19" spans="2:6">
      <c r="B19" s="9"/>
      <c r="C19" s="9"/>
      <c r="D19" s="8"/>
    </row>
    <row r="24" spans="2:6" hidden="1"/>
    <row r="25" spans="2:6" hidden="1"/>
    <row r="26" spans="2:6" ht="19.5" hidden="1" customHeight="1">
      <c r="B26" s="138" t="s">
        <v>36</v>
      </c>
    </row>
    <row r="27" spans="2:6" ht="14.25" hidden="1" customHeight="1">
      <c r="B27" s="25" t="s">
        <v>18</v>
      </c>
      <c r="C27" s="27">
        <v>1.0371999999999999</v>
      </c>
    </row>
    <row r="28" spans="2:6" ht="16.5" hidden="1" customHeight="1">
      <c r="B28" s="15" t="s">
        <v>76</v>
      </c>
      <c r="C28" s="26"/>
    </row>
  </sheetData>
  <mergeCells count="7">
    <mergeCell ref="B17:F17"/>
    <mergeCell ref="E14:F14"/>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G28"/>
  <sheetViews>
    <sheetView showGridLines="0"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12" style="15" hidden="1" customWidth="1"/>
    <col min="4" max="4" width="22.25" style="15" bestFit="1" customWidth="1"/>
    <col min="5" max="5" width="18.625" style="15" customWidth="1"/>
    <col min="6" max="6" width="24.125" style="15" customWidth="1"/>
    <col min="7" max="7" width="4.125" style="15" customWidth="1"/>
    <col min="8" max="8" width="9" style="15" customWidth="1"/>
    <col min="9" max="16384" width="9" style="15"/>
  </cols>
  <sheetData>
    <row r="1" spans="1:7">
      <c r="A1" s="1"/>
    </row>
    <row r="2" spans="1:7" s="11" customFormat="1" ht="19.899999999999999" customHeight="1">
      <c r="B2" s="510" t="s">
        <v>61</v>
      </c>
      <c r="C2" s="510"/>
      <c r="D2" s="510"/>
      <c r="E2" s="510"/>
      <c r="F2" s="510"/>
      <c r="G2" s="85"/>
    </row>
    <row r="3" spans="1:7" s="11" customFormat="1" ht="19.899999999999999" customHeight="1">
      <c r="B3" s="510" t="s">
        <v>77</v>
      </c>
      <c r="C3" s="510"/>
      <c r="D3" s="510"/>
      <c r="E3" s="510"/>
      <c r="F3" s="510"/>
      <c r="G3" s="85"/>
    </row>
    <row r="4" spans="1:7" s="11" customFormat="1" ht="19.899999999999999" customHeight="1">
      <c r="B4" s="511" t="str">
        <f>'2023_BUMCP_KIDNEY CADAVERIC'!B4:E4</f>
        <v>EFFECTIVE 10/01/2023 THROUGH 9/30/2024</v>
      </c>
      <c r="C4" s="511"/>
      <c r="D4" s="511"/>
      <c r="E4" s="511"/>
      <c r="F4" s="511"/>
      <c r="G4" s="85"/>
    </row>
    <row r="5" spans="1:7" s="11" customFormat="1" ht="19.899999999999999" customHeight="1">
      <c r="B5" s="510" t="s">
        <v>63</v>
      </c>
      <c r="C5" s="510"/>
      <c r="D5" s="510"/>
      <c r="E5" s="510"/>
      <c r="F5" s="510"/>
      <c r="G5" s="85"/>
    </row>
    <row r="6" spans="1:7">
      <c r="D6" s="2"/>
    </row>
    <row r="7" spans="1:7">
      <c r="B7" s="17"/>
      <c r="C7" s="17"/>
      <c r="D7" s="2" t="s">
        <v>4</v>
      </c>
      <c r="E7" s="2"/>
      <c r="F7" s="2"/>
      <c r="G7" s="2"/>
    </row>
    <row r="8" spans="1:7" s="10" customFormat="1" ht="35.1" customHeight="1">
      <c r="A8" s="15"/>
      <c r="B8" s="80" t="s">
        <v>5</v>
      </c>
      <c r="C8" s="129" t="s">
        <v>6</v>
      </c>
      <c r="D8" s="86" t="s">
        <v>7</v>
      </c>
      <c r="E8" s="2"/>
      <c r="F8" s="2"/>
      <c r="G8" s="15"/>
    </row>
    <row r="9" spans="1:7" s="10" customFormat="1" ht="50.25" customHeight="1">
      <c r="A9" s="15"/>
      <c r="B9" s="400" t="s">
        <v>8</v>
      </c>
      <c r="C9" s="248">
        <v>3360</v>
      </c>
      <c r="D9" s="147">
        <f>ROUND(C9*$C$27,0)</f>
        <v>3485</v>
      </c>
      <c r="E9" s="2"/>
      <c r="F9" s="2"/>
      <c r="G9" s="15"/>
    </row>
    <row r="10" spans="1:7" ht="35.1" customHeight="1">
      <c r="B10" s="79" t="s">
        <v>10</v>
      </c>
      <c r="C10" s="217">
        <v>83653</v>
      </c>
      <c r="D10" s="147">
        <f t="shared" ref="D10:D12" si="0">ROUND(C10*$C$27,0)</f>
        <v>86765</v>
      </c>
      <c r="E10" s="20"/>
    </row>
    <row r="11" spans="1:7" ht="35.1" customHeight="1">
      <c r="B11" s="29" t="s">
        <v>11</v>
      </c>
      <c r="C11" s="147">
        <v>37204</v>
      </c>
      <c r="D11" s="147">
        <f t="shared" si="0"/>
        <v>38588</v>
      </c>
      <c r="E11" s="20"/>
    </row>
    <row r="12" spans="1:7" ht="35.1" customHeight="1">
      <c r="B12" s="29" t="s">
        <v>78</v>
      </c>
      <c r="C12" s="147">
        <v>8098</v>
      </c>
      <c r="D12" s="147">
        <f t="shared" si="0"/>
        <v>8399</v>
      </c>
      <c r="E12" s="20"/>
    </row>
    <row r="13" spans="1:7" ht="35.1" customHeight="1">
      <c r="B13" s="21" t="s">
        <v>79</v>
      </c>
      <c r="C13" s="21"/>
      <c r="D13" s="148">
        <f>SUM(D9:D12)</f>
        <v>137237</v>
      </c>
      <c r="G13" s="30"/>
    </row>
    <row r="14" spans="1:7">
      <c r="B14" s="1"/>
      <c r="C14" s="1"/>
      <c r="D14" s="150"/>
    </row>
    <row r="15" spans="1:7" ht="70.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4"/>
    </row>
    <row r="16" spans="1:7">
      <c r="B16" s="9"/>
      <c r="C16" s="9"/>
    </row>
    <row r="17" spans="2:6" s="12" customFormat="1" ht="15">
      <c r="B17" s="13"/>
      <c r="C17" s="13"/>
    </row>
    <row r="18" spans="2:6" s="12" customFormat="1" ht="60" customHeight="1">
      <c r="B18" s="507" t="s">
        <v>16</v>
      </c>
      <c r="C18" s="508"/>
      <c r="D18" s="508"/>
      <c r="E18" s="508"/>
      <c r="F18" s="509"/>
    </row>
    <row r="19" spans="2:6">
      <c r="B19" s="9"/>
      <c r="C19" s="9"/>
      <c r="D19" s="31"/>
    </row>
    <row r="20" spans="2:6">
      <c r="B20" s="9"/>
      <c r="C20" s="9"/>
      <c r="D20" s="31"/>
    </row>
    <row r="26" spans="2:6" hidden="1">
      <c r="B26" s="138" t="s">
        <v>36</v>
      </c>
    </row>
    <row r="27" spans="2:6" hidden="1">
      <c r="B27" s="25" t="s">
        <v>18</v>
      </c>
      <c r="C27" s="27">
        <v>1.0371999999999999</v>
      </c>
    </row>
    <row r="28" spans="2:6">
      <c r="C28" s="26"/>
    </row>
  </sheetData>
  <mergeCells count="6">
    <mergeCell ref="B18:F18"/>
    <mergeCell ref="E15:F15"/>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F27"/>
  <sheetViews>
    <sheetView showGridLines="0" topLeftCell="A6" zoomScale="90" zoomScaleNormal="90" zoomScaleSheetLayoutView="70" workbookViewId="0">
      <selection activeCell="C1" sqref="C1:C1048576"/>
    </sheetView>
  </sheetViews>
  <sheetFormatPr defaultColWidth="24.25" defaultRowHeight="12.75"/>
  <cols>
    <col min="1" max="1" width="1.875" style="15" bestFit="1" customWidth="1"/>
    <col min="2" max="2" width="64" style="15" customWidth="1"/>
    <col min="3" max="3" width="24.25" style="15" hidden="1" customWidth="1"/>
    <col min="4" max="4" width="24.25" style="15"/>
    <col min="5" max="5" width="20.875" style="15" customWidth="1"/>
    <col min="6" max="6" width="22.5" style="15" customWidth="1"/>
    <col min="7" max="7" width="3.375" style="15" customWidth="1"/>
    <col min="8" max="16384" width="24.25" style="15"/>
  </cols>
  <sheetData>
    <row r="1" spans="1:6">
      <c r="A1" s="1"/>
    </row>
    <row r="2" spans="1:6" s="11" customFormat="1" ht="19.899999999999999" customHeight="1">
      <c r="B2" s="510" t="s">
        <v>61</v>
      </c>
      <c r="C2" s="510"/>
      <c r="D2" s="510"/>
      <c r="E2" s="510"/>
      <c r="F2" s="510"/>
    </row>
    <row r="3" spans="1:6" s="11" customFormat="1" ht="19.899999999999999" customHeight="1">
      <c r="B3" s="510" t="s">
        <v>80</v>
      </c>
      <c r="C3" s="510"/>
      <c r="D3" s="510"/>
      <c r="E3" s="510"/>
      <c r="F3" s="510"/>
    </row>
    <row r="4" spans="1:6" s="11" customFormat="1" ht="19.899999999999999" customHeight="1">
      <c r="B4" s="511" t="str">
        <f>'2023_BUMCP_KIDNEY CADAVERIC'!B4:E4</f>
        <v>EFFECTIVE 10/01/2023 THROUGH 9/30/2024</v>
      </c>
      <c r="C4" s="511"/>
      <c r="D4" s="511"/>
      <c r="E4" s="511"/>
      <c r="F4" s="511"/>
    </row>
    <row r="5" spans="1:6" s="11" customFormat="1" ht="19.899999999999999" customHeight="1">
      <c r="B5" s="510" t="s">
        <v>63</v>
      </c>
      <c r="C5" s="510"/>
      <c r="D5" s="510"/>
      <c r="E5" s="510"/>
      <c r="F5" s="510"/>
    </row>
    <row r="6" spans="1:6" s="12" customFormat="1" ht="15">
      <c r="B6" s="13"/>
      <c r="C6" s="13"/>
    </row>
    <row r="7" spans="1:6" ht="20.25" customHeight="1">
      <c r="B7" s="17"/>
      <c r="C7" s="17"/>
      <c r="D7" s="2" t="s">
        <v>4</v>
      </c>
      <c r="E7" s="2"/>
      <c r="F7" s="2"/>
    </row>
    <row r="8" spans="1:6" ht="35.1" customHeight="1">
      <c r="B8" s="18" t="s">
        <v>5</v>
      </c>
      <c r="C8" s="28" t="s">
        <v>6</v>
      </c>
      <c r="D8" s="18" t="s">
        <v>7</v>
      </c>
      <c r="E8" s="2"/>
      <c r="F8" s="2"/>
    </row>
    <row r="9" spans="1:6" ht="44.25" customHeight="1">
      <c r="B9" s="400" t="s">
        <v>8</v>
      </c>
      <c r="C9" s="175">
        <v>4825</v>
      </c>
      <c r="D9" s="147">
        <f>ROUND(C9*$C$26,0)</f>
        <v>5004</v>
      </c>
      <c r="E9" s="2"/>
      <c r="F9" s="2"/>
    </row>
    <row r="10" spans="1:6" ht="35.1" customHeight="1">
      <c r="B10" s="23" t="s">
        <v>10</v>
      </c>
      <c r="C10" s="147">
        <v>119175</v>
      </c>
      <c r="D10" s="147">
        <f t="shared" ref="D10:D12" si="0">ROUND(C10*$C$26,0)</f>
        <v>123608</v>
      </c>
      <c r="E10" s="20"/>
    </row>
    <row r="11" spans="1:6" ht="35.1" customHeight="1">
      <c r="B11" s="29" t="s">
        <v>11</v>
      </c>
      <c r="C11" s="147">
        <v>48282</v>
      </c>
      <c r="D11" s="147">
        <f t="shared" si="0"/>
        <v>50078</v>
      </c>
      <c r="E11" s="20"/>
    </row>
    <row r="12" spans="1:6" ht="35.1" customHeight="1">
      <c r="B12" s="29" t="s">
        <v>78</v>
      </c>
      <c r="C12" s="147">
        <v>9091</v>
      </c>
      <c r="D12" s="147">
        <f t="shared" si="0"/>
        <v>9429</v>
      </c>
      <c r="E12" s="20"/>
    </row>
    <row r="13" spans="1:6" ht="35.1" customHeight="1">
      <c r="B13" s="21" t="s">
        <v>81</v>
      </c>
      <c r="C13" s="21"/>
      <c r="D13" s="148">
        <f>SUM(D9:D12)</f>
        <v>188119</v>
      </c>
    </row>
    <row r="14" spans="1:6">
      <c r="B14" s="1"/>
      <c r="C14" s="1"/>
      <c r="D14" s="150"/>
    </row>
    <row r="15" spans="1:6" ht="80.2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4"/>
    </row>
    <row r="16" spans="1:6">
      <c r="B16" s="9"/>
      <c r="C16" s="9"/>
    </row>
    <row r="17" spans="2:6" s="12" customFormat="1" ht="52.5" customHeight="1">
      <c r="B17" s="507" t="s">
        <v>16</v>
      </c>
      <c r="C17" s="508"/>
      <c r="D17" s="508"/>
      <c r="E17" s="508"/>
      <c r="F17" s="509"/>
    </row>
    <row r="18" spans="2:6">
      <c r="B18" s="9"/>
      <c r="C18" s="9"/>
      <c r="D18" s="31"/>
    </row>
    <row r="19" spans="2:6">
      <c r="B19" s="9"/>
      <c r="C19" s="9"/>
      <c r="D19" s="31"/>
    </row>
    <row r="21" spans="2:6" ht="44.25" customHeight="1"/>
    <row r="25" spans="2:6" hidden="1">
      <c r="B25" s="138" t="s">
        <v>36</v>
      </c>
    </row>
    <row r="26" spans="2:6" hidden="1">
      <c r="B26" s="25" t="s">
        <v>18</v>
      </c>
      <c r="C26" s="27">
        <v>1.0371999999999999</v>
      </c>
    </row>
    <row r="27" spans="2:6">
      <c r="C27" s="26"/>
    </row>
  </sheetData>
  <mergeCells count="6">
    <mergeCell ref="B17:F17"/>
    <mergeCell ref="E15:F15"/>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2:J26"/>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20.625" style="15" hidden="1" customWidth="1"/>
    <col min="4" max="4" width="20.625" style="15" customWidth="1"/>
    <col min="5" max="5" width="18.625" style="15" customWidth="1"/>
    <col min="6" max="6" width="19.375" style="15" customWidth="1"/>
    <col min="7" max="7" width="9" style="15" customWidth="1"/>
    <col min="8" max="16384" width="9" style="15"/>
  </cols>
  <sheetData>
    <row r="2" spans="1:10" s="11" customFormat="1" ht="19.899999999999999" customHeight="1">
      <c r="A2" s="510" t="s">
        <v>61</v>
      </c>
      <c r="B2" s="510"/>
      <c r="C2" s="510"/>
      <c r="D2" s="510"/>
      <c r="E2" s="510"/>
      <c r="F2" s="510"/>
    </row>
    <row r="3" spans="1:10" s="11" customFormat="1" ht="19.899999999999999" customHeight="1">
      <c r="A3" s="510" t="s">
        <v>82</v>
      </c>
      <c r="B3" s="510"/>
      <c r="C3" s="510"/>
      <c r="D3" s="510"/>
      <c r="E3" s="510"/>
      <c r="F3" s="510"/>
    </row>
    <row r="4" spans="1:10" s="11" customFormat="1" ht="19.899999999999999" customHeight="1">
      <c r="A4" s="511" t="str">
        <f>'2023_BannerMD_BMT_AUT_ADULT'!A4:E4</f>
        <v>EFFECTIVE 10/01/2023 THROUGH 9/30/2024</v>
      </c>
      <c r="B4" s="511"/>
      <c r="C4" s="511"/>
      <c r="D4" s="511"/>
      <c r="E4" s="511"/>
      <c r="F4" s="511"/>
    </row>
    <row r="5" spans="1:10" s="11" customFormat="1" ht="19.899999999999999" customHeight="1">
      <c r="A5" s="510" t="s">
        <v>63</v>
      </c>
      <c r="B5" s="510"/>
      <c r="C5" s="510"/>
      <c r="D5" s="510"/>
      <c r="E5" s="510"/>
      <c r="F5" s="510"/>
    </row>
    <row r="6" spans="1:10" s="12" customFormat="1" ht="15.75">
      <c r="B6" s="13"/>
      <c r="C6" s="13"/>
      <c r="D6" s="14"/>
      <c r="E6" s="14"/>
      <c r="F6" s="510"/>
      <c r="G6" s="510"/>
      <c r="H6" s="510"/>
      <c r="I6" s="510"/>
      <c r="J6" s="510"/>
    </row>
    <row r="7" spans="1:10">
      <c r="B7" s="17"/>
      <c r="C7" s="17"/>
      <c r="D7" s="2" t="s">
        <v>4</v>
      </c>
      <c r="E7" s="2"/>
      <c r="F7" s="2"/>
    </row>
    <row r="8" spans="1:10" ht="24.95" customHeight="1">
      <c r="B8" s="18" t="s">
        <v>5</v>
      </c>
      <c r="C8" s="28" t="s">
        <v>6</v>
      </c>
      <c r="D8" s="18" t="s">
        <v>7</v>
      </c>
      <c r="E8" s="2"/>
      <c r="F8" s="2"/>
    </row>
    <row r="9" spans="1:10" ht="47.25" customHeight="1">
      <c r="B9" s="400" t="s">
        <v>8</v>
      </c>
      <c r="C9" s="175">
        <v>7010</v>
      </c>
      <c r="D9" s="147">
        <f>ROUND(C9*$C$25,0)</f>
        <v>7271</v>
      </c>
      <c r="E9" s="2"/>
      <c r="F9" s="2"/>
    </row>
    <row r="10" spans="1:10" ht="35.1" customHeight="1">
      <c r="B10" s="23" t="s">
        <v>10</v>
      </c>
      <c r="C10" s="147">
        <v>148758</v>
      </c>
      <c r="D10" s="147">
        <f t="shared" ref="D10:D12" si="0">ROUND(C10*$C$25,0)</f>
        <v>154292</v>
      </c>
      <c r="E10" s="20"/>
    </row>
    <row r="11" spans="1:10" ht="48" customHeight="1">
      <c r="B11" s="29" t="s">
        <v>11</v>
      </c>
      <c r="C11" s="147">
        <v>68756</v>
      </c>
      <c r="D11" s="147">
        <f t="shared" si="0"/>
        <v>71314</v>
      </c>
      <c r="E11" s="20"/>
    </row>
    <row r="12" spans="1:10" ht="33" customHeight="1">
      <c r="B12" s="29" t="s">
        <v>12</v>
      </c>
      <c r="C12" s="147">
        <v>34377</v>
      </c>
      <c r="D12" s="147">
        <f t="shared" si="0"/>
        <v>35656</v>
      </c>
      <c r="E12" s="20"/>
    </row>
    <row r="13" spans="1:10" ht="35.1" customHeight="1">
      <c r="B13" s="21" t="s">
        <v>83</v>
      </c>
      <c r="C13" s="21"/>
      <c r="D13" s="148">
        <f>SUM(D9:D12)</f>
        <v>268533</v>
      </c>
    </row>
    <row r="14" spans="1:10">
      <c r="B14" s="1"/>
      <c r="C14" s="1"/>
      <c r="D14" s="150"/>
    </row>
    <row r="15" spans="1:10" ht="69"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4"/>
    </row>
    <row r="16" spans="1:10">
      <c r="B16" s="9"/>
      <c r="C16" s="9"/>
    </row>
    <row r="17" spans="2:6" s="12" customFormat="1" ht="52.5" customHeight="1">
      <c r="B17" s="507" t="s">
        <v>16</v>
      </c>
      <c r="C17" s="508"/>
      <c r="D17" s="508"/>
      <c r="E17" s="508"/>
      <c r="F17" s="509"/>
    </row>
    <row r="18" spans="2:6">
      <c r="B18" s="9"/>
      <c r="C18" s="9"/>
      <c r="D18" s="31"/>
    </row>
    <row r="23" spans="2:6" hidden="1"/>
    <row r="24" spans="2:6" hidden="1">
      <c r="B24" s="138" t="s">
        <v>36</v>
      </c>
    </row>
    <row r="25" spans="2:6" hidden="1">
      <c r="B25" s="25" t="s">
        <v>18</v>
      </c>
      <c r="C25" s="27">
        <v>1.0371999999999999</v>
      </c>
    </row>
    <row r="26" spans="2:6">
      <c r="C26" s="26"/>
    </row>
  </sheetData>
  <mergeCells count="7">
    <mergeCell ref="B17:F17"/>
    <mergeCell ref="E15:F15"/>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F27"/>
  <sheetViews>
    <sheetView showGridLines="0" zoomScale="90" zoomScaleNormal="90" zoomScaleSheetLayoutView="70" workbookViewId="0">
      <selection activeCell="C1" sqref="C1:C1048576"/>
    </sheetView>
  </sheetViews>
  <sheetFormatPr defaultColWidth="9" defaultRowHeight="12"/>
  <cols>
    <col min="1" max="1" width="3.125" style="10" customWidth="1"/>
    <col min="2" max="2" width="64" style="10" customWidth="1"/>
    <col min="3" max="3" width="22.875" style="10" hidden="1" customWidth="1"/>
    <col min="4" max="4" width="22.875" style="10" customWidth="1"/>
    <col min="5" max="5" width="11.5" style="10" customWidth="1"/>
    <col min="6" max="6" width="25.875" style="10" customWidth="1"/>
    <col min="7" max="7" width="8.875" style="10" customWidth="1"/>
    <col min="8" max="16384" width="9" style="10"/>
  </cols>
  <sheetData>
    <row r="1" spans="1:6" ht="12.75">
      <c r="A1" s="15"/>
      <c r="B1" s="15"/>
      <c r="C1" s="15"/>
      <c r="D1" s="15"/>
      <c r="E1" s="15"/>
      <c r="F1" s="15"/>
    </row>
    <row r="2" spans="1:6" s="47" customFormat="1" ht="19.899999999999999" customHeight="1">
      <c r="A2" s="510" t="s">
        <v>61</v>
      </c>
      <c r="B2" s="510"/>
      <c r="C2" s="510"/>
      <c r="D2" s="510"/>
      <c r="E2" s="510"/>
      <c r="F2" s="510"/>
    </row>
    <row r="3" spans="1:6" s="47" customFormat="1" ht="19.899999999999999" customHeight="1">
      <c r="A3" s="510" t="s">
        <v>84</v>
      </c>
      <c r="B3" s="510"/>
      <c r="C3" s="510"/>
      <c r="D3" s="510"/>
      <c r="E3" s="510"/>
      <c r="F3" s="510"/>
    </row>
    <row r="4" spans="1:6" s="47" customFormat="1" ht="19.899999999999999" customHeight="1">
      <c r="A4" s="511" t="str">
        <f>'2023_BannerMD_BMT_AUT_ADULT'!A4:E4</f>
        <v>EFFECTIVE 10/01/2023 THROUGH 9/30/2024</v>
      </c>
      <c r="B4" s="511"/>
      <c r="C4" s="511"/>
      <c r="D4" s="511"/>
      <c r="E4" s="511"/>
      <c r="F4" s="511"/>
    </row>
    <row r="5" spans="1:6" s="47" customFormat="1" ht="19.899999999999999" customHeight="1">
      <c r="A5" s="510" t="s">
        <v>63</v>
      </c>
      <c r="B5" s="510"/>
      <c r="C5" s="510"/>
      <c r="D5" s="510"/>
      <c r="E5" s="510"/>
      <c r="F5" s="510"/>
    </row>
    <row r="6" spans="1:6" ht="15.75">
      <c r="A6" s="393"/>
      <c r="B6" s="393" t="s">
        <v>28</v>
      </c>
      <c r="C6" s="393"/>
      <c r="D6" s="393"/>
      <c r="E6" s="393"/>
      <c r="F6" s="393"/>
    </row>
    <row r="7" spans="1:6" s="15" customFormat="1" ht="27.95" customHeight="1">
      <c r="B7" s="17"/>
      <c r="C7" s="17"/>
      <c r="D7" s="2" t="s">
        <v>4</v>
      </c>
      <c r="E7" s="523"/>
      <c r="F7" s="523"/>
    </row>
    <row r="8" spans="1:6" s="15" customFormat="1" ht="35.1" customHeight="1">
      <c r="B8" s="18" t="s">
        <v>5</v>
      </c>
      <c r="C8" s="28" t="s">
        <v>6</v>
      </c>
      <c r="D8" s="18" t="s">
        <v>7</v>
      </c>
      <c r="E8" s="2"/>
      <c r="F8" s="2"/>
    </row>
    <row r="9" spans="1:6" s="15" customFormat="1" ht="47.25" customHeight="1">
      <c r="B9" s="400" t="s">
        <v>8</v>
      </c>
      <c r="C9" s="175">
        <v>7232</v>
      </c>
      <c r="D9" s="147">
        <f>ROUND(C9*$C$26,0)</f>
        <v>7501</v>
      </c>
      <c r="E9" s="2"/>
      <c r="F9" s="2"/>
    </row>
    <row r="10" spans="1:6" s="15" customFormat="1" ht="35.1" customHeight="1">
      <c r="B10" s="29" t="s">
        <v>10</v>
      </c>
      <c r="C10" s="147">
        <v>196458</v>
      </c>
      <c r="D10" s="147">
        <f t="shared" ref="D10:D12" si="0">ROUND(C10*$C$26,0)</f>
        <v>203766</v>
      </c>
    </row>
    <row r="11" spans="1:6" s="15" customFormat="1" ht="35.1" customHeight="1">
      <c r="B11" s="29" t="s">
        <v>11</v>
      </c>
      <c r="C11" s="147">
        <v>106363</v>
      </c>
      <c r="D11" s="147">
        <f t="shared" si="0"/>
        <v>110320</v>
      </c>
    </row>
    <row r="12" spans="1:6" s="15" customFormat="1" ht="35.1" customHeight="1">
      <c r="B12" s="29" t="s">
        <v>12</v>
      </c>
      <c r="C12" s="147">
        <v>38547</v>
      </c>
      <c r="D12" s="147">
        <f t="shared" si="0"/>
        <v>39981</v>
      </c>
    </row>
    <row r="13" spans="1:6" s="15" customFormat="1" ht="35.1" customHeight="1">
      <c r="B13" s="21" t="s">
        <v>85</v>
      </c>
      <c r="C13" s="2"/>
      <c r="D13" s="148">
        <f>SUM(D9:D12)</f>
        <v>361568</v>
      </c>
    </row>
    <row r="14" spans="1:6" s="15" customFormat="1" ht="12.75">
      <c r="B14" s="1"/>
      <c r="C14" s="1"/>
      <c r="D14" s="150"/>
    </row>
    <row r="15" spans="1:6" s="15" customFormat="1" ht="12.75">
      <c r="B15" s="21"/>
      <c r="C15" s="2"/>
      <c r="D15" s="148"/>
    </row>
    <row r="16" spans="1:6" s="15" customFormat="1" ht="79.5" customHeight="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4"/>
    </row>
    <row r="17" spans="1:6" ht="12.75">
      <c r="A17" s="15"/>
      <c r="B17" s="1"/>
      <c r="C17" s="1"/>
      <c r="D17" s="15"/>
      <c r="E17" s="15"/>
      <c r="F17" s="15"/>
    </row>
    <row r="18" spans="1:6" ht="65.25" customHeight="1">
      <c r="A18" s="12"/>
      <c r="B18" s="507" t="s">
        <v>44</v>
      </c>
      <c r="C18" s="508"/>
      <c r="D18" s="508"/>
      <c r="E18" s="508"/>
      <c r="F18" s="509"/>
    </row>
    <row r="19" spans="1:6" ht="12.75">
      <c r="A19" s="15"/>
      <c r="C19" s="1"/>
      <c r="D19" s="15"/>
      <c r="E19" s="15"/>
      <c r="F19" s="15"/>
    </row>
    <row r="22" spans="1:6" ht="11.25" customHeight="1"/>
    <row r="24" spans="1:6" hidden="1"/>
    <row r="25" spans="1:6" ht="12.75" hidden="1">
      <c r="B25" s="138" t="s">
        <v>36</v>
      </c>
      <c r="C25" s="15"/>
      <c r="D25" s="15"/>
      <c r="E25" s="15"/>
      <c r="F25" s="15"/>
    </row>
    <row r="26" spans="1:6" ht="12.75" hidden="1">
      <c r="B26" s="25" t="s">
        <v>18</v>
      </c>
      <c r="C26" s="27">
        <v>1.0371999999999999</v>
      </c>
    </row>
    <row r="27" spans="1:6">
      <c r="C27" s="39"/>
    </row>
  </sheetData>
  <mergeCells count="7">
    <mergeCell ref="B18:F18"/>
    <mergeCell ref="E16:F16"/>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2:I29"/>
  <sheetViews>
    <sheetView showGridLines="0" zoomScale="90" zoomScaleNormal="90" zoomScaleSheetLayoutView="70" workbookViewId="0">
      <selection activeCell="E11" sqref="E11"/>
    </sheetView>
  </sheetViews>
  <sheetFormatPr defaultColWidth="9" defaultRowHeight="12"/>
  <cols>
    <col min="1" max="1" width="2.875" customWidth="1"/>
    <col min="2" max="2" width="66.75" customWidth="1"/>
    <col min="3" max="3" width="9.125" hidden="1" customWidth="1"/>
    <col min="4" max="4" width="27.875" customWidth="1"/>
    <col min="5" max="5" width="38.125" customWidth="1"/>
    <col min="6" max="6" width="9" customWidth="1"/>
  </cols>
  <sheetData>
    <row r="2" spans="1:7" s="11" customFormat="1" ht="19.899999999999999" customHeight="1">
      <c r="B2" s="510" t="s">
        <v>86</v>
      </c>
      <c r="C2" s="510"/>
      <c r="D2" s="510"/>
      <c r="E2" s="510"/>
      <c r="F2" s="85"/>
      <c r="G2" s="85"/>
    </row>
    <row r="3" spans="1:7" s="11" customFormat="1" ht="19.899999999999999" customHeight="1">
      <c r="A3" s="510" t="s">
        <v>87</v>
      </c>
      <c r="B3" s="510"/>
      <c r="C3" s="510"/>
      <c r="D3" s="510"/>
      <c r="E3" s="510"/>
    </row>
    <row r="4" spans="1:7" s="11" customFormat="1" ht="19.899999999999999" customHeight="1">
      <c r="A4" s="511" t="str">
        <f>'2023_BannerMD_BMT_AUT_ADULT'!$A$4:$E$4</f>
        <v>EFFECTIVE 10/01/2023 THROUGH 9/30/2024</v>
      </c>
      <c r="B4" s="511"/>
      <c r="C4" s="511"/>
      <c r="D4" s="511"/>
      <c r="E4" s="511"/>
    </row>
    <row r="5" spans="1:7" s="11" customFormat="1" ht="19.899999999999999" customHeight="1">
      <c r="A5" s="510" t="s">
        <v>88</v>
      </c>
      <c r="B5" s="510"/>
      <c r="C5" s="510"/>
      <c r="D5" s="510"/>
      <c r="E5" s="510"/>
    </row>
    <row r="6" spans="1:7" s="12" customFormat="1" ht="15">
      <c r="B6" s="13"/>
      <c r="C6" s="13"/>
    </row>
    <row r="7" spans="1:7" ht="12.75">
      <c r="A7" s="15"/>
      <c r="B7" s="17"/>
      <c r="C7" s="17"/>
      <c r="D7" s="2" t="s">
        <v>89</v>
      </c>
      <c r="E7" s="2"/>
    </row>
    <row r="8" spans="1:7" ht="40.15" customHeight="1">
      <c r="A8" s="15"/>
      <c r="B8" s="18" t="s">
        <v>5</v>
      </c>
      <c r="C8" s="129" t="s">
        <v>6</v>
      </c>
      <c r="D8" s="18" t="s">
        <v>7</v>
      </c>
      <c r="E8" s="2"/>
    </row>
    <row r="9" spans="1:7" ht="49.5" customHeight="1">
      <c r="A9" s="15"/>
      <c r="B9" s="400" t="s">
        <v>8</v>
      </c>
      <c r="C9" s="210">
        <v>5691</v>
      </c>
      <c r="D9" s="178">
        <f>ROUND(C9*$C$25,0)</f>
        <v>5903</v>
      </c>
      <c r="E9" s="2"/>
    </row>
    <row r="10" spans="1:7" ht="35.1" customHeight="1">
      <c r="A10" s="15"/>
      <c r="B10" s="78" t="s">
        <v>9</v>
      </c>
      <c r="C10" s="219">
        <v>14993</v>
      </c>
      <c r="D10" s="178">
        <f>ROUND(C10*$C$25,0)</f>
        <v>15551</v>
      </c>
      <c r="E10" s="20"/>
    </row>
    <row r="11" spans="1:7" ht="35.1" customHeight="1">
      <c r="A11" s="15"/>
      <c r="B11" s="78" t="s">
        <v>10</v>
      </c>
      <c r="C11" s="144">
        <v>55826</v>
      </c>
      <c r="D11" s="178">
        <f>ROUND(C11*$C$25,0)</f>
        <v>57903</v>
      </c>
      <c r="E11" s="20"/>
    </row>
    <row r="12" spans="1:7" ht="35.1" customHeight="1">
      <c r="A12" s="15"/>
      <c r="B12" s="29" t="s">
        <v>11</v>
      </c>
      <c r="C12" s="144">
        <v>75686</v>
      </c>
      <c r="D12" s="178">
        <f>ROUND(C12*$C$25,0)</f>
        <v>78502</v>
      </c>
      <c r="E12" s="20"/>
    </row>
    <row r="13" spans="1:7" ht="35.1" customHeight="1">
      <c r="A13" s="15"/>
      <c r="B13" s="29" t="s">
        <v>12</v>
      </c>
      <c r="C13" s="144">
        <v>10751</v>
      </c>
      <c r="D13" s="178">
        <f>ROUND(C13*$C$25,0)</f>
        <v>11151</v>
      </c>
      <c r="E13" s="20"/>
    </row>
    <row r="14" spans="1:7" ht="35.1" customHeight="1">
      <c r="A14" s="15"/>
      <c r="B14" s="58" t="s">
        <v>13</v>
      </c>
      <c r="C14" s="58"/>
      <c r="D14" s="145">
        <f>SUM(D9:D13)</f>
        <v>169010</v>
      </c>
      <c r="E14" s="15"/>
    </row>
    <row r="15" spans="1:7" ht="12.75">
      <c r="A15" s="15"/>
      <c r="B15" s="15"/>
      <c r="C15" s="15"/>
      <c r="D15" s="31"/>
      <c r="E15" s="15"/>
    </row>
    <row r="16" spans="1:7" ht="71.25" customHeight="1">
      <c r="A16" s="15"/>
      <c r="B16" s="5" t="s">
        <v>14</v>
      </c>
      <c r="C16" s="5"/>
      <c r="D16" s="146">
        <f>'2023_BannerMD_BMT_AUT_ADULT'!D16</f>
        <v>2317</v>
      </c>
      <c r="E16" s="132" t="str">
        <f>'2023_BannerMD_BMT_AUT_ADULT'!E16</f>
        <v>Days 11+/61+ paid at the per diem rate are not subject to the transplant outlier (prep and transplant through day 60) but are subject to outlier pursuant to the transplant specialty contract at an established threshold of $7,263.18</v>
      </c>
    </row>
    <row r="17" spans="1:9" s="15" customFormat="1" ht="12.75">
      <c r="B17" s="9"/>
      <c r="C17" s="9"/>
    </row>
    <row r="18" spans="1:9" s="15" customFormat="1" ht="12.75">
      <c r="B18" s="9"/>
      <c r="C18" s="9"/>
      <c r="D18" s="8"/>
    </row>
    <row r="19" spans="1:9" ht="11.45" customHeight="1">
      <c r="A19" s="15"/>
      <c r="B19" s="1"/>
      <c r="C19" s="1"/>
      <c r="D19" s="15"/>
      <c r="E19" s="15"/>
    </row>
    <row r="20" spans="1:9" ht="55.5" customHeight="1">
      <c r="A20" s="15"/>
      <c r="B20" s="507" t="s">
        <v>44</v>
      </c>
      <c r="C20" s="508"/>
      <c r="D20" s="508"/>
      <c r="E20" s="509"/>
    </row>
    <row r="21" spans="1:9" ht="11.45" customHeight="1">
      <c r="A21" s="15"/>
      <c r="B21" s="1"/>
      <c r="C21" s="1"/>
      <c r="D21" s="15"/>
      <c r="E21" s="15"/>
    </row>
    <row r="22" spans="1:9" ht="33.6" customHeight="1">
      <c r="A22" s="15"/>
      <c r="B22" s="507" t="s">
        <v>90</v>
      </c>
      <c r="C22" s="508"/>
      <c r="D22" s="508"/>
      <c r="E22" s="509"/>
    </row>
    <row r="23" spans="1:9" ht="11.45" customHeight="1">
      <c r="A23" s="15"/>
      <c r="B23" s="1"/>
      <c r="C23" s="1"/>
      <c r="D23" s="15"/>
      <c r="E23" s="15"/>
    </row>
    <row r="24" spans="1:9" ht="27" hidden="1" customHeight="1">
      <c r="A24" s="15"/>
      <c r="B24" s="138" t="s">
        <v>36</v>
      </c>
      <c r="C24" s="15"/>
      <c r="D24" s="15"/>
      <c r="E24" s="15"/>
      <c r="F24" s="15"/>
    </row>
    <row r="25" spans="1:9" s="10" customFormat="1" ht="12.75" hidden="1">
      <c r="A25" s="15"/>
      <c r="B25" s="25" t="s">
        <v>18</v>
      </c>
      <c r="C25" s="27">
        <v>1.0371999999999999</v>
      </c>
      <c r="D25" s="15"/>
      <c r="E25" s="15"/>
    </row>
    <row r="26" spans="1:9" ht="3" customHeight="1">
      <c r="A26" s="15"/>
      <c r="B26" s="1"/>
      <c r="C26" s="26"/>
      <c r="D26" s="15"/>
      <c r="E26" s="15"/>
    </row>
    <row r="27" spans="1:9" s="15" customFormat="1" ht="36.75" customHeight="1">
      <c r="B27" s="507" t="s">
        <v>22</v>
      </c>
      <c r="C27" s="508"/>
      <c r="D27" s="508"/>
      <c r="E27" s="508"/>
      <c r="F27" s="508"/>
      <c r="G27" s="509"/>
      <c r="H27" s="10"/>
      <c r="I27" s="10"/>
    </row>
    <row r="28" spans="1:9" ht="12.75">
      <c r="A28" s="15"/>
      <c r="B28" s="15"/>
      <c r="C28" s="15"/>
      <c r="D28" s="15"/>
      <c r="E28" s="15"/>
    </row>
    <row r="29" spans="1:9" ht="12.75">
      <c r="A29" s="15"/>
      <c r="B29" s="15"/>
      <c r="C29" s="15"/>
      <c r="D29" s="15"/>
      <c r="E29" s="15"/>
    </row>
  </sheetData>
  <mergeCells count="7">
    <mergeCell ref="B27:G27"/>
    <mergeCell ref="B22:E22"/>
    <mergeCell ref="B20:E20"/>
    <mergeCell ref="B2:E2"/>
    <mergeCell ref="A3:E3"/>
    <mergeCell ref="A4:E4"/>
    <mergeCell ref="A5:E5"/>
  </mergeCells>
  <printOptions horizontalCentered="1"/>
  <pageMargins left="0.25" right="0.25" top="0.25" bottom="0.25" header="0.25" footer="0.25"/>
  <pageSetup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2:L31"/>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12.625" style="15" hidden="1" customWidth="1"/>
    <col min="4" max="4" width="27.375" style="15" customWidth="1"/>
    <col min="5" max="6" width="18.625" style="15" customWidth="1"/>
    <col min="7" max="7" width="12.625" style="15" customWidth="1"/>
    <col min="8" max="8" width="9" style="15" customWidth="1"/>
    <col min="9" max="16384" width="9" style="15"/>
  </cols>
  <sheetData>
    <row r="2" spans="1:10" s="11" customFormat="1" ht="19.899999999999999" customHeight="1">
      <c r="A2" s="85"/>
      <c r="B2" s="510" t="s">
        <v>86</v>
      </c>
      <c r="C2" s="510"/>
      <c r="D2" s="510"/>
      <c r="E2" s="510"/>
      <c r="F2" s="510"/>
      <c r="G2" s="85"/>
      <c r="H2" s="85"/>
    </row>
    <row r="3" spans="1:10" s="11" customFormat="1" ht="19.899999999999999" customHeight="1">
      <c r="A3" s="85"/>
      <c r="B3" s="510" t="s">
        <v>91</v>
      </c>
      <c r="C3" s="510"/>
      <c r="D3" s="510"/>
      <c r="E3" s="510"/>
      <c r="F3" s="510"/>
      <c r="G3" s="85"/>
      <c r="H3" s="85"/>
    </row>
    <row r="4" spans="1:10" s="11" customFormat="1" ht="19.899999999999999" customHeight="1">
      <c r="A4" s="511" t="str">
        <f>'2023_BannerMD_BMT_AUT_ADULT'!$A$4:$E$4</f>
        <v>EFFECTIVE 10/01/2023 THROUGH 9/30/2024</v>
      </c>
      <c r="B4" s="511"/>
      <c r="C4" s="511"/>
      <c r="D4" s="511"/>
      <c r="E4" s="511"/>
      <c r="F4" s="130"/>
      <c r="G4" s="130"/>
    </row>
    <row r="5" spans="1:10" s="11" customFormat="1" ht="19.899999999999999" customHeight="1">
      <c r="A5" s="85"/>
      <c r="B5" s="510" t="s">
        <v>88</v>
      </c>
      <c r="C5" s="510"/>
      <c r="D5" s="510"/>
      <c r="E5" s="510"/>
      <c r="F5" s="510"/>
      <c r="G5" s="85"/>
    </row>
    <row r="6" spans="1:10" s="11" customFormat="1" ht="12.75" customHeight="1">
      <c r="A6" s="393"/>
      <c r="B6" s="393"/>
      <c r="C6" s="393"/>
      <c r="D6" s="393"/>
      <c r="E6" s="393"/>
      <c r="F6" s="393"/>
      <c r="G6" s="393"/>
    </row>
    <row r="7" spans="1:10" ht="15.75" customHeight="1">
      <c r="D7" s="2" t="s">
        <v>89</v>
      </c>
      <c r="E7" s="48"/>
    </row>
    <row r="8" spans="1:10" ht="35.1" customHeight="1">
      <c r="B8" s="18" t="s">
        <v>5</v>
      </c>
      <c r="C8" s="129" t="s">
        <v>6</v>
      </c>
      <c r="D8" s="18" t="s">
        <v>7</v>
      </c>
      <c r="E8" s="2"/>
      <c r="F8" s="2"/>
      <c r="G8" s="2"/>
    </row>
    <row r="9" spans="1:10" ht="60.75" customHeight="1">
      <c r="B9" s="400" t="s">
        <v>8</v>
      </c>
      <c r="C9" s="262">
        <v>5731</v>
      </c>
      <c r="D9" s="266">
        <f>ROUND(C9*$C$30,0)</f>
        <v>5944</v>
      </c>
      <c r="E9" s="2"/>
      <c r="F9" s="2"/>
      <c r="G9" s="2"/>
    </row>
    <row r="10" spans="1:10" ht="35.1" customHeight="1">
      <c r="B10" s="4" t="s">
        <v>92</v>
      </c>
      <c r="C10" s="263">
        <v>4686</v>
      </c>
      <c r="D10" s="266">
        <f>ROUND(C10*$C$30,0)</f>
        <v>4860</v>
      </c>
      <c r="E10" s="20"/>
      <c r="F10" s="511"/>
      <c r="G10" s="511"/>
      <c r="H10" s="511"/>
      <c r="I10" s="511"/>
      <c r="J10" s="511"/>
    </row>
    <row r="11" spans="1:10" ht="35.1" customHeight="1">
      <c r="B11" s="400" t="s">
        <v>26</v>
      </c>
      <c r="C11" s="264">
        <v>15461</v>
      </c>
      <c r="D11" s="266">
        <f t="shared" ref="D11:D13" si="0">ROUND(C11*$C$30,0)</f>
        <v>16036</v>
      </c>
      <c r="E11" s="20"/>
    </row>
    <row r="12" spans="1:10" ht="35.1" customHeight="1">
      <c r="B12" s="78" t="s">
        <v>10</v>
      </c>
      <c r="C12" s="264">
        <v>55835</v>
      </c>
      <c r="D12" s="266">
        <f t="shared" si="0"/>
        <v>57912</v>
      </c>
      <c r="E12" s="20"/>
    </row>
    <row r="13" spans="1:10" ht="35.1" customHeight="1">
      <c r="B13" s="29" t="s">
        <v>11</v>
      </c>
      <c r="C13" s="264">
        <v>75700</v>
      </c>
      <c r="D13" s="266">
        <f t="shared" si="0"/>
        <v>78516</v>
      </c>
      <c r="E13" s="20"/>
    </row>
    <row r="14" spans="1:10" ht="35.1" customHeight="1">
      <c r="B14" s="29" t="s">
        <v>12</v>
      </c>
      <c r="C14" s="265">
        <v>10757</v>
      </c>
      <c r="D14" s="266">
        <f>ROUND(C14*$C$30,0)</f>
        <v>11157</v>
      </c>
      <c r="E14" s="20"/>
    </row>
    <row r="15" spans="1:10" ht="35.1" customHeight="1">
      <c r="B15" s="21" t="s">
        <v>27</v>
      </c>
      <c r="C15" s="21"/>
      <c r="D15" s="148">
        <f>SUM(D9:D14)</f>
        <v>174425</v>
      </c>
      <c r="E15" s="20"/>
    </row>
    <row r="16" spans="1:10">
      <c r="D16" s="150"/>
    </row>
    <row r="17" spans="1:12" ht="66"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12">
      <c r="B18" s="9"/>
      <c r="C18" s="9"/>
      <c r="D18" s="8"/>
    </row>
    <row r="19" spans="1:12" s="12" customFormat="1" ht="59.45" customHeight="1">
      <c r="B19" s="507" t="s">
        <v>29</v>
      </c>
      <c r="C19" s="508"/>
      <c r="D19" s="508"/>
      <c r="E19" s="508"/>
      <c r="F19" s="508"/>
      <c r="G19" s="509"/>
      <c r="I19" s="524"/>
      <c r="J19" s="524"/>
      <c r="K19" s="524"/>
      <c r="L19" s="524"/>
    </row>
    <row r="20" spans="1:12" customFormat="1" ht="11.45" customHeight="1">
      <c r="A20" s="15"/>
      <c r="B20" s="1"/>
      <c r="C20" s="1"/>
      <c r="D20" s="15"/>
      <c r="E20" s="15"/>
    </row>
    <row r="21" spans="1:12" customFormat="1" ht="32.1" customHeight="1">
      <c r="A21" s="15"/>
      <c r="B21" s="507" t="s">
        <v>90</v>
      </c>
      <c r="C21" s="508"/>
      <c r="D21" s="508"/>
      <c r="E21" s="508"/>
      <c r="F21" s="508"/>
      <c r="G21" s="509"/>
    </row>
    <row r="22" spans="1:12">
      <c r="B22" s="9"/>
      <c r="C22" s="9"/>
      <c r="D22" s="8"/>
    </row>
    <row r="23" spans="1:12" ht="36.75" customHeight="1">
      <c r="B23" s="507" t="s">
        <v>22</v>
      </c>
      <c r="C23" s="508"/>
      <c r="D23" s="508"/>
      <c r="E23" s="508"/>
      <c r="F23" s="508"/>
      <c r="G23" s="509"/>
      <c r="H23" s="10"/>
      <c r="I23" s="10"/>
    </row>
    <row r="24" spans="1:12" s="10" customFormat="1">
      <c r="A24" s="15"/>
      <c r="B24" s="9"/>
      <c r="C24" s="9"/>
      <c r="D24" s="8"/>
      <c r="E24" s="15"/>
      <c r="F24" s="15"/>
      <c r="G24" s="15"/>
    </row>
    <row r="27" spans="1:12" ht="13.5" customHeight="1"/>
    <row r="28" spans="1:12" hidden="1"/>
    <row r="29" spans="1:12" hidden="1">
      <c r="B29" s="138" t="s">
        <v>36</v>
      </c>
    </row>
    <row r="30" spans="1:12" hidden="1">
      <c r="B30" s="25" t="s">
        <v>18</v>
      </c>
      <c r="C30" s="27">
        <v>1.0371999999999999</v>
      </c>
      <c r="D30" s="49"/>
      <c r="E30" s="49"/>
    </row>
    <row r="31" spans="1:12">
      <c r="C31" s="26"/>
    </row>
  </sheetData>
  <mergeCells count="10">
    <mergeCell ref="B23:G23"/>
    <mergeCell ref="B21:G21"/>
    <mergeCell ref="B2:F2"/>
    <mergeCell ref="B3:F3"/>
    <mergeCell ref="B5:F5"/>
    <mergeCell ref="E17:G17"/>
    <mergeCell ref="F10:J10"/>
    <mergeCell ref="B19:G19"/>
    <mergeCell ref="I19:L19"/>
    <mergeCell ref="A4:E4"/>
  </mergeCells>
  <printOptions horizontalCentered="1"/>
  <pageMargins left="0.25" right="0.25" top="0.25" bottom="0.25" header="0.25" footer="0.25"/>
  <pageSetup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I30"/>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86</v>
      </c>
      <c r="B2" s="510"/>
      <c r="C2" s="510"/>
      <c r="D2" s="510"/>
      <c r="E2" s="510"/>
      <c r="F2" s="510"/>
      <c r="G2" s="510"/>
    </row>
    <row r="3" spans="1:7" s="11" customFormat="1" ht="19.899999999999999" customHeight="1">
      <c r="A3" s="510" t="s">
        <v>93</v>
      </c>
      <c r="B3" s="510"/>
      <c r="C3" s="510"/>
      <c r="D3" s="510"/>
      <c r="E3" s="510"/>
      <c r="F3" s="510"/>
      <c r="G3" s="510"/>
    </row>
    <row r="4" spans="1:7" s="11" customFormat="1" ht="19.899999999999999" customHeight="1">
      <c r="A4" s="511" t="str">
        <f>'2023_BUMCT_AUT_PEDS'!A4:E4</f>
        <v>EFFECTIVE 10/01/2023 THROUGH 9/30/2024</v>
      </c>
      <c r="B4" s="511"/>
      <c r="C4" s="511"/>
      <c r="D4" s="511"/>
      <c r="E4" s="511"/>
      <c r="F4" s="511"/>
      <c r="G4" s="511"/>
    </row>
    <row r="5" spans="1:7" s="11" customFormat="1" ht="19.899999999999999" customHeight="1">
      <c r="A5" s="510" t="s">
        <v>88</v>
      </c>
      <c r="B5" s="510"/>
      <c r="C5" s="510"/>
      <c r="D5" s="510"/>
      <c r="E5" s="510"/>
      <c r="F5" s="510"/>
      <c r="G5" s="510"/>
    </row>
    <row r="6" spans="1:7">
      <c r="D6" s="2"/>
      <c r="E6" s="515"/>
      <c r="F6" s="515"/>
      <c r="G6" s="515"/>
    </row>
    <row r="7" spans="1:7" ht="15.6" customHeight="1">
      <c r="B7" s="17"/>
      <c r="C7" s="17"/>
      <c r="D7" s="2" t="s">
        <v>89</v>
      </c>
      <c r="E7" s="515"/>
      <c r="F7" s="515"/>
      <c r="G7" s="515"/>
    </row>
    <row r="8" spans="1:7" ht="35.1" customHeight="1">
      <c r="B8" s="18" t="s">
        <v>5</v>
      </c>
      <c r="C8" s="129" t="s">
        <v>6</v>
      </c>
      <c r="D8" s="249" t="s">
        <v>7</v>
      </c>
      <c r="E8" s="2"/>
      <c r="F8" s="2"/>
      <c r="G8" s="2"/>
    </row>
    <row r="9" spans="1:7" ht="57" customHeight="1">
      <c r="B9" s="400" t="s">
        <v>8</v>
      </c>
      <c r="C9" s="308">
        <v>5817</v>
      </c>
      <c r="D9" s="250">
        <f t="shared" ref="D9:D14" si="0">ROUND(C9*$C$23,0)</f>
        <v>6033</v>
      </c>
      <c r="E9" s="2"/>
      <c r="F9" s="2"/>
      <c r="G9" s="2"/>
    </row>
    <row r="10" spans="1:7" ht="35.1" customHeight="1">
      <c r="B10" s="400" t="s">
        <v>94</v>
      </c>
      <c r="C10" s="487">
        <v>10268</v>
      </c>
      <c r="D10" s="250">
        <f t="shared" si="0"/>
        <v>10650</v>
      </c>
      <c r="E10" s="20"/>
    </row>
    <row r="11" spans="1:7" ht="35.1" customHeight="1">
      <c r="B11" s="400" t="s">
        <v>32</v>
      </c>
      <c r="C11" s="487">
        <v>15461</v>
      </c>
      <c r="D11" s="250">
        <f t="shared" si="0"/>
        <v>16036</v>
      </c>
      <c r="E11" s="20"/>
    </row>
    <row r="12" spans="1:7" ht="35.1" customHeight="1">
      <c r="B12" s="78" t="s">
        <v>10</v>
      </c>
      <c r="C12" s="488">
        <v>55929</v>
      </c>
      <c r="D12" s="250">
        <f t="shared" si="0"/>
        <v>58010</v>
      </c>
      <c r="E12" s="20"/>
    </row>
    <row r="13" spans="1:7" ht="35.1" customHeight="1">
      <c r="B13" s="29" t="s">
        <v>11</v>
      </c>
      <c r="C13" s="488">
        <v>88344</v>
      </c>
      <c r="D13" s="250">
        <f t="shared" si="0"/>
        <v>91630</v>
      </c>
      <c r="E13" s="20"/>
    </row>
    <row r="14" spans="1:7" ht="35.1" customHeight="1">
      <c r="B14" s="29" t="s">
        <v>12</v>
      </c>
      <c r="C14" s="488">
        <v>29214</v>
      </c>
      <c r="D14" s="251">
        <f t="shared" si="0"/>
        <v>30301</v>
      </c>
      <c r="E14" s="20"/>
    </row>
    <row r="15" spans="1:7" ht="35.1" customHeight="1">
      <c r="B15" s="21" t="s">
        <v>33</v>
      </c>
      <c r="C15" s="21"/>
      <c r="D15" s="154">
        <f>SUM(D9:D14)</f>
        <v>212660</v>
      </c>
    </row>
    <row r="16" spans="1:7">
      <c r="D16" s="157"/>
    </row>
    <row r="17" spans="1:9" ht="67.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c r="D18" s="8"/>
    </row>
    <row r="19" spans="1:9">
      <c r="D19" s="31"/>
    </row>
    <row r="20" spans="1:9" ht="10.5" customHeight="1">
      <c r="B20" s="1"/>
      <c r="C20" s="1" t="s">
        <v>34</v>
      </c>
      <c r="D20" s="2" t="s">
        <v>34</v>
      </c>
    </row>
    <row r="21" spans="1:9" ht="72" customHeight="1">
      <c r="B21" s="6" t="s">
        <v>35</v>
      </c>
      <c r="C21" s="137">
        <v>225200</v>
      </c>
      <c r="D21" s="251">
        <f>ROUND(C21*$C$23,0)</f>
        <v>233577</v>
      </c>
    </row>
    <row r="22" spans="1:9">
      <c r="B22" s="493" t="s">
        <v>28</v>
      </c>
    </row>
    <row r="23" spans="1:9">
      <c r="B23" s="25" t="s">
        <v>28</v>
      </c>
      <c r="C23" s="27">
        <v>1.0371999999999999</v>
      </c>
    </row>
    <row r="24" spans="1:9">
      <c r="B24" s="15" t="s">
        <v>28</v>
      </c>
      <c r="C24" s="198">
        <v>10000</v>
      </c>
    </row>
    <row r="25" spans="1:9" s="11" customFormat="1" ht="19.899999999999999" customHeight="1">
      <c r="A25" s="393"/>
      <c r="B25" s="393"/>
      <c r="C25" s="393"/>
      <c r="D25" s="393"/>
      <c r="E25" s="393"/>
      <c r="F25" s="393"/>
      <c r="G25" s="393"/>
    </row>
    <row r="26" spans="1:9" s="12" customFormat="1" ht="51.75" customHeight="1">
      <c r="B26" s="507" t="s">
        <v>95</v>
      </c>
      <c r="C26" s="508"/>
      <c r="D26" s="508"/>
      <c r="E26" s="508"/>
      <c r="F26" s="508"/>
      <c r="G26" s="509"/>
    </row>
    <row r="28" spans="1:9" customFormat="1" ht="31.5" customHeight="1">
      <c r="A28" s="15"/>
      <c r="B28" s="507" t="s">
        <v>90</v>
      </c>
      <c r="C28" s="508"/>
      <c r="D28" s="508"/>
      <c r="E28" s="508"/>
      <c r="F28" s="508"/>
      <c r="G28" s="509"/>
    </row>
    <row r="30" spans="1:9" ht="36.75" customHeight="1">
      <c r="B30" s="507" t="s">
        <v>22</v>
      </c>
      <c r="C30" s="508"/>
      <c r="D30" s="508"/>
      <c r="E30" s="508"/>
      <c r="F30" s="508"/>
      <c r="G30" s="509"/>
      <c r="H30" s="10"/>
      <c r="I30" s="10"/>
    </row>
  </sheetData>
  <mergeCells count="9">
    <mergeCell ref="B30:G30"/>
    <mergeCell ref="B28:G28"/>
    <mergeCell ref="A2:G2"/>
    <mergeCell ref="A3:G3"/>
    <mergeCell ref="A4:G4"/>
    <mergeCell ref="A5:G5"/>
    <mergeCell ref="E6:G7"/>
    <mergeCell ref="E17:G17"/>
    <mergeCell ref="B26:G26"/>
  </mergeCells>
  <printOptions horizontalCentered="1"/>
  <pageMargins left="0.25" right="0.25" top="0.25" bottom="0.25" header="0.25" footer="0.25"/>
  <pageSetup scale="7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I29"/>
  <sheetViews>
    <sheetView showGridLines="0" zoomScale="90" zoomScaleNormal="90" zoomScaleSheetLayoutView="70" workbookViewId="0">
      <selection activeCell="E13" sqref="E13"/>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10" t="s">
        <v>86</v>
      </c>
      <c r="C2" s="510"/>
      <c r="D2" s="510"/>
      <c r="E2" s="510"/>
      <c r="F2" s="510"/>
      <c r="G2" s="85"/>
      <c r="H2" s="85"/>
    </row>
    <row r="3" spans="1:8" s="11" customFormat="1" ht="19.899999999999999" customHeight="1">
      <c r="A3" s="85"/>
      <c r="B3" s="510" t="s">
        <v>96</v>
      </c>
      <c r="C3" s="510"/>
      <c r="D3" s="510"/>
      <c r="E3" s="510"/>
      <c r="F3" s="510"/>
      <c r="G3" s="85"/>
      <c r="H3" s="85"/>
    </row>
    <row r="4" spans="1:8" s="11" customFormat="1" ht="19.899999999999999" customHeight="1">
      <c r="A4" s="130"/>
      <c r="B4" s="511" t="str">
        <f>'2023_BUMCT_AUT_PEDS'!A4</f>
        <v>EFFECTIVE 10/01/2023 THROUGH 9/30/2024</v>
      </c>
      <c r="C4" s="511"/>
      <c r="D4" s="511"/>
      <c r="E4" s="511"/>
      <c r="F4" s="511"/>
      <c r="G4" s="130"/>
    </row>
    <row r="5" spans="1:8" s="11" customFormat="1" ht="19.899999999999999" customHeight="1">
      <c r="A5" s="85"/>
      <c r="B5" s="510" t="s">
        <v>88</v>
      </c>
      <c r="C5" s="510"/>
      <c r="D5" s="510"/>
      <c r="E5" s="510"/>
      <c r="F5" s="510"/>
      <c r="G5" s="85"/>
    </row>
    <row r="6" spans="1:8">
      <c r="D6" s="2"/>
      <c r="E6" s="515"/>
      <c r="F6" s="515"/>
      <c r="G6" s="515"/>
    </row>
    <row r="7" spans="1:8" ht="18" customHeight="1">
      <c r="B7" s="17"/>
      <c r="C7" s="17"/>
      <c r="D7" s="2" t="s">
        <v>89</v>
      </c>
      <c r="E7" s="515"/>
      <c r="F7" s="515"/>
      <c r="G7" s="515"/>
    </row>
    <row r="8" spans="1:8" ht="24.95" customHeight="1">
      <c r="B8" s="18" t="s">
        <v>5</v>
      </c>
      <c r="C8" s="129" t="s">
        <v>6</v>
      </c>
      <c r="D8" s="18" t="s">
        <v>7</v>
      </c>
      <c r="E8" s="2"/>
      <c r="F8" s="2"/>
      <c r="G8" s="2"/>
    </row>
    <row r="9" spans="1:8" ht="51.75" customHeight="1">
      <c r="B9" s="400" t="s">
        <v>8</v>
      </c>
      <c r="C9" s="216">
        <v>5944</v>
      </c>
      <c r="D9" s="147">
        <f>ROUND(C9*$C$22,0)</f>
        <v>6165</v>
      </c>
      <c r="E9" s="2"/>
      <c r="F9" s="2"/>
      <c r="G9" s="2"/>
    </row>
    <row r="10" spans="1:8" ht="35.1" customHeight="1">
      <c r="B10" s="23" t="s">
        <v>40</v>
      </c>
      <c r="C10" s="217">
        <v>10493</v>
      </c>
      <c r="D10" s="147">
        <f>ROUND(C10*$C$22,0)</f>
        <v>10883</v>
      </c>
      <c r="E10" s="20"/>
    </row>
    <row r="11" spans="1:8" ht="35.1" customHeight="1">
      <c r="B11" s="4" t="s">
        <v>32</v>
      </c>
      <c r="C11" s="220" t="s">
        <v>97</v>
      </c>
      <c r="D11" s="147" t="s">
        <v>97</v>
      </c>
      <c r="E11" s="20"/>
    </row>
    <row r="12" spans="1:8" ht="35.1" customHeight="1">
      <c r="B12" s="23" t="s">
        <v>10</v>
      </c>
      <c r="C12" s="147">
        <v>57159</v>
      </c>
      <c r="D12" s="147">
        <f>ROUND(C12*$C$22,0)</f>
        <v>59285</v>
      </c>
      <c r="E12" s="20"/>
    </row>
    <row r="13" spans="1:8" ht="35.1" customHeight="1">
      <c r="B13" s="29" t="s">
        <v>11</v>
      </c>
      <c r="C13" s="147">
        <v>90287</v>
      </c>
      <c r="D13" s="147">
        <f>ROUND(C13*$C$22,0)</f>
        <v>93646</v>
      </c>
      <c r="E13" s="20"/>
    </row>
    <row r="14" spans="1:8" ht="35.1" customHeight="1">
      <c r="B14" s="29" t="s">
        <v>12</v>
      </c>
      <c r="C14" s="147">
        <v>29857</v>
      </c>
      <c r="D14" s="147">
        <f>ROUND(C14*$C$22,0)</f>
        <v>30968</v>
      </c>
      <c r="E14" s="20"/>
    </row>
    <row r="15" spans="1:8" ht="35.1" customHeight="1">
      <c r="B15" s="21" t="s">
        <v>42</v>
      </c>
      <c r="C15" s="21"/>
      <c r="D15" s="148">
        <f>SUM(D9:D14)</f>
        <v>200947</v>
      </c>
    </row>
    <row r="16" spans="1:8">
      <c r="D16" s="152"/>
    </row>
    <row r="17" spans="1:9" ht="67.5" customHeight="1">
      <c r="B17" s="5" t="s">
        <v>14</v>
      </c>
      <c r="C17" s="5"/>
      <c r="D17" s="192">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D18" s="31"/>
    </row>
    <row r="19" spans="1:9" ht="24" customHeight="1">
      <c r="B19" s="1"/>
      <c r="C19" s="1" t="s">
        <v>34</v>
      </c>
      <c r="D19" s="2" t="s">
        <v>34</v>
      </c>
    </row>
    <row r="20" spans="1:9" ht="77.25" customHeight="1">
      <c r="B20" s="6" t="s">
        <v>43</v>
      </c>
      <c r="C20" s="147">
        <v>246648</v>
      </c>
      <c r="D20" s="147">
        <f t="shared" ref="D20" si="0">ROUND(C20*$C$22,0)</f>
        <v>255823</v>
      </c>
    </row>
    <row r="21" spans="1:9" hidden="1">
      <c r="B21" s="138" t="s">
        <v>36</v>
      </c>
    </row>
    <row r="22" spans="1:9" hidden="1">
      <c r="B22" s="25" t="s">
        <v>18</v>
      </c>
      <c r="C22" s="27">
        <v>1.0371999999999999</v>
      </c>
    </row>
    <row r="23" spans="1:9" hidden="1">
      <c r="B23" s="15" t="s">
        <v>37</v>
      </c>
      <c r="C23" s="198">
        <v>30000</v>
      </c>
    </row>
    <row r="25" spans="1:9" s="12" customFormat="1" ht="51.95" customHeight="1">
      <c r="B25" s="507" t="s">
        <v>16</v>
      </c>
      <c r="C25" s="508"/>
      <c r="D25" s="508"/>
      <c r="E25" s="508"/>
      <c r="F25" s="508"/>
      <c r="G25" s="509"/>
    </row>
    <row r="27" spans="1:9" customFormat="1" ht="38.1" customHeight="1">
      <c r="A27" s="15"/>
      <c r="B27" s="507" t="s">
        <v>90</v>
      </c>
      <c r="C27" s="508"/>
      <c r="D27" s="508"/>
      <c r="E27" s="508"/>
      <c r="F27" s="508"/>
      <c r="G27" s="509"/>
    </row>
    <row r="29" spans="1:9" ht="36.75" customHeight="1">
      <c r="B29" s="507" t="s">
        <v>22</v>
      </c>
      <c r="C29" s="508"/>
      <c r="D29" s="508"/>
      <c r="E29" s="508"/>
      <c r="F29" s="508"/>
      <c r="G29" s="509"/>
      <c r="H29" s="10"/>
      <c r="I29" s="10"/>
    </row>
  </sheetData>
  <mergeCells count="9">
    <mergeCell ref="B29:G29"/>
    <mergeCell ref="B27:G27"/>
    <mergeCell ref="B2:F2"/>
    <mergeCell ref="B3:F3"/>
    <mergeCell ref="B4:F4"/>
    <mergeCell ref="B5:F5"/>
    <mergeCell ref="E6:G7"/>
    <mergeCell ref="E17:G17"/>
    <mergeCell ref="B25:G25"/>
  </mergeCells>
  <printOptions horizontalCentered="1"/>
  <pageMargins left="0.25" right="0.25" top="0.25" bottom="0.25" header="0.25" footer="0.25"/>
  <pageSetup scale="76"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I30"/>
  <sheetViews>
    <sheetView showGridLines="0" zoomScale="90" zoomScaleNormal="90" zoomScaleSheetLayoutView="70" workbookViewId="0">
      <selection activeCell="G14" sqref="G14"/>
    </sheetView>
  </sheetViews>
  <sheetFormatPr defaultColWidth="9" defaultRowHeight="12.75"/>
  <cols>
    <col min="1" max="1" width="2.875" style="15" customWidth="1"/>
    <col min="2" max="2" width="66.875" style="15" customWidth="1"/>
    <col min="3" max="3" width="14.625" style="15" hidden="1" customWidth="1"/>
    <col min="4" max="4" width="14.625" style="15" bestFit="1" customWidth="1"/>
    <col min="5" max="6" width="18.625" style="15" customWidth="1"/>
    <col min="7" max="7" width="12.625" style="15" customWidth="1"/>
    <col min="8" max="8" width="9" style="15" customWidth="1"/>
    <col min="9" max="16384" width="9" style="15"/>
  </cols>
  <sheetData>
    <row r="2" spans="1:8" s="11" customFormat="1" ht="19.899999999999999" customHeight="1">
      <c r="A2" s="85"/>
      <c r="B2" s="510" t="s">
        <v>0</v>
      </c>
      <c r="C2" s="510"/>
      <c r="D2" s="510"/>
      <c r="E2" s="510"/>
      <c r="F2" s="510"/>
      <c r="G2" s="85"/>
    </row>
    <row r="3" spans="1:8" s="11" customFormat="1" ht="19.899999999999999" customHeight="1">
      <c r="A3" s="85"/>
      <c r="B3" s="510" t="s">
        <v>24</v>
      </c>
      <c r="C3" s="510"/>
      <c r="D3" s="510"/>
      <c r="E3" s="510"/>
      <c r="F3" s="510"/>
      <c r="G3" s="85"/>
      <c r="H3" s="85"/>
    </row>
    <row r="4" spans="1:8" s="11" customFormat="1" ht="19.899999999999999" customHeight="1">
      <c r="A4" s="130"/>
      <c r="B4" s="511" t="str">
        <f>'2023_BannerMD_BMT_AUT_ADULT'!A4</f>
        <v>EFFECTIVE 10/01/2023 THROUGH 9/30/2024</v>
      </c>
      <c r="C4" s="511"/>
      <c r="D4" s="511"/>
      <c r="E4" s="511"/>
      <c r="F4" s="511"/>
      <c r="G4" s="130"/>
    </row>
    <row r="5" spans="1:8" s="11" customFormat="1" ht="19.899999999999999" customHeight="1">
      <c r="A5" s="85"/>
      <c r="B5" s="510" t="s">
        <v>3</v>
      </c>
      <c r="C5" s="510"/>
      <c r="D5" s="510"/>
      <c r="E5" s="510"/>
      <c r="F5" s="510"/>
      <c r="G5" s="85"/>
    </row>
    <row r="6" spans="1:8" s="11" customFormat="1" ht="12.75" customHeight="1">
      <c r="A6" s="393"/>
      <c r="B6" s="393"/>
      <c r="C6" s="393"/>
      <c r="D6" s="393"/>
      <c r="E6" s="393"/>
      <c r="F6" s="393"/>
      <c r="G6" s="393"/>
    </row>
    <row r="7" spans="1:8" ht="15.75" customHeight="1">
      <c r="D7" s="2" t="s">
        <v>4</v>
      </c>
      <c r="E7" s="48"/>
    </row>
    <row r="8" spans="1:8" ht="35.1" customHeight="1">
      <c r="B8" s="18" t="s">
        <v>5</v>
      </c>
      <c r="C8" s="129" t="s">
        <v>6</v>
      </c>
      <c r="D8" s="18" t="s">
        <v>7</v>
      </c>
      <c r="E8" s="2"/>
      <c r="F8" s="2"/>
      <c r="G8" s="2"/>
    </row>
    <row r="9" spans="1:8" ht="51.75" customHeight="1">
      <c r="B9" s="400" t="s">
        <v>8</v>
      </c>
      <c r="C9" s="248">
        <v>4050</v>
      </c>
      <c r="D9" s="147">
        <f>ROUND(C9*$C$29,0)</f>
        <v>4201</v>
      </c>
      <c r="E9" s="2"/>
      <c r="F9" s="2"/>
      <c r="G9" s="2"/>
    </row>
    <row r="10" spans="1:8" ht="35.1" customHeight="1">
      <c r="B10" s="4" t="s">
        <v>25</v>
      </c>
      <c r="C10" s="217">
        <v>6257</v>
      </c>
      <c r="D10" s="147">
        <f t="shared" ref="D10:D13" si="0">ROUND(C10*$C$29,0)</f>
        <v>6490</v>
      </c>
      <c r="E10" s="20"/>
    </row>
    <row r="11" spans="1:8" ht="35.1" customHeight="1">
      <c r="B11" s="4" t="s">
        <v>26</v>
      </c>
      <c r="C11" s="147">
        <v>10360</v>
      </c>
      <c r="D11" s="147">
        <f t="shared" si="0"/>
        <v>10745</v>
      </c>
      <c r="E11" s="20"/>
    </row>
    <row r="12" spans="1:8" ht="35.1" customHeight="1">
      <c r="B12" s="23" t="s">
        <v>10</v>
      </c>
      <c r="C12" s="147">
        <v>97255</v>
      </c>
      <c r="D12" s="147">
        <f t="shared" si="0"/>
        <v>100873</v>
      </c>
      <c r="E12" s="20"/>
    </row>
    <row r="13" spans="1:8" ht="35.1" customHeight="1">
      <c r="B13" s="29" t="s">
        <v>11</v>
      </c>
      <c r="C13" s="147">
        <v>42774</v>
      </c>
      <c r="D13" s="147">
        <f t="shared" si="0"/>
        <v>44365</v>
      </c>
      <c r="E13" s="20"/>
    </row>
    <row r="14" spans="1:8" ht="35.1" customHeight="1">
      <c r="B14" s="29" t="s">
        <v>12</v>
      </c>
      <c r="C14" s="147">
        <v>12667</v>
      </c>
      <c r="D14" s="147">
        <f>ROUND(C14*$C$29,0)</f>
        <v>13138</v>
      </c>
      <c r="E14" s="20"/>
    </row>
    <row r="15" spans="1:8" ht="35.1" customHeight="1">
      <c r="B15" s="21" t="s">
        <v>27</v>
      </c>
      <c r="C15" s="21"/>
      <c r="D15" s="148">
        <f>SUM(D9:D14)</f>
        <v>179812</v>
      </c>
      <c r="E15" s="20"/>
    </row>
    <row r="16" spans="1:8">
      <c r="D16" s="20"/>
    </row>
    <row r="17" spans="1:9">
      <c r="D17" s="150" t="s">
        <v>28</v>
      </c>
    </row>
    <row r="18" spans="1:9" ht="66" customHeight="1">
      <c r="B18" s="5" t="s">
        <v>14</v>
      </c>
      <c r="C18" s="438"/>
      <c r="D18" s="49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8"/>
    </row>
    <row r="20" spans="1:9" s="12" customFormat="1" ht="82.5" customHeight="1">
      <c r="B20" s="507" t="s">
        <v>29</v>
      </c>
      <c r="C20" s="508"/>
      <c r="D20" s="508"/>
      <c r="E20" s="509"/>
      <c r="F20" s="14"/>
      <c r="G20" s="14"/>
    </row>
    <row r="21" spans="1:9" ht="15" customHeight="1">
      <c r="B21" s="9"/>
      <c r="C21" s="9"/>
      <c r="D21" s="8"/>
    </row>
    <row r="22" spans="1:9" ht="36.75" customHeight="1">
      <c r="B22" s="507" t="s">
        <v>22</v>
      </c>
      <c r="C22" s="508"/>
      <c r="D22" s="508"/>
      <c r="E22" s="508"/>
      <c r="F22" s="508"/>
      <c r="G22" s="509"/>
      <c r="H22" s="10"/>
      <c r="I22" s="10"/>
    </row>
    <row r="23" spans="1:9" s="10" customFormat="1">
      <c r="A23" s="15"/>
      <c r="B23" s="9"/>
      <c r="C23" s="9"/>
      <c r="D23" s="8"/>
      <c r="E23" s="15"/>
      <c r="F23" s="15"/>
      <c r="G23" s="15"/>
    </row>
    <row r="28" spans="1:9" ht="12.75" customHeight="1">
      <c r="B28" s="138" t="s">
        <v>28</v>
      </c>
    </row>
    <row r="29" spans="1:9" ht="12.75" customHeight="1">
      <c r="B29" s="25" t="s">
        <v>28</v>
      </c>
      <c r="C29" s="27">
        <v>1.0371999999999999</v>
      </c>
      <c r="D29" s="49"/>
      <c r="E29" s="49"/>
    </row>
    <row r="30" spans="1:9">
      <c r="C30" s="26"/>
    </row>
  </sheetData>
  <mergeCells count="7">
    <mergeCell ref="B22:G22"/>
    <mergeCell ref="E18:G18"/>
    <mergeCell ref="B20:E20"/>
    <mergeCell ref="B2:F2"/>
    <mergeCell ref="B3:F3"/>
    <mergeCell ref="B4:F4"/>
    <mergeCell ref="B5:F5"/>
  </mergeCells>
  <printOptions horizontalCentered="1"/>
  <pageMargins left="0.25" right="0.25" top="0.25" bottom="0.25" header="0.25" footer="0.25"/>
  <pageSetup scale="8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I28"/>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24.125" style="15" hidden="1" customWidth="1"/>
    <col min="4" max="4" width="24.1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86</v>
      </c>
      <c r="B2" s="510"/>
      <c r="C2" s="510"/>
      <c r="D2" s="510"/>
      <c r="E2" s="510"/>
      <c r="F2" s="510"/>
      <c r="G2" s="510"/>
    </row>
    <row r="3" spans="1:7" s="11" customFormat="1" ht="19.899999999999999" customHeight="1">
      <c r="A3" s="510" t="s">
        <v>1</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88</v>
      </c>
      <c r="B5" s="510"/>
      <c r="C5" s="510"/>
      <c r="D5" s="510"/>
      <c r="E5" s="510"/>
      <c r="F5" s="510"/>
      <c r="G5" s="510"/>
    </row>
    <row r="6" spans="1:7" s="12" customFormat="1" ht="18.75" customHeight="1">
      <c r="B6" s="13"/>
      <c r="C6" s="13"/>
    </row>
    <row r="7" spans="1:7" ht="18" customHeight="1">
      <c r="B7" s="17"/>
      <c r="C7" s="17"/>
      <c r="D7" s="2" t="s">
        <v>4</v>
      </c>
      <c r="E7" s="2"/>
      <c r="F7" s="2"/>
      <c r="G7" s="2"/>
    </row>
    <row r="8" spans="1:7" ht="35.1" customHeight="1">
      <c r="B8" s="18" t="s">
        <v>5</v>
      </c>
      <c r="C8" s="129" t="s">
        <v>6</v>
      </c>
      <c r="D8" s="18" t="s">
        <v>7</v>
      </c>
      <c r="E8" s="2"/>
      <c r="F8" s="2"/>
      <c r="G8" s="2"/>
    </row>
    <row r="9" spans="1:7" ht="72" customHeight="1">
      <c r="B9" s="400" t="s">
        <v>8</v>
      </c>
      <c r="C9" s="248">
        <v>5691</v>
      </c>
      <c r="D9" s="147">
        <f>ROUND(C9*$C$27,0)</f>
        <v>5903</v>
      </c>
      <c r="E9" s="2"/>
      <c r="F9" s="2"/>
      <c r="G9" s="2"/>
    </row>
    <row r="10" spans="1:7" ht="35.1" customHeight="1">
      <c r="B10" s="78" t="s">
        <v>9</v>
      </c>
      <c r="C10" s="267">
        <v>14993</v>
      </c>
      <c r="D10" s="147">
        <f t="shared" ref="D10:D11" si="0">ROUND(C10*$C$27,0)</f>
        <v>15551</v>
      </c>
      <c r="E10" s="20"/>
    </row>
    <row r="11" spans="1:7" ht="35.1" customHeight="1">
      <c r="B11" s="78" t="s">
        <v>10</v>
      </c>
      <c r="C11" s="266">
        <v>55826</v>
      </c>
      <c r="D11" s="147">
        <f t="shared" si="0"/>
        <v>57903</v>
      </c>
      <c r="E11" s="20"/>
    </row>
    <row r="12" spans="1:7" ht="35.1" customHeight="1">
      <c r="B12" s="29" t="s">
        <v>11</v>
      </c>
      <c r="C12" s="266">
        <v>75686</v>
      </c>
      <c r="D12" s="147">
        <f>ROUND(C12*$C$27,0)</f>
        <v>78502</v>
      </c>
      <c r="E12" s="20"/>
    </row>
    <row r="13" spans="1:7" ht="35.1" customHeight="1">
      <c r="B13" s="29" t="s">
        <v>12</v>
      </c>
      <c r="C13" s="266">
        <v>10751</v>
      </c>
      <c r="D13" s="147">
        <f>ROUND(C13*$C$27,0)</f>
        <v>11151</v>
      </c>
      <c r="E13" s="20"/>
    </row>
    <row r="14" spans="1:7" ht="35.1" customHeight="1">
      <c r="B14" s="21" t="s">
        <v>98</v>
      </c>
      <c r="C14" s="21"/>
      <c r="D14" s="148">
        <f>SUM(D9:D13)</f>
        <v>169010</v>
      </c>
    </row>
    <row r="15" spans="1:7" ht="21" customHeight="1">
      <c r="B15" s="1"/>
      <c r="C15" s="1"/>
      <c r="D15" s="150"/>
    </row>
    <row r="16" spans="1:7" ht="63" customHeight="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3"/>
      <c r="G16" s="514"/>
    </row>
    <row r="17" spans="1:9">
      <c r="B17" s="9"/>
      <c r="C17" s="9"/>
      <c r="D17" s="8"/>
    </row>
    <row r="18" spans="1:9" ht="56.1" customHeight="1">
      <c r="B18" s="507" t="s">
        <v>44</v>
      </c>
      <c r="C18" s="508"/>
      <c r="D18" s="508"/>
      <c r="E18" s="508"/>
      <c r="F18" s="508"/>
      <c r="G18" s="509"/>
    </row>
    <row r="19" spans="1:9">
      <c r="B19" s="9"/>
      <c r="C19" s="9"/>
      <c r="D19" s="8"/>
    </row>
    <row r="20" spans="1:9" ht="36.75" customHeight="1">
      <c r="B20" s="507" t="s">
        <v>22</v>
      </c>
      <c r="C20" s="508"/>
      <c r="D20" s="508"/>
      <c r="E20" s="508"/>
      <c r="F20" s="508"/>
      <c r="G20" s="509"/>
      <c r="H20" s="10"/>
      <c r="I20" s="10"/>
    </row>
    <row r="21" spans="1:9">
      <c r="B21" s="9"/>
      <c r="C21" s="9"/>
      <c r="D21" s="8"/>
    </row>
    <row r="26" spans="1:9" hidden="1">
      <c r="B26" s="138" t="s">
        <v>36</v>
      </c>
    </row>
    <row r="27" spans="1:9" s="10" customFormat="1" hidden="1">
      <c r="A27" s="15"/>
      <c r="B27" s="25" t="s">
        <v>18</v>
      </c>
      <c r="C27" s="27">
        <v>1.0371999999999999</v>
      </c>
      <c r="D27" s="15"/>
      <c r="E27" s="15"/>
      <c r="F27" s="15"/>
      <c r="G27" s="15"/>
    </row>
    <row r="28" spans="1:9">
      <c r="C28" s="26"/>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2:I25"/>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27.375" style="15" hidden="1" customWidth="1"/>
    <col min="4" max="4" width="27.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86</v>
      </c>
      <c r="B2" s="510"/>
      <c r="C2" s="510"/>
      <c r="D2" s="510"/>
      <c r="E2" s="510"/>
      <c r="F2" s="510"/>
      <c r="G2" s="510"/>
    </row>
    <row r="3" spans="1:7" s="11" customFormat="1" ht="19.899999999999999" customHeight="1">
      <c r="A3" s="510" t="s">
        <v>24</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88</v>
      </c>
      <c r="B5" s="510"/>
      <c r="C5" s="510"/>
      <c r="D5" s="510"/>
      <c r="E5" s="510"/>
      <c r="F5" s="510"/>
      <c r="G5" s="510"/>
    </row>
    <row r="6" spans="1:7" s="11" customFormat="1" ht="12.75" customHeight="1">
      <c r="A6" s="393"/>
      <c r="B6" s="393"/>
      <c r="C6" s="393"/>
      <c r="D6" s="393"/>
      <c r="E6" s="393"/>
      <c r="F6" s="393"/>
      <c r="G6" s="393"/>
    </row>
    <row r="7" spans="1:7" ht="15.75" customHeight="1">
      <c r="D7" s="2" t="s">
        <v>4</v>
      </c>
      <c r="E7" s="48"/>
    </row>
    <row r="8" spans="1:7" ht="35.1" customHeight="1">
      <c r="B8" s="18" t="s">
        <v>5</v>
      </c>
      <c r="C8" s="129" t="s">
        <v>6</v>
      </c>
      <c r="D8" s="18" t="s">
        <v>7</v>
      </c>
      <c r="E8" s="2"/>
      <c r="F8" s="2"/>
      <c r="G8" s="2"/>
    </row>
    <row r="9" spans="1:7" ht="56.25" customHeight="1">
      <c r="B9" s="400" t="s">
        <v>8</v>
      </c>
      <c r="C9" s="248">
        <v>5731</v>
      </c>
      <c r="D9" s="147">
        <f>ROUND(C9*$C$23,0)</f>
        <v>5944</v>
      </c>
      <c r="E9" s="2"/>
      <c r="F9" s="2"/>
      <c r="G9" s="2"/>
    </row>
    <row r="10" spans="1:7" ht="35.1" customHeight="1">
      <c r="B10" s="4" t="s">
        <v>92</v>
      </c>
      <c r="C10" s="267">
        <v>4686</v>
      </c>
      <c r="D10" s="147">
        <f t="shared" ref="D10:D13" si="0">ROUND(C10*$C$23,0)</f>
        <v>4860</v>
      </c>
      <c r="E10" s="20"/>
    </row>
    <row r="11" spans="1:7" ht="35.1" customHeight="1">
      <c r="B11" s="400" t="s">
        <v>26</v>
      </c>
      <c r="C11" s="266">
        <v>15461</v>
      </c>
      <c r="D11" s="147">
        <f t="shared" si="0"/>
        <v>16036</v>
      </c>
      <c r="E11" s="20"/>
    </row>
    <row r="12" spans="1:7" ht="35.1" customHeight="1">
      <c r="B12" s="78" t="s">
        <v>10</v>
      </c>
      <c r="C12" s="266">
        <v>55835</v>
      </c>
      <c r="D12" s="147">
        <f t="shared" si="0"/>
        <v>57912</v>
      </c>
      <c r="E12" s="20"/>
    </row>
    <row r="13" spans="1:7" ht="35.1" customHeight="1">
      <c r="B13" s="29" t="s">
        <v>11</v>
      </c>
      <c r="C13" s="266">
        <v>75700</v>
      </c>
      <c r="D13" s="147">
        <f t="shared" si="0"/>
        <v>78516</v>
      </c>
      <c r="E13" s="20"/>
    </row>
    <row r="14" spans="1:7" ht="35.1" customHeight="1">
      <c r="B14" s="29" t="s">
        <v>12</v>
      </c>
      <c r="C14" s="266">
        <v>10757</v>
      </c>
      <c r="D14" s="147">
        <f>ROUND(C14*$C$23,0)</f>
        <v>11157</v>
      </c>
      <c r="E14" s="20"/>
    </row>
    <row r="15" spans="1:7" ht="35.1" customHeight="1">
      <c r="B15" s="21" t="s">
        <v>27</v>
      </c>
      <c r="C15" s="148">
        <f>SUM(C9:C14)</f>
        <v>168170</v>
      </c>
      <c r="D15" s="148">
        <f>SUM(D9:D14)</f>
        <v>174425</v>
      </c>
      <c r="E15" s="20"/>
    </row>
    <row r="16" spans="1:7">
      <c r="D16" s="150"/>
    </row>
    <row r="17" spans="2:9" ht="66"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B18" s="9"/>
      <c r="C18" s="9"/>
      <c r="D18" s="8"/>
    </row>
    <row r="19" spans="2:9" s="12" customFormat="1" ht="59.45" customHeight="1">
      <c r="B19" s="507" t="s">
        <v>95</v>
      </c>
      <c r="C19" s="508"/>
      <c r="D19" s="508"/>
      <c r="E19" s="508"/>
      <c r="F19" s="508"/>
      <c r="G19" s="509"/>
    </row>
    <row r="21" spans="2:9" hidden="1"/>
    <row r="22" spans="2:9" hidden="1">
      <c r="B22" s="138" t="s">
        <v>36</v>
      </c>
    </row>
    <row r="23" spans="2:9" hidden="1">
      <c r="B23" s="25" t="s">
        <v>18</v>
      </c>
      <c r="C23" s="27">
        <v>1.0371999999999999</v>
      </c>
      <c r="D23" s="49"/>
      <c r="E23" s="49"/>
    </row>
    <row r="24" spans="2:9" hidden="1">
      <c r="C24" s="26"/>
    </row>
    <row r="25" spans="2:9" ht="36.75" customHeight="1">
      <c r="B25" s="507" t="s">
        <v>22</v>
      </c>
      <c r="C25" s="508"/>
      <c r="D25" s="508"/>
      <c r="E25" s="508"/>
      <c r="F25" s="508"/>
      <c r="G25" s="509"/>
      <c r="H25" s="10"/>
      <c r="I25" s="10"/>
    </row>
  </sheetData>
  <mergeCells count="7">
    <mergeCell ref="B25:G25"/>
    <mergeCell ref="B19:G19"/>
    <mergeCell ref="A2:G2"/>
    <mergeCell ref="A3:G3"/>
    <mergeCell ref="A4:G4"/>
    <mergeCell ref="A5:G5"/>
    <mergeCell ref="E17:G17"/>
  </mergeCells>
  <printOptions horizontalCentered="1"/>
  <pageMargins left="0.25" right="0.25" top="0.25" bottom="0.25" header="0.25" footer="0.25"/>
  <pageSetup scale="8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I28"/>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13.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86</v>
      </c>
      <c r="B2" s="510"/>
      <c r="C2" s="510"/>
      <c r="D2" s="510"/>
      <c r="E2" s="510"/>
      <c r="F2" s="510"/>
      <c r="G2" s="510"/>
    </row>
    <row r="3" spans="1:7" s="11" customFormat="1" ht="19.899999999999999" customHeight="1">
      <c r="A3" s="510" t="s">
        <v>30</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88</v>
      </c>
      <c r="B5" s="510"/>
      <c r="C5" s="510"/>
      <c r="D5" s="510"/>
      <c r="E5" s="510"/>
      <c r="F5" s="510"/>
      <c r="G5" s="510"/>
    </row>
    <row r="6" spans="1:7">
      <c r="D6" s="2"/>
      <c r="E6" s="515"/>
      <c r="F6" s="515"/>
      <c r="G6" s="515"/>
    </row>
    <row r="7" spans="1:7" ht="15.6" customHeight="1">
      <c r="B7" s="17"/>
      <c r="C7" s="17"/>
      <c r="D7" s="2" t="s">
        <v>4</v>
      </c>
      <c r="E7" s="515"/>
      <c r="F7" s="515"/>
      <c r="G7" s="515"/>
    </row>
    <row r="8" spans="1:7" ht="24.95" customHeight="1">
      <c r="B8" s="18" t="s">
        <v>5</v>
      </c>
      <c r="C8" s="129" t="s">
        <v>6</v>
      </c>
      <c r="D8" s="249" t="s">
        <v>7</v>
      </c>
      <c r="E8" s="2"/>
      <c r="F8" s="2"/>
      <c r="G8" s="2"/>
    </row>
    <row r="9" spans="1:7" ht="47.25" customHeight="1">
      <c r="B9" s="400" t="s">
        <v>8</v>
      </c>
      <c r="C9" s="213">
        <v>5817</v>
      </c>
      <c r="D9" s="252">
        <f t="shared" ref="D9:D14" si="0">ROUND(C9*$C$23,0)</f>
        <v>6033</v>
      </c>
      <c r="E9" s="2"/>
      <c r="F9" s="2"/>
      <c r="G9" s="2"/>
    </row>
    <row r="10" spans="1:7" ht="35.1" customHeight="1">
      <c r="B10" s="4" t="s">
        <v>99</v>
      </c>
      <c r="C10" s="214">
        <v>10268</v>
      </c>
      <c r="D10" s="252">
        <f t="shared" si="0"/>
        <v>10650</v>
      </c>
      <c r="E10" s="20"/>
    </row>
    <row r="11" spans="1:7" ht="35.1" customHeight="1">
      <c r="B11" s="4" t="s">
        <v>32</v>
      </c>
      <c r="C11" s="214">
        <v>15461</v>
      </c>
      <c r="D11" s="252">
        <f t="shared" si="0"/>
        <v>16036</v>
      </c>
      <c r="E11" s="20"/>
    </row>
    <row r="12" spans="1:7" ht="35.1" customHeight="1">
      <c r="B12" s="23" t="s">
        <v>10</v>
      </c>
      <c r="C12" s="215">
        <v>55929</v>
      </c>
      <c r="D12" s="252">
        <f t="shared" si="0"/>
        <v>58010</v>
      </c>
      <c r="E12" s="20"/>
    </row>
    <row r="13" spans="1:7" ht="34.5" customHeight="1">
      <c r="B13" s="29" t="s">
        <v>11</v>
      </c>
      <c r="C13" s="215">
        <v>88344</v>
      </c>
      <c r="D13" s="252">
        <f t="shared" si="0"/>
        <v>91630</v>
      </c>
      <c r="E13" s="20"/>
    </row>
    <row r="14" spans="1:7" ht="35.1" customHeight="1">
      <c r="B14" s="29" t="s">
        <v>12</v>
      </c>
      <c r="C14" s="215">
        <v>29214</v>
      </c>
      <c r="D14" s="253">
        <f t="shared" si="0"/>
        <v>30301</v>
      </c>
      <c r="E14" s="20"/>
    </row>
    <row r="15" spans="1:7" ht="35.1" customHeight="1">
      <c r="B15" s="21" t="s">
        <v>33</v>
      </c>
      <c r="C15" s="154">
        <f>SUM(C9:C14)</f>
        <v>205033</v>
      </c>
      <c r="D15" s="154">
        <f>SUM(D9:D14)</f>
        <v>212660</v>
      </c>
    </row>
    <row r="16" spans="1:7">
      <c r="D16" s="157"/>
    </row>
    <row r="17" spans="2:9" ht="72"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B18" s="9"/>
      <c r="C18" s="9"/>
      <c r="D18" s="159"/>
    </row>
    <row r="19" spans="2:9">
      <c r="D19" s="157"/>
    </row>
    <row r="20" spans="2:9" ht="10.5" customHeight="1">
      <c r="B20" s="1"/>
      <c r="C20" s="1" t="s">
        <v>34</v>
      </c>
      <c r="D20" s="160" t="s">
        <v>34</v>
      </c>
    </row>
    <row r="21" spans="2:9" ht="72" customHeight="1">
      <c r="B21" s="6" t="s">
        <v>35</v>
      </c>
      <c r="C21" s="161">
        <v>225200</v>
      </c>
      <c r="D21" s="253">
        <f>ROUND(C21*$C$23,0)</f>
        <v>233577</v>
      </c>
    </row>
    <row r="22" spans="2:9" hidden="1">
      <c r="B22" s="138" t="s">
        <v>36</v>
      </c>
    </row>
    <row r="23" spans="2:9" ht="15" hidden="1" customHeight="1">
      <c r="B23" s="25" t="s">
        <v>18</v>
      </c>
      <c r="C23" s="27">
        <v>1.0371999999999999</v>
      </c>
    </row>
    <row r="24" spans="2:9" ht="27.75" hidden="1" customHeight="1">
      <c r="B24" s="15" t="s">
        <v>37</v>
      </c>
      <c r="C24" s="198">
        <v>10000</v>
      </c>
    </row>
    <row r="26" spans="2:9" ht="57.95" customHeight="1">
      <c r="B26" s="507" t="s">
        <v>95</v>
      </c>
      <c r="C26" s="508"/>
      <c r="D26" s="508"/>
      <c r="E26" s="508"/>
      <c r="F26" s="508"/>
      <c r="G26" s="509"/>
    </row>
    <row r="28" spans="2:9" ht="36.75" customHeight="1">
      <c r="B28" s="507" t="s">
        <v>22</v>
      </c>
      <c r="C28" s="508"/>
      <c r="D28" s="508"/>
      <c r="E28" s="508"/>
      <c r="F28" s="508"/>
      <c r="G28" s="509"/>
      <c r="H28" s="10"/>
      <c r="I28" s="10"/>
    </row>
  </sheetData>
  <mergeCells count="8">
    <mergeCell ref="B28:G28"/>
    <mergeCell ref="E17:G17"/>
    <mergeCell ref="B26:G26"/>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I27"/>
  <sheetViews>
    <sheetView showGridLines="0" zoomScale="90" zoomScaleNormal="90" zoomScaleSheetLayoutView="70" workbookViewId="0">
      <selection activeCell="A4" sqref="A4:G4"/>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86</v>
      </c>
      <c r="B2" s="510"/>
      <c r="C2" s="510"/>
      <c r="D2" s="510"/>
      <c r="E2" s="510"/>
      <c r="F2" s="510"/>
      <c r="G2" s="510"/>
    </row>
    <row r="3" spans="1:7" s="11" customFormat="1" ht="19.899999999999999" customHeight="1">
      <c r="A3" s="510" t="s">
        <v>38</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88</v>
      </c>
      <c r="B5" s="510"/>
      <c r="C5" s="510"/>
      <c r="D5" s="510"/>
      <c r="E5" s="510"/>
      <c r="F5" s="510"/>
      <c r="G5" s="510"/>
    </row>
    <row r="6" spans="1:7">
      <c r="D6" s="2"/>
      <c r="E6" s="515"/>
      <c r="F6" s="515"/>
      <c r="G6" s="515"/>
    </row>
    <row r="7" spans="1:7" ht="18" customHeight="1">
      <c r="B7" s="17"/>
      <c r="C7" s="17"/>
      <c r="D7" s="2" t="s">
        <v>4</v>
      </c>
      <c r="E7" s="515"/>
      <c r="F7" s="515"/>
      <c r="G7" s="515"/>
    </row>
    <row r="8" spans="1:7" ht="24.95" customHeight="1">
      <c r="B8" s="18" t="s">
        <v>5</v>
      </c>
      <c r="C8" s="129" t="s">
        <v>6</v>
      </c>
      <c r="D8" s="18" t="s">
        <v>7</v>
      </c>
      <c r="E8" s="2"/>
      <c r="F8" s="2"/>
      <c r="G8" s="2"/>
    </row>
    <row r="9" spans="1:7" ht="47.25" customHeight="1">
      <c r="B9" s="400" t="s">
        <v>8</v>
      </c>
      <c r="C9" s="216">
        <v>5944</v>
      </c>
      <c r="D9" s="147">
        <f>ROUND(C9*$C$22,0)</f>
        <v>6165</v>
      </c>
      <c r="E9" s="2"/>
      <c r="F9" s="2"/>
      <c r="G9" s="2"/>
    </row>
    <row r="10" spans="1:7" ht="35.1" customHeight="1">
      <c r="B10" s="23" t="s">
        <v>40</v>
      </c>
      <c r="C10" s="217">
        <v>10493</v>
      </c>
      <c r="D10" s="147">
        <f>ROUND(C10*$C$22,0)</f>
        <v>10883</v>
      </c>
      <c r="E10" s="20"/>
    </row>
    <row r="11" spans="1:7" ht="35.1" customHeight="1">
      <c r="B11" s="4" t="s">
        <v>32</v>
      </c>
      <c r="C11" s="220" t="s">
        <v>41</v>
      </c>
      <c r="D11" s="147" t="s">
        <v>41</v>
      </c>
      <c r="E11" s="20"/>
    </row>
    <row r="12" spans="1:7" ht="35.1" customHeight="1">
      <c r="B12" s="23" t="s">
        <v>10</v>
      </c>
      <c r="C12" s="147">
        <v>57159</v>
      </c>
      <c r="D12" s="147">
        <f>ROUND(C12*$C$22,0)</f>
        <v>59285</v>
      </c>
      <c r="E12" s="20"/>
    </row>
    <row r="13" spans="1:7" ht="35.1" customHeight="1">
      <c r="B13" s="29" t="s">
        <v>11</v>
      </c>
      <c r="C13" s="147">
        <v>90287</v>
      </c>
      <c r="D13" s="147">
        <f>ROUND(C13*$C$22,0)</f>
        <v>93646</v>
      </c>
      <c r="E13" s="20"/>
    </row>
    <row r="14" spans="1:7" ht="35.1" customHeight="1">
      <c r="B14" s="29" t="s">
        <v>12</v>
      </c>
      <c r="C14" s="147">
        <v>29857</v>
      </c>
      <c r="D14" s="147">
        <f>ROUND(C14*$C$22,0)</f>
        <v>30968</v>
      </c>
      <c r="E14" s="20"/>
    </row>
    <row r="15" spans="1:7" ht="35.1" customHeight="1">
      <c r="B15" s="21" t="s">
        <v>42</v>
      </c>
      <c r="C15" s="21"/>
      <c r="D15" s="148">
        <f>SUM(D9:D14)</f>
        <v>200947</v>
      </c>
    </row>
    <row r="16" spans="1:7">
      <c r="D16" s="152"/>
    </row>
    <row r="17" spans="2:9" ht="67.5"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D18" s="152"/>
    </row>
    <row r="19" spans="2:9" ht="24" customHeight="1">
      <c r="B19" s="1"/>
      <c r="C19" s="1" t="s">
        <v>34</v>
      </c>
      <c r="D19" s="158" t="s">
        <v>34</v>
      </c>
    </row>
    <row r="20" spans="2:9" ht="21" customHeight="1">
      <c r="B20" s="6" t="s">
        <v>43</v>
      </c>
      <c r="C20" s="147">
        <v>246648</v>
      </c>
      <c r="D20" s="147">
        <f>ROUND(C20*$C$22,0)</f>
        <v>255823</v>
      </c>
    </row>
    <row r="21" spans="2:9" ht="21" hidden="1" customHeight="1">
      <c r="B21" s="138" t="s">
        <v>36</v>
      </c>
    </row>
    <row r="22" spans="2:9" ht="21" hidden="1" customHeight="1">
      <c r="B22" s="25" t="s">
        <v>18</v>
      </c>
      <c r="C22" s="27">
        <v>1.0371999999999999</v>
      </c>
    </row>
    <row r="23" spans="2:9" ht="21" hidden="1" customHeight="1">
      <c r="B23" s="15" t="s">
        <v>37</v>
      </c>
      <c r="C23" s="198">
        <v>30000</v>
      </c>
    </row>
    <row r="24" spans="2:9" ht="21" customHeight="1"/>
    <row r="25" spans="2:9" s="12" customFormat="1" ht="48" customHeight="1">
      <c r="B25" s="507" t="s">
        <v>44</v>
      </c>
      <c r="C25" s="508"/>
      <c r="D25" s="508"/>
      <c r="E25" s="508"/>
      <c r="F25" s="508"/>
      <c r="G25" s="509"/>
    </row>
    <row r="27" spans="2:9" ht="36.75" customHeight="1">
      <c r="B27" s="507" t="s">
        <v>22</v>
      </c>
      <c r="C27" s="508"/>
      <c r="D27" s="508"/>
      <c r="E27" s="508"/>
      <c r="F27" s="508"/>
      <c r="G27" s="509"/>
      <c r="H27" s="10"/>
      <c r="I27" s="10"/>
    </row>
  </sheetData>
  <mergeCells count="8">
    <mergeCell ref="B27:G27"/>
    <mergeCell ref="B25:G25"/>
    <mergeCell ref="E17:G17"/>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9C08-A19D-4D34-A098-DC69AB4846F1}">
  <sheetPr>
    <tabColor rgb="FFFFFF00"/>
    <pageSetUpPr fitToPage="1"/>
  </sheetPr>
  <dimension ref="A2:G15"/>
  <sheetViews>
    <sheetView showGridLines="0" zoomScale="90" zoomScaleNormal="90" zoomScaleSheetLayoutView="70" workbookViewId="0">
      <selection activeCell="D10" sqref="D10"/>
    </sheetView>
  </sheetViews>
  <sheetFormatPr defaultColWidth="9" defaultRowHeight="12.7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510" t="s">
        <v>86</v>
      </c>
      <c r="B2" s="510"/>
      <c r="C2" s="510"/>
      <c r="D2" s="510"/>
      <c r="E2" s="85"/>
      <c r="F2" s="85"/>
      <c r="G2" s="85"/>
    </row>
    <row r="3" spans="1:7" s="11" customFormat="1" ht="19.899999999999999" customHeight="1">
      <c r="A3" s="510" t="s">
        <v>45</v>
      </c>
      <c r="B3" s="510"/>
      <c r="C3" s="510"/>
      <c r="D3" s="510"/>
    </row>
    <row r="4" spans="1:7" s="11" customFormat="1" ht="19.899999999999999" customHeight="1">
      <c r="A4" s="511" t="str">
        <f>'2023_BUMCT_BMT_ALLO_UNREL_ADULT'!A4</f>
        <v>EFFECTIVE 10/01/2023 THROUGH 9/30/2024</v>
      </c>
      <c r="B4" s="511"/>
      <c r="C4" s="511"/>
      <c r="D4" s="511"/>
    </row>
    <row r="5" spans="1:7" s="11" customFormat="1" ht="19.899999999999999" customHeight="1">
      <c r="A5" s="510" t="s">
        <v>88</v>
      </c>
      <c r="B5" s="510"/>
      <c r="C5" s="510"/>
      <c r="D5" s="510"/>
      <c r="E5" s="85"/>
      <c r="F5" s="85"/>
      <c r="G5" s="85"/>
    </row>
    <row r="6" spans="1:7" s="12" customFormat="1" ht="15">
      <c r="B6" s="13"/>
      <c r="C6" s="13"/>
      <c r="D6" s="14"/>
    </row>
    <row r="7" spans="1:7">
      <c r="B7" s="17"/>
      <c r="C7" s="17"/>
      <c r="D7" s="2"/>
    </row>
    <row r="8" spans="1:7" ht="39" customHeight="1">
      <c r="B8" s="316" t="s">
        <v>5</v>
      </c>
      <c r="C8" s="318" t="s">
        <v>6</v>
      </c>
      <c r="D8" s="316" t="s">
        <v>7</v>
      </c>
    </row>
    <row r="9" spans="1:7" ht="20.100000000000001" customHeight="1">
      <c r="B9" s="41" t="s">
        <v>47</v>
      </c>
      <c r="C9" s="306">
        <v>7058</v>
      </c>
      <c r="D9" s="494">
        <f>ROUND($C$9*$C$14,0)</f>
        <v>7321</v>
      </c>
    </row>
    <row r="10" spans="1:7" ht="35.1" customHeight="1">
      <c r="B10" s="303" t="s">
        <v>48</v>
      </c>
      <c r="C10" s="303"/>
      <c r="D10" s="495">
        <f>SUM(D9)</f>
        <v>7321</v>
      </c>
    </row>
    <row r="11" spans="1:7">
      <c r="B11" s="331"/>
      <c r="C11" s="331"/>
      <c r="D11" s="323"/>
    </row>
    <row r="12" spans="1:7">
      <c r="B12" s="1"/>
      <c r="C12" s="1"/>
    </row>
    <row r="13" spans="1:7" hidden="1">
      <c r="B13" s="138" t="s">
        <v>36</v>
      </c>
    </row>
    <row r="14" spans="1:7" hidden="1">
      <c r="B14" s="25" t="s">
        <v>18</v>
      </c>
      <c r="C14" s="330">
        <v>1.0371999999999999</v>
      </c>
      <c r="D14" s="49"/>
    </row>
    <row r="15" spans="1:7" hidden="1">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2:G12"/>
  <sheetViews>
    <sheetView showGridLines="0" zoomScale="90" zoomScaleNormal="90" zoomScaleSheetLayoutView="70" workbookViewId="0">
      <selection activeCell="D24" sqref="D2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86</v>
      </c>
      <c r="B2" s="510"/>
      <c r="C2" s="510"/>
      <c r="D2" s="510"/>
      <c r="E2" s="85"/>
      <c r="F2" s="85"/>
      <c r="G2" s="85"/>
    </row>
    <row r="3" spans="1:7" s="11" customFormat="1" ht="40.5" customHeight="1">
      <c r="A3" s="516" t="s">
        <v>55</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510" t="s">
        <v>88</v>
      </c>
      <c r="B5" s="510"/>
      <c r="C5" s="510"/>
      <c r="D5" s="510"/>
      <c r="E5" s="85"/>
      <c r="F5" s="85"/>
      <c r="G5" s="85"/>
    </row>
    <row r="6" spans="1:7" ht="18.75" customHeight="1">
      <c r="D6" s="2"/>
    </row>
    <row r="7" spans="1:7" ht="13.9" customHeight="1">
      <c r="B7" s="17"/>
      <c r="C7" s="17"/>
      <c r="D7" s="16" t="s">
        <v>51</v>
      </c>
    </row>
    <row r="8" spans="1:7" ht="41.45" customHeight="1">
      <c r="B8" s="18" t="s">
        <v>5</v>
      </c>
      <c r="C8" s="28" t="s">
        <v>6</v>
      </c>
      <c r="D8" s="18" t="s">
        <v>7</v>
      </c>
    </row>
    <row r="9" spans="1:7" ht="96" customHeight="1">
      <c r="B9" s="254" t="s">
        <v>56</v>
      </c>
      <c r="C9" s="141" t="s">
        <v>53</v>
      </c>
      <c r="D9" s="141" t="s">
        <v>53</v>
      </c>
    </row>
    <row r="10" spans="1:7" ht="13.9" customHeight="1">
      <c r="B10" s="21"/>
      <c r="C10" s="21"/>
      <c r="D10" s="22"/>
    </row>
    <row r="11" spans="1:7" ht="75.75" customHeight="1">
      <c r="B11" s="517" t="s">
        <v>100</v>
      </c>
      <c r="C11" s="518"/>
      <c r="D11" s="519"/>
    </row>
    <row r="12" spans="1:7" s="11" customFormat="1" ht="12.75" customHeight="1">
      <c r="A12" s="393"/>
      <c r="B12" s="393"/>
      <c r="C12" s="393"/>
      <c r="D12" s="393"/>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2:G15"/>
  <sheetViews>
    <sheetView showGridLines="0" zoomScale="90" zoomScaleNormal="90" zoomScaleSheetLayoutView="70" workbookViewId="0">
      <selection activeCell="G11" sqref="G1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86</v>
      </c>
      <c r="B2" s="510"/>
      <c r="C2" s="510"/>
      <c r="D2" s="510"/>
      <c r="E2" s="85"/>
      <c r="F2" s="85"/>
      <c r="G2" s="85"/>
    </row>
    <row r="3" spans="1:7" s="11" customFormat="1" ht="40.5" customHeight="1">
      <c r="A3" s="516" t="s">
        <v>50</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85"/>
      <c r="B5" s="510" t="s">
        <v>88</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11" customHeight="1">
      <c r="B9" s="140" t="s">
        <v>101</v>
      </c>
      <c r="C9" s="141" t="s">
        <v>53</v>
      </c>
      <c r="D9" s="141" t="s">
        <v>53</v>
      </c>
    </row>
    <row r="10" spans="1:7" ht="13.9" customHeight="1">
      <c r="B10" s="21"/>
      <c r="C10" s="21"/>
      <c r="D10" s="22"/>
    </row>
    <row r="11" spans="1:7" ht="56.1" customHeight="1">
      <c r="B11" s="517" t="s">
        <v>54</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11:D11"/>
    <mergeCell ref="B5:D5"/>
  </mergeCells>
  <printOptions horizontalCentered="1"/>
  <pageMargins left="0.25" right="0.25" top="0.25" bottom="0.25" header="0.25" footer="0.25"/>
  <pageSetup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6BCB-353E-477C-8C0A-5A20E0CBC129}">
  <sheetPr>
    <tabColor rgb="FFFFFF00"/>
    <pageSetUpPr fitToPage="1"/>
  </sheetPr>
  <dimension ref="A2:G15"/>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86</v>
      </c>
      <c r="B2" s="510"/>
      <c r="C2" s="510"/>
      <c r="D2" s="510"/>
      <c r="E2" s="85"/>
      <c r="F2" s="85"/>
      <c r="G2" s="85"/>
    </row>
    <row r="3" spans="1:7" s="11" customFormat="1" ht="40.5" customHeight="1">
      <c r="A3" s="516" t="s">
        <v>58</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85"/>
      <c r="B5" s="510" t="s">
        <v>88</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14.75" customHeight="1">
      <c r="B9" s="140" t="s">
        <v>102</v>
      </c>
      <c r="C9" s="141" t="s">
        <v>53</v>
      </c>
      <c r="D9" s="141" t="s">
        <v>53</v>
      </c>
    </row>
    <row r="10" spans="1:7" ht="13.9" customHeight="1">
      <c r="B10" s="21"/>
      <c r="C10" s="21"/>
      <c r="D10" s="22"/>
    </row>
    <row r="11" spans="1:7" ht="56.1" customHeight="1">
      <c r="B11" s="517" t="s">
        <v>60</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3B82-15FB-475B-A87B-315854A6E12A}">
  <sheetPr>
    <tabColor rgb="FFFFFF00"/>
    <pageSetUpPr fitToPage="1"/>
  </sheetPr>
  <dimension ref="A2:G15"/>
  <sheetViews>
    <sheetView showGridLines="0" zoomScale="90" zoomScaleNormal="90" zoomScaleSheetLayoutView="70" workbookViewId="0">
      <selection activeCell="F8" sqref="F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86</v>
      </c>
      <c r="B2" s="510"/>
      <c r="C2" s="510"/>
      <c r="D2" s="510"/>
      <c r="E2" s="85"/>
      <c r="F2" s="85"/>
      <c r="G2" s="85"/>
    </row>
    <row r="3" spans="1:7" s="11" customFormat="1" ht="40.5" customHeight="1">
      <c r="A3" s="516" t="s">
        <v>103</v>
      </c>
      <c r="B3" s="516"/>
      <c r="C3" s="516"/>
      <c r="D3" s="516"/>
    </row>
    <row r="4" spans="1:7" s="11" customFormat="1" ht="19.899999999999999" customHeight="1">
      <c r="A4" s="511" t="s">
        <v>2</v>
      </c>
      <c r="B4" s="511"/>
      <c r="C4" s="511"/>
      <c r="D4" s="511"/>
    </row>
    <row r="5" spans="1:7" s="11" customFormat="1" ht="19.899999999999999" customHeight="1">
      <c r="A5" s="85"/>
      <c r="B5" s="510" t="s">
        <v>88</v>
      </c>
      <c r="C5" s="510"/>
      <c r="D5" s="510"/>
      <c r="E5" s="85"/>
    </row>
    <row r="6" spans="1:7" ht="18.75" customHeight="1">
      <c r="D6" s="2"/>
    </row>
    <row r="7" spans="1:7" ht="13.9" customHeight="1">
      <c r="B7" s="17"/>
      <c r="C7" s="17"/>
      <c r="D7" s="16" t="s">
        <v>4</v>
      </c>
    </row>
    <row r="8" spans="1:7" ht="41.45" customHeight="1">
      <c r="B8" s="81" t="s">
        <v>5</v>
      </c>
      <c r="C8" s="28" t="s">
        <v>6</v>
      </c>
      <c r="D8" s="18" t="s">
        <v>7</v>
      </c>
    </row>
    <row r="9" spans="1:7" ht="99.75" customHeight="1">
      <c r="B9" s="492" t="s">
        <v>104</v>
      </c>
      <c r="C9" s="491" t="s">
        <v>53</v>
      </c>
      <c r="D9" s="141" t="s">
        <v>53</v>
      </c>
    </row>
    <row r="10" spans="1:7" ht="13.9" customHeight="1">
      <c r="B10" s="21"/>
      <c r="C10" s="21"/>
      <c r="D10" s="22"/>
    </row>
    <row r="11" spans="1:7" ht="56.1" customHeight="1">
      <c r="B11" s="517" t="s">
        <v>105</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G28"/>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24.75" style="15" hidden="1" customWidth="1"/>
    <col min="4" max="4" width="24.7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86</v>
      </c>
      <c r="B2" s="510"/>
      <c r="C2" s="510"/>
      <c r="D2" s="510"/>
      <c r="E2" s="510"/>
      <c r="F2" s="510"/>
      <c r="G2" s="510"/>
    </row>
    <row r="3" spans="1:7" s="11" customFormat="1" ht="19.899999999999999" customHeight="1">
      <c r="A3" s="510" t="s">
        <v>72</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88</v>
      </c>
      <c r="B5" s="510"/>
      <c r="C5" s="510"/>
      <c r="D5" s="510"/>
      <c r="E5" s="510"/>
      <c r="F5" s="510"/>
      <c r="G5" s="510"/>
    </row>
    <row r="6" spans="1:7" s="12" customFormat="1" ht="15">
      <c r="A6" s="525"/>
      <c r="B6" s="525"/>
      <c r="C6" s="525"/>
      <c r="D6" s="525"/>
      <c r="E6" s="525"/>
      <c r="F6" s="525"/>
      <c r="G6" s="525"/>
    </row>
    <row r="7" spans="1:7">
      <c r="D7" s="2"/>
    </row>
    <row r="8" spans="1:7" ht="22.5" customHeight="1">
      <c r="B8" s="17"/>
      <c r="C8" s="17"/>
      <c r="D8" s="2" t="s">
        <v>46</v>
      </c>
      <c r="E8" s="2"/>
      <c r="F8" s="2"/>
      <c r="G8" s="2"/>
    </row>
    <row r="9" spans="1:7" ht="62.25" customHeight="1">
      <c r="B9" s="18" t="s">
        <v>5</v>
      </c>
      <c r="C9" s="129" t="s">
        <v>6</v>
      </c>
      <c r="D9" s="18" t="s">
        <v>7</v>
      </c>
      <c r="E9" s="2"/>
      <c r="F9" s="2"/>
      <c r="G9" s="2"/>
    </row>
    <row r="10" spans="1:7" ht="47.25" customHeight="1">
      <c r="B10" s="400" t="s">
        <v>8</v>
      </c>
      <c r="C10" s="221">
        <v>4659</v>
      </c>
      <c r="D10" s="147">
        <f>ROUND(C10*$C$27,0)</f>
        <v>4832</v>
      </c>
      <c r="E10" s="2"/>
      <c r="F10" s="2"/>
      <c r="G10" s="2"/>
    </row>
    <row r="11" spans="1:7" ht="40.5" customHeight="1">
      <c r="B11" s="4" t="s">
        <v>106</v>
      </c>
      <c r="C11" s="217">
        <v>87687</v>
      </c>
      <c r="D11" s="147">
        <f t="shared" ref="D11" si="0">ROUND(C11*$C$27,0)</f>
        <v>90949</v>
      </c>
      <c r="E11" s="20"/>
    </row>
    <row r="12" spans="1:7" ht="35.1" customHeight="1">
      <c r="B12" s="4" t="s">
        <v>74</v>
      </c>
      <c r="C12" s="170">
        <v>17495</v>
      </c>
      <c r="D12" s="147">
        <f>ROUND(C12*$C$27,0)</f>
        <v>18146</v>
      </c>
      <c r="E12" s="20"/>
    </row>
    <row r="13" spans="1:7" ht="35.1" customHeight="1">
      <c r="B13" s="21" t="s">
        <v>107</v>
      </c>
      <c r="C13" s="148">
        <f>SUM(C10:C12)</f>
        <v>109841</v>
      </c>
      <c r="D13" s="148">
        <f>SUM(D10:D12)</f>
        <v>113927</v>
      </c>
    </row>
    <row r="14" spans="1:7">
      <c r="D14" s="150"/>
    </row>
    <row r="15" spans="1:7" ht="63.75" customHeight="1">
      <c r="B15" s="5" t="s">
        <v>71</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8"/>
    </row>
    <row r="17" spans="2:7" s="12" customFormat="1" ht="56.25"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2:7">
      <c r="B18" s="9"/>
      <c r="C18" s="9"/>
      <c r="D18" s="8"/>
    </row>
    <row r="19" spans="2:7">
      <c r="B19" s="9"/>
      <c r="C19" s="9"/>
      <c r="D19" s="8"/>
    </row>
    <row r="25" spans="2:7" hidden="1"/>
    <row r="26" spans="2:7" hidden="1">
      <c r="B26" s="138" t="s">
        <v>36</v>
      </c>
    </row>
    <row r="27" spans="2:7" hidden="1">
      <c r="B27" s="25" t="s">
        <v>18</v>
      </c>
      <c r="C27" s="27">
        <v>1.0371999999999999</v>
      </c>
    </row>
    <row r="28" spans="2:7" hidden="1"/>
  </sheetData>
  <mergeCells count="7">
    <mergeCell ref="B17:G17"/>
    <mergeCell ref="E15:G15"/>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I29"/>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85"/>
      <c r="B2" s="510" t="s">
        <v>0</v>
      </c>
      <c r="C2" s="510"/>
      <c r="D2" s="510"/>
      <c r="E2" s="510"/>
      <c r="F2" s="510"/>
      <c r="G2" s="85"/>
    </row>
    <row r="3" spans="1:7" s="11" customFormat="1" ht="19.899999999999999" customHeight="1">
      <c r="A3" s="510" t="s">
        <v>30</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3</v>
      </c>
      <c r="B5" s="510"/>
      <c r="C5" s="510"/>
      <c r="D5" s="510"/>
      <c r="E5" s="510"/>
      <c r="F5" s="510"/>
      <c r="G5" s="510"/>
    </row>
    <row r="6" spans="1:7">
      <c r="D6" s="2"/>
      <c r="E6" s="515"/>
      <c r="F6" s="515"/>
      <c r="G6" s="515"/>
    </row>
    <row r="7" spans="1:7" ht="15.6" customHeight="1">
      <c r="B7" s="17"/>
      <c r="C7" s="17"/>
      <c r="D7" s="2" t="s">
        <v>4</v>
      </c>
      <c r="E7" s="515"/>
      <c r="F7" s="515"/>
      <c r="G7" s="515"/>
    </row>
    <row r="8" spans="1:7" ht="35.1" customHeight="1">
      <c r="B8" s="18" t="s">
        <v>5</v>
      </c>
      <c r="C8" s="129" t="s">
        <v>6</v>
      </c>
      <c r="D8" s="18" t="s">
        <v>7</v>
      </c>
      <c r="E8" s="2"/>
      <c r="F8" s="2"/>
      <c r="G8" s="2"/>
    </row>
    <row r="9" spans="1:7" ht="44.25" customHeight="1">
      <c r="B9" s="400" t="s">
        <v>8</v>
      </c>
      <c r="C9" s="213">
        <v>5991</v>
      </c>
      <c r="D9" s="144">
        <f t="shared" ref="D9:D14" si="0">ROUND(C9*$C$24,0)</f>
        <v>6214</v>
      </c>
      <c r="E9" s="2"/>
      <c r="F9" s="2"/>
      <c r="G9" s="2"/>
    </row>
    <row r="10" spans="1:7" ht="35.1" customHeight="1">
      <c r="B10" s="4" t="s">
        <v>31</v>
      </c>
      <c r="C10" s="214">
        <v>10575</v>
      </c>
      <c r="D10" s="144">
        <f t="shared" si="0"/>
        <v>10968</v>
      </c>
      <c r="E10" s="20"/>
    </row>
    <row r="11" spans="1:7" ht="35.1" customHeight="1">
      <c r="B11" s="4" t="s">
        <v>32</v>
      </c>
      <c r="C11" s="214">
        <v>15925</v>
      </c>
      <c r="D11" s="144">
        <f t="shared" si="0"/>
        <v>16517</v>
      </c>
      <c r="E11" s="20"/>
    </row>
    <row r="12" spans="1:7" ht="35.1" customHeight="1">
      <c r="B12" s="23" t="s">
        <v>10</v>
      </c>
      <c r="C12" s="215">
        <v>57607</v>
      </c>
      <c r="D12" s="144">
        <f t="shared" si="0"/>
        <v>59750</v>
      </c>
      <c r="E12" s="20"/>
    </row>
    <row r="13" spans="1:7" ht="35.1" customHeight="1">
      <c r="B13" s="29" t="s">
        <v>11</v>
      </c>
      <c r="C13" s="215">
        <v>90994</v>
      </c>
      <c r="D13" s="144">
        <f t="shared" si="0"/>
        <v>94379</v>
      </c>
      <c r="E13" s="20"/>
    </row>
    <row r="14" spans="1:7" ht="35.1" customHeight="1">
      <c r="B14" s="29" t="s">
        <v>12</v>
      </c>
      <c r="C14" s="215">
        <v>30092</v>
      </c>
      <c r="D14" s="144">
        <f t="shared" si="0"/>
        <v>31211</v>
      </c>
      <c r="E14" s="20"/>
    </row>
    <row r="15" spans="1:7" ht="35.1" customHeight="1">
      <c r="B15" s="21" t="s">
        <v>33</v>
      </c>
      <c r="C15" s="21"/>
      <c r="D15" s="154">
        <f>SUM(D9:D14)</f>
        <v>219039</v>
      </c>
    </row>
    <row r="16" spans="1:7">
      <c r="D16" s="155"/>
    </row>
    <row r="17" spans="1:9">
      <c r="D17" s="157"/>
    </row>
    <row r="18" spans="1:9" ht="67.5"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8"/>
    </row>
    <row r="20" spans="1:9">
      <c r="D20" s="31"/>
    </row>
    <row r="21" spans="1:9" ht="10.5" customHeight="1">
      <c r="B21" s="1"/>
      <c r="C21" s="1" t="s">
        <v>34</v>
      </c>
      <c r="D21" s="2" t="s">
        <v>34</v>
      </c>
    </row>
    <row r="22" spans="1:9" ht="72" customHeight="1">
      <c r="B22" s="6" t="s">
        <v>35</v>
      </c>
      <c r="C22" s="147">
        <v>278820</v>
      </c>
      <c r="D22" s="144">
        <f>ROUND(C22*$C$24,0)</f>
        <v>289192</v>
      </c>
    </row>
    <row r="23" spans="1:9" hidden="1">
      <c r="B23" s="138" t="s">
        <v>36</v>
      </c>
    </row>
    <row r="24" spans="1:9" hidden="1">
      <c r="B24" s="25" t="s">
        <v>18</v>
      </c>
      <c r="C24" s="27">
        <v>1.0371999999999999</v>
      </c>
    </row>
    <row r="25" spans="1:9" hidden="1">
      <c r="B25" s="15" t="s">
        <v>37</v>
      </c>
      <c r="C25" s="198">
        <v>10000</v>
      </c>
    </row>
    <row r="26" spans="1:9" s="11" customFormat="1" ht="19.899999999999999" customHeight="1">
      <c r="A26" s="393"/>
      <c r="B26" s="393"/>
      <c r="C26" s="393"/>
      <c r="D26" s="393"/>
      <c r="E26" s="393"/>
      <c r="F26" s="393"/>
      <c r="G26" s="393"/>
    </row>
    <row r="27" spans="1:9" ht="80.25" customHeight="1">
      <c r="B27" s="507" t="s">
        <v>29</v>
      </c>
      <c r="C27" s="508"/>
      <c r="D27" s="508"/>
      <c r="E27" s="509"/>
    </row>
    <row r="29" spans="1:9" ht="36.75" customHeight="1">
      <c r="B29" s="507" t="s">
        <v>22</v>
      </c>
      <c r="C29" s="508"/>
      <c r="D29" s="508"/>
      <c r="E29" s="508"/>
      <c r="F29" s="508"/>
      <c r="G29" s="509"/>
      <c r="H29" s="10"/>
      <c r="I29" s="10"/>
    </row>
  </sheetData>
  <mergeCells count="8">
    <mergeCell ref="B29:G29"/>
    <mergeCell ref="B2:F2"/>
    <mergeCell ref="B27:E27"/>
    <mergeCell ref="A3:G3"/>
    <mergeCell ref="A4:G4"/>
    <mergeCell ref="A5:G5"/>
    <mergeCell ref="E6:G7"/>
    <mergeCell ref="E18:G18"/>
  </mergeCells>
  <printOptions horizontalCentered="1"/>
  <pageMargins left="0.25" right="0.25" top="0.25" bottom="0.25" header="0.25" footer="0.25"/>
  <pageSetup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2:G20"/>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13.5" style="15" hidden="1" customWidth="1"/>
    <col min="4" max="4" width="29" style="15" customWidth="1"/>
    <col min="5" max="6" width="18.625" style="15" customWidth="1"/>
    <col min="7" max="7" width="12.625" style="15" customWidth="1"/>
    <col min="8" max="16384" width="9" style="15"/>
  </cols>
  <sheetData>
    <row r="2" spans="1:7" s="11" customFormat="1" ht="19.899999999999999" customHeight="1">
      <c r="A2" s="510" t="s">
        <v>86</v>
      </c>
      <c r="B2" s="510"/>
      <c r="C2" s="510"/>
      <c r="D2" s="510"/>
      <c r="E2" s="510"/>
      <c r="F2" s="510"/>
      <c r="G2" s="510"/>
    </row>
    <row r="3" spans="1:7" s="11" customFormat="1" ht="19.899999999999999" customHeight="1">
      <c r="A3" s="510" t="s">
        <v>68</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88</v>
      </c>
      <c r="B5" s="510"/>
      <c r="C5" s="510"/>
      <c r="D5" s="510"/>
      <c r="E5" s="510"/>
      <c r="F5" s="510"/>
      <c r="G5" s="510"/>
    </row>
    <row r="6" spans="1:7" s="12" customFormat="1" ht="30" customHeight="1">
      <c r="A6" s="525"/>
      <c r="B6" s="525"/>
      <c r="C6" s="525"/>
      <c r="D6" s="525"/>
      <c r="E6" s="525"/>
      <c r="F6" s="525"/>
      <c r="G6" s="525"/>
    </row>
    <row r="7" spans="1:7" ht="21" customHeight="1">
      <c r="B7" s="17"/>
      <c r="C7" s="17"/>
      <c r="D7" s="2" t="s">
        <v>46</v>
      </c>
      <c r="E7" s="2"/>
      <c r="F7" s="2"/>
      <c r="G7" s="2"/>
    </row>
    <row r="8" spans="1:7" ht="35.1" customHeight="1">
      <c r="B8" s="18" t="s">
        <v>5</v>
      </c>
      <c r="C8" s="129" t="s">
        <v>6</v>
      </c>
      <c r="D8" s="18" t="s">
        <v>7</v>
      </c>
      <c r="E8" s="2"/>
      <c r="F8" s="2"/>
      <c r="G8" s="2"/>
    </row>
    <row r="9" spans="1:7" ht="62.25" customHeight="1">
      <c r="B9" s="400" t="s">
        <v>8</v>
      </c>
      <c r="C9" s="221">
        <v>4659</v>
      </c>
      <c r="D9" s="147">
        <f>ROUND(C9*$C$18,0)</f>
        <v>4832</v>
      </c>
      <c r="E9" s="2"/>
      <c r="F9" s="2"/>
      <c r="G9" s="2"/>
    </row>
    <row r="10" spans="1:7" ht="35.1" customHeight="1">
      <c r="B10" s="4" t="s">
        <v>108</v>
      </c>
      <c r="C10" s="217">
        <v>87687</v>
      </c>
      <c r="D10" s="147">
        <f>ROUND(C10*$C$18,0)</f>
        <v>90949</v>
      </c>
      <c r="E10" s="20"/>
    </row>
    <row r="11" spans="1:7" ht="35.1" customHeight="1">
      <c r="B11" s="21" t="s">
        <v>109</v>
      </c>
      <c r="C11" s="148">
        <f>SUM(C9:C10)</f>
        <v>92346</v>
      </c>
      <c r="D11" s="148">
        <f>SUM(D9:D10)</f>
        <v>95781</v>
      </c>
    </row>
    <row r="12" spans="1:7">
      <c r="D12" s="150"/>
    </row>
    <row r="13" spans="1:7" ht="55.5" customHeight="1">
      <c r="B13" s="5" t="s">
        <v>71</v>
      </c>
      <c r="C13" s="5"/>
      <c r="D13" s="151">
        <f>'2023_BannerMD_BMT_AUT_ADULT'!D16</f>
        <v>2317</v>
      </c>
      <c r="E13" s="512" t="str">
        <f>'2023_BannerMD_BMT_AUT_ADULT'!E16</f>
        <v>Days 11+/61+ paid at the per diem rate are not subject to the transplant outlier (prep and transplant through day 60) but are subject to outlier pursuant to the transplant specialty contract at an established threshold of $7,263.18</v>
      </c>
      <c r="F13" s="513"/>
      <c r="G13" s="514"/>
    </row>
    <row r="14" spans="1:7">
      <c r="B14" s="9"/>
      <c r="C14" s="9"/>
      <c r="D14" s="8"/>
    </row>
    <row r="16" spans="1:7" ht="55.5" customHeight="1">
      <c r="B16" s="507" t="s">
        <v>44</v>
      </c>
      <c r="C16" s="508"/>
      <c r="D16" s="508"/>
      <c r="E16" s="508"/>
      <c r="F16" s="508"/>
      <c r="G16" s="509"/>
    </row>
    <row r="17" spans="2:3" hidden="1">
      <c r="B17" s="138" t="s">
        <v>36</v>
      </c>
    </row>
    <row r="18" spans="2:3" hidden="1">
      <c r="B18" s="25" t="s">
        <v>18</v>
      </c>
      <c r="C18" s="27">
        <v>1.0371999999999999</v>
      </c>
    </row>
    <row r="19" spans="2:3" hidden="1">
      <c r="B19" s="15" t="s">
        <v>110</v>
      </c>
      <c r="C19" s="26">
        <v>1</v>
      </c>
    </row>
    <row r="20" spans="2:3" hidden="1"/>
  </sheetData>
  <mergeCells count="7">
    <mergeCell ref="B16:G16"/>
    <mergeCell ref="E13:G13"/>
    <mergeCell ref="A6:G6"/>
    <mergeCell ref="A2:G2"/>
    <mergeCell ref="A3:G3"/>
    <mergeCell ref="A4:G4"/>
    <mergeCell ref="A5:G5"/>
  </mergeCells>
  <printOptions horizontalCentered="1"/>
  <pageMargins left="0.25" right="0.25" top="0.25" bottom="0.25" header="0.25" footer="0.25"/>
  <pageSetup scale="8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G26"/>
  <sheetViews>
    <sheetView showGridLines="0" zoomScale="90" zoomScaleNormal="90" zoomScaleSheetLayoutView="70" workbookViewId="0">
      <selection activeCell="C1" sqref="C1"/>
    </sheetView>
  </sheetViews>
  <sheetFormatPr defaultColWidth="9" defaultRowHeight="12"/>
  <cols>
    <col min="1" max="1" width="4.5" style="10" customWidth="1"/>
    <col min="2" max="2" width="64" style="10" customWidth="1"/>
    <col min="3" max="3" width="20.625" style="10" hidden="1" customWidth="1"/>
    <col min="4" max="4" width="20.625" style="10" customWidth="1"/>
    <col min="5" max="5" width="11.5" style="10" customWidth="1"/>
    <col min="6" max="6" width="10.75" style="10" customWidth="1"/>
    <col min="7" max="7" width="26.375" style="10" customWidth="1"/>
    <col min="8" max="8" width="5.125" style="10" customWidth="1"/>
    <col min="9" max="16384" width="9" style="10"/>
  </cols>
  <sheetData>
    <row r="1" spans="1:7" ht="12.75">
      <c r="A1" s="15"/>
      <c r="B1" s="15"/>
      <c r="C1" s="15"/>
      <c r="D1" s="15"/>
      <c r="E1" s="15"/>
      <c r="F1" s="15"/>
      <c r="G1" s="15"/>
    </row>
    <row r="2" spans="1:7" ht="19.899999999999999" customHeight="1">
      <c r="A2" s="510" t="s">
        <v>86</v>
      </c>
      <c r="B2" s="510"/>
      <c r="C2" s="510"/>
      <c r="D2" s="510"/>
      <c r="E2" s="510"/>
      <c r="F2" s="510"/>
      <c r="G2" s="510"/>
    </row>
    <row r="3" spans="1:7" ht="19.899999999999999" customHeight="1">
      <c r="A3" s="510" t="s">
        <v>111</v>
      </c>
      <c r="B3" s="510"/>
      <c r="C3" s="510"/>
      <c r="D3" s="510"/>
      <c r="E3" s="510"/>
      <c r="F3" s="510"/>
      <c r="G3" s="510"/>
    </row>
    <row r="4" spans="1:7" ht="19.899999999999999" customHeight="1">
      <c r="A4" s="511" t="str">
        <f>'2023_BannerMD_BMT_AUT_ADULT'!A4:E4</f>
        <v>EFFECTIVE 10/01/2023 THROUGH 9/30/2024</v>
      </c>
      <c r="B4" s="511"/>
      <c r="C4" s="511"/>
      <c r="D4" s="511"/>
      <c r="E4" s="511"/>
      <c r="F4" s="511"/>
      <c r="G4" s="511"/>
    </row>
    <row r="5" spans="1:7" ht="19.899999999999999" customHeight="1">
      <c r="A5" s="510" t="s">
        <v>88</v>
      </c>
      <c r="B5" s="510"/>
      <c r="C5" s="510"/>
      <c r="D5" s="510"/>
      <c r="E5" s="510"/>
      <c r="F5" s="510"/>
      <c r="G5" s="510"/>
    </row>
    <row r="6" spans="1:7" ht="15">
      <c r="A6" s="11"/>
      <c r="B6" s="15"/>
      <c r="C6" s="15"/>
      <c r="D6" s="2"/>
      <c r="E6" s="15"/>
      <c r="F6" s="11"/>
      <c r="G6" s="11"/>
    </row>
    <row r="7" spans="1:7" ht="15.75">
      <c r="A7" s="11"/>
      <c r="B7" s="17"/>
      <c r="C7" s="17"/>
      <c r="D7" s="2" t="s">
        <v>39</v>
      </c>
      <c r="E7" s="2"/>
      <c r="F7" s="393"/>
      <c r="G7" s="393"/>
    </row>
    <row r="8" spans="1:7" ht="35.1" customHeight="1">
      <c r="A8" s="11"/>
      <c r="B8" s="18" t="s">
        <v>5</v>
      </c>
      <c r="C8" s="129" t="s">
        <v>6</v>
      </c>
      <c r="D8" s="18" t="s">
        <v>7</v>
      </c>
      <c r="E8" s="2"/>
      <c r="F8" s="2"/>
      <c r="G8" s="2"/>
    </row>
    <row r="9" spans="1:7" ht="51" customHeight="1">
      <c r="A9" s="11"/>
      <c r="B9" s="400" t="s">
        <v>8</v>
      </c>
      <c r="C9" s="216">
        <v>3360</v>
      </c>
      <c r="D9" s="147">
        <f>ROUND(C9*$C$25,0)</f>
        <v>3485</v>
      </c>
      <c r="E9" s="2"/>
      <c r="F9" s="2"/>
      <c r="G9" s="2"/>
    </row>
    <row r="10" spans="1:7" ht="35.1" customHeight="1">
      <c r="A10" s="11"/>
      <c r="B10" s="23" t="s">
        <v>10</v>
      </c>
      <c r="C10" s="217">
        <v>63203</v>
      </c>
      <c r="D10" s="147">
        <f t="shared" ref="D10:D12" si="0">ROUND(C10*$C$25,0)</f>
        <v>65554</v>
      </c>
      <c r="E10" s="20"/>
      <c r="F10" s="15"/>
      <c r="G10" s="15"/>
    </row>
    <row r="11" spans="1:7" ht="35.1" customHeight="1">
      <c r="A11" s="11"/>
      <c r="B11" s="29" t="s">
        <v>11</v>
      </c>
      <c r="C11" s="147">
        <v>49400</v>
      </c>
      <c r="D11" s="147">
        <f t="shared" si="0"/>
        <v>51238</v>
      </c>
      <c r="E11" s="20"/>
      <c r="F11" s="15"/>
      <c r="G11" s="15"/>
    </row>
    <row r="12" spans="1:7" ht="35.1" customHeight="1">
      <c r="A12" s="11"/>
      <c r="B12" s="29" t="s">
        <v>12</v>
      </c>
      <c r="C12" s="147">
        <v>20320</v>
      </c>
      <c r="D12" s="147">
        <f t="shared" si="0"/>
        <v>21076</v>
      </c>
      <c r="E12" s="20"/>
      <c r="F12" s="15"/>
      <c r="G12" s="15"/>
    </row>
    <row r="13" spans="1:7" ht="35.1" customHeight="1">
      <c r="A13" s="15"/>
      <c r="B13" s="21" t="s">
        <v>79</v>
      </c>
      <c r="C13" s="148">
        <f>SUM(C9:C12)</f>
        <v>136283</v>
      </c>
      <c r="D13" s="148">
        <f>SUM(D9:D12)</f>
        <v>141353</v>
      </c>
      <c r="E13" s="15"/>
      <c r="F13" s="15"/>
      <c r="G13" s="15"/>
    </row>
    <row r="14" spans="1:7" ht="12.75">
      <c r="A14" s="15"/>
      <c r="B14" s="1"/>
      <c r="C14" s="1"/>
      <c r="D14" s="150"/>
      <c r="E14" s="15"/>
      <c r="F14" s="15"/>
      <c r="G14" s="15"/>
    </row>
    <row r="15" spans="1:7" ht="59.25" customHeight="1">
      <c r="A15" s="15"/>
      <c r="B15" s="5" t="s">
        <v>112</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ht="22.5" customHeight="1">
      <c r="B16" s="9"/>
      <c r="C16" s="9"/>
      <c r="D16" s="8"/>
    </row>
    <row r="17" spans="2:7" ht="12.75">
      <c r="B17" s="9"/>
      <c r="C17" s="9"/>
      <c r="D17" s="8"/>
    </row>
    <row r="18" spans="2:7" ht="58.5" customHeight="1">
      <c r="B18" s="507" t="s">
        <v>44</v>
      </c>
      <c r="C18" s="508"/>
      <c r="D18" s="508"/>
      <c r="E18" s="508"/>
      <c r="F18" s="508"/>
      <c r="G18" s="509"/>
    </row>
    <row r="23" spans="2:7" ht="12.75" customHeight="1"/>
    <row r="24" spans="2:7" ht="12.75" hidden="1">
      <c r="B24" s="138" t="s">
        <v>36</v>
      </c>
      <c r="C24" s="15"/>
      <c r="D24" s="15"/>
      <c r="E24" s="15"/>
      <c r="F24" s="15"/>
    </row>
    <row r="25" spans="2:7" ht="12.75" hidden="1">
      <c r="B25" s="25" t="s">
        <v>18</v>
      </c>
      <c r="C25" s="27">
        <v>1.0371999999999999</v>
      </c>
    </row>
    <row r="26" spans="2:7">
      <c r="C26" s="39"/>
    </row>
  </sheetData>
  <mergeCells count="6">
    <mergeCell ref="B18:G18"/>
    <mergeCell ref="A2:G2"/>
    <mergeCell ref="A3:G3"/>
    <mergeCell ref="A4:G4"/>
    <mergeCell ref="A5:G5"/>
    <mergeCell ref="E15:G15"/>
  </mergeCells>
  <printOptions horizontalCentered="1"/>
  <pageMargins left="0.25" right="0.25" top="0.25" bottom="0.25" header="0.25" footer="0.25"/>
  <pageSetup scale="8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2:G25"/>
  <sheetViews>
    <sheetView showGridLines="0" zoomScale="90" zoomScaleNormal="90" zoomScaleSheetLayoutView="70" workbookViewId="0">
      <selection activeCell="H4" sqref="H4"/>
    </sheetView>
  </sheetViews>
  <sheetFormatPr defaultColWidth="9" defaultRowHeight="12.75"/>
  <cols>
    <col min="1" max="1" width="2.875" style="15" customWidth="1"/>
    <col min="2" max="2" width="64" style="15" customWidth="1"/>
    <col min="3" max="3" width="13.75" style="15" hidden="1" customWidth="1"/>
    <col min="4" max="4" width="21.875" style="15" customWidth="1"/>
    <col min="5" max="6" width="18.625" style="15" customWidth="1"/>
    <col min="7" max="7" width="12.625" style="15" customWidth="1"/>
    <col min="8" max="8" width="4.5" style="15" customWidth="1"/>
    <col min="9" max="16384" width="9" style="15"/>
  </cols>
  <sheetData>
    <row r="2" spans="1:7" s="11" customFormat="1" ht="19.899999999999999" customHeight="1">
      <c r="A2" s="510" t="s">
        <v>86</v>
      </c>
      <c r="B2" s="510"/>
      <c r="C2" s="510"/>
      <c r="D2" s="510"/>
      <c r="E2" s="510"/>
      <c r="F2" s="510"/>
      <c r="G2" s="510"/>
    </row>
    <row r="3" spans="1:7" s="11" customFormat="1" ht="19.899999999999999" customHeight="1">
      <c r="A3" s="510" t="s">
        <v>113</v>
      </c>
      <c r="B3" s="510"/>
      <c r="C3" s="510"/>
      <c r="D3" s="510"/>
      <c r="E3" s="510"/>
      <c r="F3" s="510"/>
      <c r="G3" s="510"/>
    </row>
    <row r="4" spans="1:7" s="11" customFormat="1" ht="19.899999999999999" customHeight="1">
      <c r="A4" s="511" t="s">
        <v>2</v>
      </c>
      <c r="B4" s="511"/>
      <c r="C4" s="511"/>
      <c r="D4" s="511"/>
      <c r="E4" s="511"/>
      <c r="F4" s="511"/>
      <c r="G4" s="511"/>
    </row>
    <row r="5" spans="1:7" s="11" customFormat="1" ht="19.899999999999999" customHeight="1">
      <c r="A5" s="510" t="s">
        <v>88</v>
      </c>
      <c r="B5" s="510"/>
      <c r="C5" s="510"/>
      <c r="D5" s="510"/>
      <c r="E5" s="510"/>
      <c r="F5" s="510"/>
      <c r="G5" s="510"/>
    </row>
    <row r="6" spans="1:7">
      <c r="D6" s="2"/>
    </row>
    <row r="7" spans="1:7" ht="21.75" customHeight="1">
      <c r="B7" s="17"/>
      <c r="C7" s="17"/>
      <c r="D7" s="2" t="s">
        <v>39</v>
      </c>
      <c r="E7" s="2"/>
      <c r="F7" s="2"/>
      <c r="G7" s="2"/>
    </row>
    <row r="8" spans="1:7" ht="35.1" customHeight="1">
      <c r="B8" s="18" t="s">
        <v>5</v>
      </c>
      <c r="C8" s="129" t="s">
        <v>6</v>
      </c>
      <c r="D8" s="18" t="s">
        <v>7</v>
      </c>
      <c r="E8" s="2"/>
      <c r="F8" s="2"/>
      <c r="G8" s="2"/>
    </row>
    <row r="9" spans="1:7" ht="56.25" customHeight="1">
      <c r="B9" s="400" t="s">
        <v>8</v>
      </c>
      <c r="C9" s="248">
        <v>4825</v>
      </c>
      <c r="D9" s="147">
        <f>ROUND(C9*$C$24,0)</f>
        <v>5004</v>
      </c>
      <c r="E9" s="2"/>
      <c r="F9" s="2"/>
      <c r="G9" s="2"/>
    </row>
    <row r="10" spans="1:7" ht="35.1" customHeight="1">
      <c r="B10" s="78" t="s">
        <v>10</v>
      </c>
      <c r="C10" s="267">
        <v>77344</v>
      </c>
      <c r="D10" s="147">
        <f t="shared" ref="D10:D12" si="0">ROUND(C10*$C$24,0)</f>
        <v>80221</v>
      </c>
      <c r="E10" s="20"/>
    </row>
    <row r="11" spans="1:7" ht="35.1" customHeight="1">
      <c r="B11" s="29" t="s">
        <v>11</v>
      </c>
      <c r="C11" s="266">
        <v>69632</v>
      </c>
      <c r="D11" s="147">
        <f t="shared" si="0"/>
        <v>72222</v>
      </c>
      <c r="E11" s="20"/>
    </row>
    <row r="12" spans="1:7" ht="35.1" customHeight="1">
      <c r="B12" s="29" t="s">
        <v>12</v>
      </c>
      <c r="C12" s="266">
        <v>20323</v>
      </c>
      <c r="D12" s="147">
        <f t="shared" si="0"/>
        <v>21079</v>
      </c>
      <c r="E12" s="20"/>
    </row>
    <row r="13" spans="1:7" ht="35.1" customHeight="1">
      <c r="B13" s="21" t="s">
        <v>114</v>
      </c>
      <c r="C13" s="148">
        <f>SUM(C9:C12)</f>
        <v>172124</v>
      </c>
      <c r="D13" s="148">
        <f>SUM(D9:D12)</f>
        <v>178526</v>
      </c>
    </row>
    <row r="14" spans="1:7">
      <c r="B14" s="1"/>
      <c r="C14" s="1"/>
      <c r="D14" s="150"/>
    </row>
    <row r="15" spans="1:7" ht="66"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8"/>
    </row>
    <row r="17" spans="1:7" s="10" customFormat="1" ht="50.25" customHeight="1">
      <c r="A17" s="15"/>
      <c r="B17" s="507" t="s">
        <v>16</v>
      </c>
      <c r="C17" s="508"/>
      <c r="D17" s="508"/>
      <c r="E17" s="508"/>
      <c r="F17" s="508"/>
      <c r="G17" s="509"/>
    </row>
    <row r="21" spans="1:7" ht="15.75" customHeight="1"/>
    <row r="23" spans="1:7" hidden="1">
      <c r="B23" s="244" t="s">
        <v>36</v>
      </c>
      <c r="C23" s="245"/>
      <c r="D23" s="245"/>
      <c r="E23" s="245"/>
    </row>
    <row r="24" spans="1:7" hidden="1">
      <c r="B24" s="25" t="s">
        <v>18</v>
      </c>
      <c r="C24" s="27">
        <v>1.0371999999999999</v>
      </c>
    </row>
    <row r="25" spans="1:7">
      <c r="C25" s="26"/>
    </row>
  </sheetData>
  <mergeCells count="6">
    <mergeCell ref="B17:G17"/>
    <mergeCell ref="A2:G2"/>
    <mergeCell ref="A3:G3"/>
    <mergeCell ref="A4:G4"/>
    <mergeCell ref="A5:G5"/>
    <mergeCell ref="E15:G15"/>
  </mergeCells>
  <printOptions horizontalCentered="1"/>
  <pageMargins left="0.25" right="0.25" top="0.25" bottom="0.25" header="0.25" footer="0.25"/>
  <pageSetup scale="86"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2:H28"/>
  <sheetViews>
    <sheetView showGridLines="0" zoomScale="90" zoomScaleNormal="90" zoomScaleSheetLayoutView="70" workbookViewId="0">
      <selection activeCell="A4" sqref="A4:G4"/>
    </sheetView>
  </sheetViews>
  <sheetFormatPr defaultColWidth="9" defaultRowHeight="12.75"/>
  <cols>
    <col min="1" max="1" width="2.875" style="15" customWidth="1"/>
    <col min="2" max="2" width="64" style="15" customWidth="1"/>
    <col min="3" max="3" width="7.875" style="15" hidden="1" customWidth="1"/>
    <col min="4" max="4" width="22.5" style="15" customWidth="1"/>
    <col min="5" max="6" width="18.625" style="15" customWidth="1"/>
    <col min="7" max="7" width="12.625" style="15" customWidth="1"/>
    <col min="8" max="8" width="9" style="15" customWidth="1"/>
    <col min="9" max="16384" width="9" style="15"/>
  </cols>
  <sheetData>
    <row r="2" spans="1:8" s="11" customFormat="1" ht="19.899999999999999" customHeight="1">
      <c r="A2" s="510" t="s">
        <v>86</v>
      </c>
      <c r="B2" s="510"/>
      <c r="C2" s="510"/>
      <c r="D2" s="510"/>
      <c r="E2" s="510"/>
      <c r="F2" s="510"/>
      <c r="G2" s="510"/>
    </row>
    <row r="3" spans="1:8" s="11" customFormat="1" ht="19.899999999999999" customHeight="1">
      <c r="A3" s="510" t="s">
        <v>82</v>
      </c>
      <c r="B3" s="510"/>
      <c r="C3" s="510"/>
      <c r="D3" s="510"/>
      <c r="E3" s="510"/>
      <c r="F3" s="510"/>
      <c r="G3" s="510"/>
    </row>
    <row r="4" spans="1:8" s="11" customFormat="1" ht="19.899999999999999" customHeight="1">
      <c r="A4" s="511" t="str">
        <f>'2023_BUMCT_SIMUL_PANCREAS_KDNY_'!A4:G4</f>
        <v>EFFECTIVE 10/01/2023 THROUGH 9/30/2024</v>
      </c>
      <c r="B4" s="511"/>
      <c r="C4" s="511"/>
      <c r="D4" s="511"/>
      <c r="E4" s="511"/>
      <c r="F4" s="511"/>
      <c r="G4" s="511"/>
    </row>
    <row r="5" spans="1:8" s="11" customFormat="1" ht="19.899999999999999" customHeight="1">
      <c r="A5" s="510" t="s">
        <v>88</v>
      </c>
      <c r="B5" s="510"/>
      <c r="C5" s="510"/>
      <c r="D5" s="510"/>
      <c r="E5" s="510"/>
      <c r="F5" s="510"/>
      <c r="G5" s="510"/>
    </row>
    <row r="6" spans="1:8" s="12" customFormat="1" ht="15.75">
      <c r="A6" s="511"/>
      <c r="B6" s="511"/>
      <c r="C6" s="511"/>
      <c r="D6" s="511"/>
      <c r="E6" s="511"/>
      <c r="F6" s="511"/>
      <c r="G6" s="511"/>
      <c r="H6" s="511"/>
    </row>
    <row r="7" spans="1:8" ht="24.95" customHeight="1">
      <c r="B7" s="17"/>
      <c r="C7" s="17"/>
      <c r="D7" s="2" t="s">
        <v>4</v>
      </c>
    </row>
    <row r="8" spans="1:8" ht="24.95" customHeight="1">
      <c r="B8" s="18" t="s">
        <v>5</v>
      </c>
      <c r="C8" s="129" t="s">
        <v>6</v>
      </c>
      <c r="D8" s="18" t="s">
        <v>7</v>
      </c>
      <c r="E8" s="2"/>
      <c r="F8" s="2"/>
      <c r="G8" s="2"/>
    </row>
    <row r="9" spans="1:8" ht="46.5" customHeight="1">
      <c r="B9" s="400" t="s">
        <v>8</v>
      </c>
      <c r="C9" s="221">
        <v>7010</v>
      </c>
      <c r="D9" s="147">
        <f>ROUND(C9*$C$27,0)</f>
        <v>7271</v>
      </c>
      <c r="E9" s="2"/>
      <c r="F9" s="2"/>
      <c r="G9" s="2"/>
    </row>
    <row r="10" spans="1:8" ht="30" customHeight="1">
      <c r="B10" s="23" t="s">
        <v>10</v>
      </c>
      <c r="C10" s="217">
        <v>161549</v>
      </c>
      <c r="D10" s="147">
        <f t="shared" ref="D10:D12" si="0">ROUND(C10*$C$27,0)</f>
        <v>167559</v>
      </c>
      <c r="E10" s="20"/>
    </row>
    <row r="11" spans="1:8" ht="30" customHeight="1">
      <c r="B11" s="29" t="s">
        <v>11</v>
      </c>
      <c r="C11" s="147">
        <v>125082</v>
      </c>
      <c r="D11" s="147">
        <f t="shared" si="0"/>
        <v>129735</v>
      </c>
      <c r="E11" s="20"/>
    </row>
    <row r="12" spans="1:8" ht="30" customHeight="1">
      <c r="B12" s="29" t="s">
        <v>12</v>
      </c>
      <c r="C12" s="147">
        <v>28115</v>
      </c>
      <c r="D12" s="147">
        <f t="shared" si="0"/>
        <v>29161</v>
      </c>
      <c r="E12" s="20"/>
    </row>
    <row r="13" spans="1:8" ht="21.6" customHeight="1">
      <c r="B13" s="21" t="s">
        <v>83</v>
      </c>
      <c r="C13" s="148">
        <f>SUM(C9:C12)</f>
        <v>321756</v>
      </c>
      <c r="D13" s="148">
        <f>SUM(D9:D12)</f>
        <v>333726</v>
      </c>
    </row>
    <row r="14" spans="1:8" ht="20.100000000000001" customHeight="1">
      <c r="B14" s="1"/>
      <c r="C14" s="1"/>
      <c r="D14" s="150"/>
    </row>
    <row r="15" spans="1:8" ht="60.7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8">
      <c r="B16" s="9"/>
      <c r="C16" s="9"/>
      <c r="D16" s="8"/>
    </row>
    <row r="17" spans="1:7" ht="57"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1:7" ht="15.75">
      <c r="A18" s="510"/>
      <c r="B18" s="510"/>
      <c r="C18" s="510"/>
      <c r="D18" s="510"/>
      <c r="E18" s="510"/>
      <c r="F18" s="510"/>
      <c r="G18" s="510"/>
    </row>
    <row r="19" spans="1:7">
      <c r="B19" s="9"/>
      <c r="C19" s="9"/>
      <c r="D19" s="8"/>
    </row>
    <row r="20" spans="1:7" s="10" customFormat="1">
      <c r="A20" s="15"/>
      <c r="B20" s="9"/>
      <c r="C20" s="9"/>
      <c r="D20" s="8"/>
      <c r="E20" s="15"/>
      <c r="F20" s="15"/>
      <c r="G20" s="15"/>
    </row>
    <row r="25" spans="1:7" ht="15" customHeight="1"/>
    <row r="26" spans="1:7" hidden="1">
      <c r="B26" s="138" t="s">
        <v>36</v>
      </c>
    </row>
    <row r="27" spans="1:7" hidden="1">
      <c r="B27" s="25" t="s">
        <v>18</v>
      </c>
      <c r="C27" s="27">
        <v>1.0371999999999999</v>
      </c>
    </row>
    <row r="28" spans="1:7">
      <c r="C28" s="26"/>
    </row>
  </sheetData>
  <mergeCells count="8">
    <mergeCell ref="E15:G15"/>
    <mergeCell ref="A18:G18"/>
    <mergeCell ref="A2:G2"/>
    <mergeCell ref="A3:G3"/>
    <mergeCell ref="A4:G4"/>
    <mergeCell ref="A5:G5"/>
    <mergeCell ref="A6:H6"/>
    <mergeCell ref="B17:G17"/>
  </mergeCells>
  <printOptions horizontalCentered="1"/>
  <pageMargins left="0.25" right="0.25" top="0.25" bottom="0.25" header="0.25" footer="0.25"/>
  <pageSetup scale="84"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2:I25"/>
  <sheetViews>
    <sheetView showGridLines="0" topLeftCell="B1" zoomScale="90" zoomScaleNormal="90" zoomScaleSheetLayoutView="70" workbookViewId="0">
      <selection activeCell="C1" sqref="C1"/>
    </sheetView>
  </sheetViews>
  <sheetFormatPr defaultColWidth="9" defaultRowHeight="12"/>
  <cols>
    <col min="1" max="1" width="4.5" style="10" customWidth="1"/>
    <col min="2" max="2" width="64" style="10" customWidth="1"/>
    <col min="3" max="3" width="21.625" style="10" hidden="1" customWidth="1"/>
    <col min="4" max="4" width="21.625" style="10" customWidth="1"/>
    <col min="5" max="6" width="9" style="10"/>
    <col min="7" max="7" width="28.625" style="10" customWidth="1"/>
    <col min="8" max="8" width="0.25" style="10" customWidth="1"/>
    <col min="9" max="16384" width="9" style="10"/>
  </cols>
  <sheetData>
    <row r="2" spans="1:9" ht="18.600000000000001" customHeight="1">
      <c r="B2" s="510" t="s">
        <v>86</v>
      </c>
      <c r="C2" s="510"/>
      <c r="D2" s="510"/>
      <c r="E2" s="510"/>
      <c r="F2" s="510"/>
      <c r="G2" s="510"/>
    </row>
    <row r="3" spans="1:9" ht="15.75">
      <c r="A3" s="510" t="s">
        <v>84</v>
      </c>
      <c r="B3" s="510"/>
      <c r="C3" s="510"/>
      <c r="D3" s="510"/>
      <c r="E3" s="510"/>
      <c r="F3" s="510"/>
      <c r="G3" s="510"/>
      <c r="H3" s="393"/>
      <c r="I3" s="47"/>
    </row>
    <row r="4" spans="1:9" ht="15.75">
      <c r="A4" s="511" t="str">
        <f>'2023_BannerMD_BMT_AUT_ADULT'!A4:E4</f>
        <v>EFFECTIVE 10/01/2023 THROUGH 9/30/2024</v>
      </c>
      <c r="B4" s="511"/>
      <c r="C4" s="511"/>
      <c r="D4" s="511"/>
      <c r="E4" s="511"/>
      <c r="F4" s="511"/>
      <c r="G4" s="511"/>
      <c r="H4" s="511"/>
      <c r="I4" s="47"/>
    </row>
    <row r="5" spans="1:9" ht="15.75">
      <c r="A5" s="510" t="s">
        <v>88</v>
      </c>
      <c r="B5" s="510"/>
      <c r="C5" s="510"/>
      <c r="D5" s="510"/>
      <c r="E5" s="510"/>
      <c r="F5" s="510"/>
      <c r="G5" s="510"/>
      <c r="H5" s="510"/>
      <c r="I5" s="47"/>
    </row>
    <row r="6" spans="1:9" ht="12.75">
      <c r="A6" s="15"/>
      <c r="B6" s="15"/>
      <c r="C6" s="15"/>
      <c r="D6" s="2"/>
      <c r="E6" s="15"/>
      <c r="F6" s="15"/>
      <c r="G6" s="15"/>
      <c r="H6" s="15"/>
      <c r="I6" s="15"/>
    </row>
    <row r="7" spans="1:9" ht="17.25" customHeight="1">
      <c r="A7" s="15"/>
      <c r="B7" s="17"/>
      <c r="C7" s="17"/>
      <c r="D7" s="2" t="s">
        <v>4</v>
      </c>
      <c r="E7" s="523"/>
      <c r="F7" s="523"/>
      <c r="G7" s="523"/>
      <c r="H7" s="523"/>
      <c r="I7" s="15"/>
    </row>
    <row r="8" spans="1:9" ht="35.1" customHeight="1">
      <c r="A8" s="15"/>
      <c r="B8" s="18" t="s">
        <v>5</v>
      </c>
      <c r="C8" s="129"/>
      <c r="D8" s="18" t="s">
        <v>7</v>
      </c>
      <c r="E8" s="2"/>
      <c r="F8" s="2"/>
      <c r="G8" s="2"/>
      <c r="H8" s="2"/>
      <c r="I8" s="15"/>
    </row>
    <row r="9" spans="1:9" ht="51.75" customHeight="1">
      <c r="A9" s="15"/>
      <c r="B9" s="400" t="s">
        <v>8</v>
      </c>
      <c r="C9" s="216">
        <v>7232</v>
      </c>
      <c r="D9" s="147">
        <f>ROUND(C9*$C$24,0)</f>
        <v>7501</v>
      </c>
      <c r="E9" s="2"/>
      <c r="F9" s="2"/>
      <c r="G9" s="2"/>
      <c r="H9" s="2"/>
      <c r="I9" s="15"/>
    </row>
    <row r="10" spans="1:9" ht="35.1" customHeight="1">
      <c r="A10" s="15"/>
      <c r="B10" s="23" t="s">
        <v>10</v>
      </c>
      <c r="C10" s="217">
        <v>196458</v>
      </c>
      <c r="D10" s="147">
        <f t="shared" ref="D10:D12" si="0">ROUND(C10*$C$24,0)</f>
        <v>203766</v>
      </c>
      <c r="E10" s="15"/>
      <c r="F10" s="15"/>
      <c r="G10" s="15"/>
      <c r="H10" s="15"/>
      <c r="I10" s="15"/>
    </row>
    <row r="11" spans="1:9" ht="35.1" customHeight="1">
      <c r="A11" s="15"/>
      <c r="B11" s="29" t="s">
        <v>11</v>
      </c>
      <c r="C11" s="147">
        <v>106363</v>
      </c>
      <c r="D11" s="147">
        <f t="shared" si="0"/>
        <v>110320</v>
      </c>
      <c r="E11" s="15"/>
      <c r="F11" s="15"/>
      <c r="G11" s="15"/>
      <c r="H11" s="15"/>
      <c r="I11" s="15"/>
    </row>
    <row r="12" spans="1:9" ht="35.1" customHeight="1">
      <c r="A12" s="15"/>
      <c r="B12" s="29" t="s">
        <v>12</v>
      </c>
      <c r="C12" s="147">
        <v>38547</v>
      </c>
      <c r="D12" s="147">
        <f t="shared" si="0"/>
        <v>39981</v>
      </c>
      <c r="E12" s="15"/>
      <c r="F12" s="15"/>
      <c r="G12" s="15"/>
      <c r="H12" s="15"/>
      <c r="I12" s="15"/>
    </row>
    <row r="13" spans="1:9" ht="35.1" customHeight="1">
      <c r="A13" s="15"/>
      <c r="B13" s="21" t="s">
        <v>85</v>
      </c>
      <c r="C13" s="148">
        <f>SUM(C9:C12)</f>
        <v>348600</v>
      </c>
      <c r="D13" s="148">
        <f>SUM(D9:D12)</f>
        <v>361568</v>
      </c>
      <c r="E13" s="15"/>
      <c r="F13" s="15"/>
      <c r="G13" s="15"/>
      <c r="H13" s="15"/>
      <c r="I13" s="15"/>
    </row>
    <row r="14" spans="1:9">
      <c r="D14" s="162"/>
    </row>
    <row r="15" spans="1:9" ht="65.2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9" ht="12.75">
      <c r="B16" s="9"/>
      <c r="C16" s="9"/>
      <c r="D16" s="8"/>
    </row>
    <row r="17" spans="2:7" ht="60.75"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2:7" ht="22.5" customHeight="1"/>
    <row r="23" spans="2:7" ht="12.75" hidden="1">
      <c r="B23" s="138" t="s">
        <v>36</v>
      </c>
      <c r="C23" s="15"/>
      <c r="D23" s="15"/>
      <c r="E23" s="15"/>
      <c r="F23" s="15"/>
    </row>
    <row r="24" spans="2:7" ht="12.75" hidden="1">
      <c r="B24" s="25" t="s">
        <v>18</v>
      </c>
      <c r="C24" s="27">
        <v>1.0371999999999999</v>
      </c>
    </row>
    <row r="25" spans="2:7">
      <c r="C25" s="39"/>
    </row>
  </sheetData>
  <mergeCells count="7">
    <mergeCell ref="B17:G17"/>
    <mergeCell ref="E15:G15"/>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2:H22"/>
  <sheetViews>
    <sheetView showGridLines="0" zoomScale="90" zoomScaleNormal="90" zoomScaleSheetLayoutView="70" workbookViewId="0">
      <selection activeCell="G10" sqref="G10"/>
    </sheetView>
  </sheetViews>
  <sheetFormatPr defaultColWidth="9" defaultRowHeight="12"/>
  <cols>
    <col min="1" max="1" width="4.25" style="10" customWidth="1"/>
    <col min="2" max="2" width="64" style="10" customWidth="1"/>
    <col min="3" max="3" width="16.5" style="10" hidden="1" customWidth="1"/>
    <col min="4" max="4" width="16.5" style="10" customWidth="1"/>
    <col min="5" max="5" width="11.25" style="10" customWidth="1"/>
    <col min="6" max="6" width="9.125" style="10" customWidth="1"/>
    <col min="7" max="7" width="24.75" style="10" customWidth="1"/>
    <col min="8" max="16384" width="9" style="10"/>
  </cols>
  <sheetData>
    <row r="2" spans="1:8" ht="19.899999999999999" customHeight="1">
      <c r="A2" s="510" t="s">
        <v>86</v>
      </c>
      <c r="B2" s="510"/>
      <c r="C2" s="510"/>
      <c r="D2" s="510"/>
      <c r="E2" s="510"/>
      <c r="F2" s="510"/>
      <c r="G2" s="510"/>
    </row>
    <row r="3" spans="1:8" ht="19.899999999999999" customHeight="1">
      <c r="A3" s="510" t="s">
        <v>115</v>
      </c>
      <c r="B3" s="510"/>
      <c r="C3" s="510"/>
      <c r="D3" s="510"/>
      <c r="E3" s="510"/>
      <c r="F3" s="510"/>
      <c r="G3" s="510"/>
    </row>
    <row r="4" spans="1:8" ht="19.899999999999999" customHeight="1">
      <c r="A4" s="511" t="str">
        <f>'2023_BannerMD_BMT_AUT_ADULT'!A4:E4</f>
        <v>EFFECTIVE 10/01/2023 THROUGH 9/30/2024</v>
      </c>
      <c r="B4" s="511"/>
      <c r="C4" s="511"/>
      <c r="D4" s="511"/>
      <c r="E4" s="511"/>
      <c r="F4" s="511"/>
      <c r="G4" s="511"/>
    </row>
    <row r="5" spans="1:8" ht="19.899999999999999" customHeight="1">
      <c r="A5" s="510" t="s">
        <v>88</v>
      </c>
      <c r="B5" s="510"/>
      <c r="C5" s="510"/>
      <c r="D5" s="510"/>
      <c r="E5" s="510"/>
      <c r="F5" s="510"/>
      <c r="G5" s="510"/>
    </row>
    <row r="6" spans="1:8" ht="15">
      <c r="A6" s="12"/>
      <c r="B6" s="13"/>
      <c r="C6" s="13"/>
      <c r="D6" s="12"/>
      <c r="E6" s="12"/>
      <c r="F6" s="12"/>
      <c r="G6" s="12"/>
    </row>
    <row r="7" spans="1:8" ht="30.6" customHeight="1">
      <c r="A7" s="15"/>
      <c r="B7" s="17"/>
      <c r="C7" s="17"/>
      <c r="D7" s="16" t="s">
        <v>39</v>
      </c>
      <c r="E7" s="515"/>
      <c r="F7" s="515"/>
      <c r="G7" s="515"/>
    </row>
    <row r="8" spans="1:8" ht="35.1" customHeight="1">
      <c r="A8" s="32"/>
      <c r="B8" s="33" t="s">
        <v>5</v>
      </c>
      <c r="C8" s="129" t="s">
        <v>6</v>
      </c>
      <c r="D8" s="33" t="s">
        <v>7</v>
      </c>
      <c r="E8" s="34"/>
      <c r="F8" s="34"/>
      <c r="G8" s="34"/>
      <c r="H8" s="45"/>
    </row>
    <row r="9" spans="1:8" ht="37.5" customHeight="1">
      <c r="A9" s="32"/>
      <c r="B9" s="400" t="s">
        <v>8</v>
      </c>
      <c r="C9" s="248">
        <v>9092</v>
      </c>
      <c r="D9" s="147">
        <f>ROUND(C9*$C$21,0)</f>
        <v>9430</v>
      </c>
      <c r="E9" s="34"/>
      <c r="F9" s="34"/>
      <c r="G9" s="34"/>
      <c r="H9" s="45"/>
    </row>
    <row r="10" spans="1:8" ht="35.1" customHeight="1">
      <c r="A10" s="32"/>
      <c r="B10" s="23" t="s">
        <v>10</v>
      </c>
      <c r="C10" s="217">
        <v>122670</v>
      </c>
      <c r="D10" s="147">
        <f t="shared" ref="D10:D11" si="0">ROUND(C10*$C$21,0)</f>
        <v>127233</v>
      </c>
      <c r="E10" s="46"/>
      <c r="F10" s="32"/>
      <c r="G10" s="32"/>
      <c r="H10" s="45"/>
    </row>
    <row r="11" spans="1:8" ht="35.1" customHeight="1">
      <c r="A11" s="32"/>
      <c r="B11" s="29" t="s">
        <v>11</v>
      </c>
      <c r="C11" s="147">
        <v>100954</v>
      </c>
      <c r="D11" s="147">
        <f t="shared" si="0"/>
        <v>104709</v>
      </c>
      <c r="E11" s="46"/>
      <c r="F11" s="32"/>
      <c r="G11" s="32"/>
      <c r="H11" s="45"/>
    </row>
    <row r="12" spans="1:8" ht="35.1" customHeight="1">
      <c r="A12" s="32"/>
      <c r="B12" s="29" t="s">
        <v>12</v>
      </c>
      <c r="C12" s="147">
        <v>27910</v>
      </c>
      <c r="D12" s="147">
        <f>ROUND(C12*$C$21,0)</f>
        <v>28948</v>
      </c>
      <c r="E12" s="46"/>
      <c r="F12" s="32"/>
      <c r="G12" s="32"/>
      <c r="H12" s="45"/>
    </row>
    <row r="13" spans="1:8" ht="35.1" customHeight="1">
      <c r="A13" s="15"/>
      <c r="B13" s="21" t="s">
        <v>116</v>
      </c>
      <c r="C13" s="148">
        <f>SUM(C9:C12)</f>
        <v>260626</v>
      </c>
      <c r="D13" s="148">
        <f>SUM(D9:D12)</f>
        <v>270320</v>
      </c>
      <c r="E13" s="32"/>
      <c r="F13" s="32"/>
      <c r="G13" s="32"/>
      <c r="H13" s="45"/>
    </row>
    <row r="14" spans="1:8">
      <c r="D14" s="162"/>
    </row>
    <row r="15" spans="1:8" ht="73.150000000000006"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8" ht="12.75">
      <c r="B16" s="9"/>
      <c r="C16" s="9"/>
      <c r="D16" s="8"/>
    </row>
    <row r="17" spans="1:7" ht="69" customHeight="1">
      <c r="A17" s="12"/>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20" spans="1:7" ht="12.75" hidden="1">
      <c r="B20" s="138" t="s">
        <v>36</v>
      </c>
      <c r="C20" s="15"/>
      <c r="D20" s="15"/>
      <c r="E20" s="15"/>
      <c r="F20" s="15"/>
    </row>
    <row r="21" spans="1:7" ht="12.75" hidden="1">
      <c r="B21" s="25" t="s">
        <v>18</v>
      </c>
      <c r="C21" s="27">
        <v>1.0371999999999999</v>
      </c>
    </row>
    <row r="22" spans="1:7">
      <c r="C22" s="39"/>
    </row>
  </sheetData>
  <mergeCells count="7">
    <mergeCell ref="B17:G17"/>
    <mergeCell ref="E15:G15"/>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27"/>
  <sheetViews>
    <sheetView showGridLines="0" zoomScale="90" zoomScaleNormal="90" zoomScaleSheetLayoutView="70" workbookViewId="0">
      <selection activeCell="G11" sqref="G11"/>
    </sheetView>
  </sheetViews>
  <sheetFormatPr defaultColWidth="9" defaultRowHeight="12"/>
  <cols>
    <col min="1" max="1" width="3.75" style="10" customWidth="1"/>
    <col min="2" max="2" width="64" style="10" customWidth="1"/>
    <col min="3" max="3" width="16.5" style="10" hidden="1" customWidth="1"/>
    <col min="4" max="4" width="16.5" style="10" customWidth="1"/>
    <col min="5" max="5" width="10.5" style="10" customWidth="1"/>
    <col min="6" max="6" width="8.875" style="10" customWidth="1"/>
    <col min="7" max="7" width="31.375" style="10" customWidth="1"/>
    <col min="8" max="16384" width="9" style="10"/>
  </cols>
  <sheetData>
    <row r="1" spans="1:7" ht="19.899999999999999" customHeight="1">
      <c r="A1" s="15"/>
      <c r="B1" s="15"/>
      <c r="C1" s="15"/>
      <c r="D1" s="15"/>
      <c r="E1" s="15"/>
      <c r="F1" s="15"/>
      <c r="G1" s="15"/>
    </row>
    <row r="2" spans="1:7" ht="20.100000000000001" customHeight="1">
      <c r="A2" s="510" t="s">
        <v>86</v>
      </c>
      <c r="B2" s="510"/>
      <c r="C2" s="510"/>
      <c r="D2" s="510"/>
      <c r="E2" s="510"/>
      <c r="F2" s="510"/>
      <c r="G2" s="510"/>
    </row>
    <row r="3" spans="1:7" ht="20.100000000000001" customHeight="1">
      <c r="A3" s="510" t="s">
        <v>117</v>
      </c>
      <c r="B3" s="510"/>
      <c r="C3" s="510"/>
      <c r="D3" s="510"/>
      <c r="E3" s="510"/>
      <c r="F3" s="510"/>
      <c r="G3" s="510"/>
    </row>
    <row r="4" spans="1:7" ht="20.100000000000001" customHeight="1">
      <c r="A4" s="511" t="str">
        <f>'2023_BannerMD_BMT_AUT_ADULT'!A4</f>
        <v>EFFECTIVE 10/01/2023 THROUGH 9/30/2024</v>
      </c>
      <c r="B4" s="511"/>
      <c r="C4" s="511"/>
      <c r="D4" s="511"/>
      <c r="E4" s="511"/>
      <c r="F4" s="511"/>
      <c r="G4" s="511"/>
    </row>
    <row r="5" spans="1:7" ht="20.100000000000001" customHeight="1">
      <c r="A5" s="510" t="s">
        <v>88</v>
      </c>
      <c r="B5" s="510"/>
      <c r="C5" s="510"/>
      <c r="D5" s="510"/>
      <c r="E5" s="510"/>
      <c r="F5" s="510"/>
      <c r="G5" s="510"/>
    </row>
    <row r="6" spans="1:7" ht="19.899999999999999" customHeight="1">
      <c r="A6" s="511"/>
      <c r="B6" s="511"/>
      <c r="C6" s="511"/>
      <c r="D6" s="511"/>
      <c r="E6" s="511"/>
      <c r="F6" s="511"/>
      <c r="G6" s="511"/>
    </row>
    <row r="7" spans="1:7" ht="27.6" customHeight="1">
      <c r="A7" s="15"/>
      <c r="B7" s="15"/>
      <c r="C7" s="15"/>
      <c r="D7" s="16" t="s">
        <v>39</v>
      </c>
      <c r="E7" s="515"/>
      <c r="F7" s="515"/>
      <c r="G7" s="515"/>
    </row>
    <row r="8" spans="1:7" s="15" customFormat="1" ht="38.25">
      <c r="B8" s="33" t="s">
        <v>5</v>
      </c>
      <c r="C8" s="129" t="s">
        <v>6</v>
      </c>
      <c r="D8" s="18" t="s">
        <v>7</v>
      </c>
      <c r="E8" s="2"/>
      <c r="F8" s="2"/>
      <c r="G8" s="2"/>
    </row>
    <row r="9" spans="1:7" s="15" customFormat="1" ht="40.5" customHeight="1">
      <c r="B9" s="400" t="s">
        <v>8</v>
      </c>
      <c r="C9" s="210">
        <v>9826</v>
      </c>
      <c r="D9" s="164">
        <f>ROUND(C9*$C$26,0)</f>
        <v>10192</v>
      </c>
      <c r="E9" s="2"/>
      <c r="F9" s="2"/>
      <c r="G9" s="2"/>
    </row>
    <row r="10" spans="1:7" s="15" customFormat="1" ht="35.1" customHeight="1">
      <c r="B10" s="43" t="s">
        <v>10</v>
      </c>
      <c r="C10" s="222">
        <v>146541</v>
      </c>
      <c r="D10" s="164">
        <f t="shared" ref="D10:D11" si="0">ROUND(C10*$C$26,0)</f>
        <v>151992</v>
      </c>
      <c r="E10" s="37"/>
    </row>
    <row r="11" spans="1:7" s="15" customFormat="1" ht="35.1" customHeight="1">
      <c r="B11" s="44" t="s">
        <v>11</v>
      </c>
      <c r="C11" s="223">
        <v>111460</v>
      </c>
      <c r="D11" s="164">
        <f t="shared" si="0"/>
        <v>115606</v>
      </c>
      <c r="E11" s="37"/>
    </row>
    <row r="12" spans="1:7" s="15" customFormat="1" ht="35.1" customHeight="1">
      <c r="B12" s="44" t="s">
        <v>12</v>
      </c>
      <c r="C12" s="223">
        <v>24250</v>
      </c>
      <c r="D12" s="164">
        <f>ROUND(C12*$C$26,0)</f>
        <v>25152</v>
      </c>
      <c r="E12" s="37"/>
    </row>
    <row r="13" spans="1:7" s="15" customFormat="1" ht="35.1" customHeight="1">
      <c r="B13" s="21" t="s">
        <v>118</v>
      </c>
      <c r="C13" s="21"/>
      <c r="D13" s="154">
        <f>SUM(D9:D12)</f>
        <v>302942</v>
      </c>
    </row>
    <row r="14" spans="1:7">
      <c r="A14" s="45"/>
      <c r="B14" s="45"/>
      <c r="C14" s="45"/>
      <c r="D14" s="165"/>
      <c r="E14" s="45"/>
      <c r="F14" s="45"/>
      <c r="G14" s="45"/>
    </row>
    <row r="15" spans="1:7" ht="67.5" customHeight="1">
      <c r="A15" s="45"/>
      <c r="B15" s="5" t="s">
        <v>14</v>
      </c>
      <c r="C15" s="5"/>
      <c r="D15" s="146">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ht="12.75">
      <c r="B16" s="9"/>
      <c r="C16" s="9"/>
      <c r="D16" s="8"/>
    </row>
    <row r="17" spans="1:7" ht="59.1" customHeight="1">
      <c r="A17" s="12"/>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1:7" ht="12.75">
      <c r="B18" s="9"/>
      <c r="C18" s="9"/>
      <c r="D18" s="8"/>
    </row>
    <row r="19" spans="1:7" ht="12.75">
      <c r="B19" s="9"/>
      <c r="C19" s="9"/>
      <c r="D19" s="8"/>
    </row>
    <row r="25" spans="1:7" ht="12.75" hidden="1">
      <c r="B25" s="138" t="s">
        <v>36</v>
      </c>
      <c r="C25" s="15"/>
      <c r="D25" s="15"/>
      <c r="E25" s="15"/>
      <c r="F25" s="15"/>
    </row>
    <row r="26" spans="1:7" ht="12.75" hidden="1">
      <c r="B26" s="25" t="s">
        <v>18</v>
      </c>
      <c r="C26" s="27">
        <v>1.0371999999999999</v>
      </c>
    </row>
    <row r="27" spans="1:7">
      <c r="C27" s="39"/>
    </row>
  </sheetData>
  <mergeCells count="8">
    <mergeCell ref="E15:G15"/>
    <mergeCell ref="B17:G17"/>
    <mergeCell ref="A2:G2"/>
    <mergeCell ref="A3:G3"/>
    <mergeCell ref="A4:G4"/>
    <mergeCell ref="A5:G5"/>
    <mergeCell ref="A6:G6"/>
    <mergeCell ref="E7:G7"/>
  </mergeCells>
  <printOptions horizontalCentered="1"/>
  <pageMargins left="0.25" right="0.25" top="0.25" bottom="0.25" header="0.25" footer="0.25"/>
  <pageSetup scale="86"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G27"/>
  <sheetViews>
    <sheetView showGridLines="0" zoomScale="90" zoomScaleNormal="90" zoomScaleSheetLayoutView="80" workbookViewId="0">
      <selection activeCell="B12" sqref="B12"/>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86</v>
      </c>
      <c r="B2" s="510"/>
      <c r="C2" s="510"/>
      <c r="D2" s="510"/>
      <c r="E2" s="510"/>
      <c r="F2" s="510"/>
      <c r="G2" s="510"/>
    </row>
    <row r="3" spans="1:7" s="11" customFormat="1" ht="19.899999999999999" customHeight="1">
      <c r="A3" s="510" t="s">
        <v>62</v>
      </c>
      <c r="B3" s="510"/>
      <c r="C3" s="510"/>
      <c r="D3" s="510"/>
      <c r="E3" s="510"/>
      <c r="F3" s="510"/>
      <c r="G3" s="510"/>
    </row>
    <row r="4" spans="1:7" s="11" customFormat="1" ht="19.899999999999999" customHeight="1">
      <c r="A4" s="511" t="s">
        <v>119</v>
      </c>
      <c r="B4" s="511"/>
      <c r="C4" s="511"/>
      <c r="D4" s="511"/>
      <c r="E4" s="511"/>
      <c r="F4" s="511"/>
      <c r="G4" s="511"/>
    </row>
    <row r="5" spans="1:7" s="11" customFormat="1" ht="19.899999999999999" customHeight="1">
      <c r="A5" s="510" t="s">
        <v>88</v>
      </c>
      <c r="B5" s="510"/>
      <c r="C5" s="510"/>
      <c r="D5" s="510"/>
      <c r="E5" s="510"/>
      <c r="F5" s="510"/>
      <c r="G5" s="510"/>
    </row>
    <row r="6" spans="1:7" ht="13.5" customHeight="1">
      <c r="D6" s="2"/>
      <c r="E6" s="515"/>
      <c r="F6" s="515"/>
      <c r="G6" s="515"/>
    </row>
    <row r="7" spans="1:7">
      <c r="B7" s="17"/>
      <c r="C7" s="17"/>
      <c r="D7" s="2" t="s">
        <v>39</v>
      </c>
      <c r="E7" s="515"/>
      <c r="F7" s="515"/>
      <c r="G7" s="515"/>
    </row>
    <row r="8" spans="1:7" ht="35.1" customHeight="1">
      <c r="B8" s="18" t="s">
        <v>5</v>
      </c>
      <c r="C8" s="129" t="s">
        <v>6</v>
      </c>
      <c r="D8" s="18" t="s">
        <v>7</v>
      </c>
      <c r="E8" s="2"/>
      <c r="F8" s="2"/>
      <c r="G8" s="2"/>
    </row>
    <row r="9" spans="1:7" ht="107.1" customHeight="1">
      <c r="B9" s="4" t="s">
        <v>120</v>
      </c>
      <c r="C9" s="153">
        <v>8743</v>
      </c>
      <c r="D9" s="166">
        <f>ROUND(C9*$C$25,0)</f>
        <v>9135</v>
      </c>
      <c r="E9" s="2"/>
      <c r="F9" s="2"/>
      <c r="G9" s="2"/>
    </row>
    <row r="10" spans="1:7" ht="35.1" customHeight="1">
      <c r="B10" s="23" t="s">
        <v>10</v>
      </c>
      <c r="C10" s="212">
        <v>109022</v>
      </c>
      <c r="D10" s="166">
        <f t="shared" ref="D10:D12" si="0">ROUND(C10*$C$25,0)</f>
        <v>113906</v>
      </c>
      <c r="E10" s="20"/>
    </row>
    <row r="11" spans="1:7" ht="35.1" customHeight="1">
      <c r="B11" s="29" t="s">
        <v>11</v>
      </c>
      <c r="C11" s="161">
        <v>82569</v>
      </c>
      <c r="D11" s="166">
        <f t="shared" si="0"/>
        <v>86268</v>
      </c>
      <c r="E11" s="20"/>
    </row>
    <row r="12" spans="1:7" ht="35.1" customHeight="1">
      <c r="B12" s="29" t="s">
        <v>12</v>
      </c>
      <c r="C12" s="161">
        <v>35091</v>
      </c>
      <c r="D12" s="166">
        <f t="shared" si="0"/>
        <v>36663</v>
      </c>
      <c r="E12" s="20"/>
    </row>
    <row r="13" spans="1:7" ht="35.1" customHeight="1">
      <c r="B13" s="21" t="s">
        <v>64</v>
      </c>
      <c r="C13" s="21"/>
      <c r="D13" s="154">
        <f>SUM(D9:D12)</f>
        <v>245972</v>
      </c>
    </row>
    <row r="14" spans="1:7" ht="16.5" customHeight="1">
      <c r="D14" s="155"/>
    </row>
    <row r="15" spans="1:7" ht="35.1" customHeight="1">
      <c r="B15" s="23" t="s">
        <v>121</v>
      </c>
      <c r="C15" s="24"/>
      <c r="D15" s="156" t="e">
        <f>'2023_BUMCP_KIDNEY CADAVERIC'!#REF!</f>
        <v>#REF!</v>
      </c>
    </row>
    <row r="16" spans="1:7">
      <c r="D16" s="157"/>
    </row>
    <row r="17" spans="1:7" ht="69" customHeight="1">
      <c r="B17" s="5" t="s">
        <v>14</v>
      </c>
      <c r="C17" s="5"/>
      <c r="D17" s="146">
        <f>'2023_BannerMD_BMT_AUT_ADULT'!D16</f>
        <v>2317</v>
      </c>
      <c r="E17" s="512" t="s">
        <v>122</v>
      </c>
      <c r="F17" s="513"/>
      <c r="G17" s="514"/>
    </row>
    <row r="18" spans="1:7">
      <c r="B18" s="9"/>
      <c r="C18" s="9"/>
      <c r="D18" s="159"/>
    </row>
    <row r="19" spans="1:7">
      <c r="B19" s="1"/>
      <c r="C19" s="1" t="s">
        <v>34</v>
      </c>
      <c r="D19" s="160" t="s">
        <v>34</v>
      </c>
    </row>
    <row r="20" spans="1:7" ht="68.25" customHeight="1">
      <c r="B20" s="7" t="s">
        <v>65</v>
      </c>
      <c r="C20" s="167">
        <v>290000</v>
      </c>
      <c r="D20" s="166">
        <f t="shared" ref="D20" si="1">ROUND(C20*$C$25,0)</f>
        <v>302992</v>
      </c>
      <c r="E20" s="507" t="s">
        <v>66</v>
      </c>
      <c r="F20" s="508"/>
      <c r="G20" s="509"/>
    </row>
    <row r="21" spans="1:7">
      <c r="B21" s="1"/>
      <c r="C21" s="84"/>
      <c r="D21" s="84"/>
      <c r="E21" s="1"/>
    </row>
    <row r="22" spans="1:7" ht="50.25" customHeight="1">
      <c r="B22" s="520" t="s">
        <v>123</v>
      </c>
      <c r="C22" s="521"/>
      <c r="D22" s="521"/>
      <c r="E22" s="521"/>
      <c r="F22" s="521"/>
      <c r="G22" s="522"/>
    </row>
    <row r="23" spans="1:7" hidden="1">
      <c r="B23" s="1"/>
      <c r="C23" s="10"/>
      <c r="D23" s="10"/>
      <c r="E23" s="1"/>
      <c r="F23" s="42"/>
    </row>
    <row r="24" spans="1:7" hidden="1">
      <c r="B24" s="138" t="s">
        <v>36</v>
      </c>
    </row>
    <row r="25" spans="1:7" hidden="1">
      <c r="B25" s="25" t="s">
        <v>18</v>
      </c>
      <c r="C25" s="27">
        <v>1.0448</v>
      </c>
    </row>
    <row r="26" spans="1:7" s="10" customFormat="1">
      <c r="A26" s="15"/>
      <c r="B26" s="15"/>
      <c r="C26" s="199"/>
      <c r="E26" s="15"/>
      <c r="F26" s="15"/>
      <c r="G26" s="15"/>
    </row>
    <row r="27" spans="1:7" ht="52.5" customHeight="1">
      <c r="B2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508"/>
      <c r="D27" s="508"/>
      <c r="E27" s="508"/>
      <c r="F27" s="508"/>
      <c r="G27" s="509"/>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2:D21"/>
  <sheetViews>
    <sheetView showGridLines="0" zoomScale="90" zoomScaleNormal="90" zoomScaleSheetLayoutView="70" workbookViewId="0">
      <selection activeCell="B9" sqref="B9"/>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510" t="s">
        <v>86</v>
      </c>
      <c r="B2" s="510"/>
      <c r="C2" s="510"/>
      <c r="D2" s="510"/>
    </row>
    <row r="3" spans="1:4" ht="19.899999999999999" customHeight="1">
      <c r="A3" s="510" t="s">
        <v>124</v>
      </c>
      <c r="B3" s="510"/>
      <c r="C3" s="510"/>
      <c r="D3" s="510"/>
    </row>
    <row r="4" spans="1:4" ht="19.899999999999999" customHeight="1">
      <c r="A4" s="511" t="str">
        <f>'2023_BannerMD_BMT_AUT_ADULT'!A4:E4</f>
        <v>EFFECTIVE 10/01/2023 THROUGH 9/30/2024</v>
      </c>
      <c r="B4" s="511"/>
      <c r="C4" s="511"/>
      <c r="D4" s="511"/>
    </row>
    <row r="5" spans="1:4" ht="19.899999999999999" customHeight="1">
      <c r="A5" s="510" t="s">
        <v>88</v>
      </c>
      <c r="B5" s="510"/>
      <c r="C5" s="510"/>
      <c r="D5" s="510"/>
    </row>
    <row r="6" spans="1:4" ht="19.899999999999999" customHeight="1">
      <c r="A6" s="511"/>
      <c r="B6" s="511"/>
      <c r="C6" s="511"/>
      <c r="D6" s="511"/>
    </row>
    <row r="7" spans="1:4" ht="12.75">
      <c r="A7" s="15"/>
      <c r="B7" s="17"/>
      <c r="C7" s="17"/>
    </row>
    <row r="8" spans="1:4" s="35" customFormat="1" ht="35.1" customHeight="1">
      <c r="A8" s="32"/>
      <c r="B8" s="33" t="s">
        <v>125</v>
      </c>
      <c r="C8" s="218" t="s">
        <v>6</v>
      </c>
      <c r="D8" s="80" t="s">
        <v>39</v>
      </c>
    </row>
    <row r="9" spans="1:4" s="35" customFormat="1" ht="15.95" customHeight="1">
      <c r="A9" s="32"/>
      <c r="B9" s="21"/>
      <c r="C9" s="21"/>
      <c r="D9" s="148"/>
    </row>
    <row r="10" spans="1:4" s="35" customFormat="1" ht="35.1" customHeight="1">
      <c r="A10" s="32"/>
      <c r="B10" s="36" t="s">
        <v>126</v>
      </c>
      <c r="C10" s="33" t="s">
        <v>7</v>
      </c>
      <c r="D10" s="33" t="s">
        <v>127</v>
      </c>
    </row>
    <row r="11" spans="1:4" s="35" customFormat="1" ht="12.75">
      <c r="A11" s="32"/>
      <c r="B11" s="15"/>
      <c r="C11" s="15"/>
      <c r="D11" s="150"/>
    </row>
    <row r="12" spans="1:4" ht="87" customHeight="1">
      <c r="A12" s="15"/>
      <c r="B12" s="507" t="s">
        <v>128</v>
      </c>
      <c r="C12" s="508"/>
      <c r="D12" s="509"/>
    </row>
    <row r="13" spans="1:4" ht="13.9" hidden="1" customHeight="1">
      <c r="A13" s="15"/>
      <c r="B13" s="32"/>
      <c r="C13" s="32"/>
      <c r="D13" s="32"/>
    </row>
    <row r="14" spans="1:4" ht="13.5" hidden="1" customHeight="1">
      <c r="A14" s="15"/>
      <c r="B14" s="138" t="s">
        <v>36</v>
      </c>
      <c r="C14" s="15"/>
      <c r="D14" s="15"/>
    </row>
    <row r="15" spans="1:4" ht="12.75" hidden="1">
      <c r="B15" s="25" t="s">
        <v>18</v>
      </c>
      <c r="C15" s="27">
        <f>'2023_BannerMD_BMT_AUT_ADULT'!C21</f>
        <v>1.0371999999999999</v>
      </c>
    </row>
    <row r="16" spans="1:4" ht="13.15" hidden="1" customHeight="1">
      <c r="B16" s="15" t="s">
        <v>37</v>
      </c>
      <c r="C16" s="200">
        <v>30000</v>
      </c>
    </row>
    <row r="17" hidden="1"/>
    <row r="18" hidden="1"/>
    <row r="19" hidden="1"/>
    <row r="20" hidden="1"/>
    <row r="21" hidden="1"/>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2:I25"/>
  <sheetViews>
    <sheetView showGridLines="0" zoomScale="90" zoomScaleNormal="90" zoomScaleSheetLayoutView="70" workbookViewId="0">
      <selection activeCell="D20" sqref="D20"/>
    </sheetView>
  </sheetViews>
  <sheetFormatPr defaultColWidth="9" defaultRowHeight="12"/>
  <cols>
    <col min="1" max="1" width="3.625" style="10" customWidth="1"/>
    <col min="2" max="2" width="64" style="10" customWidth="1"/>
    <col min="3" max="3" width="16.375" style="10" hidden="1" customWidth="1"/>
    <col min="4" max="4" width="19.75" style="10" customWidth="1"/>
    <col min="5" max="5" width="25.5" style="10" customWidth="1"/>
    <col min="6" max="6" width="10.5" style="10" customWidth="1"/>
    <col min="7" max="7" width="10.25" style="10" customWidth="1"/>
    <col min="8" max="16384" width="9" style="10"/>
  </cols>
  <sheetData>
    <row r="2" spans="1:9" ht="19.899999999999999" customHeight="1">
      <c r="A2" s="510" t="s">
        <v>86</v>
      </c>
      <c r="B2" s="510"/>
      <c r="C2" s="510"/>
      <c r="D2" s="510"/>
      <c r="E2" s="510"/>
      <c r="F2" s="510"/>
      <c r="G2" s="510"/>
      <c r="H2" s="11"/>
    </row>
    <row r="3" spans="1:9" ht="19.899999999999999" customHeight="1">
      <c r="A3" s="510" t="s">
        <v>129</v>
      </c>
      <c r="B3" s="510"/>
      <c r="C3" s="510"/>
      <c r="D3" s="510"/>
      <c r="E3" s="510"/>
      <c r="F3" s="510"/>
      <c r="G3" s="510"/>
      <c r="H3" s="11"/>
    </row>
    <row r="4" spans="1:9" ht="19.899999999999999" customHeight="1">
      <c r="A4" s="511" t="s">
        <v>119</v>
      </c>
      <c r="B4" s="511"/>
      <c r="C4" s="511"/>
      <c r="D4" s="511"/>
      <c r="E4" s="511"/>
      <c r="F4" s="511"/>
      <c r="G4" s="511"/>
      <c r="H4" s="11"/>
    </row>
    <row r="5" spans="1:9" ht="19.899999999999999" customHeight="1">
      <c r="A5" s="510" t="s">
        <v>88</v>
      </c>
      <c r="B5" s="510"/>
      <c r="C5" s="510"/>
      <c r="D5" s="510"/>
      <c r="E5" s="510"/>
      <c r="F5" s="510"/>
      <c r="G5" s="510"/>
      <c r="H5" s="11"/>
    </row>
    <row r="6" spans="1:9" ht="19.899999999999999" customHeight="1">
      <c r="A6" s="511"/>
      <c r="B6" s="511"/>
      <c r="C6" s="511"/>
      <c r="D6" s="511"/>
      <c r="E6" s="511"/>
      <c r="F6" s="511"/>
      <c r="G6" s="511"/>
      <c r="H6" s="11"/>
    </row>
    <row r="7" spans="1:9" ht="12.75">
      <c r="A7" s="15"/>
      <c r="B7" s="17"/>
      <c r="C7" s="17"/>
      <c r="D7" s="2" t="s">
        <v>39</v>
      </c>
      <c r="E7" s="515"/>
      <c r="F7" s="515"/>
      <c r="G7" s="515"/>
      <c r="H7" s="15"/>
    </row>
    <row r="8" spans="1:9" s="35" customFormat="1" ht="35.1" customHeight="1">
      <c r="A8" s="32"/>
      <c r="B8" s="33" t="s">
        <v>5</v>
      </c>
      <c r="C8" s="129" t="s">
        <v>6</v>
      </c>
      <c r="D8" s="33" t="s">
        <v>7</v>
      </c>
      <c r="E8" s="34"/>
      <c r="F8" s="34"/>
      <c r="G8" s="34"/>
      <c r="H8" s="32"/>
    </row>
    <row r="9" spans="1:9" s="35" customFormat="1" ht="25.5">
      <c r="A9" s="32"/>
      <c r="B9" s="397" t="s">
        <v>130</v>
      </c>
      <c r="C9" s="221">
        <v>11629</v>
      </c>
      <c r="D9" s="147">
        <f>ROUND(C9*$C$23,0)</f>
        <v>12150</v>
      </c>
      <c r="E9" s="34"/>
      <c r="F9" s="34"/>
      <c r="G9" s="34"/>
      <c r="H9" s="404"/>
      <c r="I9" s="405"/>
    </row>
    <row r="10" spans="1:9" s="35" customFormat="1" ht="35.1" customHeight="1">
      <c r="A10" s="32"/>
      <c r="B10" s="23" t="s">
        <v>10</v>
      </c>
      <c r="C10" s="217">
        <v>140457</v>
      </c>
      <c r="D10" s="147">
        <f t="shared" ref="D10:D12" si="0">ROUND(C10*$C$23,0)</f>
        <v>146749</v>
      </c>
      <c r="E10" s="20"/>
      <c r="F10" s="15"/>
      <c r="G10" s="32"/>
      <c r="H10" s="404"/>
      <c r="I10" s="405"/>
    </row>
    <row r="11" spans="1:9" s="35" customFormat="1" ht="35.1" customHeight="1">
      <c r="A11" s="32"/>
      <c r="B11" s="29" t="s">
        <v>11</v>
      </c>
      <c r="C11" s="147">
        <v>110723</v>
      </c>
      <c r="D11" s="147">
        <f t="shared" si="0"/>
        <v>115683</v>
      </c>
      <c r="E11" s="20"/>
      <c r="F11" s="15"/>
      <c r="G11" s="32"/>
      <c r="H11" s="404"/>
      <c r="I11" s="405"/>
    </row>
    <row r="12" spans="1:9" s="35" customFormat="1" ht="35.1" customHeight="1">
      <c r="A12" s="32"/>
      <c r="B12" s="29" t="s">
        <v>12</v>
      </c>
      <c r="C12" s="147">
        <v>30227</v>
      </c>
      <c r="D12" s="147">
        <f t="shared" si="0"/>
        <v>31581</v>
      </c>
      <c r="E12" s="20"/>
      <c r="F12" s="15"/>
      <c r="G12" s="32"/>
      <c r="H12" s="404"/>
      <c r="I12" s="405"/>
    </row>
    <row r="13" spans="1:9" s="35" customFormat="1" ht="35.1" customHeight="1">
      <c r="A13" s="32"/>
      <c r="B13" s="21" t="s">
        <v>131</v>
      </c>
      <c r="C13" s="21"/>
      <c r="D13" s="148">
        <f>SUM(D9:D12)</f>
        <v>306163</v>
      </c>
      <c r="E13" s="15"/>
      <c r="F13" s="15"/>
      <c r="G13" s="32"/>
      <c r="H13" s="404"/>
      <c r="I13" s="405"/>
    </row>
    <row r="14" spans="1:9" s="35" customFormat="1" ht="12.75">
      <c r="A14" s="32"/>
      <c r="B14" s="21"/>
      <c r="C14" s="21"/>
      <c r="D14" s="148"/>
      <c r="E14" s="15"/>
      <c r="F14" s="15"/>
      <c r="G14" s="32"/>
      <c r="H14" s="32"/>
    </row>
    <row r="15" spans="1:9" s="35" customFormat="1" ht="35.1" customHeight="1">
      <c r="A15" s="15"/>
      <c r="B15" s="23" t="s">
        <v>121</v>
      </c>
      <c r="C15" s="24"/>
      <c r="D15" s="163" t="e">
        <f>'2023_BUMCP_KIDNEY CADAVERIC'!#REF!</f>
        <v>#REF!</v>
      </c>
      <c r="E15" s="15"/>
      <c r="F15" s="15"/>
      <c r="G15" s="32"/>
      <c r="H15" s="32"/>
    </row>
    <row r="16" spans="1:9" s="35" customFormat="1" ht="12.75">
      <c r="A16" s="15"/>
      <c r="B16" s="15"/>
      <c r="C16" s="15"/>
      <c r="D16" s="158"/>
      <c r="E16" s="15"/>
      <c r="F16" s="15"/>
      <c r="G16" s="32"/>
      <c r="H16" s="32"/>
    </row>
    <row r="17" spans="1:8" s="35" customFormat="1" ht="68.45" customHeight="1">
      <c r="A17" s="15"/>
      <c r="B17" s="5" t="s">
        <v>14</v>
      </c>
      <c r="C17" s="5"/>
      <c r="D17" s="151">
        <f>'2023_BannerMD_BMT_AUT_ADULT'!D16</f>
        <v>2317</v>
      </c>
      <c r="E17" s="512" t="s">
        <v>122</v>
      </c>
      <c r="F17" s="513"/>
      <c r="G17" s="514"/>
      <c r="H17" s="32"/>
    </row>
    <row r="18" spans="1:8" s="35" customFormat="1" ht="12.75">
      <c r="A18" s="15"/>
      <c r="B18" s="9"/>
      <c r="C18" s="9"/>
      <c r="D18" s="169"/>
      <c r="E18" s="15"/>
      <c r="F18" s="15"/>
      <c r="G18" s="32"/>
      <c r="H18" s="32"/>
    </row>
    <row r="19" spans="1:8" s="35" customFormat="1" ht="12.75">
      <c r="A19" s="15"/>
      <c r="B19" s="1"/>
      <c r="C19" s="1" t="s">
        <v>34</v>
      </c>
      <c r="D19" s="158" t="s">
        <v>34</v>
      </c>
      <c r="E19" s="15"/>
      <c r="F19" s="15"/>
      <c r="G19" s="32"/>
      <c r="H19" s="32"/>
    </row>
    <row r="20" spans="1:8" s="35" customFormat="1" ht="48">
      <c r="A20" s="15"/>
      <c r="B20" s="38" t="s">
        <v>132</v>
      </c>
      <c r="C20" s="170">
        <v>280000</v>
      </c>
      <c r="D20" s="147">
        <f t="shared" ref="D20" si="1">ROUND(C20*$C$23,0)</f>
        <v>292544</v>
      </c>
      <c r="E20" s="520" t="s">
        <v>66</v>
      </c>
      <c r="F20" s="521"/>
      <c r="G20" s="522"/>
      <c r="H20" s="32"/>
    </row>
    <row r="21" spans="1:8" ht="15" hidden="1" customHeight="1">
      <c r="A21" s="15"/>
      <c r="F21" s="15"/>
      <c r="G21" s="15"/>
      <c r="H21" s="15"/>
    </row>
    <row r="22" spans="1:8" ht="13.5" hidden="1" customHeight="1">
      <c r="A22" s="15"/>
      <c r="B22" s="138" t="s">
        <v>36</v>
      </c>
      <c r="C22" s="15"/>
      <c r="D22" s="15"/>
      <c r="E22" s="15"/>
      <c r="F22" s="15"/>
      <c r="G22" s="15"/>
      <c r="H22" s="15"/>
    </row>
    <row r="23" spans="1:8" ht="12.75" hidden="1">
      <c r="B23" s="25" t="s">
        <v>18</v>
      </c>
      <c r="C23" s="27">
        <v>1.0448</v>
      </c>
    </row>
    <row r="24" spans="1:8" ht="13.15" hidden="1" customHeight="1">
      <c r="B24" s="15"/>
      <c r="C24" s="200"/>
    </row>
    <row r="25" spans="1:8" ht="58.5" customHeight="1">
      <c r="A25" s="15"/>
      <c r="B2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c r="H25" s="15"/>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I27"/>
  <sheetViews>
    <sheetView showGridLines="0" zoomScale="90" zoomScaleNormal="90" zoomScaleSheetLayoutView="70" workbookViewId="0">
      <selection activeCell="G19" sqref="G19"/>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10" t="s">
        <v>0</v>
      </c>
      <c r="C2" s="510"/>
      <c r="D2" s="510"/>
      <c r="E2" s="510"/>
      <c r="F2" s="510"/>
      <c r="G2" s="85"/>
    </row>
    <row r="3" spans="1:8" s="11" customFormat="1" ht="19.899999999999999" customHeight="1">
      <c r="A3" s="85"/>
      <c r="B3" s="510" t="s">
        <v>38</v>
      </c>
      <c r="C3" s="510"/>
      <c r="D3" s="510"/>
      <c r="E3" s="510"/>
      <c r="F3" s="510"/>
      <c r="G3" s="85"/>
      <c r="H3" s="85"/>
    </row>
    <row r="4" spans="1:8" s="11" customFormat="1" ht="19.899999999999999" customHeight="1">
      <c r="A4" s="130"/>
      <c r="B4" s="511" t="str">
        <f>'2023_BannerMD_BMT_AUT_ADULT'!A4</f>
        <v>EFFECTIVE 10/01/2023 THROUGH 9/30/2024</v>
      </c>
      <c r="C4" s="511"/>
      <c r="D4" s="511"/>
      <c r="E4" s="511"/>
      <c r="F4" s="511"/>
      <c r="G4" s="130"/>
    </row>
    <row r="5" spans="1:8" s="11" customFormat="1" ht="19.899999999999999" customHeight="1">
      <c r="A5" s="85"/>
      <c r="B5" s="510" t="s">
        <v>3</v>
      </c>
      <c r="C5" s="510"/>
      <c r="D5" s="510"/>
      <c r="E5" s="510"/>
      <c r="F5" s="510"/>
      <c r="G5" s="85"/>
    </row>
    <row r="6" spans="1:8">
      <c r="D6" s="2"/>
      <c r="E6" s="515"/>
      <c r="F6" s="515"/>
      <c r="G6" s="515"/>
    </row>
    <row r="7" spans="1:8" ht="18" customHeight="1">
      <c r="B7" s="17"/>
      <c r="C7" s="17"/>
      <c r="D7" s="2" t="s">
        <v>39</v>
      </c>
      <c r="E7" s="515"/>
      <c r="F7" s="515"/>
      <c r="G7" s="515"/>
    </row>
    <row r="8" spans="1:8" ht="24.95" customHeight="1">
      <c r="B8" s="18" t="s">
        <v>5</v>
      </c>
      <c r="C8" s="129" t="s">
        <v>6</v>
      </c>
      <c r="D8" s="18" t="s">
        <v>7</v>
      </c>
      <c r="E8" s="2"/>
      <c r="F8" s="2"/>
      <c r="G8" s="2"/>
    </row>
    <row r="9" spans="1:8" ht="45" customHeight="1">
      <c r="B9" s="400" t="s">
        <v>8</v>
      </c>
      <c r="C9" s="216">
        <v>4168</v>
      </c>
      <c r="D9" s="147">
        <f>ROUND(C9*$C$22,0)</f>
        <v>4323</v>
      </c>
      <c r="E9" s="2"/>
      <c r="F9" s="2"/>
      <c r="G9" s="2"/>
    </row>
    <row r="10" spans="1:8" ht="35.1" customHeight="1">
      <c r="B10" s="23" t="s">
        <v>40</v>
      </c>
      <c r="C10" s="217">
        <v>6440</v>
      </c>
      <c r="D10" s="147">
        <f>ROUND(C10*$C$22,0)</f>
        <v>6680</v>
      </c>
      <c r="E10" s="20"/>
    </row>
    <row r="11" spans="1:8" ht="35.1" customHeight="1">
      <c r="B11" s="4" t="s">
        <v>32</v>
      </c>
      <c r="C11" s="220" t="s">
        <v>41</v>
      </c>
      <c r="D11" s="147" t="s">
        <v>41</v>
      </c>
      <c r="E11" s="20"/>
    </row>
    <row r="12" spans="1:8" ht="35.1" customHeight="1">
      <c r="B12" s="23" t="s">
        <v>10</v>
      </c>
      <c r="C12" s="147">
        <v>100086</v>
      </c>
      <c r="D12" s="147">
        <f t="shared" ref="D12:D14" si="0">ROUND(C12*$C$22,0)</f>
        <v>103809</v>
      </c>
      <c r="E12" s="20"/>
    </row>
    <row r="13" spans="1:8" ht="35.1" customHeight="1">
      <c r="B13" s="29" t="s">
        <v>11</v>
      </c>
      <c r="C13" s="147">
        <v>55337</v>
      </c>
      <c r="D13" s="147">
        <f t="shared" si="0"/>
        <v>57396</v>
      </c>
      <c r="E13" s="20"/>
    </row>
    <row r="14" spans="1:8" ht="35.1" customHeight="1">
      <c r="B14" s="29" t="s">
        <v>12</v>
      </c>
      <c r="C14" s="147">
        <v>33244</v>
      </c>
      <c r="D14" s="147">
        <f t="shared" si="0"/>
        <v>34481</v>
      </c>
      <c r="E14" s="20"/>
    </row>
    <row r="15" spans="1:8" ht="35.1" customHeight="1">
      <c r="B15" s="21" t="s">
        <v>42</v>
      </c>
      <c r="C15" s="21"/>
      <c r="D15" s="148">
        <f>SUM(D9:D14)</f>
        <v>206689</v>
      </c>
    </row>
    <row r="16" spans="1:8">
      <c r="D16" s="150"/>
    </row>
    <row r="17" spans="2:9" ht="67.5" customHeight="1">
      <c r="B17" s="5" t="s">
        <v>14</v>
      </c>
      <c r="C17" s="437"/>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D18" s="31"/>
    </row>
    <row r="19" spans="2:9" ht="24" customHeight="1">
      <c r="B19" s="1"/>
      <c r="C19" s="1" t="s">
        <v>34</v>
      </c>
      <c r="D19" s="2" t="s">
        <v>34</v>
      </c>
    </row>
    <row r="20" spans="2:9" ht="72" customHeight="1">
      <c r="B20" s="6" t="s">
        <v>43</v>
      </c>
      <c r="C20" s="436">
        <v>246648</v>
      </c>
      <c r="D20" s="147">
        <f>ROUND(C20*$C$22,0)</f>
        <v>255823</v>
      </c>
    </row>
    <row r="21" spans="2:9" hidden="1">
      <c r="B21" s="138" t="s">
        <v>36</v>
      </c>
    </row>
    <row r="22" spans="2:9" hidden="1">
      <c r="B22" s="25" t="s">
        <v>28</v>
      </c>
      <c r="C22" s="27">
        <v>1.0371999999999999</v>
      </c>
    </row>
    <row r="23" spans="2:9" hidden="1">
      <c r="B23" s="15" t="s">
        <v>28</v>
      </c>
      <c r="C23" s="198"/>
    </row>
    <row r="25" spans="2:9" ht="64.5" customHeight="1">
      <c r="B25" s="507" t="s">
        <v>44</v>
      </c>
      <c r="C25" s="508"/>
      <c r="D25" s="508"/>
      <c r="E25" s="509"/>
    </row>
    <row r="27" spans="2:9" ht="36.75" customHeight="1">
      <c r="B27" s="507" t="s">
        <v>22</v>
      </c>
      <c r="C27" s="508"/>
      <c r="D27" s="508"/>
      <c r="E27" s="508"/>
      <c r="F27" s="508"/>
      <c r="G27" s="509"/>
      <c r="H27" s="10"/>
      <c r="I27" s="10"/>
    </row>
  </sheetData>
  <mergeCells count="8">
    <mergeCell ref="B25:E25"/>
    <mergeCell ref="B27:G27"/>
    <mergeCell ref="E17:G17"/>
    <mergeCell ref="B2:F2"/>
    <mergeCell ref="B3:F3"/>
    <mergeCell ref="B4:F4"/>
    <mergeCell ref="B5:F5"/>
    <mergeCell ref="E6:G7"/>
  </mergeCells>
  <pageMargins left="0.25" right="0.25" top="0.25" bottom="0.25" header="0.25" footer="0.25"/>
  <pageSetup scale="82" orientation="landscape" r:id="rId1"/>
  <headerFooter alignWithMargins="0"/>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6B7E-D350-40B4-B580-35A17CD421D7}">
  <sheetPr>
    <tabColor rgb="FFFFFF00"/>
    <pageSetUpPr fitToPage="1"/>
  </sheetPr>
  <dimension ref="A1:G26"/>
  <sheetViews>
    <sheetView showGridLines="0" zoomScale="90" zoomScaleNormal="90" zoomScaleSheetLayoutView="80" workbookViewId="0">
      <selection activeCell="B21" sqref="B21:G21"/>
    </sheetView>
  </sheetViews>
  <sheetFormatPr defaultColWidth="9" defaultRowHeight="12.75"/>
  <cols>
    <col min="1" max="1" width="2.875" style="15" customWidth="1"/>
    <col min="2" max="2" width="64" style="15" customWidth="1"/>
    <col min="3" max="3" width="16.375" style="15" hidden="1" customWidth="1"/>
    <col min="4" max="4" width="33.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86</v>
      </c>
      <c r="B2" s="510"/>
      <c r="C2" s="510"/>
      <c r="D2" s="510"/>
      <c r="E2" s="510"/>
      <c r="F2" s="510"/>
      <c r="G2" s="510"/>
    </row>
    <row r="3" spans="1:7" s="11" customFormat="1" ht="19.899999999999999" customHeight="1">
      <c r="A3" s="510" t="s">
        <v>62</v>
      </c>
      <c r="B3" s="510"/>
      <c r="C3" s="510"/>
      <c r="D3" s="510"/>
      <c r="E3" s="510"/>
      <c r="F3" s="510"/>
      <c r="G3" s="510"/>
    </row>
    <row r="4" spans="1:7" s="11" customFormat="1" ht="19.899999999999999" customHeight="1">
      <c r="A4" s="511" t="s">
        <v>133</v>
      </c>
      <c r="B4" s="511"/>
      <c r="C4" s="511"/>
      <c r="D4" s="511"/>
      <c r="E4" s="511"/>
      <c r="F4" s="511"/>
      <c r="G4" s="511"/>
    </row>
    <row r="5" spans="1:7" s="11" customFormat="1" ht="19.899999999999999" customHeight="1">
      <c r="A5" s="510" t="s">
        <v>88</v>
      </c>
      <c r="B5" s="510"/>
      <c r="C5" s="510"/>
      <c r="D5" s="510"/>
      <c r="E5" s="510"/>
      <c r="F5" s="510"/>
      <c r="G5" s="510"/>
    </row>
    <row r="6" spans="1:7" ht="13.5" customHeight="1">
      <c r="D6" s="2"/>
      <c r="E6" s="515"/>
      <c r="F6" s="515"/>
      <c r="G6" s="515"/>
    </row>
    <row r="7" spans="1:7">
      <c r="B7" s="17"/>
      <c r="C7" s="17"/>
      <c r="D7" s="2" t="s">
        <v>39</v>
      </c>
      <c r="E7" s="515"/>
      <c r="F7" s="515"/>
      <c r="G7" s="515"/>
    </row>
    <row r="8" spans="1:7" ht="35.1" customHeight="1">
      <c r="B8" s="18" t="s">
        <v>5</v>
      </c>
      <c r="C8" s="129" t="s">
        <v>6</v>
      </c>
      <c r="D8" s="18" t="s">
        <v>7</v>
      </c>
      <c r="E8" s="2"/>
      <c r="F8" s="2"/>
      <c r="G8" s="2"/>
    </row>
    <row r="9" spans="1:7" ht="57.75" customHeight="1">
      <c r="B9" s="4" t="s">
        <v>120</v>
      </c>
      <c r="C9" s="153">
        <v>9135</v>
      </c>
      <c r="D9" s="166">
        <f>ROUND(C9*$C$24,0)</f>
        <v>9475</v>
      </c>
      <c r="E9" s="2"/>
      <c r="F9" s="2"/>
      <c r="G9" s="2"/>
    </row>
    <row r="10" spans="1:7" ht="35.1" customHeight="1">
      <c r="B10" s="23" t="s">
        <v>10</v>
      </c>
      <c r="C10" s="212">
        <v>113906</v>
      </c>
      <c r="D10" s="166">
        <f>ROUND(C10*$C$24,0)</f>
        <v>118143</v>
      </c>
      <c r="E10" s="20"/>
    </row>
    <row r="11" spans="1:7" ht="35.1" customHeight="1">
      <c r="B11" s="29" t="s">
        <v>11</v>
      </c>
      <c r="C11" s="161">
        <v>86268</v>
      </c>
      <c r="D11" s="166">
        <f>ROUND(C11*$C$24,0)</f>
        <v>89477</v>
      </c>
      <c r="E11" s="20"/>
    </row>
    <row r="12" spans="1:7" ht="35.1" customHeight="1">
      <c r="B12" s="29" t="s">
        <v>12</v>
      </c>
      <c r="C12" s="161">
        <v>36663</v>
      </c>
      <c r="D12" s="166">
        <f>ROUND(C12*$C$24,0)</f>
        <v>38027</v>
      </c>
      <c r="E12" s="20"/>
    </row>
    <row r="13" spans="1:7" ht="35.1" customHeight="1">
      <c r="B13" s="21" t="s">
        <v>64</v>
      </c>
      <c r="C13" s="21">
        <v>245972</v>
      </c>
      <c r="D13" s="154">
        <f>SUM(D9:D12)</f>
        <v>255122</v>
      </c>
    </row>
    <row r="14" spans="1:7" ht="16.5" customHeight="1">
      <c r="D14" s="155"/>
    </row>
    <row r="15" spans="1:7">
      <c r="D15" s="157"/>
    </row>
    <row r="16" spans="1:7" ht="69" customHeight="1">
      <c r="B16" s="5" t="s">
        <v>14</v>
      </c>
      <c r="C16" s="5">
        <v>2234</v>
      </c>
      <c r="D16" s="500">
        <f t="shared" ref="D16" si="0">ROUND(C16*$C$24,0)</f>
        <v>2317</v>
      </c>
      <c r="E16" s="512" t="s">
        <v>134</v>
      </c>
      <c r="F16" s="513"/>
      <c r="G16" s="514"/>
    </row>
    <row r="17" spans="1:7">
      <c r="B17" s="9"/>
      <c r="C17" s="9"/>
      <c r="D17" s="159"/>
    </row>
    <row r="18" spans="1:7">
      <c r="B18" s="1"/>
      <c r="C18" s="1" t="s">
        <v>34</v>
      </c>
      <c r="D18" s="160" t="s">
        <v>34</v>
      </c>
    </row>
    <row r="19" spans="1:7" ht="68.25" customHeight="1">
      <c r="B19" s="7" t="s">
        <v>65</v>
      </c>
      <c r="C19" s="167">
        <v>310991</v>
      </c>
      <c r="D19" s="166">
        <f>ROUND(C19*$C$24,0)</f>
        <v>322560</v>
      </c>
      <c r="E19" s="507" t="s">
        <v>66</v>
      </c>
      <c r="F19" s="508"/>
      <c r="G19" s="509"/>
    </row>
    <row r="20" spans="1:7">
      <c r="B20" s="1"/>
      <c r="C20" s="84"/>
      <c r="D20" s="84"/>
      <c r="E20" s="1"/>
    </row>
    <row r="21" spans="1:7" ht="50.25" customHeight="1">
      <c r="B21" s="520" t="s">
        <v>67</v>
      </c>
      <c r="C21" s="521"/>
      <c r="D21" s="521"/>
      <c r="E21" s="521"/>
      <c r="F21" s="521"/>
      <c r="G21" s="522"/>
    </row>
    <row r="22" spans="1:7">
      <c r="B22" s="1"/>
      <c r="C22" s="10"/>
      <c r="D22" s="10"/>
      <c r="E22" s="1"/>
      <c r="F22" s="42"/>
    </row>
    <row r="23" spans="1:7" hidden="1">
      <c r="B23" s="138" t="s">
        <v>36</v>
      </c>
    </row>
    <row r="24" spans="1:7" hidden="1">
      <c r="B24" s="25" t="s">
        <v>18</v>
      </c>
      <c r="C24" s="27">
        <v>1.0371999999999999</v>
      </c>
    </row>
    <row r="25" spans="1:7" s="10" customFormat="1">
      <c r="A25" s="15"/>
      <c r="B25" s="15"/>
      <c r="C25" s="199"/>
      <c r="E25" s="15"/>
      <c r="F25" s="15"/>
      <c r="G25" s="15"/>
    </row>
    <row r="26" spans="1:7" ht="52.5" customHeight="1">
      <c r="B26" s="507" t="s">
        <v>16</v>
      </c>
      <c r="C26" s="508"/>
      <c r="D26" s="508"/>
      <c r="E26" s="508"/>
      <c r="F26" s="508"/>
      <c r="G26" s="509"/>
    </row>
  </sheetData>
  <mergeCells count="9">
    <mergeCell ref="E19:G19"/>
    <mergeCell ref="B21:G21"/>
    <mergeCell ref="B26:G26"/>
    <mergeCell ref="A2:G2"/>
    <mergeCell ref="A3:G3"/>
    <mergeCell ref="A4:G4"/>
    <mergeCell ref="A5:G5"/>
    <mergeCell ref="E6:G7"/>
    <mergeCell ref="E16:G16"/>
  </mergeCells>
  <printOptions horizontalCentered="1"/>
  <pageMargins left="0.25" right="0.25" top="0.25" bottom="0.25" header="0.25" footer="0.25"/>
  <pageSetup scale="7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74F-1EFF-4790-8F6E-45B479BEFC0E}">
  <sheetPr>
    <tabColor rgb="FFFFFF00"/>
    <pageSetUpPr fitToPage="1"/>
  </sheetPr>
  <dimension ref="A2:H25"/>
  <sheetViews>
    <sheetView showGridLines="0" topLeftCell="A11" zoomScale="90" zoomScaleNormal="90" zoomScaleSheetLayoutView="70" workbookViewId="0">
      <selection activeCell="D31" sqref="D31"/>
    </sheetView>
  </sheetViews>
  <sheetFormatPr defaultColWidth="9" defaultRowHeight="12"/>
  <cols>
    <col min="1" max="1" width="3.625" style="10" customWidth="1"/>
    <col min="2" max="2" width="40.625" style="10" customWidth="1"/>
    <col min="3" max="3" width="16.625" style="10" hidden="1" customWidth="1"/>
    <col min="4" max="4" width="45.5" style="10" customWidth="1"/>
    <col min="5" max="5" width="25.5" style="10" customWidth="1"/>
    <col min="6" max="6" width="10.5" style="10" customWidth="1"/>
    <col min="7" max="7" width="10.25" style="10" customWidth="1"/>
    <col min="8" max="16384" width="9" style="10"/>
  </cols>
  <sheetData>
    <row r="2" spans="1:8" ht="19.899999999999999" customHeight="1">
      <c r="A2" s="510" t="s">
        <v>86</v>
      </c>
      <c r="B2" s="510"/>
      <c r="C2" s="510"/>
      <c r="D2" s="510"/>
      <c r="E2" s="510"/>
      <c r="F2" s="510"/>
      <c r="G2" s="510"/>
      <c r="H2" s="11"/>
    </row>
    <row r="3" spans="1:8" ht="19.899999999999999" customHeight="1">
      <c r="A3" s="510" t="s">
        <v>129</v>
      </c>
      <c r="B3" s="510"/>
      <c r="C3" s="510"/>
      <c r="D3" s="510"/>
      <c r="E3" s="510"/>
      <c r="F3" s="510"/>
      <c r="G3" s="510"/>
      <c r="H3" s="11"/>
    </row>
    <row r="4" spans="1:8" ht="19.899999999999999" customHeight="1">
      <c r="A4" s="511" t="s">
        <v>133</v>
      </c>
      <c r="B4" s="511"/>
      <c r="C4" s="511"/>
      <c r="D4" s="511"/>
      <c r="E4" s="511"/>
      <c r="F4" s="511"/>
      <c r="G4" s="511"/>
      <c r="H4" s="11"/>
    </row>
    <row r="5" spans="1:8" ht="19.899999999999999" customHeight="1">
      <c r="A5" s="510" t="s">
        <v>88</v>
      </c>
      <c r="B5" s="510"/>
      <c r="C5" s="510"/>
      <c r="D5" s="510"/>
      <c r="E5" s="510"/>
      <c r="F5" s="510"/>
      <c r="G5" s="510"/>
      <c r="H5" s="11"/>
    </row>
    <row r="6" spans="1:8" ht="19.899999999999999" customHeight="1">
      <c r="A6" s="511"/>
      <c r="B6" s="511"/>
      <c r="C6" s="511"/>
      <c r="D6" s="511"/>
      <c r="E6" s="511"/>
      <c r="F6" s="511"/>
      <c r="G6" s="511"/>
      <c r="H6" s="11"/>
    </row>
    <row r="7" spans="1:8" ht="12.75">
      <c r="A7" s="15"/>
      <c r="B7" s="17"/>
      <c r="C7" s="17"/>
      <c r="D7" s="2" t="s">
        <v>39</v>
      </c>
      <c r="E7" s="515"/>
      <c r="F7" s="515"/>
      <c r="G7" s="515"/>
      <c r="H7" s="15"/>
    </row>
    <row r="8" spans="1:8" s="35" customFormat="1" ht="35.1" customHeight="1">
      <c r="A8" s="32"/>
      <c r="B8" s="33" t="s">
        <v>5</v>
      </c>
      <c r="C8" s="129" t="s">
        <v>6</v>
      </c>
      <c r="D8" s="33" t="s">
        <v>7</v>
      </c>
      <c r="E8" s="34"/>
      <c r="F8" s="34"/>
      <c r="G8" s="34"/>
      <c r="H8" s="32"/>
    </row>
    <row r="9" spans="1:8" s="35" customFormat="1" ht="48" customHeight="1">
      <c r="A9" s="32"/>
      <c r="B9" s="397" t="s">
        <v>130</v>
      </c>
      <c r="C9" s="221">
        <v>12150</v>
      </c>
      <c r="D9" s="147">
        <f>ROUND(C9*$C$22,0)</f>
        <v>12602</v>
      </c>
      <c r="E9" s="34"/>
      <c r="F9" s="34"/>
      <c r="G9" s="34"/>
      <c r="H9" s="32"/>
    </row>
    <row r="10" spans="1:8" s="35" customFormat="1" ht="29.25" customHeight="1">
      <c r="A10" s="32"/>
      <c r="B10" s="23" t="s">
        <v>10</v>
      </c>
      <c r="C10" s="217">
        <v>146749</v>
      </c>
      <c r="D10" s="147">
        <f>ROUND(C10*$C$22,0)</f>
        <v>152208</v>
      </c>
      <c r="E10" s="20"/>
      <c r="F10" s="15"/>
      <c r="G10" s="32"/>
      <c r="H10" s="32"/>
    </row>
    <row r="11" spans="1:8" s="35" customFormat="1" ht="35.1" customHeight="1">
      <c r="A11" s="32"/>
      <c r="B11" s="29" t="s">
        <v>11</v>
      </c>
      <c r="C11" s="147">
        <v>115683</v>
      </c>
      <c r="D11" s="147">
        <f>ROUND(C11*$C$22,0)</f>
        <v>119986</v>
      </c>
      <c r="E11" s="20"/>
      <c r="F11" s="15"/>
      <c r="G11" s="32"/>
      <c r="H11" s="32"/>
    </row>
    <row r="12" spans="1:8" s="35" customFormat="1" ht="35.1" customHeight="1">
      <c r="A12" s="32"/>
      <c r="B12" s="29" t="s">
        <v>12</v>
      </c>
      <c r="C12" s="147">
        <v>31581</v>
      </c>
      <c r="D12" s="147">
        <f>ROUND(C12*$C$22,0)</f>
        <v>32756</v>
      </c>
      <c r="E12" s="20"/>
      <c r="F12" s="15"/>
      <c r="G12" s="32"/>
      <c r="H12" s="32"/>
    </row>
    <row r="13" spans="1:8" s="35" customFormat="1" ht="35.1" customHeight="1">
      <c r="A13" s="32"/>
      <c r="B13" s="21" t="s">
        <v>131</v>
      </c>
      <c r="C13" s="21"/>
      <c r="D13" s="148">
        <f>SUM(D9:D12)</f>
        <v>317552</v>
      </c>
      <c r="E13" s="15"/>
      <c r="F13" s="15"/>
      <c r="G13" s="32"/>
      <c r="H13" s="32"/>
    </row>
    <row r="14" spans="1:8" s="35" customFormat="1" ht="12.75">
      <c r="A14" s="32"/>
      <c r="B14" s="21"/>
      <c r="C14" s="21"/>
      <c r="D14" s="148"/>
      <c r="E14" s="15"/>
      <c r="F14" s="15"/>
      <c r="G14" s="32"/>
      <c r="H14" s="32"/>
    </row>
    <row r="15" spans="1:8" s="35" customFormat="1" ht="12.75">
      <c r="A15" s="15"/>
      <c r="B15" s="15"/>
      <c r="C15" s="15"/>
      <c r="D15" s="158"/>
      <c r="E15" s="15"/>
      <c r="F15" s="15"/>
      <c r="G15" s="32"/>
      <c r="H15" s="32"/>
    </row>
    <row r="16" spans="1:8" s="35" customFormat="1" ht="68.45" customHeight="1">
      <c r="A16" s="15"/>
      <c r="B16" s="5" t="s">
        <v>14</v>
      </c>
      <c r="C16" s="147">
        <v>2234</v>
      </c>
      <c r="D16" s="151">
        <v>2317</v>
      </c>
      <c r="E16" s="512" t="s">
        <v>134</v>
      </c>
      <c r="F16" s="513"/>
      <c r="G16" s="514"/>
      <c r="H16" s="32"/>
    </row>
    <row r="17" spans="1:8" s="35" customFormat="1" ht="12.75">
      <c r="A17" s="15"/>
      <c r="B17" s="9"/>
      <c r="C17" s="9"/>
      <c r="D17" s="169"/>
      <c r="E17" s="15"/>
      <c r="F17" s="15"/>
      <c r="G17" s="32"/>
      <c r="H17" s="32"/>
    </row>
    <row r="18" spans="1:8" s="35" customFormat="1" ht="12.75">
      <c r="A18" s="15"/>
      <c r="B18" s="1"/>
      <c r="C18" s="1" t="s">
        <v>34</v>
      </c>
      <c r="D18" s="158" t="s">
        <v>34</v>
      </c>
      <c r="E18" s="15"/>
      <c r="F18" s="15"/>
      <c r="G18" s="32"/>
      <c r="H18" s="32"/>
    </row>
    <row r="19" spans="1:8" s="35" customFormat="1" ht="72">
      <c r="A19" s="15"/>
      <c r="B19" s="38" t="s">
        <v>132</v>
      </c>
      <c r="C19" s="170">
        <v>300267</v>
      </c>
      <c r="D19" s="147">
        <f>ROUND(C19*$C$22,0)</f>
        <v>311437</v>
      </c>
      <c r="E19" s="520" t="s">
        <v>66</v>
      </c>
      <c r="F19" s="521"/>
      <c r="G19" s="522"/>
      <c r="H19" s="32"/>
    </row>
    <row r="20" spans="1:8" ht="12.75">
      <c r="A20" s="15"/>
      <c r="F20" s="15"/>
      <c r="G20" s="15"/>
      <c r="H20" s="15"/>
    </row>
    <row r="21" spans="1:8" ht="13.5" hidden="1" customHeight="1">
      <c r="A21" s="15"/>
      <c r="B21" s="138" t="s">
        <v>36</v>
      </c>
      <c r="C21" s="15"/>
      <c r="D21" s="15"/>
      <c r="E21" s="15"/>
      <c r="F21" s="15"/>
      <c r="G21" s="15"/>
      <c r="H21" s="15"/>
    </row>
    <row r="22" spans="1:8" ht="12.75" hidden="1">
      <c r="B22" s="25" t="s">
        <v>18</v>
      </c>
      <c r="C22" s="27">
        <v>1.0371999999999999</v>
      </c>
    </row>
    <row r="23" spans="1:8" s="15" customFormat="1" ht="50.25" customHeight="1">
      <c r="B23" s="520" t="s">
        <v>67</v>
      </c>
      <c r="C23" s="521"/>
      <c r="D23" s="521"/>
      <c r="E23" s="521"/>
      <c r="F23" s="521"/>
      <c r="G23" s="522"/>
    </row>
    <row r="24" spans="1:8" ht="13.15" customHeight="1">
      <c r="B24" s="15"/>
      <c r="C24" s="200"/>
    </row>
    <row r="25" spans="1:8" ht="58.5" customHeight="1">
      <c r="A25" s="15"/>
      <c r="B25" s="507" t="str">
        <f>'[1]2021_BUMCT_BMT_ALLO_UNREL_ADULT'!$B$27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c r="H25" s="15"/>
    </row>
  </sheetData>
  <mergeCells count="10">
    <mergeCell ref="E16:G16"/>
    <mergeCell ref="E19:G19"/>
    <mergeCell ref="B23:G23"/>
    <mergeCell ref="B25:G25"/>
    <mergeCell ref="A2:G2"/>
    <mergeCell ref="A3:G3"/>
    <mergeCell ref="A4:G4"/>
    <mergeCell ref="A5:G5"/>
    <mergeCell ref="A6:G6"/>
    <mergeCell ref="E7:G7"/>
  </mergeCells>
  <printOptions horizontalCentered="1"/>
  <pageMargins left="0.25" right="0.25" top="0.25" bottom="0.25" header="0.25" footer="0.25"/>
  <pageSetup scale="83"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9C109-5BA2-47F6-B325-E71CEDED33CE}">
  <sheetPr>
    <tabColor theme="9" tint="0.39997558519241921"/>
    <pageSetUpPr fitToPage="1"/>
  </sheetPr>
  <dimension ref="A2:I28"/>
  <sheetViews>
    <sheetView showGridLines="0" zoomScale="90" zoomScaleNormal="90" zoomScaleSheetLayoutView="70" workbookViewId="0">
      <selection activeCell="A4" sqref="A4:E4"/>
    </sheetView>
  </sheetViews>
  <sheetFormatPr defaultColWidth="9" defaultRowHeight="12"/>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s>
  <sheetData>
    <row r="2" spans="1:7" s="11" customFormat="1" ht="19.899999999999999" customHeight="1">
      <c r="A2" s="510" t="s">
        <v>135</v>
      </c>
      <c r="B2" s="510"/>
      <c r="C2" s="510"/>
      <c r="D2" s="510"/>
      <c r="E2" s="510"/>
    </row>
    <row r="3" spans="1:7" s="11" customFormat="1" ht="19.899999999999999" customHeight="1">
      <c r="A3" s="510" t="s">
        <v>1</v>
      </c>
      <c r="B3" s="510"/>
      <c r="C3" s="510"/>
      <c r="D3" s="510"/>
      <c r="E3" s="510"/>
    </row>
    <row r="4" spans="1:7" s="11" customFormat="1" ht="19.899999999999999" customHeight="1">
      <c r="A4" s="511" t="s">
        <v>136</v>
      </c>
      <c r="B4" s="511"/>
      <c r="C4" s="511"/>
      <c r="D4" s="511"/>
      <c r="E4" s="511"/>
    </row>
    <row r="5" spans="1:7" s="11" customFormat="1" ht="19.899999999999999" customHeight="1">
      <c r="A5" s="510" t="s">
        <v>137</v>
      </c>
      <c r="B5" s="510"/>
      <c r="C5" s="510"/>
      <c r="D5" s="510"/>
      <c r="E5" s="510"/>
    </row>
    <row r="6" spans="1:7" s="12" customFormat="1" ht="15">
      <c r="B6" s="13"/>
      <c r="C6" s="13"/>
    </row>
    <row r="7" spans="1:7" ht="12.75">
      <c r="A7" s="15"/>
      <c r="B7" s="17"/>
      <c r="C7" s="17"/>
      <c r="D7" s="2" t="s">
        <v>4</v>
      </c>
      <c r="E7" s="2"/>
    </row>
    <row r="8" spans="1:7" ht="40.15" customHeight="1">
      <c r="A8" s="15"/>
      <c r="B8" s="18" t="s">
        <v>5</v>
      </c>
      <c r="C8" s="129" t="s">
        <v>6</v>
      </c>
      <c r="D8" s="18" t="s">
        <v>7</v>
      </c>
      <c r="E8" s="2"/>
    </row>
    <row r="9" spans="1:7" ht="47.25" customHeight="1">
      <c r="A9" s="15"/>
      <c r="B9" s="400" t="s">
        <v>8</v>
      </c>
      <c r="C9" s="504">
        <v>5691</v>
      </c>
      <c r="D9" s="502">
        <v>5903</v>
      </c>
      <c r="E9" s="2"/>
      <c r="G9" s="403"/>
    </row>
    <row r="10" spans="1:7" ht="35.1" customHeight="1">
      <c r="A10" s="15"/>
      <c r="B10" s="78" t="s">
        <v>9</v>
      </c>
      <c r="C10" s="505">
        <v>14086</v>
      </c>
      <c r="D10" s="502">
        <v>14610</v>
      </c>
      <c r="E10" s="20"/>
      <c r="G10" s="403"/>
    </row>
    <row r="11" spans="1:7" ht="35.1" customHeight="1">
      <c r="A11" s="15"/>
      <c r="B11" s="78" t="s">
        <v>10</v>
      </c>
      <c r="C11" s="504">
        <v>105641</v>
      </c>
      <c r="D11" s="502">
        <v>109571</v>
      </c>
      <c r="E11" s="20"/>
      <c r="G11" s="403"/>
    </row>
    <row r="12" spans="1:7" ht="35.1" customHeight="1">
      <c r="A12" s="15"/>
      <c r="B12" s="29" t="s">
        <v>11</v>
      </c>
      <c r="C12" s="504">
        <v>26763</v>
      </c>
      <c r="D12" s="502">
        <v>27759</v>
      </c>
      <c r="E12" s="20"/>
      <c r="G12" s="403"/>
    </row>
    <row r="13" spans="1:7" ht="35.1" customHeight="1">
      <c r="A13" s="15"/>
      <c r="B13" s="29" t="s">
        <v>12</v>
      </c>
      <c r="C13" s="504">
        <v>9860</v>
      </c>
      <c r="D13" s="502">
        <v>10227</v>
      </c>
      <c r="E13" s="20"/>
      <c r="G13" s="403"/>
    </row>
    <row r="14" spans="1:7" ht="35.1" customHeight="1">
      <c r="A14" s="15"/>
      <c r="B14" s="58" t="s">
        <v>13</v>
      </c>
      <c r="C14" s="58"/>
      <c r="D14" s="145">
        <f>SUM(D9:D13)</f>
        <v>168070</v>
      </c>
      <c r="E14" s="15"/>
      <c r="G14" s="403"/>
    </row>
    <row r="15" spans="1:7" ht="12.75">
      <c r="A15" s="15"/>
      <c r="B15" s="15"/>
      <c r="C15" s="15"/>
      <c r="D15" s="31"/>
      <c r="E15" s="15"/>
    </row>
    <row r="16" spans="1:7" ht="71.25" customHeight="1">
      <c r="A16" s="15"/>
      <c r="B16" s="5" t="s">
        <v>14</v>
      </c>
      <c r="C16" s="503">
        <v>2234</v>
      </c>
      <c r="D16" s="502">
        <v>2317</v>
      </c>
      <c r="E16" s="132" t="s">
        <v>15</v>
      </c>
    </row>
    <row r="17" spans="1:9" ht="11.45" customHeight="1">
      <c r="A17" s="15"/>
      <c r="B17" s="1"/>
      <c r="C17" s="1"/>
      <c r="D17" s="15"/>
      <c r="E17" s="15"/>
    </row>
    <row r="18" spans="1:9" ht="48.75" customHeight="1">
      <c r="A18" s="15"/>
      <c r="B18" s="507" t="s">
        <v>16</v>
      </c>
      <c r="C18" s="508"/>
      <c r="D18" s="508"/>
      <c r="E18" s="509"/>
    </row>
    <row r="19" spans="1:9" ht="12.75">
      <c r="A19" s="15"/>
      <c r="B19" s="15"/>
      <c r="C19" s="15"/>
      <c r="D19" s="15"/>
      <c r="E19" s="15"/>
    </row>
    <row r="20" spans="1:9" ht="12.75" hidden="1">
      <c r="A20" s="15"/>
      <c r="B20" s="244" t="s">
        <v>17</v>
      </c>
      <c r="C20" s="246"/>
      <c r="D20" s="247"/>
      <c r="E20" s="247"/>
    </row>
    <row r="21" spans="1:9" s="10" customFormat="1" ht="12.75" hidden="1">
      <c r="A21" s="15"/>
      <c r="B21" s="25" t="s">
        <v>18</v>
      </c>
      <c r="C21" s="501">
        <v>1.0371999999999999</v>
      </c>
      <c r="D21" s="243" t="s">
        <v>19</v>
      </c>
      <c r="E21" s="243" t="s">
        <v>20</v>
      </c>
    </row>
    <row r="22" spans="1:9" ht="12.75" hidden="1">
      <c r="A22" s="15"/>
      <c r="B22" s="1"/>
      <c r="C22" s="26"/>
      <c r="D22" s="15"/>
      <c r="E22" s="15" t="s">
        <v>21</v>
      </c>
    </row>
    <row r="23" spans="1:9" ht="12.75" hidden="1">
      <c r="A23" s="15"/>
      <c r="B23" s="1"/>
      <c r="C23" s="26"/>
      <c r="D23" s="15"/>
      <c r="E23" s="15"/>
    </row>
    <row r="24" spans="1:9" s="15" customFormat="1" ht="27" customHeight="1">
      <c r="B24" s="507" t="s">
        <v>22</v>
      </c>
      <c r="C24" s="508"/>
      <c r="D24" s="508"/>
      <c r="E24" s="508"/>
      <c r="F24" s="508"/>
      <c r="G24" s="509"/>
      <c r="H24" s="10"/>
      <c r="I24" s="10"/>
    </row>
    <row r="25" spans="1:9" ht="12.75">
      <c r="A25" s="15"/>
      <c r="B25" s="15"/>
      <c r="C25" s="15"/>
      <c r="D25" s="15"/>
      <c r="E25" s="15"/>
    </row>
    <row r="26" spans="1:9" ht="12.75">
      <c r="A26" s="15"/>
      <c r="B26" s="15"/>
      <c r="C26" s="15"/>
      <c r="D26" s="15"/>
      <c r="E26" s="15"/>
    </row>
    <row r="28" spans="1:9">
      <c r="B28" t="s">
        <v>23</v>
      </c>
    </row>
  </sheetData>
  <mergeCells count="6">
    <mergeCell ref="B24:G24"/>
    <mergeCell ref="A2:E2"/>
    <mergeCell ref="A3:E3"/>
    <mergeCell ref="A4:E4"/>
    <mergeCell ref="A5:E5"/>
    <mergeCell ref="B18:E18"/>
  </mergeCells>
  <printOptions horizontalCentered="1"/>
  <pageMargins left="0.25" right="0.25" top="0.25" bottom="0.25" header="0.25" footer="0.25"/>
  <pageSetup scale="83"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54A95-011D-4D10-8A82-CC1A46FC76D0}">
  <sheetPr>
    <tabColor theme="9" tint="0.59999389629810485"/>
    <pageSetUpPr fitToPage="1"/>
  </sheetPr>
  <dimension ref="A2:G12"/>
  <sheetViews>
    <sheetView showGridLines="0" topLeftCell="A2" zoomScale="90" zoomScaleNormal="90" zoomScaleSheetLayoutView="70" workbookViewId="0">
      <selection activeCell="G13" sqref="G13"/>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135</v>
      </c>
      <c r="B2" s="510"/>
      <c r="C2" s="510"/>
      <c r="D2" s="510"/>
      <c r="E2" s="85"/>
      <c r="F2" s="85"/>
      <c r="G2" s="85"/>
    </row>
    <row r="3" spans="1:7" s="11" customFormat="1" ht="40.5" customHeight="1">
      <c r="A3" s="516" t="s">
        <v>55</v>
      </c>
      <c r="B3" s="516"/>
      <c r="C3" s="516"/>
      <c r="D3" s="516"/>
    </row>
    <row r="4" spans="1:7" s="11" customFormat="1" ht="19.899999999999999" customHeight="1">
      <c r="A4" s="511" t="s">
        <v>136</v>
      </c>
      <c r="B4" s="511"/>
      <c r="C4" s="511"/>
      <c r="D4" s="511"/>
    </row>
    <row r="5" spans="1:7" s="11" customFormat="1" ht="19.899999999999999" customHeight="1">
      <c r="A5" s="510" t="s">
        <v>137</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07.1" customHeight="1">
      <c r="B9" s="254" t="s">
        <v>56</v>
      </c>
      <c r="C9" s="141" t="s">
        <v>53</v>
      </c>
      <c r="D9" s="141" t="s">
        <v>53</v>
      </c>
    </row>
    <row r="10" spans="1:7" ht="13.9" customHeight="1">
      <c r="B10" s="21"/>
      <c r="C10" s="21"/>
      <c r="D10" s="22"/>
    </row>
    <row r="11" spans="1:7" ht="75.75" customHeight="1">
      <c r="B11" s="517" t="s">
        <v>138</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D440B-95E5-4E12-A4FE-9DBF6495365D}">
  <sheetPr>
    <tabColor theme="9" tint="0.59999389629810485"/>
    <pageSetUpPr fitToPage="1"/>
  </sheetPr>
  <dimension ref="A2:G12"/>
  <sheetViews>
    <sheetView showGridLines="0" zoomScale="90" zoomScaleNormal="90" zoomScaleSheetLayoutView="70" workbookViewId="0">
      <selection activeCell="B8" sqref="B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135</v>
      </c>
      <c r="B2" s="510"/>
      <c r="C2" s="510"/>
      <c r="D2" s="510"/>
      <c r="E2" s="85"/>
      <c r="F2" s="85"/>
      <c r="G2" s="85"/>
    </row>
    <row r="3" spans="1:7" s="11" customFormat="1" ht="40.5" customHeight="1">
      <c r="A3" s="516" t="s">
        <v>50</v>
      </c>
      <c r="B3" s="516"/>
      <c r="C3" s="516"/>
      <c r="D3" s="516"/>
    </row>
    <row r="4" spans="1:7" s="11" customFormat="1" ht="19.899999999999999" customHeight="1">
      <c r="A4" s="511" t="s">
        <v>136</v>
      </c>
      <c r="B4" s="511"/>
      <c r="C4" s="511"/>
      <c r="D4" s="511"/>
    </row>
    <row r="5" spans="1:7" s="11" customFormat="1" ht="19.899999999999999" customHeight="1">
      <c r="A5" s="510" t="s">
        <v>137</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17" customHeight="1">
      <c r="B9" s="506" t="s">
        <v>139</v>
      </c>
      <c r="C9" s="141" t="s">
        <v>53</v>
      </c>
      <c r="D9" s="141" t="s">
        <v>53</v>
      </c>
    </row>
    <row r="10" spans="1:7" ht="13.9" customHeight="1">
      <c r="B10" s="21"/>
      <c r="C10" s="21"/>
      <c r="D10" s="22"/>
    </row>
    <row r="11" spans="1:7" ht="75.75" customHeight="1">
      <c r="B11" s="517" t="s">
        <v>140</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79BD0-93FE-4F12-B238-EA10407014C7}">
  <sheetPr>
    <tabColor theme="9" tint="0.59999389629810485"/>
    <pageSetUpPr fitToPage="1"/>
  </sheetPr>
  <dimension ref="A2:G12"/>
  <sheetViews>
    <sheetView showGridLines="0" zoomScale="90" zoomScaleNormal="90" zoomScaleSheetLayoutView="70" workbookViewId="0">
      <selection activeCell="A4" sqref="A4:D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135</v>
      </c>
      <c r="B2" s="510"/>
      <c r="C2" s="510"/>
      <c r="D2" s="510"/>
      <c r="E2" s="85"/>
      <c r="F2" s="85"/>
      <c r="G2" s="85"/>
    </row>
    <row r="3" spans="1:7" s="11" customFormat="1" ht="40.5" customHeight="1">
      <c r="A3" s="516" t="s">
        <v>58</v>
      </c>
      <c r="B3" s="516"/>
      <c r="C3" s="516"/>
      <c r="D3" s="516"/>
    </row>
    <row r="4" spans="1:7" s="11" customFormat="1" ht="19.899999999999999" customHeight="1">
      <c r="A4" s="511" t="s">
        <v>136</v>
      </c>
      <c r="B4" s="511"/>
      <c r="C4" s="511"/>
      <c r="D4" s="511"/>
    </row>
    <row r="5" spans="1:7" s="11" customFormat="1" ht="19.899999999999999" customHeight="1">
      <c r="A5" s="510" t="s">
        <v>137</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20" customHeight="1">
      <c r="B9" s="506" t="s">
        <v>141</v>
      </c>
      <c r="C9" s="141" t="s">
        <v>53</v>
      </c>
      <c r="D9" s="141" t="s">
        <v>53</v>
      </c>
    </row>
    <row r="10" spans="1:7" ht="13.9" customHeight="1">
      <c r="B10" s="21"/>
      <c r="C10" s="21"/>
      <c r="D10" s="22"/>
    </row>
    <row r="11" spans="1:7" ht="75.75" customHeight="1">
      <c r="B11" s="517" t="s">
        <v>142</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16EE3-3586-4245-9764-55BE05EA8008}">
  <sheetPr>
    <tabColor theme="9" tint="0.59999389629810485"/>
    <pageSetUpPr fitToPage="1"/>
  </sheetPr>
  <dimension ref="A2:G12"/>
  <sheetViews>
    <sheetView showGridLines="0" zoomScale="90" zoomScaleNormal="90" zoomScaleSheetLayoutView="70" workbookViewId="0">
      <selection activeCell="F9" sqref="F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135</v>
      </c>
      <c r="B2" s="510"/>
      <c r="C2" s="510"/>
      <c r="D2" s="510"/>
      <c r="E2" s="85"/>
      <c r="F2" s="85"/>
      <c r="G2" s="85"/>
    </row>
    <row r="3" spans="1:7" s="11" customFormat="1" ht="40.5" customHeight="1">
      <c r="A3" s="516" t="s">
        <v>103</v>
      </c>
      <c r="B3" s="516"/>
      <c r="C3" s="516"/>
      <c r="D3" s="516"/>
    </row>
    <row r="4" spans="1:7" s="11" customFormat="1" ht="19.899999999999999" customHeight="1">
      <c r="A4" s="511" t="s">
        <v>136</v>
      </c>
      <c r="B4" s="511"/>
      <c r="C4" s="511"/>
      <c r="D4" s="511"/>
    </row>
    <row r="5" spans="1:7" s="11" customFormat="1" ht="19.899999999999999" customHeight="1">
      <c r="A5" s="510" t="s">
        <v>137</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20" customHeight="1">
      <c r="B9" s="506" t="s">
        <v>143</v>
      </c>
      <c r="C9" s="141" t="s">
        <v>53</v>
      </c>
      <c r="D9" s="141" t="s">
        <v>53</v>
      </c>
    </row>
    <row r="10" spans="1:7" ht="13.9" customHeight="1">
      <c r="B10" s="21"/>
      <c r="C10" s="21"/>
      <c r="D10" s="22"/>
    </row>
    <row r="11" spans="1:7" ht="75.75" customHeight="1">
      <c r="B11" s="517" t="s">
        <v>144</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8B3D2-69D1-4F29-AFB0-9B7650D01480}">
  <sheetPr>
    <tabColor theme="9" tint="0.59999389629810485"/>
    <pageSetUpPr fitToPage="1"/>
  </sheetPr>
  <dimension ref="A2:G12"/>
  <sheetViews>
    <sheetView showGridLines="0" zoomScale="90" zoomScaleNormal="90" zoomScaleSheetLayoutView="70" workbookViewId="0">
      <selection activeCell="B8" sqref="B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135</v>
      </c>
      <c r="B2" s="510"/>
      <c r="C2" s="510"/>
      <c r="D2" s="510"/>
      <c r="E2" s="85"/>
      <c r="F2" s="85"/>
      <c r="G2" s="85"/>
    </row>
    <row r="3" spans="1:7" s="11" customFormat="1" ht="40.5" customHeight="1">
      <c r="A3" s="516" t="s">
        <v>145</v>
      </c>
      <c r="B3" s="516"/>
      <c r="C3" s="516"/>
      <c r="D3" s="516"/>
    </row>
    <row r="4" spans="1:7" s="11" customFormat="1" ht="19.899999999999999" customHeight="1">
      <c r="A4" s="511" t="s">
        <v>136</v>
      </c>
      <c r="B4" s="511"/>
      <c r="C4" s="511"/>
      <c r="D4" s="511"/>
    </row>
    <row r="5" spans="1:7" s="11" customFormat="1" ht="19.899999999999999" customHeight="1">
      <c r="A5" s="510" t="s">
        <v>137</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10.25" customHeight="1">
      <c r="B9" s="506" t="s">
        <v>146</v>
      </c>
      <c r="C9" s="141" t="s">
        <v>53</v>
      </c>
      <c r="D9" s="141" t="s">
        <v>53</v>
      </c>
    </row>
    <row r="10" spans="1:7" ht="13.9" customHeight="1">
      <c r="B10" s="21"/>
      <c r="C10" s="21"/>
      <c r="D10" s="22"/>
    </row>
    <row r="11" spans="1:7" ht="75.75" customHeight="1">
      <c r="B11" s="517" t="s">
        <v>147</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C87C-C6F2-468D-8D80-A36EC34206F3}">
  <sheetPr>
    <tabColor theme="9" tint="0.59999389629810485"/>
    <pageSetUpPr fitToPage="1"/>
  </sheetPr>
  <dimension ref="A2:G12"/>
  <sheetViews>
    <sheetView showGridLines="0" zoomScale="90" zoomScaleNormal="90" zoomScaleSheetLayoutView="70" workbookViewId="0">
      <selection activeCell="A4" sqref="A4:D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135</v>
      </c>
      <c r="B2" s="510"/>
      <c r="C2" s="510"/>
      <c r="D2" s="510"/>
      <c r="E2" s="85"/>
      <c r="F2" s="85"/>
      <c r="G2" s="85"/>
    </row>
    <row r="3" spans="1:7" s="11" customFormat="1" ht="40.5" customHeight="1">
      <c r="A3" s="516" t="s">
        <v>148</v>
      </c>
      <c r="B3" s="516"/>
      <c r="C3" s="516"/>
      <c r="D3" s="516"/>
    </row>
    <row r="4" spans="1:7" s="11" customFormat="1" ht="19.899999999999999" customHeight="1">
      <c r="A4" s="511" t="s">
        <v>136</v>
      </c>
      <c r="B4" s="511"/>
      <c r="C4" s="511"/>
      <c r="D4" s="511"/>
    </row>
    <row r="5" spans="1:7" s="11" customFormat="1" ht="19.899999999999999" customHeight="1">
      <c r="A5" s="510" t="s">
        <v>137</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10.25" customHeight="1">
      <c r="B9" s="506" t="s">
        <v>149</v>
      </c>
      <c r="C9" s="141" t="s">
        <v>53</v>
      </c>
      <c r="D9" s="141" t="s">
        <v>53</v>
      </c>
    </row>
    <row r="10" spans="1:7" ht="13.9" customHeight="1">
      <c r="B10" s="21"/>
      <c r="C10" s="21"/>
      <c r="D10" s="22"/>
    </row>
    <row r="11" spans="1:7" ht="75.75" customHeight="1">
      <c r="B11" s="517" t="s">
        <v>150</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A1:K27"/>
  <sheetViews>
    <sheetView showGridLines="0" zoomScale="90" zoomScaleNormal="90" zoomScaleSheetLayoutView="70" workbookViewId="0">
      <selection activeCell="F8" sqref="F8"/>
    </sheetView>
  </sheetViews>
  <sheetFormatPr defaultColWidth="9" defaultRowHeight="12"/>
  <cols>
    <col min="1" max="1" width="2.875" customWidth="1"/>
    <col min="2" max="2" width="47.5" customWidth="1"/>
    <col min="3" max="3" width="28.375" hidden="1" customWidth="1"/>
    <col min="4" max="4" width="28.375" customWidth="1"/>
    <col min="5" max="5" width="8" customWidth="1"/>
    <col min="6" max="6" width="19.5" customWidth="1"/>
    <col min="7" max="7" width="4.125" customWidth="1"/>
    <col min="8" max="8" width="15.875" customWidth="1"/>
    <col min="10" max="10" width="16.375" customWidth="1"/>
    <col min="11" max="11" width="14.375" bestFit="1" customWidth="1"/>
  </cols>
  <sheetData>
    <row r="1" spans="1:11" s="12" customFormat="1" ht="30.6" customHeight="1">
      <c r="B1" s="510" t="s">
        <v>151</v>
      </c>
      <c r="C1" s="510"/>
      <c r="D1" s="510"/>
      <c r="E1" s="510"/>
      <c r="F1" s="510"/>
      <c r="G1" s="14"/>
      <c r="H1" s="14"/>
    </row>
    <row r="2" spans="1:11" ht="15.75">
      <c r="A2" s="15"/>
      <c r="B2" s="526" t="s">
        <v>87</v>
      </c>
      <c r="C2" s="526"/>
      <c r="D2" s="526"/>
      <c r="E2" s="526"/>
      <c r="F2" s="526"/>
    </row>
    <row r="3" spans="1:11" ht="18.600000000000001" customHeight="1">
      <c r="A3" s="15"/>
      <c r="B3" s="527" t="str">
        <f>'2023_BannerMD_BMT_AUT_ADULT'!A4</f>
        <v>EFFECTIVE 10/01/2023 THROUGH 9/30/2024</v>
      </c>
      <c r="C3" s="527"/>
      <c r="D3" s="527"/>
      <c r="E3" s="527"/>
      <c r="F3" s="527"/>
    </row>
    <row r="4" spans="1:11" ht="24" customHeight="1">
      <c r="A4" s="15"/>
      <c r="B4" s="526" t="s">
        <v>152</v>
      </c>
      <c r="C4" s="526"/>
      <c r="D4" s="526"/>
      <c r="E4" s="526"/>
      <c r="F4" s="526"/>
    </row>
    <row r="5" spans="1:11" ht="35.1" customHeight="1">
      <c r="A5" s="15"/>
      <c r="B5" s="17"/>
      <c r="C5" s="17"/>
      <c r="D5" s="2" t="s">
        <v>89</v>
      </c>
      <c r="E5" s="2"/>
    </row>
    <row r="6" spans="1:11" ht="35.1" customHeight="1">
      <c r="A6" s="15"/>
      <c r="B6" s="18" t="s">
        <v>5</v>
      </c>
      <c r="C6" s="129" t="s">
        <v>6</v>
      </c>
      <c r="D6" s="293" t="s">
        <v>89</v>
      </c>
    </row>
    <row r="7" spans="1:11" ht="57" customHeight="1">
      <c r="A7" s="15"/>
      <c r="B7" s="279" t="s">
        <v>153</v>
      </c>
      <c r="C7" s="333">
        <v>0.35</v>
      </c>
      <c r="D7" s="333">
        <v>0.35</v>
      </c>
      <c r="H7" s="439"/>
    </row>
    <row r="8" spans="1:11" ht="24.95" customHeight="1">
      <c r="A8" s="15"/>
      <c r="B8" s="78" t="s">
        <v>9</v>
      </c>
      <c r="C8" s="334" t="s">
        <v>154</v>
      </c>
      <c r="D8" s="334" t="s">
        <v>154</v>
      </c>
      <c r="H8" s="439"/>
    </row>
    <row r="9" spans="1:11" ht="24.95" customHeight="1">
      <c r="A9" s="15"/>
      <c r="B9" s="78" t="s">
        <v>10</v>
      </c>
      <c r="C9" s="147">
        <v>72978.19</v>
      </c>
      <c r="D9" s="147">
        <f>ROUND(C9*$C$26,0)</f>
        <v>75693</v>
      </c>
      <c r="H9" s="439"/>
      <c r="K9" s="435"/>
    </row>
    <row r="10" spans="1:11" ht="30" customHeight="1">
      <c r="A10" s="15"/>
      <c r="B10" s="29" t="s">
        <v>11</v>
      </c>
      <c r="C10" s="147">
        <v>84742.69</v>
      </c>
      <c r="D10" s="147">
        <f>ROUND(C10*$C$26,0)</f>
        <v>87895</v>
      </c>
      <c r="H10" s="439"/>
      <c r="K10" s="435"/>
    </row>
    <row r="11" spans="1:11" ht="27" customHeight="1">
      <c r="A11" s="15"/>
      <c r="B11" s="29" t="s">
        <v>12</v>
      </c>
      <c r="C11" s="147">
        <v>24724.59</v>
      </c>
      <c r="D11" s="498">
        <f>ROUND(C11*$C$26,0)</f>
        <v>25644</v>
      </c>
      <c r="H11" s="439"/>
      <c r="K11" s="435"/>
    </row>
    <row r="12" spans="1:11" ht="18.600000000000001" customHeight="1">
      <c r="A12" s="15"/>
      <c r="B12" s="58" t="s">
        <v>13</v>
      </c>
      <c r="C12" s="58"/>
      <c r="D12" s="145">
        <f>ROUNDUP(SUM(D9:D11),1)</f>
        <v>189232</v>
      </c>
      <c r="H12" s="439"/>
      <c r="K12" s="435"/>
    </row>
    <row r="13" spans="1:11" ht="12.75">
      <c r="A13" s="15"/>
      <c r="B13" s="21"/>
      <c r="C13" s="21"/>
      <c r="D13" s="154"/>
    </row>
    <row r="14" spans="1:11" s="15" customFormat="1" ht="24.95" customHeight="1">
      <c r="B14" s="259" t="s">
        <v>155</v>
      </c>
      <c r="D14" s="334" t="s">
        <v>154</v>
      </c>
      <c r="E14"/>
      <c r="F14"/>
    </row>
    <row r="15" spans="1:11" s="15" customFormat="1" ht="12.75">
      <c r="D15" s="20"/>
      <c r="I15" s="26"/>
    </row>
    <row r="16" spans="1:11" s="15" customFormat="1" ht="35.1" customHeight="1">
      <c r="D16" s="152"/>
    </row>
    <row r="17" spans="1:8" s="15" customFormat="1" ht="82.5" customHeight="1">
      <c r="B17" s="5" t="s">
        <v>14</v>
      </c>
      <c r="C17" s="5"/>
      <c r="D17" s="146" t="s">
        <v>156</v>
      </c>
      <c r="E17"/>
      <c r="F17"/>
      <c r="G17"/>
    </row>
    <row r="18" spans="1:8" s="15" customFormat="1" ht="13.5" customHeight="1">
      <c r="B18" s="9"/>
      <c r="C18" s="9"/>
      <c r="D18" s="159"/>
      <c r="E18" s="394"/>
      <c r="F18" s="395"/>
      <c r="G18" s="396"/>
    </row>
    <row r="19" spans="1:8" s="335" customFormat="1" ht="77.45" customHeight="1">
      <c r="B19" s="336" t="s">
        <v>157</v>
      </c>
      <c r="C19" s="337">
        <v>321715</v>
      </c>
      <c r="D19" s="147">
        <f t="shared" ref="D19" si="0">ROUND(C19*$C$26,0)</f>
        <v>333683</v>
      </c>
      <c r="E19" s="528" t="s">
        <v>158</v>
      </c>
      <c r="F19" s="529"/>
      <c r="G19" s="530"/>
      <c r="H19" s="449" t="s">
        <v>28</v>
      </c>
    </row>
    <row r="20" spans="1:8" ht="11.45" customHeight="1">
      <c r="A20" s="15"/>
      <c r="B20" s="319"/>
      <c r="C20" s="319"/>
      <c r="D20" s="136"/>
      <c r="E20" s="136"/>
      <c r="F20" s="444"/>
    </row>
    <row r="21" spans="1:8" ht="40.5" customHeight="1">
      <c r="A21" s="15"/>
      <c r="B21" s="507" t="s">
        <v>90</v>
      </c>
      <c r="C21" s="508"/>
      <c r="D21" s="508"/>
      <c r="E21" s="509"/>
      <c r="F21" s="445"/>
    </row>
    <row r="22" spans="1:8" ht="12.75">
      <c r="A22" s="15"/>
      <c r="B22" s="9"/>
      <c r="C22" s="9"/>
      <c r="D22" s="8"/>
      <c r="E22" s="15"/>
      <c r="F22" s="15"/>
    </row>
    <row r="23" spans="1:8" ht="12.75">
      <c r="A23" s="15"/>
      <c r="B23" s="1"/>
      <c r="C23" s="15"/>
      <c r="D23" s="15"/>
      <c r="E23" s="15"/>
    </row>
    <row r="24" spans="1:8" s="10" customFormat="1" ht="15" customHeight="1">
      <c r="A24" s="15"/>
      <c r="F24" s="15"/>
      <c r="G24" s="15"/>
      <c r="H24" s="15"/>
    </row>
    <row r="25" spans="1:8" s="10" customFormat="1" ht="13.5" hidden="1" customHeight="1">
      <c r="A25" s="15"/>
      <c r="B25" s="138" t="s">
        <v>36</v>
      </c>
      <c r="C25" s="15"/>
      <c r="D25" s="15"/>
      <c r="E25" s="15"/>
      <c r="F25" s="15"/>
      <c r="G25" s="15"/>
      <c r="H25" s="15"/>
    </row>
    <row r="26" spans="1:8" s="10" customFormat="1" ht="12.75" hidden="1">
      <c r="B26" s="25" t="s">
        <v>18</v>
      </c>
      <c r="C26" s="27">
        <v>1.0371999999999999</v>
      </c>
    </row>
    <row r="27" spans="1:8" s="10" customFormat="1" ht="13.15" hidden="1" customHeight="1">
      <c r="B27" s="15"/>
      <c r="C27" s="200"/>
    </row>
  </sheetData>
  <mergeCells count="6">
    <mergeCell ref="B21:E21"/>
    <mergeCell ref="B1:F1"/>
    <mergeCell ref="B2:F2"/>
    <mergeCell ref="B3:F3"/>
    <mergeCell ref="B4:F4"/>
    <mergeCell ref="E19:G19"/>
  </mergeCells>
  <printOptions horizontalCentered="1"/>
  <pageMargins left="0.25" right="0.25" top="0.25" bottom="0.25" header="0.25" footer="0.25"/>
  <pageSetup scale="8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E074-9C66-437B-A5C5-3CEF894ED7EB}">
  <sheetPr>
    <tabColor theme="9" tint="0.39997558519241921"/>
    <pageSetUpPr fitToPage="1"/>
  </sheetPr>
  <dimension ref="A2:E15"/>
  <sheetViews>
    <sheetView showGridLines="0" zoomScale="90" zoomScaleNormal="90" zoomScaleSheetLayoutView="70" workbookViewId="0">
      <selection activeCell="H23" sqref="H23"/>
    </sheetView>
  </sheetViews>
  <sheetFormatPr defaultColWidth="9" defaultRowHeight="12.75"/>
  <cols>
    <col min="1" max="1" width="2.875" style="15" customWidth="1"/>
    <col min="2" max="2" width="64" style="15" customWidth="1"/>
    <col min="3" max="3" width="11.25" style="15" hidden="1" customWidth="1"/>
    <col min="4" max="4" width="24" style="15" customWidth="1"/>
    <col min="5" max="5" width="9" style="15" customWidth="1"/>
    <col min="6" max="16384" width="9" style="15"/>
  </cols>
  <sheetData>
    <row r="2" spans="1:5" s="11" customFormat="1" ht="19.899999999999999" customHeight="1">
      <c r="A2" s="510" t="s">
        <v>0</v>
      </c>
      <c r="B2" s="510"/>
      <c r="C2" s="510"/>
      <c r="D2" s="510"/>
      <c r="E2" s="510"/>
    </row>
    <row r="3" spans="1:5" s="11" customFormat="1" ht="19.899999999999999" customHeight="1">
      <c r="A3" s="510" t="s">
        <v>45</v>
      </c>
      <c r="B3" s="510"/>
      <c r="C3" s="510"/>
      <c r="D3" s="510"/>
    </row>
    <row r="4" spans="1:5" s="11" customFormat="1" ht="19.899999999999999" customHeight="1">
      <c r="A4" s="511" t="str">
        <f>'2023_BannerMD_BMT_AUT_ADULT'!A4</f>
        <v>EFFECTIVE 10/01/2023 THROUGH 9/30/2024</v>
      </c>
      <c r="B4" s="511"/>
      <c r="C4" s="511"/>
      <c r="D4" s="511"/>
      <c r="E4" s="511"/>
    </row>
    <row r="5" spans="1:5" s="11" customFormat="1" ht="19.899999999999999" customHeight="1">
      <c r="A5" s="510" t="s">
        <v>3</v>
      </c>
      <c r="B5" s="510"/>
      <c r="C5" s="510"/>
      <c r="D5" s="510"/>
      <c r="E5" s="510"/>
    </row>
    <row r="6" spans="1:5" s="12" customFormat="1" ht="15">
      <c r="B6" s="13"/>
      <c r="C6" s="13"/>
      <c r="D6" s="14"/>
    </row>
    <row r="7" spans="1:5">
      <c r="B7" s="17"/>
      <c r="C7" s="17"/>
      <c r="D7" s="2" t="s">
        <v>46</v>
      </c>
    </row>
    <row r="8" spans="1:5" ht="39" customHeight="1">
      <c r="B8" s="316" t="s">
        <v>5</v>
      </c>
      <c r="C8" s="318" t="s">
        <v>6</v>
      </c>
      <c r="D8" s="316" t="s">
        <v>7</v>
      </c>
    </row>
    <row r="9" spans="1:5" ht="20.100000000000001" customHeight="1">
      <c r="B9" s="41" t="s">
        <v>47</v>
      </c>
      <c r="C9" s="306">
        <v>7058</v>
      </c>
      <c r="D9" s="494">
        <f>ROUND($C$9*$C$14,0)</f>
        <v>7321</v>
      </c>
    </row>
    <row r="10" spans="1:5" ht="35.1" customHeight="1">
      <c r="B10" s="303" t="s">
        <v>48</v>
      </c>
      <c r="C10" s="303"/>
      <c r="D10" s="495">
        <f>SUM(D9)</f>
        <v>7321</v>
      </c>
    </row>
    <row r="11" spans="1:5">
      <c r="B11" s="331"/>
      <c r="C11" s="331"/>
      <c r="D11" s="323"/>
    </row>
    <row r="12" spans="1:5">
      <c r="B12" s="1"/>
      <c r="C12" s="1"/>
    </row>
    <row r="13" spans="1:5" ht="12.75" customHeight="1">
      <c r="B13" s="493" t="s">
        <v>49</v>
      </c>
    </row>
    <row r="14" spans="1:5" ht="12.75" hidden="1" customHeight="1">
      <c r="B14" s="25" t="s">
        <v>18</v>
      </c>
      <c r="C14" s="330">
        <v>1.0371999999999999</v>
      </c>
      <c r="D14" s="49"/>
    </row>
    <row r="15" spans="1:5">
      <c r="B15" s="1"/>
      <c r="C15" s="26"/>
    </row>
  </sheetData>
  <mergeCells count="4">
    <mergeCell ref="A3:D3"/>
    <mergeCell ref="A2:E2"/>
    <mergeCell ref="A5:E5"/>
    <mergeCell ref="A4:E4"/>
  </mergeCells>
  <printOptions horizontalCentered="1"/>
  <pageMargins left="0.25" right="0.25" top="0.25" bottom="0.25" header="0.25" footer="0.2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2:I27"/>
  <sheetViews>
    <sheetView showGridLines="0" showWhiteSpace="0" zoomScale="90" zoomScaleNormal="90" zoomScaleSheetLayoutView="70" workbookViewId="0">
      <selection activeCell="I14" sqref="I14"/>
    </sheetView>
  </sheetViews>
  <sheetFormatPr defaultColWidth="9" defaultRowHeight="12.75"/>
  <cols>
    <col min="1" max="1" width="2.875" style="15" customWidth="1"/>
    <col min="2" max="2" width="43.875" style="15" customWidth="1"/>
    <col min="3" max="3" width="19.875" style="15" hidden="1" customWidth="1"/>
    <col min="4" max="4" width="19.875" style="15" customWidth="1"/>
    <col min="5" max="5" width="5.25" style="15" customWidth="1"/>
    <col min="6" max="6" width="18.625" style="15" customWidth="1"/>
    <col min="7" max="7" width="12.625" style="15" customWidth="1"/>
    <col min="8" max="8" width="9" style="15" customWidth="1"/>
    <col min="9" max="10" width="9" style="15"/>
    <col min="11" max="11" width="16.625" style="15" customWidth="1"/>
    <col min="12" max="16384" width="9" style="15"/>
  </cols>
  <sheetData>
    <row r="2" spans="1:9" ht="15.75">
      <c r="B2" s="510" t="s">
        <v>151</v>
      </c>
      <c r="C2" s="510"/>
      <c r="D2" s="510"/>
      <c r="E2" s="510"/>
      <c r="F2" s="510"/>
    </row>
    <row r="3" spans="1:9" ht="15.75">
      <c r="B3" s="510" t="s">
        <v>91</v>
      </c>
      <c r="C3" s="510"/>
      <c r="D3" s="510"/>
      <c r="E3" s="510"/>
      <c r="F3" s="510"/>
    </row>
    <row r="4" spans="1:9" ht="15.75">
      <c r="B4" s="527" t="str">
        <f>'2023_BannerMD_BMT_AUT_ADULT'!A4</f>
        <v>EFFECTIVE 10/01/2023 THROUGH 9/30/2024</v>
      </c>
      <c r="C4" s="527"/>
      <c r="D4" s="527"/>
      <c r="E4" s="527"/>
      <c r="F4" s="527"/>
    </row>
    <row r="5" spans="1:9" ht="15.75">
      <c r="B5" s="526" t="s">
        <v>152</v>
      </c>
      <c r="C5" s="526"/>
      <c r="D5" s="526"/>
      <c r="E5" s="526"/>
      <c r="F5" s="526"/>
    </row>
    <row r="6" spans="1:9" s="11" customFormat="1" ht="23.1" customHeight="1">
      <c r="A6" s="510"/>
      <c r="B6" s="510"/>
      <c r="C6" s="510"/>
      <c r="D6" s="510"/>
      <c r="E6" s="510"/>
      <c r="F6" s="510"/>
      <c r="G6" s="510"/>
    </row>
    <row r="7" spans="1:9" ht="15.75" customHeight="1">
      <c r="D7" s="2" t="s">
        <v>89</v>
      </c>
      <c r="E7" s="48"/>
    </row>
    <row r="8" spans="1:9" ht="30" customHeight="1">
      <c r="B8" s="18" t="s">
        <v>5</v>
      </c>
      <c r="C8" s="129" t="s">
        <v>6</v>
      </c>
      <c r="D8" s="340"/>
    </row>
    <row r="9" spans="1:9" ht="57" customHeight="1">
      <c r="B9" s="279" t="s">
        <v>153</v>
      </c>
      <c r="C9" s="386">
        <v>0.35</v>
      </c>
      <c r="D9" s="341">
        <v>0.35</v>
      </c>
    </row>
    <row r="10" spans="1:9" ht="30" customHeight="1">
      <c r="B10" s="78" t="s">
        <v>159</v>
      </c>
      <c r="C10" s="263" t="s">
        <v>160</v>
      </c>
      <c r="D10" s="266" t="s">
        <v>160</v>
      </c>
      <c r="E10" s="130"/>
    </row>
    <row r="11" spans="1:9" ht="30" customHeight="1">
      <c r="B11" s="400" t="s">
        <v>26</v>
      </c>
      <c r="C11" s="264" t="s">
        <v>154</v>
      </c>
      <c r="D11" s="270" t="s">
        <v>154</v>
      </c>
    </row>
    <row r="12" spans="1:9" ht="30" customHeight="1">
      <c r="B12" s="78" t="s">
        <v>10</v>
      </c>
      <c r="C12" s="264">
        <v>157786.04999999999</v>
      </c>
      <c r="D12" s="147">
        <f t="shared" ref="D12:D14" si="0">ROUND(C12*$C$25,0)</f>
        <v>163656</v>
      </c>
      <c r="I12"/>
    </row>
    <row r="13" spans="1:9" ht="30" customHeight="1">
      <c r="B13" s="29" t="s">
        <v>11</v>
      </c>
      <c r="C13" s="264">
        <v>210466.12</v>
      </c>
      <c r="D13" s="147">
        <f t="shared" si="0"/>
        <v>218295</v>
      </c>
      <c r="I13"/>
    </row>
    <row r="14" spans="1:9" ht="30" customHeight="1">
      <c r="B14" s="29" t="s">
        <v>12</v>
      </c>
      <c r="C14" s="265">
        <v>46473.79</v>
      </c>
      <c r="D14" s="147">
        <f t="shared" si="0"/>
        <v>48203</v>
      </c>
      <c r="I14"/>
    </row>
    <row r="15" spans="1:9" ht="30" customHeight="1">
      <c r="B15" s="21" t="s">
        <v>27</v>
      </c>
      <c r="C15" s="148">
        <f>SUM(C12:C14)</f>
        <v>414725.95999999996</v>
      </c>
      <c r="D15" s="148">
        <f>SUM(D12:D14)</f>
        <v>430154</v>
      </c>
      <c r="I15"/>
    </row>
    <row r="16" spans="1:9" ht="30" customHeight="1">
      <c r="B16" s="23" t="s">
        <v>155</v>
      </c>
      <c r="C16" s="23"/>
      <c r="D16" s="334" t="s">
        <v>154</v>
      </c>
    </row>
    <row r="17" spans="1:9">
      <c r="D17" s="20"/>
    </row>
    <row r="18" spans="1:9">
      <c r="D18" s="20"/>
      <c r="I18" s="26"/>
    </row>
    <row r="19" spans="1:9" ht="35.1" customHeight="1">
      <c r="D19" s="152"/>
    </row>
    <row r="20" spans="1:9" s="335" customFormat="1" ht="77.45" customHeight="1">
      <c r="B20" s="452" t="s">
        <v>157</v>
      </c>
      <c r="C20" s="453">
        <v>1140496.3899999999</v>
      </c>
      <c r="D20" s="147">
        <f>ROUND(C20*$C$25,0)</f>
        <v>1182923</v>
      </c>
      <c r="E20" s="528" t="s">
        <v>158</v>
      </c>
      <c r="F20" s="529"/>
      <c r="G20" s="530"/>
      <c r="H20" s="447"/>
    </row>
    <row r="21" spans="1:9" s="335" customFormat="1" ht="21" customHeight="1">
      <c r="B21" s="338"/>
      <c r="C21" s="339"/>
      <c r="D21" s="339"/>
      <c r="E21" s="451"/>
      <c r="F21" s="451"/>
      <c r="G21" s="451"/>
    </row>
    <row r="22" spans="1:9" customFormat="1" ht="11.45" customHeight="1">
      <c r="A22" s="15"/>
      <c r="B22" s="345"/>
      <c r="C22" s="345"/>
      <c r="D22" s="329"/>
      <c r="E22" s="329"/>
      <c r="F22" s="450"/>
    </row>
    <row r="23" spans="1:9" customFormat="1" ht="40.5" customHeight="1">
      <c r="A23" s="15"/>
      <c r="B23" s="507" t="s">
        <v>90</v>
      </c>
      <c r="C23" s="508"/>
      <c r="D23" s="508"/>
      <c r="E23" s="508"/>
      <c r="F23" s="509"/>
    </row>
    <row r="24" spans="1:9" ht="12.95" hidden="1" customHeight="1">
      <c r="B24" s="138" t="s">
        <v>36</v>
      </c>
    </row>
    <row r="25" spans="1:9" ht="12.6" hidden="1" customHeight="1">
      <c r="B25" s="25" t="s">
        <v>18</v>
      </c>
      <c r="C25" s="27">
        <v>1.0371999999999999</v>
      </c>
      <c r="D25" s="49"/>
      <c r="E25" s="49"/>
    </row>
    <row r="26" spans="1:9" hidden="1">
      <c r="C26" s="26"/>
    </row>
    <row r="27" spans="1:9" hidden="1"/>
  </sheetData>
  <mergeCells count="7">
    <mergeCell ref="B23:F23"/>
    <mergeCell ref="B2:F2"/>
    <mergeCell ref="B3:F3"/>
    <mergeCell ref="B4:F4"/>
    <mergeCell ref="B5:F5"/>
    <mergeCell ref="A6:G6"/>
    <mergeCell ref="E20:G20"/>
  </mergeCells>
  <printOptions horizontalCentered="1"/>
  <pageMargins left="0.25" right="0.25" top="0.25" bottom="0.25" header="0.25" footer="0.25"/>
  <pageSetup scale="94"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pageSetUpPr fitToPage="1"/>
  </sheetPr>
  <dimension ref="A2:I29"/>
  <sheetViews>
    <sheetView showGridLines="0" zoomScale="90" zoomScaleNormal="90" zoomScaleSheetLayoutView="70" workbookViewId="0">
      <selection activeCell="F14" sqref="F14"/>
    </sheetView>
  </sheetViews>
  <sheetFormatPr defaultColWidth="9" defaultRowHeight="12.75"/>
  <cols>
    <col min="1" max="1" width="2.875" style="15" customWidth="1"/>
    <col min="2" max="2" width="43.875" style="15" bestFit="1" customWidth="1"/>
    <col min="3" max="3" width="18.75" style="15" hidden="1" customWidth="1"/>
    <col min="4" max="4" width="18.75" style="15" customWidth="1"/>
    <col min="5" max="5" width="4.5" style="15" customWidth="1"/>
    <col min="6" max="6" width="26" style="15" customWidth="1"/>
    <col min="7" max="7" width="14.5" style="15" customWidth="1"/>
    <col min="8" max="8" width="9" style="15" customWidth="1"/>
    <col min="9" max="9" width="11.875" style="15" bestFit="1" customWidth="1"/>
    <col min="10" max="10" width="11.75" style="15" customWidth="1"/>
    <col min="11" max="11" width="15.375" style="15" customWidth="1"/>
    <col min="12" max="16384" width="9" style="15"/>
  </cols>
  <sheetData>
    <row r="2" spans="2:7" ht="15.75">
      <c r="B2" s="510" t="s">
        <v>151</v>
      </c>
      <c r="C2" s="510"/>
      <c r="D2" s="510"/>
      <c r="E2" s="510"/>
      <c r="F2" s="510"/>
    </row>
    <row r="3" spans="2:7" ht="15.75">
      <c r="B3" s="510" t="s">
        <v>96</v>
      </c>
      <c r="C3" s="510"/>
      <c r="D3" s="510"/>
      <c r="E3" s="510"/>
      <c r="F3" s="510"/>
    </row>
    <row r="4" spans="2:7" ht="15.75">
      <c r="B4" s="527" t="str">
        <f>'2023_BannerMD_BMT_AUT_ADULT'!A4</f>
        <v>EFFECTIVE 10/01/2023 THROUGH 9/30/2024</v>
      </c>
      <c r="C4" s="527"/>
      <c r="D4" s="527"/>
      <c r="E4" s="527"/>
      <c r="F4" s="527"/>
    </row>
    <row r="5" spans="2:7" ht="15.75">
      <c r="B5" s="526" t="s">
        <v>152</v>
      </c>
      <c r="C5" s="526"/>
      <c r="D5" s="526"/>
      <c r="E5" s="526"/>
      <c r="F5" s="526"/>
    </row>
    <row r="8" spans="2:7" ht="18" customHeight="1">
      <c r="B8" s="17"/>
      <c r="C8" s="17"/>
      <c r="D8" s="2" t="s">
        <v>89</v>
      </c>
      <c r="E8" s="10"/>
      <c r="F8" s="10"/>
      <c r="G8" s="10"/>
    </row>
    <row r="9" spans="2:7" ht="39.6" customHeight="1">
      <c r="B9" s="18" t="s">
        <v>5</v>
      </c>
      <c r="C9" s="129" t="s">
        <v>6</v>
      </c>
      <c r="D9" s="293" t="s">
        <v>161</v>
      </c>
    </row>
    <row r="10" spans="2:7" ht="60.6" customHeight="1">
      <c r="B10" s="4" t="s">
        <v>120</v>
      </c>
      <c r="C10" s="387">
        <v>0.35</v>
      </c>
      <c r="D10" s="342">
        <v>0.35</v>
      </c>
      <c r="E10" s="208"/>
    </row>
    <row r="11" spans="2:7" ht="35.1" customHeight="1">
      <c r="B11" s="23" t="s">
        <v>40</v>
      </c>
      <c r="C11" s="217" t="s">
        <v>162</v>
      </c>
      <c r="D11" s="240" t="s">
        <v>162</v>
      </c>
      <c r="E11" s="208"/>
    </row>
    <row r="12" spans="2:7" ht="35.1" customHeight="1">
      <c r="B12" s="4" t="s">
        <v>32</v>
      </c>
      <c r="C12" s="220" t="s">
        <v>162</v>
      </c>
      <c r="D12" s="240" t="s">
        <v>162</v>
      </c>
      <c r="E12" s="208"/>
    </row>
    <row r="13" spans="2:7" ht="35.1" customHeight="1">
      <c r="B13" s="23" t="s">
        <v>10</v>
      </c>
      <c r="C13" s="147">
        <v>157786</v>
      </c>
      <c r="D13" s="147">
        <f>ROUND(C13*$C$26,0)</f>
        <v>163656</v>
      </c>
      <c r="E13" s="208"/>
      <c r="F13" s="17"/>
    </row>
    <row r="14" spans="2:7" ht="35.1" customHeight="1">
      <c r="B14" s="29" t="s">
        <v>11</v>
      </c>
      <c r="C14" s="147">
        <v>210466.1</v>
      </c>
      <c r="D14" s="147">
        <f t="shared" ref="D14:D15" si="0">ROUND(C14*$C$26,0)</f>
        <v>218295</v>
      </c>
      <c r="E14" s="208"/>
      <c r="F14" s="17"/>
    </row>
    <row r="15" spans="2:7" ht="35.1" customHeight="1">
      <c r="B15" s="29" t="s">
        <v>12</v>
      </c>
      <c r="C15" s="147">
        <v>46473.79</v>
      </c>
      <c r="D15" s="147">
        <f t="shared" si="0"/>
        <v>48203</v>
      </c>
      <c r="E15" s="208"/>
      <c r="F15" s="17"/>
    </row>
    <row r="16" spans="2:7" ht="35.1" customHeight="1">
      <c r="B16" s="21" t="s">
        <v>42</v>
      </c>
      <c r="C16" s="21"/>
      <c r="D16" s="148">
        <f>SUM(D13:D15)</f>
        <v>430154</v>
      </c>
      <c r="E16" s="148"/>
      <c r="F16" s="17"/>
      <c r="G16"/>
    </row>
    <row r="17" spans="1:9" ht="35.1" customHeight="1">
      <c r="D17" s="152"/>
    </row>
    <row r="18" spans="1:9" s="335" customFormat="1" ht="77.45" customHeight="1">
      <c r="B18" s="452" t="s">
        <v>157</v>
      </c>
      <c r="C18" s="453">
        <v>1140496.1974999998</v>
      </c>
      <c r="D18" s="454">
        <f t="shared" ref="D18" si="1">ROUND(C18*$C$26,0)</f>
        <v>1182923</v>
      </c>
      <c r="E18" s="528" t="s">
        <v>158</v>
      </c>
      <c r="F18" s="529"/>
      <c r="G18" s="530"/>
      <c r="I18" s="447"/>
    </row>
    <row r="19" spans="1:9" s="335" customFormat="1" ht="21" customHeight="1">
      <c r="B19" s="338"/>
      <c r="C19" s="339"/>
      <c r="D19" s="339"/>
      <c r="E19" s="451"/>
      <c r="F19" s="451"/>
      <c r="G19" s="451"/>
    </row>
    <row r="20" spans="1:9" customFormat="1" ht="11.45" customHeight="1">
      <c r="A20" s="15"/>
      <c r="B20" s="345"/>
      <c r="C20" s="345"/>
      <c r="D20" s="329"/>
      <c r="E20" s="329"/>
      <c r="F20" s="450"/>
    </row>
    <row r="21" spans="1:9" customFormat="1" ht="62.45" customHeight="1">
      <c r="A21" s="15"/>
      <c r="B21" s="531" t="s">
        <v>16</v>
      </c>
      <c r="C21" s="531"/>
      <c r="D21" s="531"/>
      <c r="E21" s="531"/>
      <c r="F21" s="531"/>
    </row>
    <row r="22" spans="1:9" customFormat="1" ht="11.45" customHeight="1">
      <c r="A22" s="15"/>
      <c r="B22" s="1"/>
      <c r="C22" s="1"/>
      <c r="D22" s="15"/>
      <c r="E22" s="15"/>
    </row>
    <row r="23" spans="1:9" customFormat="1" ht="40.5" customHeight="1">
      <c r="A23" s="15"/>
      <c r="B23" s="507" t="s">
        <v>90</v>
      </c>
      <c r="C23" s="508"/>
      <c r="D23" s="508"/>
      <c r="E23" s="508"/>
      <c r="F23" s="509"/>
    </row>
    <row r="25" spans="1:9" ht="12.95" hidden="1" customHeight="1">
      <c r="B25" s="138" t="s">
        <v>36</v>
      </c>
    </row>
    <row r="26" spans="1:9" ht="12.6" hidden="1" customHeight="1">
      <c r="B26" s="25" t="s">
        <v>18</v>
      </c>
      <c r="C26" s="27">
        <v>1.0371999999999999</v>
      </c>
      <c r="D26" s="49"/>
      <c r="E26" s="49"/>
    </row>
    <row r="27" spans="1:9" hidden="1"/>
    <row r="28" spans="1:9" hidden="1"/>
    <row r="29" spans="1:9" ht="36.75" customHeight="1">
      <c r="B29" s="507" t="s">
        <v>22</v>
      </c>
      <c r="C29" s="508"/>
      <c r="D29" s="508"/>
      <c r="E29" s="508"/>
      <c r="F29" s="508"/>
      <c r="G29" s="509"/>
      <c r="H29" s="10"/>
      <c r="I29" s="10"/>
    </row>
  </sheetData>
  <mergeCells count="8">
    <mergeCell ref="B29:G29"/>
    <mergeCell ref="B21:F21"/>
    <mergeCell ref="B23:F23"/>
    <mergeCell ref="B2:F2"/>
    <mergeCell ref="B3:F3"/>
    <mergeCell ref="B4:F4"/>
    <mergeCell ref="B5:F5"/>
    <mergeCell ref="E18:G18"/>
  </mergeCells>
  <printOptions horizontalCentered="1"/>
  <pageMargins left="0.25" right="0.25" top="0.25" bottom="0.25" header="0.25" footer="0.25"/>
  <pageSetup scale="76"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2:G15"/>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c r="A2" s="510" t="s">
        <v>151</v>
      </c>
      <c r="B2" s="510"/>
      <c r="C2" s="510"/>
      <c r="D2" s="510"/>
      <c r="E2" s="510"/>
      <c r="F2" s="85"/>
      <c r="G2" s="85"/>
    </row>
    <row r="3" spans="1:7" s="11" customFormat="1" ht="19.899999999999999" customHeight="1">
      <c r="A3" s="510" t="s">
        <v>45</v>
      </c>
      <c r="B3" s="510"/>
      <c r="C3" s="510"/>
      <c r="D3" s="510"/>
      <c r="E3" s="510"/>
    </row>
    <row r="4" spans="1:7" s="11" customFormat="1" ht="19.899999999999999" customHeight="1">
      <c r="A4" s="511" t="str">
        <f>'2023_BannerMD_BMT_AUT_ADULT'!A4:E4</f>
        <v>EFFECTIVE 10/01/2023 THROUGH 9/30/2024</v>
      </c>
      <c r="B4" s="511"/>
      <c r="C4" s="511"/>
      <c r="D4" s="511"/>
      <c r="E4" s="511"/>
    </row>
    <row r="5" spans="1:7" s="11" customFormat="1" ht="19.899999999999999" customHeight="1">
      <c r="A5" s="526" t="s">
        <v>152</v>
      </c>
      <c r="B5" s="526"/>
      <c r="C5" s="526"/>
      <c r="D5" s="526"/>
      <c r="E5" s="526"/>
    </row>
    <row r="6" spans="1:7" s="12" customFormat="1" ht="15">
      <c r="B6" s="13"/>
      <c r="C6" s="13"/>
      <c r="D6" s="14"/>
    </row>
    <row r="7" spans="1:7" ht="13.5" thickBot="1">
      <c r="B7" s="17"/>
      <c r="C7" s="17"/>
      <c r="D7" s="2" t="s">
        <v>4</v>
      </c>
    </row>
    <row r="8" spans="1:7" ht="35.1" customHeight="1" thickBot="1">
      <c r="B8" s="194" t="s">
        <v>5</v>
      </c>
      <c r="C8" s="195" t="s">
        <v>6</v>
      </c>
      <c r="D8" s="194" t="s">
        <v>7</v>
      </c>
    </row>
    <row r="9" spans="1:7" ht="35.1" customHeight="1" thickBot="1">
      <c r="B9" s="196" t="s">
        <v>47</v>
      </c>
      <c r="C9" s="197">
        <v>7058</v>
      </c>
      <c r="D9" s="197">
        <f>ROUND($C$9*$C$13,0)</f>
        <v>7321</v>
      </c>
    </row>
    <row r="10" spans="1:7" ht="35.1" customHeight="1">
      <c r="B10" s="21" t="s">
        <v>48</v>
      </c>
      <c r="C10" s="21"/>
      <c r="D10" s="193">
        <f>SUM(D9)</f>
        <v>7321</v>
      </c>
    </row>
    <row r="11" spans="1:7">
      <c r="B11" s="9" t="s">
        <v>163</v>
      </c>
      <c r="C11" s="9"/>
      <c r="D11" s="8"/>
    </row>
    <row r="12" spans="1:7" hidden="1">
      <c r="B12" s="138" t="s">
        <v>36</v>
      </c>
    </row>
    <row r="13" spans="1:7" hidden="1">
      <c r="B13" s="25" t="s">
        <v>18</v>
      </c>
      <c r="C13" s="242">
        <v>1.0371999999999999</v>
      </c>
      <c r="D13" s="49"/>
    </row>
    <row r="14" spans="1:7" hidden="1">
      <c r="B14" s="1"/>
      <c r="C14" s="26"/>
    </row>
    <row r="15" spans="1:7" hidden="1"/>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C00"/>
    <pageSetUpPr fitToPage="1"/>
  </sheetPr>
  <dimension ref="A2:K29"/>
  <sheetViews>
    <sheetView showGridLines="0" zoomScale="80" zoomScaleNormal="80" workbookViewId="0">
      <selection activeCell="L13" sqref="L13"/>
    </sheetView>
  </sheetViews>
  <sheetFormatPr defaultColWidth="8.875" defaultRowHeight="15"/>
  <cols>
    <col min="1" max="1" width="8.875" style="107"/>
    <col min="2" max="2" width="44.625" style="107" customWidth="1"/>
    <col min="3" max="3" width="15.375" style="107" hidden="1" customWidth="1"/>
    <col min="4" max="4" width="24.5" style="107" customWidth="1"/>
    <col min="5" max="5" width="10" style="107" bestFit="1" customWidth="1"/>
    <col min="6" max="6" width="12.25" style="107" bestFit="1" customWidth="1"/>
    <col min="7" max="16384" width="8.875" style="107"/>
  </cols>
  <sheetData>
    <row r="2" spans="1:11" ht="20.100000000000001" customHeight="1">
      <c r="A2" s="526" t="s">
        <v>151</v>
      </c>
      <c r="B2" s="526"/>
      <c r="C2" s="526"/>
      <c r="D2" s="526"/>
      <c r="E2" s="526"/>
      <c r="F2" s="526"/>
      <c r="G2" s="526"/>
      <c r="H2" s="133"/>
      <c r="I2" s="133"/>
      <c r="J2" s="133"/>
      <c r="K2" s="133"/>
    </row>
    <row r="3" spans="1:11" ht="20.100000000000001" customHeight="1">
      <c r="A3" s="526" t="s">
        <v>164</v>
      </c>
      <c r="B3" s="526"/>
      <c r="C3" s="526"/>
      <c r="D3" s="526"/>
      <c r="E3" s="526"/>
      <c r="F3" s="526"/>
      <c r="G3" s="526"/>
      <c r="H3" s="133"/>
      <c r="I3" s="133"/>
      <c r="J3" s="133"/>
      <c r="K3" s="133"/>
    </row>
    <row r="4" spans="1:11" ht="20.100000000000001" customHeight="1">
      <c r="A4" s="526" t="s">
        <v>165</v>
      </c>
      <c r="B4" s="526"/>
      <c r="C4" s="526"/>
      <c r="D4" s="526"/>
      <c r="E4" s="526"/>
      <c r="F4" s="526"/>
      <c r="G4" s="526"/>
      <c r="H4" s="133"/>
      <c r="I4" s="133"/>
      <c r="J4" s="133"/>
      <c r="K4" s="133"/>
    </row>
    <row r="5" spans="1:11" ht="20.100000000000001" customHeight="1">
      <c r="A5" s="527" t="str">
        <f>'2023_BannerMD_BMT_AUT_ADULT'!A4:E4</f>
        <v>EFFECTIVE 10/01/2023 THROUGH 9/30/2024</v>
      </c>
      <c r="B5" s="527"/>
      <c r="C5" s="527"/>
      <c r="D5" s="527"/>
      <c r="E5" s="527"/>
      <c r="F5" s="527"/>
      <c r="G5" s="527"/>
      <c r="H5" s="134"/>
      <c r="I5" s="134"/>
      <c r="J5" s="134"/>
      <c r="K5" s="134"/>
    </row>
    <row r="6" spans="1:11" ht="20.100000000000001" customHeight="1">
      <c r="A6" s="526" t="s">
        <v>152</v>
      </c>
      <c r="B6" s="526"/>
      <c r="C6" s="526"/>
      <c r="D6" s="526"/>
      <c r="E6" s="526"/>
      <c r="F6" s="526"/>
      <c r="G6" s="526"/>
      <c r="H6" s="133"/>
      <c r="I6" s="133"/>
      <c r="J6" s="133"/>
      <c r="K6" s="133"/>
    </row>
    <row r="8" spans="1:11" ht="15.75" thickBot="1"/>
    <row r="9" spans="1:11" ht="48" customHeight="1">
      <c r="B9" s="284" t="s">
        <v>5</v>
      </c>
      <c r="C9" s="277" t="s">
        <v>6</v>
      </c>
      <c r="D9" s="278" t="s">
        <v>166</v>
      </c>
      <c r="E9" s="111"/>
      <c r="F9" s="112"/>
      <c r="G9" s="112"/>
      <c r="H9" s="112"/>
    </row>
    <row r="10" spans="1:11" ht="67.150000000000006" customHeight="1">
      <c r="B10" s="279" t="s">
        <v>153</v>
      </c>
      <c r="C10" s="227" t="s">
        <v>156</v>
      </c>
      <c r="D10" s="280" t="s">
        <v>156</v>
      </c>
      <c r="E10" s="111"/>
      <c r="F10" s="127"/>
      <c r="G10" s="112"/>
      <c r="H10" s="112"/>
    </row>
    <row r="11" spans="1:11" ht="41.1" customHeight="1">
      <c r="B11" s="281" t="s">
        <v>10</v>
      </c>
      <c r="C11" s="225">
        <v>259733</v>
      </c>
      <c r="D11" s="282">
        <f>ROUND(C11*C$27,0)</f>
        <v>269395</v>
      </c>
      <c r="E11" s="116"/>
      <c r="F11" s="106"/>
      <c r="G11" s="117"/>
      <c r="H11" s="117"/>
    </row>
    <row r="12" spans="1:11" ht="41.1" customHeight="1">
      <c r="B12" s="283" t="s">
        <v>11</v>
      </c>
      <c r="C12" s="225">
        <v>210261</v>
      </c>
      <c r="D12" s="282">
        <f>ROUND(C12*C$27,0)</f>
        <v>218083</v>
      </c>
      <c r="E12" s="116"/>
      <c r="F12" s="106"/>
      <c r="G12" s="117"/>
      <c r="H12" s="117"/>
    </row>
    <row r="13" spans="1:11" ht="41.1" customHeight="1">
      <c r="B13" s="283" t="s">
        <v>167</v>
      </c>
      <c r="C13" s="225">
        <v>12367</v>
      </c>
      <c r="D13" s="282">
        <f>ROUND(C13*C$27,0)</f>
        <v>12827</v>
      </c>
      <c r="E13" s="116"/>
      <c r="F13" s="106"/>
      <c r="G13" s="117"/>
      <c r="H13" s="117"/>
    </row>
    <row r="14" spans="1:11" s="15" customFormat="1" ht="48.95" customHeight="1">
      <c r="B14" s="289" t="s">
        <v>74</v>
      </c>
      <c r="C14" s="170">
        <v>17495</v>
      </c>
      <c r="D14" s="282">
        <f>ROUND(C14*C$27,0)</f>
        <v>18146</v>
      </c>
      <c r="E14" s="20"/>
    </row>
    <row r="15" spans="1:11" ht="29.45" customHeight="1">
      <c r="B15" s="299" t="s">
        <v>168</v>
      </c>
      <c r="C15" s="296"/>
      <c r="D15" s="297">
        <f>SUM(D10:D14)</f>
        <v>518451</v>
      </c>
      <c r="E15" s="120"/>
      <c r="F15" s="128"/>
      <c r="G15" s="117"/>
      <c r="H15" s="117"/>
    </row>
    <row r="16" spans="1:11" ht="23.25" customHeight="1">
      <c r="B16" s="117"/>
      <c r="C16" s="117"/>
      <c r="D16" s="117"/>
      <c r="E16" s="117"/>
      <c r="F16" s="117"/>
      <c r="G16" s="117"/>
      <c r="H16" s="117"/>
    </row>
    <row r="17" spans="2:7" ht="24" customHeight="1">
      <c r="B17" s="532" t="s">
        <v>169</v>
      </c>
      <c r="C17" s="533"/>
      <c r="D17" s="533"/>
      <c r="E17" s="533"/>
      <c r="F17" s="533"/>
      <c r="G17" s="534"/>
    </row>
    <row r="19" spans="2:7">
      <c r="B19" s="122"/>
      <c r="C19" s="122" t="s">
        <v>34</v>
      </c>
      <c r="D19" s="112" t="s">
        <v>34</v>
      </c>
      <c r="E19" s="117"/>
      <c r="F19" s="117"/>
      <c r="G19" s="126"/>
    </row>
    <row r="20" spans="2:7" ht="76.5" customHeight="1">
      <c r="B20" s="123" t="s">
        <v>170</v>
      </c>
      <c r="C20" s="256">
        <v>1217365</v>
      </c>
      <c r="D20" s="282">
        <f>ROUND(C20*C$27,0)</f>
        <v>1262651</v>
      </c>
      <c r="E20" s="535" t="s">
        <v>158</v>
      </c>
      <c r="F20" s="536"/>
      <c r="G20" s="537"/>
    </row>
    <row r="22" spans="2:7" ht="36.950000000000003" customHeight="1">
      <c r="B22" s="507" t="s">
        <v>90</v>
      </c>
      <c r="C22" s="508"/>
      <c r="D22" s="508"/>
      <c r="E22" s="508"/>
      <c r="F22" s="508"/>
      <c r="G22" s="509"/>
    </row>
    <row r="25" spans="2:7" hidden="1"/>
    <row r="26" spans="2:7" s="10" customFormat="1" ht="12.75" hidden="1">
      <c r="B26" s="138" t="s">
        <v>36</v>
      </c>
      <c r="C26" s="15"/>
      <c r="D26" s="15"/>
      <c r="E26" s="15"/>
      <c r="F26" s="15"/>
    </row>
    <row r="27" spans="2:7" s="10" customFormat="1" ht="12.75" hidden="1">
      <c r="B27" s="25" t="s">
        <v>18</v>
      </c>
      <c r="C27" s="27">
        <v>1.0371999999999999</v>
      </c>
    </row>
    <row r="28" spans="2:7" s="10" customFormat="1" ht="12.75" hidden="1">
      <c r="B28" s="15"/>
      <c r="C28" s="200"/>
    </row>
    <row r="29" spans="2:7" hidden="1"/>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4"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C00"/>
    <pageSetUpPr fitToPage="1"/>
  </sheetPr>
  <dimension ref="A2:K27"/>
  <sheetViews>
    <sheetView showGridLines="0" zoomScale="80" zoomScaleNormal="80" workbookViewId="0">
      <selection activeCell="L15" sqref="L15"/>
    </sheetView>
  </sheetViews>
  <sheetFormatPr defaultColWidth="8.875" defaultRowHeight="15"/>
  <cols>
    <col min="1" max="1" width="8.875" style="107"/>
    <col min="2" max="2" width="44.5" style="107" customWidth="1"/>
    <col min="3" max="3" width="24.625" style="107" hidden="1" customWidth="1"/>
    <col min="4" max="4" width="24.625" style="107" customWidth="1"/>
    <col min="5" max="5" width="10" style="107" bestFit="1" customWidth="1"/>
    <col min="6" max="6" width="12.25" style="107" bestFit="1" customWidth="1"/>
    <col min="7" max="16384" width="8.875" style="107"/>
  </cols>
  <sheetData>
    <row r="2" spans="1:11" ht="20.100000000000001" customHeight="1">
      <c r="A2" s="526" t="s">
        <v>151</v>
      </c>
      <c r="B2" s="526"/>
      <c r="C2" s="526"/>
      <c r="D2" s="526"/>
      <c r="E2" s="526"/>
      <c r="F2" s="526"/>
      <c r="G2" s="526"/>
      <c r="H2" s="133"/>
      <c r="I2" s="133"/>
      <c r="J2" s="133"/>
      <c r="K2" s="133"/>
    </row>
    <row r="3" spans="1:11" ht="20.100000000000001" customHeight="1">
      <c r="A3" s="526" t="s">
        <v>171</v>
      </c>
      <c r="B3" s="526"/>
      <c r="C3" s="526"/>
      <c r="D3" s="526"/>
      <c r="E3" s="526"/>
      <c r="F3" s="526"/>
      <c r="G3" s="526"/>
      <c r="H3" s="133"/>
      <c r="I3" s="133"/>
      <c r="J3" s="133"/>
      <c r="K3" s="133"/>
    </row>
    <row r="4" spans="1:11" ht="20.100000000000001" customHeight="1">
      <c r="A4" s="526" t="s">
        <v>172</v>
      </c>
      <c r="B4" s="526"/>
      <c r="C4" s="526"/>
      <c r="D4" s="526"/>
      <c r="E4" s="526"/>
      <c r="F4" s="526"/>
      <c r="G4" s="526"/>
      <c r="H4" s="133"/>
      <c r="I4" s="133"/>
      <c r="J4" s="133"/>
      <c r="K4" s="133"/>
    </row>
    <row r="5" spans="1:11" ht="20.100000000000001" customHeight="1">
      <c r="A5" s="527" t="str">
        <f>'2023_BannerMD_BMT_AUT_ADULT'!A4:E4</f>
        <v>EFFECTIVE 10/01/2023 THROUGH 9/30/2024</v>
      </c>
      <c r="B5" s="527"/>
      <c r="C5" s="527"/>
      <c r="D5" s="527"/>
      <c r="E5" s="527"/>
      <c r="F5" s="527"/>
      <c r="G5" s="527"/>
      <c r="H5" s="134"/>
      <c r="I5" s="134"/>
      <c r="J5" s="134"/>
      <c r="K5" s="134"/>
    </row>
    <row r="6" spans="1:11" ht="20.100000000000001" customHeight="1">
      <c r="A6" s="526" t="s">
        <v>152</v>
      </c>
      <c r="B6" s="526"/>
      <c r="C6" s="526"/>
      <c r="D6" s="526"/>
      <c r="E6" s="526"/>
      <c r="F6" s="526"/>
      <c r="G6" s="526"/>
      <c r="H6" s="133"/>
      <c r="I6" s="133"/>
      <c r="J6" s="133"/>
      <c r="K6" s="133"/>
    </row>
    <row r="8" spans="1:11" ht="15.75" thickBot="1"/>
    <row r="9" spans="1:11" ht="48" customHeight="1">
      <c r="B9" s="284" t="s">
        <v>5</v>
      </c>
      <c r="C9" s="277" t="s">
        <v>6</v>
      </c>
      <c r="D9" s="278" t="s">
        <v>166</v>
      </c>
      <c r="E9" s="111"/>
      <c r="F9" s="112"/>
      <c r="G9" s="112"/>
      <c r="H9" s="112"/>
    </row>
    <row r="10" spans="1:11" ht="67.150000000000006" customHeight="1">
      <c r="B10" s="279" t="s">
        <v>153</v>
      </c>
      <c r="C10" s="227" t="s">
        <v>156</v>
      </c>
      <c r="D10" s="280" t="s">
        <v>156</v>
      </c>
      <c r="E10" s="111"/>
      <c r="F10" s="127"/>
      <c r="G10" s="112"/>
      <c r="H10" s="112"/>
    </row>
    <row r="11" spans="1:11" ht="41.1" customHeight="1">
      <c r="B11" s="281" t="s">
        <v>10</v>
      </c>
      <c r="C11" s="225">
        <v>259733</v>
      </c>
      <c r="D11" s="282">
        <f>ROUND(C11*C$26,0)</f>
        <v>269395</v>
      </c>
      <c r="E11" s="116"/>
      <c r="F11" s="106"/>
      <c r="G11" s="117"/>
      <c r="H11" s="117"/>
    </row>
    <row r="12" spans="1:11" ht="41.1" customHeight="1">
      <c r="B12" s="283" t="s">
        <v>11</v>
      </c>
      <c r="C12" s="225">
        <v>210261</v>
      </c>
      <c r="D12" s="282">
        <f>ROUND(C12*C$26,0)</f>
        <v>218083</v>
      </c>
      <c r="E12" s="116"/>
      <c r="F12" s="106"/>
      <c r="G12" s="117"/>
      <c r="H12" s="117"/>
    </row>
    <row r="13" spans="1:11" ht="41.1" customHeight="1">
      <c r="B13" s="283" t="s">
        <v>167</v>
      </c>
      <c r="C13" s="225">
        <v>12367</v>
      </c>
      <c r="D13" s="282">
        <f>ROUND(C13*C$26,0)</f>
        <v>12827</v>
      </c>
      <c r="E13" s="116"/>
      <c r="F13" s="106"/>
      <c r="G13" s="117"/>
      <c r="H13" s="117"/>
    </row>
    <row r="14" spans="1:11" ht="29.45" customHeight="1">
      <c r="B14" s="299" t="s">
        <v>168</v>
      </c>
      <c r="C14" s="296"/>
      <c r="D14" s="297">
        <f>SUM(D10:D13)</f>
        <v>500305</v>
      </c>
      <c r="E14" s="120"/>
      <c r="F14" s="128"/>
      <c r="G14" s="117"/>
      <c r="H14" s="117"/>
    </row>
    <row r="15" spans="1:11" ht="39" customHeight="1">
      <c r="B15" s="117"/>
      <c r="C15" s="117"/>
      <c r="D15" s="117"/>
      <c r="E15" s="117"/>
      <c r="F15" s="117"/>
      <c r="G15" s="117"/>
      <c r="H15" s="117"/>
    </row>
    <row r="16" spans="1:11" ht="26.25" customHeight="1">
      <c r="B16" s="532" t="s">
        <v>169</v>
      </c>
      <c r="C16" s="533"/>
      <c r="D16" s="533"/>
      <c r="E16" s="533"/>
      <c r="F16" s="533"/>
      <c r="G16" s="534"/>
    </row>
    <row r="18" spans="2:7">
      <c r="B18" s="122"/>
      <c r="C18" s="122" t="s">
        <v>34</v>
      </c>
      <c r="D18" s="112" t="s">
        <v>34</v>
      </c>
      <c r="E18" s="117"/>
      <c r="F18" s="117"/>
      <c r="G18" s="126"/>
    </row>
    <row r="19" spans="2:7" ht="76.5" customHeight="1">
      <c r="B19" s="123" t="s">
        <v>170</v>
      </c>
      <c r="C19" s="256">
        <v>1217365</v>
      </c>
      <c r="D19" s="282">
        <f>ROUND(C19*C$26,0)</f>
        <v>1262651</v>
      </c>
      <c r="E19" s="535" t="s">
        <v>158</v>
      </c>
      <c r="F19" s="536"/>
      <c r="G19" s="537"/>
    </row>
    <row r="21" spans="2:7" ht="36.950000000000003" customHeight="1">
      <c r="B21" s="507" t="s">
        <v>90</v>
      </c>
      <c r="C21" s="508"/>
      <c r="D21" s="508"/>
      <c r="E21" s="508"/>
      <c r="F21" s="508"/>
      <c r="G21" s="509"/>
    </row>
    <row r="22" spans="2:7" ht="12.75" customHeight="1"/>
    <row r="24" spans="2:7" hidden="1"/>
    <row r="25" spans="2:7" s="10" customFormat="1" ht="12.75" hidden="1">
      <c r="B25" s="138" t="s">
        <v>36</v>
      </c>
      <c r="C25" s="15"/>
      <c r="D25" s="15"/>
      <c r="E25" s="15"/>
      <c r="F25" s="15"/>
    </row>
    <row r="26" spans="2:7" s="10" customFormat="1" ht="12.75" hidden="1">
      <c r="B26" s="25" t="s">
        <v>18</v>
      </c>
      <c r="C26" s="27">
        <v>1.0371999999999999</v>
      </c>
    </row>
    <row r="27" spans="2:7" s="10" customFormat="1" ht="12.75">
      <c r="B27" s="15"/>
      <c r="C27" s="200"/>
    </row>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7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C00"/>
    <pageSetUpPr fitToPage="1"/>
  </sheetPr>
  <dimension ref="A2:K28"/>
  <sheetViews>
    <sheetView showGridLines="0" topLeftCell="A6" zoomScale="90" zoomScaleNormal="90" workbookViewId="0">
      <selection activeCell="E10" sqref="E10"/>
    </sheetView>
  </sheetViews>
  <sheetFormatPr defaultColWidth="8.875" defaultRowHeight="15"/>
  <cols>
    <col min="1" max="1" width="8.875" style="107"/>
    <col min="2" max="2" width="63.625" style="107" customWidth="1"/>
    <col min="3" max="3" width="22.625" style="107" hidden="1" customWidth="1"/>
    <col min="4" max="4" width="22.625" style="107" customWidth="1"/>
    <col min="5" max="5" width="37.375" style="107" customWidth="1"/>
    <col min="6" max="16384" width="8.875" style="107"/>
  </cols>
  <sheetData>
    <row r="2" spans="1:11" ht="20.100000000000001" customHeight="1">
      <c r="A2" s="510" t="s">
        <v>151</v>
      </c>
      <c r="B2" s="510"/>
      <c r="C2" s="510"/>
      <c r="D2" s="510"/>
      <c r="E2" s="510"/>
      <c r="F2" s="133"/>
      <c r="G2" s="133"/>
      <c r="H2" s="133"/>
      <c r="I2" s="133"/>
      <c r="J2" s="133"/>
      <c r="K2" s="133"/>
    </row>
    <row r="3" spans="1:11" ht="20.100000000000001" customHeight="1">
      <c r="A3" s="526" t="s">
        <v>173</v>
      </c>
      <c r="B3" s="526"/>
      <c r="C3" s="526"/>
      <c r="D3" s="526"/>
      <c r="E3" s="526"/>
      <c r="F3" s="133"/>
      <c r="G3" s="133"/>
      <c r="H3" s="133"/>
      <c r="I3" s="133"/>
      <c r="J3" s="133"/>
      <c r="K3" s="133"/>
    </row>
    <row r="4" spans="1:11" ht="20.100000000000001" customHeight="1">
      <c r="A4" s="527" t="str">
        <f>'2023_BannerMD_BMT_AUT_ADULT'!A4:E4</f>
        <v>EFFECTIVE 10/01/2023 THROUGH 9/30/2024</v>
      </c>
      <c r="B4" s="527"/>
      <c r="C4" s="527"/>
      <c r="D4" s="527"/>
      <c r="E4" s="527"/>
      <c r="F4" s="134"/>
      <c r="G4" s="134"/>
      <c r="H4" s="134"/>
      <c r="I4" s="134"/>
      <c r="J4" s="134"/>
      <c r="K4" s="134"/>
    </row>
    <row r="5" spans="1:11" ht="20.100000000000001" customHeight="1">
      <c r="A5" s="526" t="s">
        <v>152</v>
      </c>
      <c r="B5" s="526"/>
      <c r="C5" s="526"/>
      <c r="D5" s="526"/>
      <c r="E5" s="526"/>
      <c r="F5" s="133"/>
      <c r="G5" s="133"/>
      <c r="H5" s="133"/>
      <c r="I5" s="133"/>
      <c r="J5" s="133"/>
      <c r="K5" s="133"/>
    </row>
    <row r="7" spans="1:11" ht="15.75" thickBot="1">
      <c r="D7" s="455"/>
    </row>
    <row r="8" spans="1:11" ht="41.1" customHeight="1">
      <c r="B8" s="284" t="s">
        <v>5</v>
      </c>
      <c r="C8" s="277" t="s">
        <v>6</v>
      </c>
      <c r="D8" s="278" t="s">
        <v>166</v>
      </c>
      <c r="E8" s="111"/>
      <c r="F8" s="112"/>
      <c r="G8" s="112"/>
      <c r="H8" s="112"/>
    </row>
    <row r="9" spans="1:11" ht="41.1" customHeight="1">
      <c r="B9" s="279" t="s">
        <v>153</v>
      </c>
      <c r="C9" s="224" t="s">
        <v>156</v>
      </c>
      <c r="D9" s="286" t="s">
        <v>156</v>
      </c>
      <c r="E9" s="111"/>
      <c r="F9" s="112"/>
      <c r="G9" s="112"/>
      <c r="H9" s="112"/>
    </row>
    <row r="10" spans="1:11" ht="41.1" customHeight="1">
      <c r="B10" s="281" t="s">
        <v>10</v>
      </c>
      <c r="C10" s="225">
        <v>309206</v>
      </c>
      <c r="D10" s="282">
        <f>ROUND(C10*$C$27,0)</f>
        <v>320708</v>
      </c>
      <c r="E10" s="116"/>
      <c r="F10" s="117"/>
      <c r="G10" s="117"/>
      <c r="H10" s="117"/>
    </row>
    <row r="11" spans="1:11" ht="41.1" customHeight="1">
      <c r="B11" s="283" t="s">
        <v>11</v>
      </c>
      <c r="C11" s="226">
        <v>123682</v>
      </c>
      <c r="D11" s="282">
        <f t="shared" ref="D11:D12" si="0">ROUND(C11*$C$27,0)</f>
        <v>128283</v>
      </c>
      <c r="E11" s="116"/>
      <c r="F11" s="117"/>
      <c r="G11" s="117"/>
      <c r="H11" s="117"/>
    </row>
    <row r="12" spans="1:11" ht="41.1" customHeight="1">
      <c r="B12" s="283" t="s">
        <v>167</v>
      </c>
      <c r="C12" s="226">
        <v>61841</v>
      </c>
      <c r="D12" s="282">
        <f t="shared" si="0"/>
        <v>64141</v>
      </c>
      <c r="E12" s="116"/>
      <c r="F12" s="117"/>
      <c r="G12" s="117"/>
      <c r="H12" s="117"/>
    </row>
    <row r="13" spans="1:11" ht="41.1" customHeight="1">
      <c r="B13" s="296" t="s">
        <v>118</v>
      </c>
      <c r="C13" s="296"/>
      <c r="D13" s="297">
        <f>SUM(D8:D12)</f>
        <v>513132</v>
      </c>
      <c r="E13" s="120"/>
      <c r="F13" s="117"/>
      <c r="G13" s="117"/>
      <c r="H13" s="117"/>
    </row>
    <row r="14" spans="1:11" ht="12.6" customHeight="1">
      <c r="B14" s="117"/>
      <c r="C14" s="117"/>
      <c r="D14" s="172"/>
      <c r="E14" s="117"/>
      <c r="F14" s="117"/>
      <c r="G14" s="117"/>
      <c r="H14" s="117"/>
    </row>
    <row r="15" spans="1:11" ht="29.25" customHeight="1">
      <c r="B15" s="532" t="s">
        <v>169</v>
      </c>
      <c r="C15" s="533"/>
      <c r="D15" s="533"/>
      <c r="E15" s="534"/>
      <c r="F15" s="117"/>
      <c r="G15" s="117"/>
      <c r="H15" s="117"/>
    </row>
    <row r="16" spans="1:11" ht="12" customHeight="1">
      <c r="B16" s="131"/>
      <c r="D16" s="173"/>
    </row>
    <row r="17" spans="1:9" ht="40.5" customHeight="1">
      <c r="B17" s="122"/>
      <c r="C17" s="122" t="s">
        <v>34</v>
      </c>
      <c r="D17" s="174" t="s">
        <v>34</v>
      </c>
      <c r="I17" s="204"/>
    </row>
    <row r="18" spans="1:9" ht="75.75" customHeight="1">
      <c r="B18" s="123" t="s">
        <v>174</v>
      </c>
      <c r="C18" s="255">
        <v>1248580</v>
      </c>
      <c r="D18" s="282">
        <f t="shared" ref="D18" si="1">ROUND(C18*$C$27,0)</f>
        <v>1295027</v>
      </c>
      <c r="E18" s="124" t="s">
        <v>158</v>
      </c>
      <c r="F18" s="125"/>
    </row>
    <row r="20" spans="1:9" customFormat="1" ht="38.450000000000003" customHeight="1">
      <c r="A20" s="15"/>
      <c r="B20" s="507" t="s">
        <v>90</v>
      </c>
      <c r="C20" s="508"/>
      <c r="D20" s="508"/>
      <c r="E20" s="509"/>
    </row>
    <row r="26" spans="1:9" s="10" customFormat="1" ht="12.75" hidden="1">
      <c r="B26" s="138" t="s">
        <v>36</v>
      </c>
      <c r="C26" s="15"/>
      <c r="D26" s="15"/>
      <c r="E26" s="15"/>
      <c r="F26" s="15"/>
    </row>
    <row r="27" spans="1:9" s="10" customFormat="1" ht="12.75" hidden="1">
      <c r="B27" s="25" t="s">
        <v>18</v>
      </c>
      <c r="C27" s="27">
        <v>1.0371999999999999</v>
      </c>
    </row>
    <row r="28" spans="1:9" s="10" customFormat="1" ht="12.75" hidden="1">
      <c r="B28" s="15"/>
      <c r="C28" s="200"/>
    </row>
  </sheetData>
  <mergeCells count="6">
    <mergeCell ref="B20:E20"/>
    <mergeCell ref="A2:E2"/>
    <mergeCell ref="A3:E3"/>
    <mergeCell ref="A4:E4"/>
    <mergeCell ref="A5:E5"/>
    <mergeCell ref="B15:E15"/>
  </mergeCells>
  <printOptions horizontalCentered="1"/>
  <pageMargins left="0.7" right="0.7" top="0.75" bottom="0.75" header="0.3" footer="0.3"/>
  <pageSetup scale="8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97F1-ED3B-4A9E-B00E-8ED2980D0A13}">
  <sheetPr>
    <tabColor rgb="FFFFCC00"/>
    <pageSetUpPr fitToPage="1"/>
  </sheetPr>
  <dimension ref="A2:K26"/>
  <sheetViews>
    <sheetView showGridLines="0" topLeftCell="A5" zoomScale="80" zoomScaleNormal="80" zoomScaleSheetLayoutView="80" workbookViewId="0">
      <selection activeCell="F10" sqref="F10"/>
    </sheetView>
  </sheetViews>
  <sheetFormatPr defaultColWidth="8.875" defaultRowHeight="15"/>
  <cols>
    <col min="1" max="1" width="8.875" style="406"/>
    <col min="2" max="2" width="50.125" style="406" customWidth="1"/>
    <col min="3" max="3" width="17.5" style="406" hidden="1" customWidth="1"/>
    <col min="4" max="4" width="21.5" style="406" customWidth="1"/>
    <col min="5" max="5" width="15.25" style="406" customWidth="1"/>
    <col min="6" max="7" width="8.875" style="406"/>
    <col min="8" max="8" width="18.375" style="406" customWidth="1"/>
    <col min="9" max="9" width="23.125" style="406" customWidth="1"/>
    <col min="10" max="16384" width="8.875" style="406"/>
  </cols>
  <sheetData>
    <row r="2" spans="1:11" ht="20.100000000000001" customHeight="1">
      <c r="A2" s="526" t="s">
        <v>151</v>
      </c>
      <c r="B2" s="526"/>
      <c r="C2" s="526"/>
      <c r="D2" s="526"/>
      <c r="E2" s="526"/>
      <c r="F2" s="526"/>
      <c r="G2" s="526"/>
      <c r="H2" s="133"/>
      <c r="I2" s="133"/>
      <c r="J2" s="133"/>
      <c r="K2" s="133"/>
    </row>
    <row r="3" spans="1:11" ht="20.100000000000001" customHeight="1">
      <c r="A3" s="526" t="s">
        <v>175</v>
      </c>
      <c r="B3" s="526"/>
      <c r="C3" s="526"/>
      <c r="D3" s="526"/>
      <c r="E3" s="526"/>
      <c r="F3" s="526"/>
      <c r="G3" s="526"/>
      <c r="H3" s="133"/>
      <c r="I3" s="133"/>
      <c r="J3" s="133"/>
      <c r="K3" s="133"/>
    </row>
    <row r="4" spans="1:11" ht="20.100000000000001" customHeight="1">
      <c r="A4" s="527" t="s">
        <v>119</v>
      </c>
      <c r="B4" s="527"/>
      <c r="C4" s="527"/>
      <c r="D4" s="527"/>
      <c r="E4" s="527"/>
      <c r="F4" s="527"/>
      <c r="G4" s="527"/>
      <c r="H4" s="134"/>
      <c r="I4" s="134"/>
      <c r="J4" s="134"/>
      <c r="K4" s="134"/>
    </row>
    <row r="5" spans="1:11" ht="20.100000000000001" customHeight="1">
      <c r="A5" s="526" t="s">
        <v>152</v>
      </c>
      <c r="B5" s="526"/>
      <c r="C5" s="526"/>
      <c r="D5" s="526"/>
      <c r="E5" s="526"/>
      <c r="F5" s="526"/>
      <c r="G5" s="526"/>
      <c r="H5" s="133"/>
      <c r="I5" s="133"/>
      <c r="J5" s="133"/>
      <c r="K5" s="133"/>
    </row>
    <row r="7" spans="1:11" ht="41.1" customHeight="1">
      <c r="B7" s="407" t="s">
        <v>5</v>
      </c>
      <c r="C7" s="408" t="s">
        <v>6</v>
      </c>
      <c r="D7" s="409" t="s">
        <v>166</v>
      </c>
      <c r="E7" s="410"/>
      <c r="F7" s="411"/>
      <c r="G7" s="411"/>
      <c r="H7" s="411" t="s">
        <v>176</v>
      </c>
    </row>
    <row r="8" spans="1:11" ht="59.45" customHeight="1">
      <c r="B8" s="412" t="s">
        <v>153</v>
      </c>
      <c r="C8" s="413" t="s">
        <v>156</v>
      </c>
      <c r="D8" s="414" t="s">
        <v>156</v>
      </c>
      <c r="E8" s="410"/>
      <c r="F8" s="411"/>
      <c r="G8" s="411"/>
      <c r="H8" s="440"/>
    </row>
    <row r="9" spans="1:11" ht="41.1" customHeight="1">
      <c r="B9" s="415" t="s">
        <v>10</v>
      </c>
      <c r="C9" s="225">
        <v>238593</v>
      </c>
      <c r="D9" s="416">
        <f>ROUND(C9*C$25,0)</f>
        <v>247469</v>
      </c>
      <c r="E9" s="417"/>
      <c r="F9" s="418"/>
      <c r="G9" s="418"/>
      <c r="H9" s="198"/>
    </row>
    <row r="10" spans="1:11" ht="41.1" customHeight="1">
      <c r="B10" s="419" t="s">
        <v>11</v>
      </c>
      <c r="C10" s="225">
        <v>137200</v>
      </c>
      <c r="D10" s="416">
        <f>ROUND(C10*C$25,0)</f>
        <v>142304</v>
      </c>
      <c r="E10" s="417"/>
      <c r="F10" s="418"/>
      <c r="G10" s="418"/>
      <c r="H10" s="198"/>
    </row>
    <row r="11" spans="1:11" ht="41.1" customHeight="1">
      <c r="B11" s="419" t="s">
        <v>167</v>
      </c>
      <c r="C11" s="225">
        <v>52267</v>
      </c>
      <c r="D11" s="416">
        <f>ROUND(C11*C$25,0)</f>
        <v>54211</v>
      </c>
      <c r="E11" s="417"/>
      <c r="F11" s="418"/>
      <c r="G11" s="418"/>
      <c r="H11" s="198"/>
    </row>
    <row r="12" spans="1:11" ht="30.75" customHeight="1">
      <c r="B12" s="420" t="s">
        <v>177</v>
      </c>
      <c r="C12" s="420"/>
      <c r="D12" s="421">
        <f>SUM(D8:D11)</f>
        <v>443984</v>
      </c>
      <c r="E12" s="418"/>
      <c r="F12" s="418"/>
      <c r="G12" s="418"/>
      <c r="H12" s="198"/>
    </row>
    <row r="13" spans="1:11">
      <c r="B13" s="418"/>
      <c r="C13" s="418"/>
      <c r="D13" s="418"/>
      <c r="E13" s="418"/>
      <c r="F13" s="418"/>
      <c r="G13" s="418"/>
      <c r="H13" s="418"/>
    </row>
    <row r="14" spans="1:11" s="374" customFormat="1" ht="33.6" customHeight="1">
      <c r="A14" s="361"/>
      <c r="B14" s="538" t="s">
        <v>90</v>
      </c>
      <c r="C14" s="539"/>
      <c r="D14" s="539"/>
      <c r="E14" s="540"/>
      <c r="F14" s="442"/>
      <c r="G14" s="443"/>
    </row>
    <row r="15" spans="1:11" s="376" customFormat="1" ht="15.75" customHeight="1">
      <c r="A15" s="361"/>
      <c r="B15" s="361"/>
      <c r="C15" s="361"/>
      <c r="D15" s="422"/>
      <c r="E15" s="361"/>
      <c r="F15" s="361"/>
      <c r="G15" s="361"/>
      <c r="H15" s="361"/>
      <c r="I15" s="361"/>
    </row>
    <row r="16" spans="1:11" ht="40.5" customHeight="1">
      <c r="B16" s="423"/>
      <c r="C16" s="423" t="s">
        <v>34</v>
      </c>
      <c r="D16" s="424" t="s">
        <v>34</v>
      </c>
      <c r="I16" s="425"/>
    </row>
    <row r="17" spans="1:9" ht="75.75" customHeight="1">
      <c r="B17" s="426" t="s">
        <v>178</v>
      </c>
      <c r="C17" s="427">
        <v>1080314.8415999999</v>
      </c>
      <c r="D17" s="428">
        <f>C17*C$25</f>
        <v>1120502.5537075198</v>
      </c>
      <c r="E17" s="429" t="s">
        <v>158</v>
      </c>
      <c r="F17" s="430"/>
    </row>
    <row r="18" spans="1:9" s="376" customFormat="1" ht="12.75">
      <c r="A18" s="361"/>
      <c r="B18" s="431"/>
      <c r="C18" s="431"/>
      <c r="D18" s="432"/>
      <c r="E18" s="361"/>
      <c r="F18" s="361"/>
      <c r="G18" s="361"/>
      <c r="H18" s="361"/>
      <c r="I18" s="361"/>
    </row>
    <row r="19" spans="1:9" s="15" customFormat="1" ht="81.75" customHeight="1">
      <c r="B19" s="507" t="s">
        <v>179</v>
      </c>
      <c r="C19" s="508"/>
      <c r="D19" s="508"/>
      <c r="E19" s="509"/>
      <c r="F19" s="1"/>
      <c r="G19" s="1"/>
      <c r="H19" s="1"/>
      <c r="I19" s="1"/>
    </row>
    <row r="24" spans="1:9" s="376" customFormat="1" ht="12.75" hidden="1">
      <c r="B24" s="375" t="s">
        <v>36</v>
      </c>
      <c r="C24" s="361"/>
      <c r="D24" s="361"/>
      <c r="E24" s="361"/>
      <c r="F24" s="361"/>
    </row>
    <row r="25" spans="1:9" s="376" customFormat="1" ht="12.75" hidden="1">
      <c r="B25" s="377" t="s">
        <v>18</v>
      </c>
      <c r="C25" s="27">
        <v>1.0371999999999999</v>
      </c>
    </row>
    <row r="26" spans="1:9" s="376" customFormat="1" ht="12.75">
      <c r="B26" s="361"/>
      <c r="C26" s="200"/>
    </row>
  </sheetData>
  <mergeCells count="6">
    <mergeCell ref="B19:E19"/>
    <mergeCell ref="B14:E14"/>
    <mergeCell ref="A2:G2"/>
    <mergeCell ref="A3:G3"/>
    <mergeCell ref="A4:G4"/>
    <mergeCell ref="A5:G5"/>
  </mergeCells>
  <printOptions horizontalCentered="1"/>
  <pageMargins left="0.7" right="0.7" top="0.75" bottom="0.75" header="0.3" footer="0.3"/>
  <pageSetup scale="83"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C00"/>
    <pageSetUpPr fitToPage="1"/>
  </sheetPr>
  <dimension ref="A2:K28"/>
  <sheetViews>
    <sheetView showGridLines="0" zoomScale="80" zoomScaleNormal="80" zoomScaleSheetLayoutView="80" workbookViewId="0">
      <selection activeCell="C1" sqref="C1:C1048576"/>
    </sheetView>
  </sheetViews>
  <sheetFormatPr defaultColWidth="8.875" defaultRowHeight="15"/>
  <cols>
    <col min="1" max="1" width="8.875" style="107"/>
    <col min="2" max="2" width="50.125" style="107" customWidth="1"/>
    <col min="3" max="3" width="11.375" style="107" hidden="1" customWidth="1"/>
    <col min="4" max="4" width="21.5" style="107" customWidth="1"/>
    <col min="5" max="7" width="8.875" style="107"/>
    <col min="8" max="8" width="18.375" style="107" customWidth="1"/>
    <col min="9" max="9" width="23.125" style="107" customWidth="1"/>
    <col min="10" max="16384" width="8.875" style="107"/>
  </cols>
  <sheetData>
    <row r="2" spans="1:11" ht="20.100000000000001" customHeight="1">
      <c r="A2" s="526" t="s">
        <v>151</v>
      </c>
      <c r="B2" s="526"/>
      <c r="C2" s="526"/>
      <c r="D2" s="526"/>
      <c r="E2" s="526"/>
      <c r="F2" s="526"/>
      <c r="G2" s="526"/>
      <c r="H2" s="133"/>
      <c r="I2" s="133"/>
      <c r="J2" s="133"/>
      <c r="K2" s="133"/>
    </row>
    <row r="3" spans="1:11" ht="20.100000000000001" customHeight="1">
      <c r="A3" s="526" t="s">
        <v>180</v>
      </c>
      <c r="B3" s="526"/>
      <c r="C3" s="526"/>
      <c r="D3" s="526"/>
      <c r="E3" s="526"/>
      <c r="F3" s="526"/>
      <c r="G3" s="526"/>
      <c r="H3" s="133"/>
      <c r="I3" s="133"/>
      <c r="J3" s="133"/>
      <c r="K3" s="133"/>
    </row>
    <row r="4" spans="1:11" ht="20.100000000000001" customHeight="1">
      <c r="A4" s="527" t="str">
        <f>'2023_BannerMD_BMT_AUT_ADULT'!A4:E4</f>
        <v>EFFECTIVE 10/01/2023 THROUGH 9/30/2024</v>
      </c>
      <c r="B4" s="527"/>
      <c r="C4" s="527"/>
      <c r="D4" s="527"/>
      <c r="E4" s="527"/>
      <c r="F4" s="527"/>
      <c r="G4" s="527"/>
      <c r="H4" s="134"/>
      <c r="I4" s="134"/>
      <c r="J4" s="134"/>
      <c r="K4" s="134"/>
    </row>
    <row r="5" spans="1:11" ht="20.100000000000001" customHeight="1">
      <c r="A5" s="526" t="s">
        <v>152</v>
      </c>
      <c r="B5" s="526"/>
      <c r="C5" s="526"/>
      <c r="D5" s="526"/>
      <c r="E5" s="526"/>
      <c r="F5" s="526"/>
      <c r="G5" s="526"/>
      <c r="H5" s="133"/>
      <c r="I5" s="133"/>
      <c r="J5" s="133"/>
      <c r="K5" s="133"/>
    </row>
    <row r="7" spans="1:11" ht="41.1" customHeight="1">
      <c r="B7" s="108" t="s">
        <v>5</v>
      </c>
      <c r="C7" s="109" t="s">
        <v>6</v>
      </c>
      <c r="D7" s="110" t="s">
        <v>166</v>
      </c>
      <c r="E7" s="111"/>
      <c r="F7" s="112"/>
      <c r="G7" s="112"/>
      <c r="H7" s="112" t="s">
        <v>176</v>
      </c>
    </row>
    <row r="8" spans="1:11" ht="59.45" customHeight="1">
      <c r="B8" s="113" t="s">
        <v>153</v>
      </c>
      <c r="C8" s="224" t="s">
        <v>156</v>
      </c>
      <c r="D8" s="114" t="s">
        <v>156</v>
      </c>
      <c r="E8" s="111"/>
      <c r="F8" s="112"/>
      <c r="G8" s="112"/>
      <c r="H8" s="112"/>
    </row>
    <row r="9" spans="1:11" ht="41.1" customHeight="1">
      <c r="B9" s="115" t="s">
        <v>10</v>
      </c>
      <c r="C9" s="225">
        <v>238593</v>
      </c>
      <c r="D9" s="147">
        <f>ROUND(C9*C$27,0)</f>
        <v>247469</v>
      </c>
      <c r="E9" s="116"/>
      <c r="F9" s="117"/>
      <c r="G9" s="117"/>
      <c r="H9" s="117"/>
    </row>
    <row r="10" spans="1:11" ht="41.1" customHeight="1">
      <c r="B10" s="118" t="s">
        <v>11</v>
      </c>
      <c r="C10" s="225">
        <v>137200</v>
      </c>
      <c r="D10" s="147">
        <f>ROUND(C10*C$27,0)</f>
        <v>142304</v>
      </c>
      <c r="E10" s="116"/>
      <c r="F10" s="117"/>
      <c r="G10" s="117"/>
      <c r="H10" s="117"/>
    </row>
    <row r="11" spans="1:11" ht="41.1" customHeight="1">
      <c r="B11" s="118" t="s">
        <v>167</v>
      </c>
      <c r="C11" s="225">
        <v>52267</v>
      </c>
      <c r="D11" s="147">
        <f>ROUND(C11*C$27,0)</f>
        <v>54211</v>
      </c>
      <c r="E11" s="116"/>
      <c r="F11" s="117"/>
      <c r="G11" s="117"/>
      <c r="H11" s="117"/>
    </row>
    <row r="12" spans="1:11" ht="30.75" customHeight="1">
      <c r="B12" s="119" t="s">
        <v>177</v>
      </c>
      <c r="C12" s="119"/>
      <c r="D12" s="171">
        <f>SUM(D8:D11)</f>
        <v>443984</v>
      </c>
      <c r="E12" s="117"/>
      <c r="F12" s="117"/>
      <c r="G12" s="117"/>
      <c r="H12" s="117"/>
    </row>
    <row r="13" spans="1:11">
      <c r="B13" s="117"/>
      <c r="C13" s="117"/>
      <c r="D13" s="117"/>
      <c r="E13" s="117"/>
      <c r="F13" s="117"/>
      <c r="G13" s="117"/>
      <c r="H13" s="117"/>
    </row>
    <row r="14" spans="1:11" ht="48.95" customHeight="1">
      <c r="B14" s="507" t="s">
        <v>169</v>
      </c>
      <c r="C14" s="508"/>
      <c r="D14" s="508"/>
      <c r="E14" s="508"/>
      <c r="F14" s="508"/>
      <c r="G14" s="509"/>
    </row>
    <row r="15" spans="1:11" ht="29.45" customHeight="1"/>
    <row r="16" spans="1:11" customFormat="1" ht="33.6" customHeight="1">
      <c r="A16" s="15"/>
      <c r="B16" s="507" t="s">
        <v>90</v>
      </c>
      <c r="C16" s="508"/>
      <c r="D16" s="508"/>
      <c r="E16" s="508"/>
      <c r="F16" s="508"/>
      <c r="G16" s="509"/>
    </row>
    <row r="17" spans="1:9" s="10" customFormat="1" ht="15.75" customHeight="1">
      <c r="A17" s="15"/>
      <c r="B17" s="15"/>
      <c r="C17" s="15"/>
      <c r="D17" s="157"/>
      <c r="E17" s="15"/>
      <c r="F17" s="15"/>
      <c r="G17" s="15"/>
      <c r="H17" s="15"/>
      <c r="I17" s="15"/>
    </row>
    <row r="18" spans="1:9" s="10" customFormat="1" ht="12.75">
      <c r="A18" s="15"/>
      <c r="B18" s="9"/>
      <c r="C18" s="9"/>
      <c r="D18" s="159"/>
      <c r="E18" s="15"/>
      <c r="F18" s="15"/>
      <c r="G18" s="15"/>
      <c r="H18" s="15"/>
      <c r="I18" s="15"/>
    </row>
    <row r="20" spans="1:9" s="10" customFormat="1" ht="25.5">
      <c r="A20" s="15"/>
      <c r="B20" s="1"/>
      <c r="C20" s="1" t="s">
        <v>34</v>
      </c>
      <c r="D20" s="177" t="s">
        <v>34</v>
      </c>
      <c r="E20" s="15"/>
      <c r="F20" s="15"/>
      <c r="G20" s="15"/>
      <c r="H20" s="15"/>
      <c r="I20" s="15"/>
    </row>
    <row r="21" spans="1:9" s="10" customFormat="1" ht="147" customHeight="1">
      <c r="A21" s="15"/>
      <c r="B21" s="397" t="s">
        <v>181</v>
      </c>
      <c r="C21" s="178">
        <v>1080314.8415999999</v>
      </c>
      <c r="D21" s="178">
        <f>C21*C$27</f>
        <v>1120502.5537075198</v>
      </c>
      <c r="E21" s="507" t="s">
        <v>182</v>
      </c>
      <c r="F21" s="508"/>
      <c r="G21" s="508"/>
      <c r="H21" s="508"/>
      <c r="I21" s="509"/>
    </row>
    <row r="23" spans="1:9" s="15" customFormat="1" ht="54" customHeight="1">
      <c r="B23" s="507" t="s">
        <v>183</v>
      </c>
      <c r="C23" s="508"/>
      <c r="D23" s="508"/>
      <c r="E23" s="508"/>
      <c r="F23" s="508"/>
      <c r="G23" s="508"/>
      <c r="H23" s="508"/>
      <c r="I23" s="509"/>
    </row>
    <row r="26" spans="1:9" s="10" customFormat="1" ht="12.75" hidden="1">
      <c r="B26" s="138" t="s">
        <v>36</v>
      </c>
      <c r="C26" s="15"/>
      <c r="D26" s="15"/>
      <c r="E26" s="15"/>
      <c r="F26" s="15"/>
    </row>
    <row r="27" spans="1:9" s="10" customFormat="1" ht="12.75" hidden="1">
      <c r="B27" s="25" t="s">
        <v>18</v>
      </c>
      <c r="C27" s="27">
        <v>1.0371999999999999</v>
      </c>
    </row>
    <row r="28" spans="1:9" s="10" customFormat="1" ht="12.75">
      <c r="B28" s="15"/>
      <c r="C28" s="200"/>
    </row>
  </sheetData>
  <mergeCells count="8">
    <mergeCell ref="B23:I23"/>
    <mergeCell ref="E21:I21"/>
    <mergeCell ref="B16:G16"/>
    <mergeCell ref="B14:G14"/>
    <mergeCell ref="A2:G2"/>
    <mergeCell ref="A3:G3"/>
    <mergeCell ref="A4:G4"/>
    <mergeCell ref="A5:G5"/>
  </mergeCells>
  <printOptions horizontalCentered="1"/>
  <pageMargins left="0.7" right="0.7" top="0.75" bottom="0.75" header="0.3" footer="0.3"/>
  <pageSetup scale="7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C00"/>
    <pageSetUpPr fitToPage="1"/>
  </sheetPr>
  <dimension ref="A2:K27"/>
  <sheetViews>
    <sheetView showGridLines="0" topLeftCell="A4" zoomScale="80" zoomScaleNormal="80" workbookViewId="0">
      <selection activeCell="F11" sqref="F11"/>
    </sheetView>
  </sheetViews>
  <sheetFormatPr defaultColWidth="8.875" defaultRowHeight="15"/>
  <cols>
    <col min="1" max="1" width="8.875" style="107"/>
    <col min="2" max="2" width="49.625" style="107" customWidth="1"/>
    <col min="3" max="3" width="10.625" style="107" hidden="1" customWidth="1"/>
    <col min="4" max="4" width="22.375" style="107" customWidth="1"/>
    <col min="5" max="16384" width="8.875" style="107"/>
  </cols>
  <sheetData>
    <row r="2" spans="1:11" ht="20.100000000000001" customHeight="1">
      <c r="A2" s="526" t="s">
        <v>151</v>
      </c>
      <c r="B2" s="526"/>
      <c r="C2" s="526"/>
      <c r="D2" s="526"/>
      <c r="E2" s="526"/>
      <c r="F2" s="526"/>
      <c r="G2" s="526"/>
      <c r="H2" s="133"/>
      <c r="I2" s="133"/>
      <c r="J2" s="133"/>
      <c r="K2" s="133"/>
    </row>
    <row r="3" spans="1:11" ht="20.100000000000001" customHeight="1">
      <c r="A3" s="526" t="s">
        <v>184</v>
      </c>
      <c r="B3" s="526"/>
      <c r="C3" s="526"/>
      <c r="D3" s="526"/>
      <c r="E3" s="526"/>
      <c r="F3" s="526"/>
      <c r="G3" s="526"/>
      <c r="H3" s="133"/>
      <c r="I3" s="133"/>
      <c r="J3" s="133"/>
      <c r="K3" s="133"/>
    </row>
    <row r="4" spans="1:11" ht="20.100000000000001" customHeight="1">
      <c r="A4" s="526" t="s">
        <v>185</v>
      </c>
      <c r="B4" s="526"/>
      <c r="C4" s="526"/>
      <c r="D4" s="526"/>
      <c r="E4" s="526"/>
      <c r="F4" s="526"/>
      <c r="G4" s="526"/>
      <c r="H4" s="133"/>
      <c r="I4" s="133"/>
      <c r="J4" s="133"/>
      <c r="K4" s="133"/>
    </row>
    <row r="5" spans="1:11" ht="20.100000000000001" customHeight="1">
      <c r="A5" s="527" t="str">
        <f>'2023_BannerMD_BMT_AUT_ADULT'!A4:E4</f>
        <v>EFFECTIVE 10/01/2023 THROUGH 9/30/2024</v>
      </c>
      <c r="B5" s="527"/>
      <c r="C5" s="527"/>
      <c r="D5" s="527"/>
      <c r="E5" s="527"/>
      <c r="F5" s="527"/>
      <c r="G5" s="527"/>
      <c r="H5" s="134"/>
      <c r="I5" s="134"/>
      <c r="J5" s="134"/>
      <c r="K5" s="134"/>
    </row>
    <row r="6" spans="1:11" ht="20.100000000000001" customHeight="1">
      <c r="A6" s="526" t="s">
        <v>152</v>
      </c>
      <c r="B6" s="526"/>
      <c r="C6" s="526"/>
      <c r="D6" s="526"/>
      <c r="E6" s="526"/>
      <c r="F6" s="526"/>
      <c r="G6" s="526"/>
      <c r="H6" s="133"/>
      <c r="I6" s="133"/>
      <c r="J6" s="133"/>
      <c r="K6" s="133"/>
    </row>
    <row r="7" spans="1:11" ht="15.75" thickBot="1"/>
    <row r="8" spans="1:11" ht="31.5" customHeight="1">
      <c r="B8" s="284" t="s">
        <v>5</v>
      </c>
      <c r="C8" s="277" t="s">
        <v>6</v>
      </c>
      <c r="D8" s="278" t="s">
        <v>166</v>
      </c>
      <c r="E8" s="111"/>
      <c r="F8" s="112"/>
      <c r="G8" s="112"/>
      <c r="H8" s="112"/>
    </row>
    <row r="9" spans="1:11" ht="66.599999999999994" customHeight="1">
      <c r="B9" s="279" t="s">
        <v>186</v>
      </c>
      <c r="C9" s="224" t="s">
        <v>156</v>
      </c>
      <c r="D9" s="285" t="s">
        <v>156</v>
      </c>
      <c r="E9" s="111"/>
      <c r="F9" s="112"/>
      <c r="G9" s="112"/>
      <c r="H9" s="112"/>
    </row>
    <row r="10" spans="1:11" ht="41.1" customHeight="1">
      <c r="B10" s="281" t="s">
        <v>10</v>
      </c>
      <c r="C10" s="225">
        <v>456029</v>
      </c>
      <c r="D10" s="282">
        <f>ROUND(C10*C$26,0)</f>
        <v>472993</v>
      </c>
      <c r="E10" s="116"/>
      <c r="F10" s="117"/>
      <c r="G10" s="117"/>
      <c r="H10" s="117"/>
    </row>
    <row r="11" spans="1:11" ht="41.1" customHeight="1">
      <c r="B11" s="283" t="s">
        <v>11</v>
      </c>
      <c r="C11" s="225">
        <v>442962</v>
      </c>
      <c r="D11" s="282">
        <f>ROUND(C11*C$26,0)</f>
        <v>459440</v>
      </c>
      <c r="E11" s="116"/>
      <c r="F11" s="117"/>
      <c r="G11" s="117"/>
      <c r="H11" s="117"/>
    </row>
    <row r="12" spans="1:11" ht="41.1" customHeight="1">
      <c r="B12" s="283" t="s">
        <v>167</v>
      </c>
      <c r="C12" s="225">
        <v>35541</v>
      </c>
      <c r="D12" s="282">
        <f>ROUND(C12*C$26,0)</f>
        <v>36863</v>
      </c>
      <c r="E12" s="116"/>
      <c r="F12" s="117"/>
      <c r="G12" s="117"/>
      <c r="H12" s="117"/>
    </row>
    <row r="13" spans="1:11" ht="24.75" customHeight="1">
      <c r="B13" s="296" t="s">
        <v>187</v>
      </c>
      <c r="C13" s="296"/>
      <c r="D13" s="297">
        <f>SUM(D9:D12)</f>
        <v>969296</v>
      </c>
      <c r="E13" s="117"/>
      <c r="F13" s="117"/>
      <c r="G13" s="117"/>
      <c r="H13" s="117"/>
    </row>
    <row r="14" spans="1:11" ht="18.600000000000001" customHeight="1">
      <c r="B14" s="117"/>
      <c r="C14" s="117"/>
      <c r="D14" s="172"/>
      <c r="E14" s="117"/>
      <c r="F14" s="117"/>
      <c r="G14" s="117"/>
      <c r="H14" s="117"/>
    </row>
    <row r="15" spans="1:11" ht="29.45" hidden="1" customHeight="1">
      <c r="B15" s="117"/>
      <c r="C15" s="117"/>
      <c r="D15" s="121"/>
      <c r="E15" s="117"/>
      <c r="F15" s="117"/>
      <c r="G15" s="117"/>
      <c r="H15" s="117"/>
    </row>
    <row r="16" spans="1:11" ht="39" customHeight="1">
      <c r="B16" s="532" t="s">
        <v>169</v>
      </c>
      <c r="C16" s="533"/>
      <c r="D16" s="533"/>
      <c r="E16" s="533"/>
      <c r="F16" s="533"/>
      <c r="G16" s="534"/>
    </row>
    <row r="17" spans="2:7" ht="15.6" customHeight="1"/>
    <row r="18" spans="2:7" ht="25.5">
      <c r="B18" s="122"/>
      <c r="C18" s="122" t="s">
        <v>34</v>
      </c>
      <c r="D18" s="112" t="s">
        <v>34</v>
      </c>
      <c r="E18" s="117"/>
      <c r="F18" s="117"/>
      <c r="G18" s="126"/>
    </row>
    <row r="19" spans="2:7" ht="93.6" customHeight="1">
      <c r="B19" s="123" t="s">
        <v>188</v>
      </c>
      <c r="C19" s="257">
        <v>2358528</v>
      </c>
      <c r="D19" s="282">
        <f>ROUND(C19*C$26,0)</f>
        <v>2446265</v>
      </c>
      <c r="E19" s="535" t="s">
        <v>158</v>
      </c>
      <c r="F19" s="536"/>
      <c r="G19" s="537"/>
    </row>
    <row r="21" spans="2:7" ht="29.1" customHeight="1">
      <c r="B21" s="507" t="s">
        <v>90</v>
      </c>
      <c r="C21" s="508"/>
      <c r="D21" s="508"/>
      <c r="E21" s="508"/>
      <c r="F21" s="508"/>
      <c r="G21" s="509"/>
    </row>
    <row r="25" spans="2:7" s="10" customFormat="1" ht="12.75" hidden="1">
      <c r="B25" s="138" t="s">
        <v>36</v>
      </c>
      <c r="C25" s="15"/>
      <c r="D25" s="15"/>
      <c r="E25" s="15"/>
      <c r="F25" s="15"/>
    </row>
    <row r="26" spans="2:7" s="10" customFormat="1" ht="12.75" hidden="1">
      <c r="B26" s="25" t="s">
        <v>18</v>
      </c>
      <c r="C26" s="27">
        <v>1.0371999999999999</v>
      </c>
    </row>
    <row r="27" spans="2:7" s="10" customFormat="1" ht="12.75" hidden="1">
      <c r="B27" s="15" t="s">
        <v>37</v>
      </c>
      <c r="C27" s="200">
        <v>110000</v>
      </c>
    </row>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C00"/>
    <pageSetUpPr fitToPage="1"/>
  </sheetPr>
  <dimension ref="A2:L28"/>
  <sheetViews>
    <sheetView showGridLines="0" zoomScale="80" zoomScaleNormal="80" workbookViewId="0">
      <selection activeCell="G10" sqref="G10"/>
    </sheetView>
  </sheetViews>
  <sheetFormatPr defaultColWidth="8.875" defaultRowHeight="15"/>
  <cols>
    <col min="1" max="1" width="8.875" style="107"/>
    <col min="2" max="2" width="44.5" style="107" customWidth="1"/>
    <col min="3" max="3" width="26.875" style="107" hidden="1" customWidth="1"/>
    <col min="4" max="4" width="26.875" style="107" customWidth="1"/>
    <col min="5" max="5" width="10" style="107" bestFit="1" customWidth="1"/>
    <col min="6" max="16384" width="8.875" style="107"/>
  </cols>
  <sheetData>
    <row r="2" spans="1:12" ht="20.100000000000001" customHeight="1">
      <c r="A2" s="526" t="s">
        <v>151</v>
      </c>
      <c r="B2" s="526"/>
      <c r="C2" s="526"/>
      <c r="D2" s="526"/>
      <c r="E2" s="526"/>
      <c r="F2" s="526"/>
      <c r="G2" s="526"/>
      <c r="H2" s="133"/>
      <c r="I2" s="133"/>
      <c r="J2" s="133"/>
      <c r="K2" s="133"/>
    </row>
    <row r="3" spans="1:12" ht="20.100000000000001" customHeight="1">
      <c r="A3" s="526" t="s">
        <v>189</v>
      </c>
      <c r="B3" s="526"/>
      <c r="C3" s="526"/>
      <c r="D3" s="526"/>
      <c r="E3" s="526"/>
      <c r="F3" s="526"/>
      <c r="G3" s="526"/>
      <c r="H3" s="133"/>
      <c r="I3" s="133"/>
      <c r="J3" s="133"/>
      <c r="K3" s="133"/>
    </row>
    <row r="4" spans="1:12" ht="20.100000000000001" customHeight="1">
      <c r="A4" s="526" t="s">
        <v>190</v>
      </c>
      <c r="B4" s="526"/>
      <c r="C4" s="526"/>
      <c r="D4" s="526"/>
      <c r="E4" s="526"/>
      <c r="F4" s="526"/>
      <c r="G4" s="526"/>
      <c r="H4" s="133"/>
      <c r="I4" s="133"/>
      <c r="J4" s="133"/>
      <c r="K4" s="133"/>
    </row>
    <row r="5" spans="1:12" ht="20.100000000000001" customHeight="1">
      <c r="A5" s="527" t="str">
        <f>'2023_BannerMD_BMT_AUT_ADULT'!A4:E4</f>
        <v>EFFECTIVE 10/01/2023 THROUGH 9/30/2024</v>
      </c>
      <c r="B5" s="527"/>
      <c r="C5" s="527"/>
      <c r="D5" s="527"/>
      <c r="E5" s="527"/>
      <c r="F5" s="527"/>
      <c r="G5" s="527"/>
      <c r="H5" s="134"/>
      <c r="I5" s="134"/>
      <c r="J5" s="134"/>
      <c r="K5" s="134"/>
    </row>
    <row r="6" spans="1:12" ht="20.100000000000001" customHeight="1">
      <c r="A6" s="526" t="s">
        <v>152</v>
      </c>
      <c r="B6" s="526"/>
      <c r="C6" s="526"/>
      <c r="D6" s="526"/>
      <c r="E6" s="526"/>
      <c r="F6" s="526"/>
      <c r="G6" s="526"/>
      <c r="H6" s="133"/>
      <c r="I6" s="133"/>
      <c r="J6" s="133"/>
      <c r="K6" s="133"/>
    </row>
    <row r="8" spans="1:12" ht="15.75" thickBot="1"/>
    <row r="9" spans="1:12" ht="50.45" customHeight="1">
      <c r="B9" s="284" t="s">
        <v>5</v>
      </c>
      <c r="C9" s="277" t="s">
        <v>6</v>
      </c>
      <c r="D9" s="278" t="s">
        <v>166</v>
      </c>
      <c r="E9" s="111"/>
      <c r="F9" s="112"/>
      <c r="G9" s="112"/>
      <c r="H9" s="112"/>
    </row>
    <row r="10" spans="1:12" ht="58.15" customHeight="1">
      <c r="B10" s="279" t="s">
        <v>186</v>
      </c>
      <c r="C10" s="228" t="s">
        <v>156</v>
      </c>
      <c r="D10" s="287" t="s">
        <v>156</v>
      </c>
      <c r="E10" s="111"/>
      <c r="F10" s="112"/>
      <c r="G10" s="112"/>
      <c r="H10" s="112"/>
    </row>
    <row r="11" spans="1:12" ht="39.950000000000003" customHeight="1">
      <c r="B11" s="281" t="s">
        <v>10</v>
      </c>
      <c r="C11" s="229">
        <v>247367</v>
      </c>
      <c r="D11" s="288">
        <f>ROUND(C11*C$27,0)</f>
        <v>256569</v>
      </c>
      <c r="E11" s="116"/>
      <c r="F11" s="117"/>
      <c r="G11" s="117"/>
      <c r="H11" s="117"/>
    </row>
    <row r="12" spans="1:12" ht="39.950000000000003" customHeight="1">
      <c r="B12" s="283" t="s">
        <v>11</v>
      </c>
      <c r="C12" s="229">
        <v>216444</v>
      </c>
      <c r="D12" s="288">
        <f>ROUND(C12*C$27,0)</f>
        <v>224496</v>
      </c>
      <c r="E12" s="116"/>
      <c r="F12" s="117"/>
      <c r="G12" s="117"/>
      <c r="H12" s="117"/>
    </row>
    <row r="13" spans="1:12" ht="39.950000000000003" customHeight="1">
      <c r="B13" s="283" t="s">
        <v>167</v>
      </c>
      <c r="C13" s="229">
        <v>55656</v>
      </c>
      <c r="D13" s="288">
        <f>ROUND(C13*C$27,0)</f>
        <v>57726</v>
      </c>
      <c r="E13" s="116"/>
      <c r="F13" s="117"/>
      <c r="G13" s="117"/>
      <c r="H13" s="117"/>
      <c r="L13" s="203"/>
    </row>
    <row r="14" spans="1:12" ht="48.95" customHeight="1">
      <c r="B14" s="296" t="s">
        <v>191</v>
      </c>
      <c r="C14" s="296"/>
      <c r="D14" s="298">
        <f>SUM(D10:D13)</f>
        <v>538791</v>
      </c>
      <c r="E14" s="120"/>
      <c r="F14" s="117"/>
      <c r="G14" s="117"/>
      <c r="H14" s="117"/>
      <c r="L14" s="203"/>
    </row>
    <row r="15" spans="1:12" ht="21.6" customHeight="1">
      <c r="B15" s="117"/>
      <c r="C15" s="117"/>
      <c r="D15" s="117"/>
      <c r="E15" s="117"/>
      <c r="F15" s="117"/>
      <c r="G15" s="117"/>
      <c r="H15" s="117"/>
      <c r="L15" s="203"/>
    </row>
    <row r="16" spans="1:12" ht="39" hidden="1" customHeight="1">
      <c r="B16" s="117"/>
      <c r="C16" s="117"/>
      <c r="D16" s="121"/>
      <c r="E16" s="117"/>
      <c r="F16" s="117"/>
      <c r="G16" s="117"/>
      <c r="H16" s="117"/>
      <c r="L16" s="203"/>
    </row>
    <row r="17" spans="2:7" ht="40.5" customHeight="1">
      <c r="B17" s="532" t="s">
        <v>169</v>
      </c>
      <c r="C17" s="533"/>
      <c r="D17" s="533"/>
      <c r="E17" s="533"/>
      <c r="F17" s="533"/>
      <c r="G17" s="534"/>
    </row>
    <row r="19" spans="2:7">
      <c r="B19" s="122"/>
      <c r="C19" s="122" t="s">
        <v>34</v>
      </c>
      <c r="D19" s="112" t="s">
        <v>34</v>
      </c>
      <c r="E19" s="117"/>
      <c r="F19" s="117"/>
      <c r="G19" s="126"/>
    </row>
    <row r="20" spans="2:7" ht="79.5" customHeight="1">
      <c r="B20" s="123" t="s">
        <v>192</v>
      </c>
      <c r="C20" s="256">
        <v>1311009</v>
      </c>
      <c r="D20" s="282">
        <f>ROUND(C20*C$27,0)</f>
        <v>1359779</v>
      </c>
      <c r="E20" s="535" t="s">
        <v>158</v>
      </c>
      <c r="F20" s="541"/>
      <c r="G20" s="542"/>
    </row>
    <row r="22" spans="2:7" ht="27.6" customHeight="1">
      <c r="B22" s="507" t="s">
        <v>90</v>
      </c>
      <c r="C22" s="508"/>
      <c r="D22" s="508"/>
      <c r="E22" s="508"/>
      <c r="F22" s="508"/>
      <c r="G22" s="509"/>
    </row>
    <row r="26" spans="2:7" s="10" customFormat="1" ht="12.75" hidden="1">
      <c r="B26" s="138" t="s">
        <v>36</v>
      </c>
      <c r="C26" s="15"/>
      <c r="D26" s="15"/>
      <c r="E26" s="15"/>
      <c r="F26" s="15"/>
    </row>
    <row r="27" spans="2:7" s="10" customFormat="1" ht="12.75" hidden="1">
      <c r="B27" s="25" t="s">
        <v>18</v>
      </c>
      <c r="C27" s="27">
        <v>1.0371999999999999</v>
      </c>
    </row>
    <row r="28" spans="2:7" s="10" customFormat="1" ht="12.75" hidden="1">
      <c r="B28" s="15" t="s">
        <v>37</v>
      </c>
      <c r="C28" s="200">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2:G15"/>
  <sheetViews>
    <sheetView showGridLines="0" zoomScale="90" zoomScaleNormal="90" zoomScaleSheetLayoutView="70" workbookViewId="0">
      <selection activeCell="I9" sqref="I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0</v>
      </c>
      <c r="B2" s="510"/>
      <c r="C2" s="510"/>
      <c r="D2" s="510"/>
      <c r="E2" s="85"/>
      <c r="F2" s="85"/>
      <c r="G2" s="85"/>
    </row>
    <row r="3" spans="1:7" s="11" customFormat="1" ht="40.5" customHeight="1">
      <c r="A3" s="516" t="s">
        <v>50</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510" t="s">
        <v>3</v>
      </c>
      <c r="B5" s="510"/>
      <c r="C5" s="510"/>
      <c r="D5" s="510"/>
      <c r="E5" s="510"/>
      <c r="F5" s="85"/>
      <c r="G5" s="85"/>
    </row>
    <row r="6" spans="1:7" ht="18.75" customHeight="1">
      <c r="D6" s="2"/>
    </row>
    <row r="7" spans="1:7" ht="13.9" customHeight="1">
      <c r="B7" s="17"/>
      <c r="C7" s="17"/>
      <c r="D7" s="16" t="s">
        <v>51</v>
      </c>
    </row>
    <row r="8" spans="1:7" ht="41.45" customHeight="1">
      <c r="B8" s="81" t="s">
        <v>5</v>
      </c>
      <c r="C8" s="28" t="s">
        <v>6</v>
      </c>
      <c r="D8" s="18" t="s">
        <v>7</v>
      </c>
    </row>
    <row r="9" spans="1:7" ht="90" customHeight="1">
      <c r="B9" s="497" t="s">
        <v>52</v>
      </c>
      <c r="C9" s="491" t="s">
        <v>53</v>
      </c>
      <c r="D9" s="141" t="s">
        <v>53</v>
      </c>
    </row>
    <row r="10" spans="1:7" ht="13.9" customHeight="1">
      <c r="B10" s="490"/>
      <c r="C10" s="21"/>
      <c r="D10" s="22"/>
    </row>
    <row r="11" spans="1:7" ht="56.1" customHeight="1">
      <c r="B11" s="517" t="s">
        <v>54</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3:D3"/>
    <mergeCell ref="A4:D4"/>
    <mergeCell ref="A5:E5"/>
    <mergeCell ref="B11:D11"/>
    <mergeCell ref="A2:D2"/>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pageSetUpPr fitToPage="1"/>
  </sheetPr>
  <dimension ref="A2:I28"/>
  <sheetViews>
    <sheetView showGridLines="0" topLeftCell="A2"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19.12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10" t="s">
        <v>193</v>
      </c>
      <c r="B2" s="510"/>
      <c r="C2" s="510"/>
      <c r="D2" s="510"/>
      <c r="E2" s="510"/>
      <c r="F2" s="510"/>
      <c r="G2" s="510"/>
    </row>
    <row r="3" spans="1:7" s="11" customFormat="1" ht="19.899999999999999" customHeight="1">
      <c r="A3" s="510" t="s">
        <v>1</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194</v>
      </c>
      <c r="B5" s="510"/>
      <c r="C5" s="510"/>
      <c r="D5" s="510"/>
      <c r="E5" s="510"/>
      <c r="F5" s="510"/>
      <c r="G5" s="510"/>
    </row>
    <row r="6" spans="1:7" s="12" customFormat="1" ht="15">
      <c r="B6" s="13"/>
      <c r="C6" s="13"/>
    </row>
    <row r="7" spans="1:7">
      <c r="B7" s="17"/>
      <c r="C7" s="17"/>
      <c r="D7" s="2" t="s">
        <v>4</v>
      </c>
      <c r="E7" s="2"/>
      <c r="F7" s="2"/>
      <c r="G7" s="2"/>
    </row>
    <row r="8" spans="1:7" ht="40.15" customHeight="1">
      <c r="B8" s="316" t="s">
        <v>5</v>
      </c>
      <c r="C8" s="318" t="s">
        <v>6</v>
      </c>
      <c r="D8" s="316" t="s">
        <v>7</v>
      </c>
      <c r="E8" s="2"/>
      <c r="F8" s="2"/>
      <c r="G8" s="2"/>
    </row>
    <row r="9" spans="1:7" ht="40.15" customHeight="1">
      <c r="B9" s="400" t="s">
        <v>8</v>
      </c>
      <c r="C9" s="301">
        <v>5691</v>
      </c>
      <c r="D9" s="301">
        <f>ROUND(C9*$C$25,0)</f>
        <v>5903</v>
      </c>
      <c r="E9" s="2"/>
      <c r="F9" s="2"/>
      <c r="G9" s="2"/>
    </row>
    <row r="10" spans="1:7" ht="35.1" customHeight="1">
      <c r="B10" s="259" t="s">
        <v>9</v>
      </c>
      <c r="C10" s="301">
        <v>14086</v>
      </c>
      <c r="D10" s="301">
        <f t="shared" ref="D10:D13" si="0">ROUND(C10*$C$25,0)</f>
        <v>14610</v>
      </c>
      <c r="E10" s="20"/>
    </row>
    <row r="11" spans="1:7" ht="35.1" customHeight="1">
      <c r="B11" s="259" t="s">
        <v>10</v>
      </c>
      <c r="C11" s="301">
        <v>105641</v>
      </c>
      <c r="D11" s="301">
        <f t="shared" si="0"/>
        <v>109571</v>
      </c>
      <c r="E11" s="20"/>
    </row>
    <row r="12" spans="1:7" ht="49.5" customHeight="1">
      <c r="B12" s="41" t="s">
        <v>11</v>
      </c>
      <c r="C12" s="301">
        <v>26763</v>
      </c>
      <c r="D12" s="301">
        <f t="shared" si="0"/>
        <v>27759</v>
      </c>
      <c r="E12" s="20"/>
    </row>
    <row r="13" spans="1:7" ht="42" customHeight="1">
      <c r="B13" s="41" t="s">
        <v>12</v>
      </c>
      <c r="C13" s="301">
        <v>9860</v>
      </c>
      <c r="D13" s="301">
        <f t="shared" si="0"/>
        <v>10227</v>
      </c>
      <c r="E13" s="20"/>
    </row>
    <row r="14" spans="1:7" ht="42" customHeight="1">
      <c r="B14" s="142" t="s">
        <v>195</v>
      </c>
      <c r="C14" s="143" t="s">
        <v>196</v>
      </c>
      <c r="D14" s="332" t="s">
        <v>196</v>
      </c>
      <c r="E14" s="20"/>
    </row>
    <row r="15" spans="1:7" ht="35.1" customHeight="1">
      <c r="B15" s="310" t="s">
        <v>13</v>
      </c>
      <c r="C15" s="310"/>
      <c r="D15" s="315">
        <f>SUM(D9:D13)</f>
        <v>168070</v>
      </c>
      <c r="E15" s="17"/>
      <c r="F15" s="17"/>
      <c r="G15" s="17"/>
    </row>
    <row r="16" spans="1:7">
      <c r="B16" s="329"/>
      <c r="C16" s="329"/>
      <c r="D16" s="31"/>
    </row>
    <row r="17" spans="1:9" ht="65.2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row>
    <row r="19" spans="1:9">
      <c r="B19" s="9"/>
      <c r="C19" s="9"/>
      <c r="D19" s="8"/>
    </row>
    <row r="20" spans="1:9" ht="45.75" customHeight="1">
      <c r="B20"/>
      <c r="C20" s="52"/>
      <c r="D20" s="507" t="s">
        <v>197</v>
      </c>
      <c r="E20" s="508"/>
      <c r="F20" s="508"/>
      <c r="G20" s="509"/>
    </row>
    <row r="21" spans="1:9" ht="11.45" customHeight="1">
      <c r="B21" s="1"/>
      <c r="C21" s="1"/>
    </row>
    <row r="22" spans="1:9" ht="45.75" customHeight="1">
      <c r="B22"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8"/>
      <c r="D22" s="508"/>
      <c r="E22" s="508"/>
      <c r="F22" s="508"/>
      <c r="G22" s="509"/>
    </row>
    <row r="23" spans="1:9" ht="6" customHeight="1"/>
    <row r="24" spans="1:9" hidden="1">
      <c r="B24" s="138" t="s">
        <v>36</v>
      </c>
    </row>
    <row r="25" spans="1:9" s="10" customFormat="1" hidden="1">
      <c r="A25" s="15"/>
      <c r="B25" s="25" t="s">
        <v>18</v>
      </c>
      <c r="C25" s="27">
        <v>1.0371999999999999</v>
      </c>
      <c r="D25" s="15"/>
      <c r="E25" s="15"/>
      <c r="F25" s="15"/>
      <c r="G25" s="15"/>
    </row>
    <row r="26" spans="1:9" hidden="1">
      <c r="B26" s="1"/>
      <c r="C26" s="26"/>
    </row>
    <row r="28" spans="1:9" ht="36.75" customHeight="1">
      <c r="B28" s="507" t="s">
        <v>22</v>
      </c>
      <c r="C28" s="508"/>
      <c r="D28" s="508"/>
      <c r="E28" s="508"/>
      <c r="F28" s="508"/>
      <c r="G28" s="509"/>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pageSetUpPr fitToPage="1"/>
  </sheetPr>
  <dimension ref="A2:L34"/>
  <sheetViews>
    <sheetView showGridLines="0" topLeftCell="A2" zoomScale="90" zoomScaleNormal="90" zoomScaleSheetLayoutView="70" workbookViewId="0">
      <selection activeCell="C1" sqref="C1:C1048576"/>
    </sheetView>
  </sheetViews>
  <sheetFormatPr defaultColWidth="9" defaultRowHeight="12"/>
  <cols>
    <col min="1" max="1" width="2.875" customWidth="1"/>
    <col min="2" max="2" width="64" customWidth="1"/>
    <col min="3" max="3" width="22.25" hidden="1" customWidth="1"/>
    <col min="4" max="4" width="24" customWidth="1"/>
    <col min="5" max="6" width="18.625" customWidth="1"/>
    <col min="7" max="7" width="12.625" customWidth="1"/>
    <col min="8" max="8" width="9" customWidth="1"/>
  </cols>
  <sheetData>
    <row r="2" spans="1:12" s="11" customFormat="1" ht="19.899999999999999" customHeight="1">
      <c r="A2" s="510" t="s">
        <v>193</v>
      </c>
      <c r="B2" s="510"/>
      <c r="C2" s="510"/>
      <c r="D2" s="510"/>
      <c r="E2" s="510"/>
      <c r="F2" s="510"/>
      <c r="G2" s="510"/>
    </row>
    <row r="3" spans="1:12" s="11" customFormat="1" ht="19.899999999999999" customHeight="1">
      <c r="A3" s="510" t="s">
        <v>24</v>
      </c>
      <c r="B3" s="510"/>
      <c r="C3" s="510"/>
      <c r="D3" s="510"/>
      <c r="E3" s="510"/>
      <c r="F3" s="510"/>
      <c r="G3" s="510"/>
    </row>
    <row r="4" spans="1:12" s="11" customFormat="1" ht="19.899999999999999" customHeight="1">
      <c r="A4" s="511" t="str">
        <f>'2023_BannerMD_BMT_AUT_ADULT'!A4:E4</f>
        <v>EFFECTIVE 10/01/2023 THROUGH 9/30/2024</v>
      </c>
      <c r="B4" s="511"/>
      <c r="C4" s="511"/>
      <c r="D4" s="511"/>
      <c r="E4" s="511"/>
      <c r="F4" s="511"/>
      <c r="G4" s="511"/>
    </row>
    <row r="5" spans="1:12" s="11" customFormat="1" ht="19.899999999999999" customHeight="1">
      <c r="A5" s="510" t="s">
        <v>194</v>
      </c>
      <c r="B5" s="510"/>
      <c r="C5" s="510"/>
      <c r="D5" s="510"/>
      <c r="E5" s="510"/>
      <c r="F5" s="510"/>
      <c r="G5" s="510"/>
    </row>
    <row r="6" spans="1:12" s="12" customFormat="1" ht="15">
      <c r="B6" s="13"/>
      <c r="C6" s="13"/>
      <c r="D6" s="14"/>
      <c r="E6" s="14"/>
      <c r="F6" s="14"/>
      <c r="G6" s="14"/>
    </row>
    <row r="7" spans="1:12" s="15" customFormat="1" ht="12.75">
      <c r="B7" s="17"/>
      <c r="C7" s="17"/>
      <c r="D7" s="2" t="s">
        <v>4</v>
      </c>
      <c r="E7" s="2"/>
      <c r="F7" s="2"/>
      <c r="G7" s="2"/>
      <c r="H7"/>
      <c r="I7"/>
      <c r="J7"/>
      <c r="K7"/>
      <c r="L7"/>
    </row>
    <row r="8" spans="1:12" s="15" customFormat="1" ht="39" customHeight="1">
      <c r="B8" s="316" t="s">
        <v>5</v>
      </c>
      <c r="C8" s="318" t="s">
        <v>6</v>
      </c>
      <c r="D8" s="316" t="s">
        <v>7</v>
      </c>
      <c r="E8" s="2"/>
      <c r="F8" s="2"/>
      <c r="G8" s="2"/>
      <c r="H8"/>
      <c r="I8"/>
      <c r="J8"/>
      <c r="K8"/>
      <c r="L8"/>
    </row>
    <row r="9" spans="1:12" s="15" customFormat="1" ht="46.5" customHeight="1">
      <c r="B9" s="400" t="s">
        <v>8</v>
      </c>
      <c r="C9" s="301">
        <v>5731</v>
      </c>
      <c r="D9" s="258">
        <f>ROUND(C9*$C$25,0)</f>
        <v>5944</v>
      </c>
      <c r="E9" s="2"/>
      <c r="F9" s="2"/>
      <c r="G9" s="2"/>
      <c r="H9"/>
      <c r="I9"/>
      <c r="J9"/>
      <c r="K9"/>
      <c r="L9"/>
    </row>
    <row r="10" spans="1:12" s="15" customFormat="1" ht="35.1" customHeight="1">
      <c r="B10" s="4" t="s">
        <v>198</v>
      </c>
      <c r="C10" s="258">
        <v>6111</v>
      </c>
      <c r="D10" s="258">
        <f t="shared" ref="D10:D14" si="0">ROUND(C10*$C$25,0)</f>
        <v>6338</v>
      </c>
      <c r="E10" s="20"/>
      <c r="H10"/>
      <c r="I10"/>
      <c r="J10"/>
      <c r="K10"/>
      <c r="L10"/>
    </row>
    <row r="11" spans="1:12" s="15" customFormat="1" ht="45" customHeight="1">
      <c r="B11" s="41" t="s">
        <v>199</v>
      </c>
      <c r="C11" s="258">
        <v>15273</v>
      </c>
      <c r="D11" s="258">
        <f t="shared" si="0"/>
        <v>15841</v>
      </c>
      <c r="E11" s="20"/>
      <c r="H11"/>
      <c r="I11"/>
      <c r="J11"/>
      <c r="K11"/>
      <c r="L11"/>
    </row>
    <row r="12" spans="1:12" s="15" customFormat="1" ht="35.1" customHeight="1">
      <c r="B12" s="259" t="s">
        <v>10</v>
      </c>
      <c r="C12" s="258">
        <v>45837</v>
      </c>
      <c r="D12" s="258">
        <f t="shared" si="0"/>
        <v>47542</v>
      </c>
      <c r="E12" s="20"/>
      <c r="H12"/>
      <c r="I12"/>
      <c r="J12"/>
      <c r="K12"/>
      <c r="L12"/>
    </row>
    <row r="13" spans="1:12" s="15" customFormat="1" ht="48" customHeight="1">
      <c r="B13" s="41" t="s">
        <v>11</v>
      </c>
      <c r="C13" s="258">
        <v>84034</v>
      </c>
      <c r="D13" s="258">
        <f t="shared" si="0"/>
        <v>87160</v>
      </c>
      <c r="E13" s="20"/>
      <c r="H13"/>
      <c r="I13"/>
      <c r="J13"/>
      <c r="K13"/>
      <c r="L13"/>
    </row>
    <row r="14" spans="1:12" s="15" customFormat="1" ht="35.1" customHeight="1">
      <c r="B14" s="41" t="s">
        <v>12</v>
      </c>
      <c r="C14" s="258">
        <v>18334</v>
      </c>
      <c r="D14" s="258">
        <f t="shared" si="0"/>
        <v>19016</v>
      </c>
      <c r="E14" s="20"/>
      <c r="H14"/>
      <c r="I14"/>
      <c r="J14"/>
      <c r="K14"/>
      <c r="L14"/>
    </row>
    <row r="15" spans="1:12" s="15" customFormat="1" ht="45" customHeight="1">
      <c r="B15" s="142" t="s">
        <v>195</v>
      </c>
      <c r="C15" s="143" t="s">
        <v>196</v>
      </c>
      <c r="D15" s="143" t="s">
        <v>196</v>
      </c>
      <c r="E15" s="20"/>
      <c r="H15"/>
      <c r="I15"/>
      <c r="J15"/>
      <c r="K15"/>
      <c r="L15"/>
    </row>
    <row r="16" spans="1:12" s="15" customFormat="1" ht="35.1" customHeight="1">
      <c r="A16"/>
      <c r="B16" s="310" t="s">
        <v>200</v>
      </c>
      <c r="C16" s="58"/>
      <c r="D16" s="315">
        <f>SUM(D9:D14)</f>
        <v>181841</v>
      </c>
      <c r="E16" s="17"/>
      <c r="F16" s="17"/>
      <c r="G16" s="17"/>
      <c r="H16"/>
      <c r="I16"/>
      <c r="J16"/>
      <c r="K16"/>
      <c r="L16"/>
    </row>
    <row r="17" spans="1:12" s="15" customFormat="1" ht="12.75">
      <c r="A17"/>
      <c r="B17" s="329"/>
      <c r="D17" s="31"/>
      <c r="H17"/>
      <c r="I17"/>
      <c r="J17"/>
      <c r="K17"/>
      <c r="L17"/>
    </row>
    <row r="18" spans="1:12" s="15" customFormat="1" ht="66" customHeight="1">
      <c r="A18"/>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55.5" customHeight="1">
      <c r="B22" s="507" t="s">
        <v>29</v>
      </c>
      <c r="C22" s="508"/>
      <c r="D22" s="508"/>
      <c r="E22" s="508"/>
      <c r="F22" s="508"/>
      <c r="G22" s="509"/>
    </row>
    <row r="23" spans="1:12" s="15" customFormat="1" ht="12.75">
      <c r="A23"/>
      <c r="B23" s="1"/>
      <c r="C23" s="1"/>
      <c r="H23"/>
      <c r="I23"/>
      <c r="J23"/>
      <c r="K23"/>
      <c r="L23"/>
    </row>
    <row r="24" spans="1:12" s="15" customFormat="1" ht="12.75" hidden="1">
      <c r="A24"/>
      <c r="B24" s="138" t="s">
        <v>36</v>
      </c>
      <c r="H24"/>
      <c r="I24"/>
      <c r="J24"/>
      <c r="K24"/>
      <c r="L24"/>
    </row>
    <row r="25" spans="1:12" s="15" customFormat="1" ht="12.75" hidden="1">
      <c r="A25"/>
      <c r="B25" s="25" t="s">
        <v>18</v>
      </c>
      <c r="C25" s="27">
        <v>1.0371999999999999</v>
      </c>
      <c r="D25" s="49"/>
      <c r="H25"/>
      <c r="I25"/>
      <c r="J25"/>
      <c r="K25"/>
      <c r="L25"/>
    </row>
    <row r="26" spans="1:12" s="15" customFormat="1" ht="12.75" hidden="1">
      <c r="A26"/>
      <c r="B26" s="1"/>
      <c r="C26" s="26"/>
      <c r="H26"/>
      <c r="I26"/>
      <c r="J26"/>
      <c r="K26"/>
      <c r="L26"/>
    </row>
    <row r="27" spans="1:12" s="15" customFormat="1" ht="12.75">
      <c r="A27"/>
      <c r="H27"/>
      <c r="I27"/>
      <c r="J27"/>
      <c r="K27"/>
      <c r="L27"/>
    </row>
    <row r="32" spans="1:12" ht="33" customHeight="1">
      <c r="B32" s="507" t="s">
        <v>197</v>
      </c>
      <c r="C32" s="508"/>
      <c r="D32" s="508"/>
      <c r="E32" s="509"/>
    </row>
    <row r="34" spans="2:9" s="15" customFormat="1" ht="36.75" customHeight="1">
      <c r="B34" s="507" t="s">
        <v>22</v>
      </c>
      <c r="C34" s="508"/>
      <c r="D34" s="508"/>
      <c r="E34" s="508"/>
      <c r="F34" s="508"/>
      <c r="G34" s="509"/>
      <c r="H34" s="10"/>
      <c r="I34" s="10"/>
    </row>
  </sheetData>
  <mergeCells count="8">
    <mergeCell ref="B32:E32"/>
    <mergeCell ref="B34:G34"/>
    <mergeCell ref="B22:G22"/>
    <mergeCell ref="A2:G2"/>
    <mergeCell ref="A3:G3"/>
    <mergeCell ref="A4:G4"/>
    <mergeCell ref="A5:G5"/>
    <mergeCell ref="E18:G18"/>
  </mergeCells>
  <printOptions horizontalCentered="1"/>
  <pageMargins left="0.25" right="0.25" top="0.25" bottom="0.25" header="0.25" footer="0.25"/>
  <pageSetup scale="78"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pageSetUpPr fitToPage="1"/>
  </sheetPr>
  <dimension ref="A2:I28"/>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22"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193</v>
      </c>
      <c r="B2" s="510"/>
      <c r="C2" s="510"/>
      <c r="D2" s="510"/>
      <c r="E2" s="510"/>
      <c r="F2" s="510"/>
      <c r="G2" s="510"/>
    </row>
    <row r="3" spans="1:7" s="11" customFormat="1" ht="19.899999999999999" customHeight="1">
      <c r="A3" s="510" t="s">
        <v>30</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194</v>
      </c>
      <c r="B5" s="510"/>
      <c r="C5" s="510"/>
      <c r="D5" s="510"/>
      <c r="E5" s="510"/>
      <c r="F5" s="510"/>
      <c r="G5" s="510"/>
    </row>
    <row r="6" spans="1:7" s="11" customFormat="1" ht="15.75">
      <c r="A6" s="393"/>
      <c r="B6" s="393"/>
      <c r="C6" s="393"/>
      <c r="D6" s="393"/>
      <c r="E6" s="393"/>
      <c r="F6" s="393"/>
      <c r="G6" s="393"/>
    </row>
    <row r="7" spans="1:7">
      <c r="B7" s="17"/>
      <c r="C7" s="17"/>
      <c r="D7" s="16" t="s">
        <v>4</v>
      </c>
      <c r="E7" s="2"/>
      <c r="F7" s="2"/>
      <c r="G7" s="2"/>
    </row>
    <row r="8" spans="1:7" ht="40.9" customHeight="1">
      <c r="B8" s="316" t="s">
        <v>5</v>
      </c>
      <c r="C8" s="318" t="s">
        <v>6</v>
      </c>
      <c r="D8" s="316" t="s">
        <v>7</v>
      </c>
      <c r="E8" s="2"/>
      <c r="F8" s="2"/>
      <c r="G8" s="2"/>
    </row>
    <row r="9" spans="1:7" ht="40.9" customHeight="1">
      <c r="B9" s="400" t="s">
        <v>8</v>
      </c>
      <c r="C9" s="308">
        <v>5817</v>
      </c>
      <c r="D9" s="305">
        <f>ROUND(C9*$C$25,0)</f>
        <v>6033</v>
      </c>
      <c r="E9" s="2"/>
      <c r="F9" s="2"/>
      <c r="G9" s="2"/>
    </row>
    <row r="10" spans="1:7" ht="35.1" customHeight="1">
      <c r="B10" s="4" t="s">
        <v>201</v>
      </c>
      <c r="C10" s="309">
        <v>8971</v>
      </c>
      <c r="D10" s="305">
        <f>ROUND(C10*$C$25,0)</f>
        <v>9305</v>
      </c>
      <c r="E10" s="20"/>
    </row>
    <row r="11" spans="1:7" ht="45" customHeight="1">
      <c r="B11" s="41" t="s">
        <v>202</v>
      </c>
      <c r="C11" s="309">
        <v>15273</v>
      </c>
      <c r="D11" s="305">
        <f>ROUND(C11*$C$25,0)</f>
        <v>15841</v>
      </c>
      <c r="E11" s="20"/>
    </row>
    <row r="12" spans="1:7" ht="35.1" customHeight="1">
      <c r="B12" s="259" t="s">
        <v>10</v>
      </c>
      <c r="C12" s="309">
        <v>44850</v>
      </c>
      <c r="D12" s="305">
        <f t="shared" ref="D12:D14" si="0">ROUND(C12*$C$25,0)</f>
        <v>46518</v>
      </c>
      <c r="E12" s="20"/>
    </row>
    <row r="13" spans="1:7" ht="35.1" customHeight="1">
      <c r="B13" s="41" t="s">
        <v>11</v>
      </c>
      <c r="C13" s="309">
        <v>100165</v>
      </c>
      <c r="D13" s="305">
        <f t="shared" si="0"/>
        <v>103891</v>
      </c>
      <c r="E13" s="20"/>
    </row>
    <row r="14" spans="1:7" ht="35.1" customHeight="1">
      <c r="B14" s="41" t="s">
        <v>12</v>
      </c>
      <c r="C14" s="309">
        <v>29901</v>
      </c>
      <c r="D14" s="305">
        <f t="shared" si="0"/>
        <v>31013</v>
      </c>
      <c r="E14" s="20"/>
    </row>
    <row r="15" spans="1:7" ht="49.5" customHeight="1">
      <c r="B15" s="142" t="s">
        <v>195</v>
      </c>
      <c r="C15" s="143" t="s">
        <v>196</v>
      </c>
      <c r="D15" s="143" t="s">
        <v>196</v>
      </c>
      <c r="E15" s="20"/>
    </row>
    <row r="16" spans="1:7" ht="35.1" customHeight="1">
      <c r="B16" s="310" t="s">
        <v>33</v>
      </c>
      <c r="C16" s="321"/>
      <c r="D16" s="314">
        <f>SUM(D9:D14)</f>
        <v>212601</v>
      </c>
      <c r="E16" s="17"/>
      <c r="F16" s="17"/>
      <c r="G16" s="17"/>
    </row>
    <row r="17" spans="1:9">
      <c r="B17" s="329"/>
      <c r="D17" s="31"/>
    </row>
    <row r="18" spans="1:9" ht="63.75"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53"/>
    </row>
    <row r="20" spans="1:9">
      <c r="B20"/>
      <c r="C20" s="9"/>
      <c r="D20" s="53"/>
    </row>
    <row r="21" spans="1:9">
      <c r="B21" s="9"/>
      <c r="C21" s="9"/>
      <c r="D21" s="53"/>
    </row>
    <row r="22" spans="1:9" s="11" customFormat="1" ht="51.75" customHeight="1">
      <c r="A22" s="393"/>
      <c r="B22" s="507" t="s">
        <v>29</v>
      </c>
      <c r="C22" s="508"/>
      <c r="D22" s="508"/>
      <c r="E22" s="508"/>
      <c r="F22" s="508"/>
      <c r="G22" s="509"/>
    </row>
    <row r="23" spans="1:9" hidden="1">
      <c r="B23" s="1"/>
      <c r="C23" s="1"/>
    </row>
    <row r="24" spans="1:9" hidden="1">
      <c r="B24" s="138" t="s">
        <v>36</v>
      </c>
    </row>
    <row r="25" spans="1:9" hidden="1">
      <c r="B25" s="25" t="s">
        <v>18</v>
      </c>
      <c r="C25" s="27">
        <v>1.0371999999999999</v>
      </c>
    </row>
    <row r="26" spans="1:9" hidden="1">
      <c r="B26" s="1"/>
      <c r="C26" s="26"/>
    </row>
    <row r="28" spans="1:9" ht="36.75" customHeight="1">
      <c r="B28" s="507" t="s">
        <v>22</v>
      </c>
      <c r="C28" s="508"/>
      <c r="D28" s="508"/>
      <c r="E28" s="508"/>
      <c r="F28" s="508"/>
      <c r="G28" s="509"/>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pageSetUpPr fitToPage="1"/>
  </sheetPr>
  <dimension ref="A2:I28"/>
  <sheetViews>
    <sheetView showGridLines="0"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23.6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193</v>
      </c>
      <c r="B2" s="510"/>
      <c r="C2" s="510"/>
      <c r="D2" s="510"/>
      <c r="E2" s="510"/>
      <c r="F2" s="510"/>
      <c r="G2" s="510"/>
    </row>
    <row r="3" spans="1:7" s="11" customFormat="1" ht="19.899999999999999" customHeight="1">
      <c r="A3" s="510" t="s">
        <v>203</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194</v>
      </c>
      <c r="B5" s="510"/>
      <c r="C5" s="510"/>
      <c r="D5" s="510"/>
      <c r="E5" s="510"/>
      <c r="F5" s="510"/>
      <c r="G5" s="510"/>
    </row>
    <row r="6" spans="1:7" s="11" customFormat="1" ht="15.75">
      <c r="A6" s="393"/>
      <c r="B6" s="393"/>
      <c r="C6" s="393"/>
      <c r="D6" s="393"/>
      <c r="E6" s="393"/>
      <c r="F6" s="393"/>
      <c r="G6" s="393"/>
    </row>
    <row r="7" spans="1:7">
      <c r="B7" s="17"/>
      <c r="C7" s="17"/>
      <c r="D7" s="16" t="s">
        <v>4</v>
      </c>
      <c r="E7" s="2"/>
      <c r="F7" s="2"/>
      <c r="G7" s="2"/>
    </row>
    <row r="8" spans="1:7" ht="40.9" customHeight="1">
      <c r="B8" s="316" t="s">
        <v>5</v>
      </c>
      <c r="C8" s="318" t="s">
        <v>6</v>
      </c>
      <c r="D8" s="316" t="s">
        <v>7</v>
      </c>
      <c r="E8" s="2"/>
      <c r="F8" s="2"/>
      <c r="G8" s="2"/>
    </row>
    <row r="9" spans="1:7" ht="45" customHeight="1">
      <c r="B9" s="400" t="s">
        <v>8</v>
      </c>
      <c r="C9" s="301">
        <v>5944</v>
      </c>
      <c r="D9" s="258">
        <f>ROUND(C9*$C$25,0)</f>
        <v>6165</v>
      </c>
      <c r="E9" s="2"/>
      <c r="F9" s="2"/>
      <c r="G9" s="2"/>
    </row>
    <row r="10" spans="1:7" ht="35.1" customHeight="1">
      <c r="B10" s="259" t="s">
        <v>40</v>
      </c>
      <c r="C10" s="258">
        <v>9168</v>
      </c>
      <c r="D10" s="258">
        <f>ROUND(C10*$C$25,0)</f>
        <v>9509</v>
      </c>
      <c r="E10" s="20"/>
    </row>
    <row r="11" spans="1:7" ht="45" customHeight="1">
      <c r="B11" s="41" t="s">
        <v>202</v>
      </c>
      <c r="C11" s="302" t="s">
        <v>41</v>
      </c>
      <c r="D11" s="258" t="s">
        <v>41</v>
      </c>
      <c r="E11" s="20"/>
    </row>
    <row r="12" spans="1:7" ht="35.1" customHeight="1">
      <c r="B12" s="259" t="s">
        <v>10</v>
      </c>
      <c r="C12" s="258">
        <v>45837</v>
      </c>
      <c r="D12" s="258">
        <f>ROUND(C12*$C$25,0)</f>
        <v>47542</v>
      </c>
      <c r="E12" s="20"/>
    </row>
    <row r="13" spans="1:7" ht="35.1" customHeight="1">
      <c r="B13" s="41" t="s">
        <v>11</v>
      </c>
      <c r="C13" s="258">
        <v>102371</v>
      </c>
      <c r="D13" s="258">
        <f t="shared" ref="D13:D14" si="0">ROUND(C13*$C$25,0)</f>
        <v>106179</v>
      </c>
      <c r="E13" s="20"/>
    </row>
    <row r="14" spans="1:7" ht="35.1" customHeight="1">
      <c r="B14" s="41" t="s">
        <v>12</v>
      </c>
      <c r="C14" s="258">
        <v>30559</v>
      </c>
      <c r="D14" s="258">
        <f t="shared" si="0"/>
        <v>31696</v>
      </c>
      <c r="E14" s="20"/>
    </row>
    <row r="15" spans="1:7" ht="42.75" customHeight="1">
      <c r="B15" s="142" t="s">
        <v>195</v>
      </c>
      <c r="C15" s="143" t="s">
        <v>196</v>
      </c>
      <c r="D15" s="143" t="s">
        <v>196</v>
      </c>
      <c r="E15" s="20"/>
    </row>
    <row r="16" spans="1:7" ht="35.1" customHeight="1">
      <c r="B16" s="310" t="s">
        <v>204</v>
      </c>
      <c r="C16" s="321"/>
      <c r="D16" s="315">
        <f>D9+D10+D12+D13+D14</f>
        <v>201091</v>
      </c>
      <c r="E16" s="17"/>
      <c r="F16" s="17"/>
      <c r="G16" s="17"/>
    </row>
    <row r="17" spans="1:9">
      <c r="B17" s="329"/>
      <c r="D17" s="31"/>
    </row>
    <row r="18" spans="1:9" ht="66"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53"/>
    </row>
    <row r="20" spans="1:9">
      <c r="B20"/>
      <c r="C20" s="9"/>
      <c r="D20" s="53"/>
    </row>
    <row r="21" spans="1:9">
      <c r="B21" s="9"/>
      <c r="C21" s="9"/>
      <c r="D21" s="53"/>
    </row>
    <row r="22" spans="1:9" s="11" customFormat="1" ht="54.75" customHeight="1">
      <c r="A22" s="393"/>
      <c r="B22"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8"/>
      <c r="D22" s="508"/>
      <c r="E22" s="508"/>
      <c r="F22" s="508"/>
      <c r="G22" s="509"/>
    </row>
    <row r="23" spans="1:9" hidden="1">
      <c r="B23" s="1"/>
      <c r="C23" s="1"/>
    </row>
    <row r="24" spans="1:9" hidden="1">
      <c r="B24" s="138" t="s">
        <v>205</v>
      </c>
    </row>
    <row r="25" spans="1:9" hidden="1">
      <c r="B25" s="25" t="s">
        <v>18</v>
      </c>
      <c r="C25" s="27">
        <v>1.0371999999999999</v>
      </c>
    </row>
    <row r="26" spans="1:9" hidden="1">
      <c r="B26" s="1"/>
      <c r="C26" s="26"/>
    </row>
    <row r="28" spans="1:9" ht="36.75" customHeight="1">
      <c r="B28" s="507" t="s">
        <v>22</v>
      </c>
      <c r="C28" s="508"/>
      <c r="D28" s="508"/>
      <c r="E28" s="508"/>
      <c r="F28" s="508"/>
      <c r="G28" s="509"/>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pageSetUpPr fitToPage="1"/>
  </sheetPr>
  <dimension ref="A2:I28"/>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27.8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10" t="s">
        <v>193</v>
      </c>
      <c r="B2" s="510"/>
      <c r="C2" s="510"/>
      <c r="D2" s="510"/>
      <c r="E2" s="510"/>
      <c r="F2" s="510"/>
      <c r="G2" s="510"/>
    </row>
    <row r="3" spans="1:7" s="11" customFormat="1" ht="19.899999999999999" customHeight="1">
      <c r="A3" s="510" t="s">
        <v>206</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194</v>
      </c>
      <c r="B5" s="510"/>
      <c r="C5" s="510"/>
      <c r="D5" s="510"/>
      <c r="E5" s="510"/>
      <c r="F5" s="510"/>
      <c r="G5" s="510"/>
    </row>
    <row r="6" spans="1:7" s="12" customFormat="1" ht="15">
      <c r="B6" s="13"/>
      <c r="C6" s="13"/>
    </row>
    <row r="7" spans="1:7">
      <c r="B7" s="17"/>
      <c r="C7" s="17"/>
      <c r="D7" s="2" t="s">
        <v>207</v>
      </c>
      <c r="E7" s="2"/>
      <c r="F7" s="2"/>
      <c r="G7" s="2"/>
    </row>
    <row r="8" spans="1:7" ht="40.15" customHeight="1">
      <c r="B8" s="316" t="s">
        <v>5</v>
      </c>
      <c r="C8" s="318" t="s">
        <v>6</v>
      </c>
      <c r="D8" s="316" t="s">
        <v>7</v>
      </c>
      <c r="E8" s="2"/>
      <c r="F8" s="2"/>
      <c r="G8" s="2"/>
    </row>
    <row r="9" spans="1:7" ht="42.75" customHeight="1">
      <c r="B9" s="400" t="s">
        <v>8</v>
      </c>
      <c r="C9" s="301">
        <v>5691</v>
      </c>
      <c r="D9" s="258">
        <f>ROUND(C9*$C$25,0)</f>
        <v>5903</v>
      </c>
      <c r="E9" s="2"/>
      <c r="F9" s="2"/>
      <c r="G9" s="2"/>
    </row>
    <row r="10" spans="1:7" ht="35.1" customHeight="1">
      <c r="B10" s="259" t="s">
        <v>9</v>
      </c>
      <c r="C10" s="301">
        <v>14444</v>
      </c>
      <c r="D10" s="258">
        <f t="shared" ref="D10:D13" si="0">ROUND(C10*$C$25,0)</f>
        <v>14981</v>
      </c>
      <c r="E10" s="20"/>
    </row>
    <row r="11" spans="1:7" ht="35.1" customHeight="1">
      <c r="B11" s="259" t="s">
        <v>10</v>
      </c>
      <c r="C11" s="301">
        <v>105641</v>
      </c>
      <c r="D11" s="258">
        <f t="shared" si="0"/>
        <v>109571</v>
      </c>
      <c r="E11" s="20"/>
    </row>
    <row r="12" spans="1:7" ht="49.5" customHeight="1">
      <c r="B12" s="399" t="s">
        <v>11</v>
      </c>
      <c r="C12" s="301">
        <v>26763</v>
      </c>
      <c r="D12" s="258">
        <f t="shared" si="0"/>
        <v>27759</v>
      </c>
      <c r="E12" s="20"/>
    </row>
    <row r="13" spans="1:7" ht="42" customHeight="1">
      <c r="B13" s="41" t="s">
        <v>12</v>
      </c>
      <c r="C13" s="301">
        <v>10357</v>
      </c>
      <c r="D13" s="258">
        <f t="shared" si="0"/>
        <v>10742</v>
      </c>
      <c r="E13" s="20"/>
    </row>
    <row r="14" spans="1:7" ht="42" customHeight="1">
      <c r="B14" s="388" t="s">
        <v>195</v>
      </c>
      <c r="C14" s="389" t="s">
        <v>196</v>
      </c>
      <c r="D14" s="390" t="s">
        <v>196</v>
      </c>
      <c r="E14" s="20"/>
    </row>
    <row r="15" spans="1:7" ht="35.1" customHeight="1">
      <c r="B15" s="310" t="s">
        <v>13</v>
      </c>
      <c r="C15" s="310"/>
      <c r="D15" s="315">
        <f>SUM(D9:D13)</f>
        <v>168956</v>
      </c>
      <c r="E15" s="17"/>
      <c r="F15" s="17"/>
      <c r="G15" s="17"/>
    </row>
    <row r="16" spans="1:7">
      <c r="B16" s="329"/>
      <c r="C16" s="329"/>
      <c r="D16" s="31"/>
    </row>
    <row r="17" spans="1:9" ht="66.7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row>
    <row r="19" spans="1:9">
      <c r="B19" s="9"/>
      <c r="C19" s="9"/>
      <c r="D19" s="8"/>
    </row>
    <row r="20" spans="1:9" ht="45.75" customHeight="1">
      <c r="B20"/>
      <c r="C20" s="52"/>
      <c r="D20" s="507" t="s">
        <v>197</v>
      </c>
      <c r="E20" s="508"/>
      <c r="F20" s="508"/>
      <c r="G20" s="509"/>
    </row>
    <row r="21" spans="1:9" ht="11.45" customHeight="1">
      <c r="B21" s="1"/>
      <c r="C21" s="1"/>
    </row>
    <row r="22" spans="1:9" ht="45.75" customHeight="1">
      <c r="B22"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8"/>
      <c r="D22" s="508"/>
      <c r="E22" s="508"/>
      <c r="F22" s="508"/>
      <c r="G22" s="509"/>
    </row>
    <row r="23" spans="1:9" ht="6" customHeight="1"/>
    <row r="24" spans="1:9" hidden="1">
      <c r="B24" s="138" t="s">
        <v>36</v>
      </c>
    </row>
    <row r="25" spans="1:9" s="10" customFormat="1" hidden="1">
      <c r="A25" s="15"/>
      <c r="B25" s="25" t="s">
        <v>18</v>
      </c>
      <c r="C25" s="27">
        <v>1.0371999999999999</v>
      </c>
      <c r="D25" s="15"/>
      <c r="E25" s="15"/>
      <c r="F25" s="15"/>
      <c r="G25" s="15"/>
    </row>
    <row r="26" spans="1:9" hidden="1">
      <c r="B26" s="1"/>
      <c r="C26" s="26"/>
    </row>
    <row r="28" spans="1:9" ht="36.75" customHeight="1">
      <c r="B28" s="507" t="s">
        <v>22</v>
      </c>
      <c r="C28" s="508"/>
      <c r="D28" s="508"/>
      <c r="E28" s="508"/>
      <c r="F28" s="508"/>
      <c r="G28" s="509"/>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6"/>
    <pageSetUpPr fitToPage="1"/>
  </sheetPr>
  <dimension ref="A2:L28"/>
  <sheetViews>
    <sheetView showGridLines="0" topLeftCell="A8" zoomScale="90" zoomScaleNormal="90" zoomScaleSheetLayoutView="70" workbookViewId="0">
      <selection activeCell="F15" sqref="F15"/>
    </sheetView>
  </sheetViews>
  <sheetFormatPr defaultColWidth="9" defaultRowHeight="12"/>
  <cols>
    <col min="1" max="1" width="2.875" customWidth="1"/>
    <col min="2" max="2" width="64" customWidth="1"/>
    <col min="3" max="3" width="24" hidden="1" customWidth="1"/>
    <col min="4" max="4" width="24" customWidth="1"/>
    <col min="5" max="6" width="18.625" customWidth="1"/>
    <col min="7" max="7" width="12.625" customWidth="1"/>
    <col min="8" max="8" width="9" customWidth="1"/>
  </cols>
  <sheetData>
    <row r="2" spans="1:12" s="11" customFormat="1" ht="19.899999999999999" customHeight="1">
      <c r="A2" s="510" t="s">
        <v>193</v>
      </c>
      <c r="B2" s="510"/>
      <c r="C2" s="510"/>
      <c r="D2" s="510"/>
      <c r="E2" s="510"/>
      <c r="F2" s="510"/>
      <c r="G2" s="510"/>
    </row>
    <row r="3" spans="1:12" s="11" customFormat="1" ht="19.899999999999999" customHeight="1">
      <c r="A3" s="510" t="s">
        <v>208</v>
      </c>
      <c r="B3" s="510"/>
      <c r="C3" s="510"/>
      <c r="D3" s="510"/>
      <c r="E3" s="510"/>
      <c r="F3" s="510"/>
      <c r="G3" s="510"/>
    </row>
    <row r="4" spans="1:12" s="11" customFormat="1" ht="19.899999999999999" customHeight="1">
      <c r="A4" s="511" t="str">
        <f>'2023_BannerMD_BMT_AUT_ADULT'!A4:E4</f>
        <v>EFFECTIVE 10/01/2023 THROUGH 9/30/2024</v>
      </c>
      <c r="B4" s="511"/>
      <c r="C4" s="511"/>
      <c r="D4" s="511"/>
      <c r="E4" s="511"/>
      <c r="F4" s="511"/>
      <c r="G4" s="511"/>
    </row>
    <row r="5" spans="1:12" s="11" customFormat="1" ht="19.899999999999999" customHeight="1">
      <c r="A5" s="510" t="s">
        <v>194</v>
      </c>
      <c r="B5" s="510"/>
      <c r="C5" s="510"/>
      <c r="D5" s="510"/>
      <c r="E5" s="510"/>
      <c r="F5" s="510"/>
      <c r="G5" s="510"/>
    </row>
    <row r="6" spans="1:12" s="12" customFormat="1" ht="15">
      <c r="B6" s="13"/>
      <c r="C6" s="13"/>
      <c r="D6" s="14"/>
      <c r="E6" s="14"/>
      <c r="F6" s="14"/>
      <c r="G6" s="14"/>
    </row>
    <row r="7" spans="1:12" s="15" customFormat="1" ht="12.75">
      <c r="B7" s="17"/>
      <c r="C7" s="17"/>
      <c r="D7" s="2" t="s">
        <v>209</v>
      </c>
      <c r="E7" s="2"/>
      <c r="F7" s="2"/>
      <c r="G7" s="2"/>
      <c r="H7"/>
      <c r="I7"/>
      <c r="J7"/>
      <c r="K7"/>
      <c r="L7"/>
    </row>
    <row r="8" spans="1:12" s="15" customFormat="1" ht="39" customHeight="1">
      <c r="B8" s="316" t="s">
        <v>5</v>
      </c>
      <c r="C8" s="318" t="s">
        <v>6</v>
      </c>
      <c r="D8" s="316" t="s">
        <v>7</v>
      </c>
      <c r="E8" s="2"/>
      <c r="F8" s="2"/>
      <c r="G8" s="2"/>
      <c r="H8"/>
      <c r="I8"/>
      <c r="J8"/>
      <c r="K8"/>
      <c r="L8"/>
    </row>
    <row r="9" spans="1:12" s="15" customFormat="1" ht="42" customHeight="1">
      <c r="B9" s="400" t="s">
        <v>8</v>
      </c>
      <c r="C9" s="301">
        <v>5731</v>
      </c>
      <c r="D9" s="258">
        <f>ROUND(C9*$C$25,0)</f>
        <v>5944</v>
      </c>
      <c r="E9" s="2"/>
      <c r="F9" s="2"/>
      <c r="G9" s="2"/>
      <c r="H9"/>
      <c r="I9"/>
      <c r="J9"/>
      <c r="K9"/>
      <c r="L9"/>
    </row>
    <row r="10" spans="1:12" s="15" customFormat="1" ht="35.1" customHeight="1">
      <c r="B10" s="4" t="s">
        <v>92</v>
      </c>
      <c r="C10" s="258">
        <v>6111</v>
      </c>
      <c r="D10" s="258">
        <f t="shared" ref="D10:D14" si="0">ROUND(C10*$C$25,0)</f>
        <v>6338</v>
      </c>
      <c r="E10" s="20"/>
      <c r="H10"/>
      <c r="I10"/>
      <c r="J10"/>
      <c r="K10"/>
      <c r="L10"/>
    </row>
    <row r="11" spans="1:12" s="15" customFormat="1" ht="45" customHeight="1">
      <c r="B11" s="41" t="s">
        <v>199</v>
      </c>
      <c r="C11" s="258">
        <v>15273</v>
      </c>
      <c r="D11" s="258">
        <f t="shared" si="0"/>
        <v>15841</v>
      </c>
      <c r="E11" s="20"/>
      <c r="H11"/>
      <c r="I11"/>
      <c r="J11"/>
      <c r="K11"/>
      <c r="L11"/>
    </row>
    <row r="12" spans="1:12" s="15" customFormat="1" ht="35.1" customHeight="1">
      <c r="B12" s="328" t="s">
        <v>10</v>
      </c>
      <c r="C12" s="311">
        <v>130243</v>
      </c>
      <c r="D12" s="258">
        <f t="shared" si="0"/>
        <v>135088</v>
      </c>
      <c r="E12" s="20"/>
      <c r="H12"/>
      <c r="I12"/>
      <c r="J12"/>
      <c r="K12"/>
      <c r="L12"/>
    </row>
    <row r="13" spans="1:12" s="15" customFormat="1" ht="48" customHeight="1">
      <c r="B13" s="41" t="s">
        <v>11</v>
      </c>
      <c r="C13" s="158">
        <v>176577</v>
      </c>
      <c r="D13" s="258">
        <f t="shared" si="0"/>
        <v>183146</v>
      </c>
      <c r="E13" s="20"/>
      <c r="H13"/>
      <c r="I13"/>
      <c r="J13"/>
      <c r="K13"/>
      <c r="L13"/>
    </row>
    <row r="14" spans="1:12" s="15" customFormat="1" ht="35.1" customHeight="1">
      <c r="B14" s="41" t="s">
        <v>12</v>
      </c>
      <c r="C14" s="258">
        <v>25093</v>
      </c>
      <c r="D14" s="258">
        <f t="shared" si="0"/>
        <v>26026</v>
      </c>
      <c r="E14" s="20"/>
      <c r="H14"/>
      <c r="I14"/>
      <c r="J14"/>
      <c r="K14"/>
      <c r="L14"/>
    </row>
    <row r="15" spans="1:12" s="15" customFormat="1" ht="44.25" customHeight="1">
      <c r="B15" s="142" t="s">
        <v>195</v>
      </c>
      <c r="C15" s="143" t="s">
        <v>196</v>
      </c>
      <c r="D15" s="143" t="s">
        <v>196</v>
      </c>
      <c r="E15" s="20"/>
      <c r="H15"/>
      <c r="I15"/>
      <c r="J15"/>
      <c r="K15"/>
      <c r="L15"/>
    </row>
    <row r="16" spans="1:12" s="15" customFormat="1" ht="35.1" customHeight="1">
      <c r="A16"/>
      <c r="B16" s="310" t="s">
        <v>200</v>
      </c>
      <c r="C16" s="321"/>
      <c r="D16" s="315">
        <f>SUM(D9:D14)</f>
        <v>372383</v>
      </c>
      <c r="E16" s="17"/>
      <c r="F16" s="17"/>
      <c r="G16" s="17"/>
      <c r="H16"/>
      <c r="I16"/>
      <c r="J16"/>
      <c r="K16"/>
      <c r="L16"/>
    </row>
    <row r="17" spans="1:12" s="15" customFormat="1" ht="12.75">
      <c r="A17"/>
      <c r="B17" s="329"/>
      <c r="D17" s="31"/>
      <c r="H17"/>
      <c r="I17"/>
      <c r="J17"/>
      <c r="K17"/>
      <c r="L17"/>
    </row>
    <row r="18" spans="1:12" s="15" customFormat="1" ht="63.75" customHeight="1">
      <c r="A18"/>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62.25" customHeight="1">
      <c r="B22" s="507" t="s">
        <v>95</v>
      </c>
      <c r="C22" s="508"/>
      <c r="D22" s="508"/>
      <c r="E22" s="508"/>
      <c r="F22" s="508"/>
      <c r="G22" s="509"/>
    </row>
    <row r="23" spans="1:12" s="15" customFormat="1" ht="12.75">
      <c r="A23"/>
      <c r="B23" s="1"/>
      <c r="C23" s="1"/>
      <c r="H23"/>
      <c r="I23"/>
      <c r="J23"/>
      <c r="K23"/>
      <c r="L23"/>
    </row>
    <row r="24" spans="1:12" s="15" customFormat="1" ht="12.75" hidden="1">
      <c r="A24"/>
      <c r="B24" s="138" t="s">
        <v>36</v>
      </c>
      <c r="H24"/>
      <c r="I24"/>
      <c r="J24"/>
      <c r="K24"/>
      <c r="L24"/>
    </row>
    <row r="25" spans="1:12" s="15" customFormat="1" ht="12.75" hidden="1">
      <c r="A25"/>
      <c r="B25" s="25" t="s">
        <v>18</v>
      </c>
      <c r="C25" s="27">
        <v>1.0371999999999999</v>
      </c>
      <c r="D25" s="49"/>
      <c r="H25"/>
      <c r="I25"/>
      <c r="J25"/>
      <c r="K25"/>
      <c r="L25"/>
    </row>
    <row r="26" spans="1:12" s="15" customFormat="1" ht="36.75" customHeight="1">
      <c r="B26" s="507" t="s">
        <v>22</v>
      </c>
      <c r="C26" s="508"/>
      <c r="D26" s="508"/>
      <c r="E26" s="508"/>
      <c r="F26" s="508"/>
      <c r="G26" s="509"/>
      <c r="H26" s="10"/>
      <c r="I26" s="10"/>
    </row>
    <row r="27" spans="1:12" s="15" customFormat="1" ht="12.75">
      <c r="A27"/>
      <c r="B27" s="1"/>
      <c r="C27" s="26"/>
      <c r="H27"/>
      <c r="I27"/>
      <c r="J27"/>
      <c r="K27"/>
      <c r="L27"/>
    </row>
    <row r="28" spans="1:12" s="15" customFormat="1" ht="12.75">
      <c r="A28"/>
      <c r="H28"/>
      <c r="I28"/>
      <c r="J28"/>
      <c r="K28"/>
      <c r="L28"/>
    </row>
  </sheetData>
  <mergeCells count="7">
    <mergeCell ref="B26:G26"/>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6"/>
    <pageSetUpPr fitToPage="1"/>
  </sheetPr>
  <dimension ref="A2:I27"/>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15.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193</v>
      </c>
      <c r="B2" s="510"/>
      <c r="C2" s="510"/>
      <c r="D2" s="510"/>
      <c r="E2" s="510"/>
      <c r="F2" s="510"/>
      <c r="G2" s="510"/>
    </row>
    <row r="3" spans="1:7" s="11" customFormat="1" ht="19.899999999999999" customHeight="1">
      <c r="A3" s="510" t="s">
        <v>210</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194</v>
      </c>
      <c r="B5" s="510"/>
      <c r="C5" s="510"/>
      <c r="D5" s="510"/>
      <c r="E5" s="510"/>
      <c r="F5" s="510"/>
      <c r="G5" s="510"/>
    </row>
    <row r="6" spans="1:7" s="11" customFormat="1" ht="15.75">
      <c r="A6" s="393"/>
      <c r="B6" s="393"/>
      <c r="C6" s="393"/>
      <c r="D6" s="393"/>
      <c r="E6" s="393"/>
      <c r="F6" s="393"/>
      <c r="G6" s="393"/>
    </row>
    <row r="7" spans="1:7">
      <c r="B7" s="17"/>
      <c r="C7" s="17"/>
      <c r="D7" s="16" t="s">
        <v>209</v>
      </c>
      <c r="E7" s="2"/>
      <c r="F7" s="2"/>
      <c r="G7" s="2"/>
    </row>
    <row r="8" spans="1:7" ht="31.5" customHeight="1">
      <c r="B8" s="316" t="s">
        <v>5</v>
      </c>
      <c r="C8" s="318" t="s">
        <v>6</v>
      </c>
      <c r="D8" s="316" t="s">
        <v>7</v>
      </c>
      <c r="E8" s="2"/>
      <c r="F8" s="2"/>
      <c r="G8" s="2"/>
    </row>
    <row r="9" spans="1:7" ht="40.9" customHeight="1">
      <c r="B9" s="398" t="s">
        <v>8</v>
      </c>
      <c r="C9" s="308">
        <v>5531</v>
      </c>
      <c r="D9" s="305">
        <f>ROUND(C9*$C$25,0)</f>
        <v>5737</v>
      </c>
      <c r="E9" s="2"/>
      <c r="F9" s="2"/>
      <c r="G9" s="2"/>
    </row>
    <row r="10" spans="1:7" ht="35.1" customHeight="1">
      <c r="B10" s="4" t="s">
        <v>201</v>
      </c>
      <c r="C10" s="309">
        <v>9613</v>
      </c>
      <c r="D10" s="305">
        <f t="shared" ref="D10:D14" si="0">ROUND(C10*$C$25,0)</f>
        <v>9971</v>
      </c>
      <c r="E10" s="20"/>
    </row>
    <row r="11" spans="1:7" ht="45" customHeight="1">
      <c r="B11" s="41" t="s">
        <v>202</v>
      </c>
      <c r="C11" s="309">
        <v>14521</v>
      </c>
      <c r="D11" s="305">
        <f t="shared" si="0"/>
        <v>15061</v>
      </c>
      <c r="E11" s="20"/>
    </row>
    <row r="12" spans="1:7" ht="35.1" customHeight="1">
      <c r="B12" s="259" t="s">
        <v>10</v>
      </c>
      <c r="C12" s="309">
        <v>51231</v>
      </c>
      <c r="D12" s="305">
        <f t="shared" si="0"/>
        <v>53137</v>
      </c>
      <c r="E12" s="20"/>
    </row>
    <row r="13" spans="1:7" ht="35.1" customHeight="1">
      <c r="B13" s="41" t="s">
        <v>11</v>
      </c>
      <c r="C13" s="309">
        <v>95239</v>
      </c>
      <c r="D13" s="305">
        <f t="shared" si="0"/>
        <v>98782</v>
      </c>
      <c r="E13" s="20"/>
    </row>
    <row r="14" spans="1:7" ht="35.1" customHeight="1">
      <c r="B14" s="41" t="s">
        <v>12</v>
      </c>
      <c r="C14" s="309">
        <v>28431</v>
      </c>
      <c r="D14" s="305">
        <f t="shared" si="0"/>
        <v>29489</v>
      </c>
      <c r="E14" s="20"/>
    </row>
    <row r="15" spans="1:7" ht="47.25" customHeight="1">
      <c r="B15" s="142" t="s">
        <v>195</v>
      </c>
      <c r="C15" s="143" t="s">
        <v>196</v>
      </c>
      <c r="D15" s="143" t="s">
        <v>196</v>
      </c>
      <c r="E15" s="20"/>
    </row>
    <row r="16" spans="1:7" ht="35.1" customHeight="1">
      <c r="B16" s="310" t="s">
        <v>33</v>
      </c>
      <c r="C16" s="321"/>
      <c r="D16" s="314">
        <f>SUM(D9:D14)</f>
        <v>212177</v>
      </c>
      <c r="E16" s="17"/>
      <c r="F16" s="17"/>
      <c r="G16" s="17"/>
    </row>
    <row r="17" spans="1:9">
      <c r="B17" s="329"/>
      <c r="D17" s="31"/>
    </row>
    <row r="18" spans="1:9" ht="69.75"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53"/>
    </row>
    <row r="20" spans="1:9">
      <c r="B20"/>
      <c r="C20" s="9"/>
      <c r="D20" s="53"/>
    </row>
    <row r="21" spans="1:9">
      <c r="B21" s="9"/>
      <c r="C21" s="9"/>
      <c r="D21" s="53"/>
    </row>
    <row r="22" spans="1:9" s="11" customFormat="1" ht="59.45" customHeight="1">
      <c r="A22" s="393"/>
      <c r="B22" s="507" t="s">
        <v>95</v>
      </c>
      <c r="C22" s="508"/>
      <c r="D22" s="508"/>
      <c r="E22" s="508"/>
      <c r="F22" s="508"/>
      <c r="G22" s="509"/>
    </row>
    <row r="23" spans="1:9" hidden="1">
      <c r="B23" s="1"/>
      <c r="C23" s="1"/>
    </row>
    <row r="24" spans="1:9" hidden="1">
      <c r="B24" s="138" t="s">
        <v>36</v>
      </c>
    </row>
    <row r="25" spans="1:9" hidden="1">
      <c r="B25" s="25" t="s">
        <v>18</v>
      </c>
      <c r="C25" s="27">
        <v>1.0371999999999999</v>
      </c>
    </row>
    <row r="26" spans="1:9">
      <c r="B26" s="1"/>
      <c r="C26" s="26"/>
    </row>
    <row r="27" spans="1:9" ht="36.75" customHeight="1">
      <c r="B27" s="507" t="s">
        <v>22</v>
      </c>
      <c r="C27" s="508"/>
      <c r="D27" s="508"/>
      <c r="E27" s="508"/>
      <c r="F27" s="508"/>
      <c r="G27" s="509"/>
      <c r="H27" s="10"/>
      <c r="I27" s="10"/>
    </row>
  </sheetData>
  <mergeCells count="7">
    <mergeCell ref="B27:G27"/>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6"/>
    <pageSetUpPr fitToPage="1"/>
  </sheetPr>
  <dimension ref="A2:I32"/>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13" style="15" hidden="1" customWidth="1"/>
    <col min="4" max="4" width="23.625" style="15" customWidth="1"/>
    <col min="5" max="6" width="18.625" style="15" customWidth="1"/>
    <col min="7" max="7" width="14.625" style="15" customWidth="1"/>
    <col min="8" max="8" width="9" style="15" customWidth="1"/>
    <col min="9" max="16384" width="9" style="15"/>
  </cols>
  <sheetData>
    <row r="2" spans="1:7" s="11" customFormat="1" ht="19.899999999999999" customHeight="1">
      <c r="A2" s="510" t="s">
        <v>193</v>
      </c>
      <c r="B2" s="510"/>
      <c r="C2" s="510"/>
      <c r="D2" s="510"/>
      <c r="E2" s="510"/>
      <c r="F2" s="510"/>
      <c r="G2" s="510"/>
    </row>
    <row r="3" spans="1:7" s="11" customFormat="1" ht="19.899999999999999" customHeight="1">
      <c r="A3" s="510" t="s">
        <v>211</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194</v>
      </c>
      <c r="B5" s="510"/>
      <c r="C5" s="510"/>
      <c r="D5" s="510"/>
      <c r="E5" s="510"/>
      <c r="F5" s="510"/>
      <c r="G5" s="510"/>
    </row>
    <row r="6" spans="1:7" s="11" customFormat="1" ht="15.75">
      <c r="A6" s="393"/>
      <c r="B6" s="393"/>
      <c r="C6" s="393"/>
      <c r="D6" s="393"/>
      <c r="E6" s="393"/>
      <c r="F6" s="393"/>
      <c r="G6" s="393"/>
    </row>
    <row r="7" spans="1:7">
      <c r="B7" s="17"/>
      <c r="C7" s="17"/>
      <c r="D7" s="16" t="s">
        <v>209</v>
      </c>
      <c r="E7" s="2"/>
      <c r="F7" s="2"/>
      <c r="G7" s="2"/>
    </row>
    <row r="8" spans="1:7" ht="40.9" customHeight="1">
      <c r="B8" s="316" t="s">
        <v>5</v>
      </c>
      <c r="C8" s="318" t="s">
        <v>6</v>
      </c>
      <c r="D8" s="316" t="s">
        <v>7</v>
      </c>
      <c r="E8" s="2"/>
      <c r="F8" s="2"/>
      <c r="G8" s="2"/>
    </row>
    <row r="9" spans="1:7" ht="40.9" customHeight="1">
      <c r="B9" s="398" t="s">
        <v>8</v>
      </c>
      <c r="C9" s="301">
        <v>5409</v>
      </c>
      <c r="D9" s="258">
        <f>ROUND(C9*$C$28,0)</f>
        <v>5610</v>
      </c>
      <c r="E9" s="2"/>
      <c r="F9" s="2"/>
      <c r="G9" s="2"/>
    </row>
    <row r="10" spans="1:7" ht="35.1" customHeight="1">
      <c r="B10" s="259" t="s">
        <v>40</v>
      </c>
      <c r="C10" s="258">
        <v>9198</v>
      </c>
      <c r="D10" s="258">
        <f t="shared" ref="D10:D14" si="0">ROUND(C10*$C$28,0)</f>
        <v>9540</v>
      </c>
      <c r="E10" s="20"/>
    </row>
    <row r="11" spans="1:7" ht="45" customHeight="1">
      <c r="B11" s="41" t="s">
        <v>202</v>
      </c>
      <c r="C11" s="302" t="s">
        <v>41</v>
      </c>
      <c r="D11" s="221" t="s">
        <v>41</v>
      </c>
      <c r="E11" s="20"/>
    </row>
    <row r="12" spans="1:7" ht="35.1" customHeight="1">
      <c r="B12" s="259" t="s">
        <v>10</v>
      </c>
      <c r="C12" s="258">
        <v>50111</v>
      </c>
      <c r="D12" s="258">
        <f t="shared" si="0"/>
        <v>51975</v>
      </c>
      <c r="E12" s="20"/>
    </row>
    <row r="13" spans="1:7" ht="35.1" customHeight="1">
      <c r="B13" s="41" t="s">
        <v>11</v>
      </c>
      <c r="C13" s="258">
        <v>93155</v>
      </c>
      <c r="D13" s="258">
        <f t="shared" si="0"/>
        <v>96620</v>
      </c>
      <c r="E13" s="20"/>
    </row>
    <row r="14" spans="1:7" ht="35.1" customHeight="1">
      <c r="B14" s="41" t="s">
        <v>12</v>
      </c>
      <c r="C14" s="258">
        <v>27809</v>
      </c>
      <c r="D14" s="258">
        <f t="shared" si="0"/>
        <v>28843</v>
      </c>
      <c r="E14" s="20"/>
    </row>
    <row r="15" spans="1:7" ht="46.5" customHeight="1">
      <c r="B15" s="142" t="s">
        <v>195</v>
      </c>
      <c r="C15" s="143" t="s">
        <v>196</v>
      </c>
      <c r="D15" s="143" t="s">
        <v>196</v>
      </c>
      <c r="E15" s="20"/>
    </row>
    <row r="16" spans="1:7" ht="35.1" customHeight="1">
      <c r="B16" s="310" t="s">
        <v>204</v>
      </c>
      <c r="C16" s="321"/>
      <c r="D16" s="315">
        <f>D9+D10+D12+D13+D14</f>
        <v>192588</v>
      </c>
      <c r="E16" s="17"/>
      <c r="F16" s="17"/>
      <c r="G16" s="17"/>
    </row>
    <row r="17" spans="1:9">
      <c r="B17" s="329"/>
      <c r="D17" s="31"/>
    </row>
    <row r="18" spans="1:9" ht="69.75"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53"/>
    </row>
    <row r="20" spans="1:9" ht="27.75" customHeight="1">
      <c r="B20" s="1"/>
      <c r="C20" s="1" t="s">
        <v>34</v>
      </c>
      <c r="D20" s="57" t="s">
        <v>34</v>
      </c>
    </row>
    <row r="21" spans="1:9" ht="75.75" customHeight="1">
      <c r="B21"/>
      <c r="C21" s="147">
        <v>246648</v>
      </c>
      <c r="D21" s="258">
        <f>ROUND(C21*$C$28,0)</f>
        <v>255823</v>
      </c>
      <c r="E21" s="543" t="s">
        <v>212</v>
      </c>
      <c r="F21" s="544"/>
      <c r="G21" s="545"/>
    </row>
    <row r="23" spans="1:9">
      <c r="B23"/>
      <c r="C23" s="9"/>
      <c r="D23" s="53"/>
    </row>
    <row r="24" spans="1:9">
      <c r="B24" s="9"/>
      <c r="C24" s="9"/>
      <c r="D24" s="53"/>
    </row>
    <row r="25" spans="1:9" s="11" customFormat="1" ht="54.75" customHeight="1">
      <c r="A25" s="393"/>
      <c r="B2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row>
    <row r="26" spans="1:9" hidden="1">
      <c r="B26" s="1"/>
      <c r="C26" s="1"/>
    </row>
    <row r="27" spans="1:9" hidden="1">
      <c r="B27" s="138" t="s">
        <v>205</v>
      </c>
    </row>
    <row r="28" spans="1:9" hidden="1">
      <c r="B28" s="25" t="s">
        <v>18</v>
      </c>
      <c r="C28" s="27">
        <v>1.0371999999999999</v>
      </c>
    </row>
    <row r="29" spans="1:9" hidden="1">
      <c r="B29" s="1"/>
      <c r="D29" s="26"/>
    </row>
    <row r="30" spans="1:9" hidden="1"/>
    <row r="32" spans="1:9" ht="36.75" customHeight="1">
      <c r="B32" s="507" t="s">
        <v>22</v>
      </c>
      <c r="C32" s="508"/>
      <c r="D32" s="508"/>
      <c r="E32" s="508"/>
      <c r="F32" s="508"/>
      <c r="G32" s="509"/>
      <c r="H32" s="10"/>
      <c r="I32" s="10"/>
    </row>
  </sheetData>
  <mergeCells count="8">
    <mergeCell ref="B32:G32"/>
    <mergeCell ref="B25:G25"/>
    <mergeCell ref="E21:G21"/>
    <mergeCell ref="A2:G2"/>
    <mergeCell ref="A3:G3"/>
    <mergeCell ref="A4:G4"/>
    <mergeCell ref="A5:G5"/>
    <mergeCell ref="E18:G18"/>
  </mergeCells>
  <printOptions horizontalCentered="1"/>
  <pageMargins left="0.25" right="0.25" top="0.25" bottom="0.25" header="0.25" footer="0.25"/>
  <pageSetup scale="76"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0254-4634-4F2D-8BBF-6A8C6250C406}">
  <sheetPr>
    <tabColor theme="6"/>
    <pageSetUpPr fitToPage="1"/>
  </sheetPr>
  <dimension ref="A2:G15"/>
  <sheetViews>
    <sheetView showGridLines="0" zoomScale="90" zoomScaleNormal="90" zoomScaleSheetLayoutView="70" workbookViewId="0">
      <selection activeCell="D21" sqref="D21"/>
    </sheetView>
  </sheetViews>
  <sheetFormatPr defaultColWidth="9" defaultRowHeight="12.75"/>
  <cols>
    <col min="1" max="1" width="2.875" style="15" customWidth="1"/>
    <col min="2" max="2" width="64" style="15" customWidth="1"/>
    <col min="3" max="3" width="14" style="15" hidden="1" customWidth="1"/>
    <col min="4" max="4" width="24" style="15" customWidth="1"/>
    <col min="5" max="5" width="9" style="15" customWidth="1"/>
    <col min="6" max="16384" width="9" style="15"/>
  </cols>
  <sheetData>
    <row r="2" spans="1:7" s="11" customFormat="1" ht="19.899999999999999" customHeight="1">
      <c r="A2" s="510" t="s">
        <v>193</v>
      </c>
      <c r="B2" s="510"/>
      <c r="C2" s="510"/>
      <c r="D2" s="510"/>
    </row>
    <row r="3" spans="1:7" s="11" customFormat="1" ht="19.899999999999999" customHeight="1">
      <c r="A3" s="510" t="s">
        <v>45</v>
      </c>
      <c r="B3" s="510"/>
      <c r="C3" s="510"/>
      <c r="D3" s="510"/>
    </row>
    <row r="4" spans="1:7" s="11" customFormat="1" ht="19.899999999999999" customHeight="1">
      <c r="A4" s="511" t="str">
        <f>'2023_BannerMD_BMT_AUT_ADULT'!A4:E4</f>
        <v>EFFECTIVE 10/01/2023 THROUGH 9/30/2024</v>
      </c>
      <c r="B4" s="511"/>
      <c r="C4" s="511"/>
      <c r="D4" s="511"/>
      <c r="E4" s="130"/>
      <c r="F4" s="130"/>
      <c r="G4" s="130"/>
    </row>
    <row r="5" spans="1:7" s="11" customFormat="1" ht="19.899999999999999" customHeight="1">
      <c r="A5" s="510" t="s">
        <v>194</v>
      </c>
      <c r="B5" s="510"/>
      <c r="C5" s="510"/>
      <c r="D5" s="510"/>
    </row>
    <row r="6" spans="1:7" s="12" customFormat="1" ht="15">
      <c r="B6" s="13"/>
      <c r="C6" s="13"/>
      <c r="D6" s="14"/>
    </row>
    <row r="7" spans="1:7">
      <c r="B7" s="17"/>
      <c r="C7" s="17"/>
      <c r="D7" s="2" t="s">
        <v>46</v>
      </c>
    </row>
    <row r="8" spans="1:7" ht="39" customHeight="1">
      <c r="B8" s="316" t="s">
        <v>5</v>
      </c>
      <c r="C8" s="318" t="s">
        <v>6</v>
      </c>
      <c r="D8" s="316" t="s">
        <v>7</v>
      </c>
    </row>
    <row r="9" spans="1:7" ht="20.100000000000001" customHeight="1">
      <c r="B9" s="41" t="s">
        <v>47</v>
      </c>
      <c r="C9" s="306">
        <v>7058</v>
      </c>
      <c r="D9" s="306">
        <f>ROUND($C$9*$C$14,0)</f>
        <v>7321</v>
      </c>
    </row>
    <row r="10" spans="1:7" ht="35.1" customHeight="1">
      <c r="B10" s="303" t="s">
        <v>48</v>
      </c>
      <c r="C10" s="303"/>
      <c r="D10" s="307">
        <f>SUM(D9)</f>
        <v>7321</v>
      </c>
    </row>
    <row r="11" spans="1:7">
      <c r="B11" s="331"/>
      <c r="C11" s="331"/>
      <c r="D11" s="323"/>
    </row>
    <row r="12" spans="1:7" hidden="1">
      <c r="B12" s="1"/>
      <c r="C12" s="1"/>
    </row>
    <row r="13" spans="1:7" hidden="1">
      <c r="B13" s="138" t="s">
        <v>36</v>
      </c>
    </row>
    <row r="14" spans="1:7" hidden="1">
      <c r="B14" s="25" t="s">
        <v>18</v>
      </c>
      <c r="C14" s="330">
        <v>1.0371999999999999</v>
      </c>
      <c r="D14" s="49"/>
    </row>
    <row r="15" spans="1:7">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6"/>
    <pageSetUpPr fitToPage="1"/>
  </sheetPr>
  <dimension ref="A1:G26"/>
  <sheetViews>
    <sheetView showGridLines="0" zoomScale="90" zoomScaleNormal="90" zoomScaleSheetLayoutView="70" workbookViewId="0">
      <selection activeCell="E9" sqref="E9"/>
    </sheetView>
  </sheetViews>
  <sheetFormatPr defaultColWidth="9" defaultRowHeight="12.7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16384" width="9" style="15"/>
  </cols>
  <sheetData>
    <row r="1" spans="1:7" ht="13.5" customHeight="1"/>
    <row r="2" spans="1:7" s="11" customFormat="1" ht="19.899999999999999" customHeight="1">
      <c r="A2" s="510" t="s">
        <v>193</v>
      </c>
      <c r="B2" s="510"/>
      <c r="C2" s="510"/>
      <c r="D2" s="510"/>
      <c r="E2" s="510"/>
      <c r="F2" s="510"/>
      <c r="G2" s="510"/>
    </row>
    <row r="3" spans="1:7" s="11" customFormat="1" ht="19.899999999999999" customHeight="1">
      <c r="A3" s="510" t="s">
        <v>62</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194</v>
      </c>
      <c r="B5" s="510"/>
      <c r="C5" s="510"/>
      <c r="D5" s="510"/>
      <c r="E5" s="510"/>
      <c r="F5" s="510"/>
      <c r="G5" s="510"/>
    </row>
    <row r="6" spans="1:7" s="11" customFormat="1" ht="17.45" customHeight="1">
      <c r="A6" s="393"/>
      <c r="B6" s="393"/>
      <c r="C6" s="393"/>
      <c r="D6" s="393"/>
      <c r="E6" s="393"/>
      <c r="F6" s="393"/>
      <c r="G6" s="393"/>
    </row>
    <row r="7" spans="1:7">
      <c r="B7" s="17"/>
      <c r="C7" s="17"/>
      <c r="D7" s="16" t="s">
        <v>4</v>
      </c>
      <c r="E7" s="515"/>
      <c r="F7" s="515"/>
      <c r="G7" s="515"/>
    </row>
    <row r="8" spans="1:7" ht="37.9" customHeight="1">
      <c r="B8" s="316" t="s">
        <v>5</v>
      </c>
      <c r="C8" s="318" t="s">
        <v>6</v>
      </c>
      <c r="D8" s="316" t="s">
        <v>7</v>
      </c>
      <c r="E8" s="2"/>
      <c r="F8" s="2"/>
      <c r="G8" s="2"/>
    </row>
    <row r="9" spans="1:7" ht="44.25" customHeight="1">
      <c r="B9" s="398" t="s">
        <v>8</v>
      </c>
      <c r="C9" s="305">
        <v>9135</v>
      </c>
      <c r="D9" s="305">
        <f>ROUND(C9*$C$23,0)</f>
        <v>9475</v>
      </c>
      <c r="E9" s="2"/>
      <c r="F9" s="2"/>
      <c r="G9" s="2"/>
    </row>
    <row r="10" spans="1:7" ht="27" customHeight="1">
      <c r="B10" s="259" t="s">
        <v>10</v>
      </c>
      <c r="C10" s="305">
        <v>118340</v>
      </c>
      <c r="D10" s="305">
        <f t="shared" ref="D10:D12" si="0">ROUND(C10*$C$23,0)</f>
        <v>122742</v>
      </c>
    </row>
    <row r="11" spans="1:7" ht="45" customHeight="1">
      <c r="B11" s="41" t="s">
        <v>11</v>
      </c>
      <c r="C11" s="305">
        <v>88416</v>
      </c>
      <c r="D11" s="305">
        <f t="shared" si="0"/>
        <v>91705</v>
      </c>
    </row>
    <row r="12" spans="1:7" ht="45.75" customHeight="1">
      <c r="B12" s="343" t="s">
        <v>12</v>
      </c>
      <c r="C12" s="313">
        <v>36048</v>
      </c>
      <c r="D12" s="344">
        <f t="shared" si="0"/>
        <v>37389</v>
      </c>
    </row>
    <row r="13" spans="1:7" ht="29.25" customHeight="1">
      <c r="B13" s="310" t="s">
        <v>64</v>
      </c>
      <c r="C13" s="310"/>
      <c r="D13" s="314">
        <f>SUM(D9:D12)</f>
        <v>261311</v>
      </c>
    </row>
    <row r="14" spans="1:7" ht="12" customHeight="1">
      <c r="B14" s="345"/>
      <c r="C14" s="345"/>
      <c r="D14" s="346"/>
    </row>
    <row r="15" spans="1:7" ht="55.9" customHeight="1">
      <c r="B15" s="5" t="s">
        <v>14</v>
      </c>
      <c r="C15" s="5"/>
      <c r="D15" s="385">
        <f>'2023_BannerMD_BMT_AUT_ADULT'!D16</f>
        <v>2317</v>
      </c>
      <c r="E15" s="513"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ht="12" customHeight="1">
      <c r="B16" s="9"/>
      <c r="C16" s="9"/>
      <c r="D16" s="159"/>
    </row>
    <row r="17" spans="1:7" ht="12" customHeight="1">
      <c r="B17" s="9"/>
      <c r="C17" s="9"/>
      <c r="D17" s="159"/>
    </row>
    <row r="18" spans="1:7" ht="15.75" customHeight="1">
      <c r="B18" s="1"/>
      <c r="C18" s="1" t="s">
        <v>34</v>
      </c>
      <c r="D18" s="177" t="s">
        <v>34</v>
      </c>
    </row>
    <row r="19" spans="1:7" ht="81" customHeight="1">
      <c r="B19" s="4" t="s">
        <v>213</v>
      </c>
      <c r="C19" s="202">
        <v>310991</v>
      </c>
      <c r="D19" s="305">
        <f t="shared" ref="D19" si="1">ROUND(C19*$C$23,0)</f>
        <v>322560</v>
      </c>
      <c r="E19"/>
    </row>
    <row r="21" spans="1:7" ht="60" customHeight="1">
      <c r="B21" s="507" t="s">
        <v>183</v>
      </c>
      <c r="C21" s="508"/>
      <c r="D21" s="508"/>
      <c r="E21" s="508"/>
      <c r="F21" s="508"/>
      <c r="G21" s="509"/>
    </row>
    <row r="22" spans="1:7" s="10" customFormat="1" ht="17.45" hidden="1" customHeight="1">
      <c r="A22" s="15"/>
      <c r="B22" s="138" t="s">
        <v>36</v>
      </c>
      <c r="C22" s="15"/>
      <c r="D22" s="15"/>
      <c r="E22" s="15"/>
      <c r="F22" s="15"/>
      <c r="G22" s="15"/>
    </row>
    <row r="23" spans="1:7" hidden="1">
      <c r="B23" s="25" t="s">
        <v>18</v>
      </c>
      <c r="C23" s="27">
        <v>1.0371999999999999</v>
      </c>
    </row>
    <row r="24" spans="1:7">
      <c r="C24" s="198"/>
    </row>
    <row r="26" spans="1:7" s="12" customFormat="1" ht="57" customHeight="1">
      <c r="B26"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508"/>
      <c r="D26" s="508"/>
      <c r="E26" s="508"/>
      <c r="F26" s="508"/>
      <c r="G26" s="509"/>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B662-6167-4EC1-98BC-3043C6180231}">
  <sheetPr>
    <tabColor theme="9" tint="0.59999389629810485"/>
    <pageSetUpPr fitToPage="1"/>
  </sheetPr>
  <dimension ref="A2:G12"/>
  <sheetViews>
    <sheetView showGridLines="0" tabSelected="1" zoomScale="90" zoomScaleNormal="90" zoomScaleSheetLayoutView="70" workbookViewId="0">
      <selection activeCell="F10" sqref="F10"/>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0</v>
      </c>
      <c r="B2" s="510"/>
      <c r="C2" s="510"/>
      <c r="D2" s="510"/>
      <c r="E2" s="85"/>
      <c r="F2" s="85"/>
      <c r="G2" s="85"/>
    </row>
    <row r="3" spans="1:7" s="11" customFormat="1" ht="40.5" customHeight="1">
      <c r="A3" s="516" t="s">
        <v>55</v>
      </c>
      <c r="B3" s="516"/>
      <c r="C3" s="516"/>
      <c r="D3" s="516"/>
    </row>
    <row r="4" spans="1:7" s="11" customFormat="1" ht="19.899999999999999" customHeight="1">
      <c r="A4" s="511" t="s">
        <v>2</v>
      </c>
      <c r="B4" s="511"/>
      <c r="C4" s="511"/>
      <c r="D4" s="511"/>
    </row>
    <row r="5" spans="1:7" s="11" customFormat="1" ht="19.899999999999999" customHeight="1">
      <c r="A5" s="510" t="s">
        <v>3</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07.1" customHeight="1">
      <c r="B9" s="254" t="s">
        <v>56</v>
      </c>
      <c r="C9" s="141" t="s">
        <v>53</v>
      </c>
      <c r="D9" s="141" t="s">
        <v>53</v>
      </c>
    </row>
    <row r="10" spans="1:7" ht="13.9" customHeight="1">
      <c r="B10" s="21"/>
      <c r="C10" s="21"/>
      <c r="D10" s="22"/>
    </row>
    <row r="11" spans="1:7" ht="75.75" customHeight="1">
      <c r="B11" s="517" t="s">
        <v>57</v>
      </c>
      <c r="C11" s="518"/>
      <c r="D11" s="519"/>
    </row>
    <row r="12" spans="1:7" s="11" customFormat="1" ht="12.75" customHeight="1">
      <c r="A12" s="393"/>
      <c r="B12" s="393"/>
      <c r="C12" s="393"/>
      <c r="D12" s="393"/>
    </row>
  </sheetData>
  <mergeCells count="5">
    <mergeCell ref="A2:D2"/>
    <mergeCell ref="A3:D3"/>
    <mergeCell ref="A4:D4"/>
    <mergeCell ref="B11:D11"/>
    <mergeCell ref="A5:E5"/>
  </mergeCells>
  <printOptions horizontalCentered="1"/>
  <pageMargins left="0.25" right="0.25" top="0.25" bottom="0.25" header="0.25" footer="0.25"/>
  <pageSetup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6"/>
    <pageSetUpPr fitToPage="1"/>
  </sheetPr>
  <dimension ref="A2:H23"/>
  <sheetViews>
    <sheetView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21.625" style="15" hidden="1" customWidth="1"/>
    <col min="4" max="4" width="24.125" style="15" customWidth="1"/>
    <col min="5" max="6" width="18.625" style="15" customWidth="1"/>
    <col min="7" max="7" width="12.625" style="15" customWidth="1"/>
    <col min="8" max="8" width="6.5" style="15" customWidth="1"/>
    <col min="9" max="9" width="9" style="15" customWidth="1"/>
    <col min="10" max="16384" width="9" style="15"/>
  </cols>
  <sheetData>
    <row r="2" spans="1:8" s="11" customFormat="1" ht="19.899999999999999" customHeight="1">
      <c r="A2" s="510" t="s">
        <v>193</v>
      </c>
      <c r="B2" s="510"/>
      <c r="C2" s="510"/>
      <c r="D2" s="510"/>
      <c r="E2" s="510"/>
      <c r="F2" s="510"/>
      <c r="G2" s="510"/>
      <c r="H2" s="510"/>
    </row>
    <row r="3" spans="1:8" s="11" customFormat="1" ht="19.899999999999999" customHeight="1">
      <c r="A3" s="510" t="s">
        <v>72</v>
      </c>
      <c r="B3" s="510"/>
      <c r="C3" s="510"/>
      <c r="D3" s="510"/>
      <c r="E3" s="510"/>
      <c r="F3" s="510"/>
      <c r="G3" s="510"/>
      <c r="H3" s="510"/>
    </row>
    <row r="4" spans="1:8" s="11" customFormat="1" ht="19.899999999999999" customHeight="1">
      <c r="A4" s="511" t="str">
        <f>'2023_BannerMD_BMT_AUT_ADULT'!A4:E4</f>
        <v>EFFECTIVE 10/01/2023 THROUGH 9/30/2024</v>
      </c>
      <c r="B4" s="511"/>
      <c r="C4" s="511"/>
      <c r="D4" s="511"/>
      <c r="E4" s="511"/>
      <c r="F4" s="511"/>
      <c r="G4" s="511"/>
      <c r="H4" s="511"/>
    </row>
    <row r="5" spans="1:8" s="11" customFormat="1" ht="19.899999999999999" customHeight="1">
      <c r="A5" s="510" t="s">
        <v>194</v>
      </c>
      <c r="B5" s="510"/>
      <c r="C5" s="510"/>
      <c r="D5" s="510"/>
      <c r="E5" s="510"/>
      <c r="F5" s="510"/>
      <c r="G5" s="510"/>
      <c r="H5" s="510"/>
    </row>
    <row r="6" spans="1:8" s="11" customFormat="1" ht="12.75" customHeight="1">
      <c r="A6" s="2"/>
      <c r="B6" s="2"/>
      <c r="C6" s="2"/>
      <c r="D6" s="2"/>
      <c r="E6" s="2"/>
      <c r="F6" s="2"/>
      <c r="G6" s="2"/>
      <c r="H6" s="2"/>
    </row>
    <row r="7" spans="1:8" ht="13.9" customHeight="1">
      <c r="B7" s="17"/>
      <c r="C7" s="17"/>
      <c r="D7" s="2" t="s">
        <v>4</v>
      </c>
      <c r="E7" s="2"/>
      <c r="F7" s="2"/>
      <c r="G7" s="2"/>
      <c r="H7" s="2"/>
    </row>
    <row r="8" spans="1:8" ht="24.95" customHeight="1">
      <c r="B8" s="316" t="s">
        <v>5</v>
      </c>
      <c r="C8" s="318" t="s">
        <v>6</v>
      </c>
      <c r="D8" s="316" t="s">
        <v>7</v>
      </c>
      <c r="E8" s="2"/>
      <c r="F8" s="2"/>
      <c r="G8" s="2"/>
      <c r="H8" s="2"/>
    </row>
    <row r="9" spans="1:8" ht="39.950000000000003" customHeight="1">
      <c r="B9" s="398" t="s">
        <v>8</v>
      </c>
      <c r="C9" s="301">
        <v>4659</v>
      </c>
      <c r="D9" s="258">
        <f t="shared" ref="D9:D10" si="0">ROUND(C9*$C$22,0)</f>
        <v>4832</v>
      </c>
      <c r="E9" s="2"/>
      <c r="F9" s="2"/>
      <c r="G9" s="2"/>
      <c r="H9" s="2"/>
    </row>
    <row r="10" spans="1:8" ht="39.950000000000003" customHeight="1">
      <c r="B10" s="41" t="s">
        <v>214</v>
      </c>
      <c r="C10" s="258">
        <v>104143</v>
      </c>
      <c r="D10" s="258">
        <f t="shared" si="0"/>
        <v>108017</v>
      </c>
    </row>
    <row r="11" spans="1:8" ht="39.950000000000003" customHeight="1">
      <c r="B11" s="41" t="s">
        <v>215</v>
      </c>
      <c r="C11" s="221">
        <v>19861</v>
      </c>
      <c r="D11" s="258">
        <f>ROUND(C11*$C$22,0)</f>
        <v>20600</v>
      </c>
    </row>
    <row r="12" spans="1:8" ht="39.950000000000003" customHeight="1">
      <c r="B12" s="310" t="s">
        <v>107</v>
      </c>
      <c r="C12" s="310"/>
      <c r="D12" s="304">
        <f>SUM(D9:D11)</f>
        <v>133449</v>
      </c>
      <c r="H12" s="30"/>
    </row>
    <row r="13" spans="1:8">
      <c r="D13" s="322"/>
    </row>
    <row r="14" spans="1:8" ht="66" customHeight="1">
      <c r="B14" s="5" t="s">
        <v>71</v>
      </c>
      <c r="C14" s="5"/>
      <c r="D14" s="151">
        <f>'2023_BannerMD_BMT_AUT_ADULT'!D16</f>
        <v>2317</v>
      </c>
      <c r="E14" s="513" t="str">
        <f>'2023_BannerMD_BMT_AUT_ADULT'!E16</f>
        <v>Days 11+/61+ paid at the per diem rate are not subject to the transplant outlier (prep and transplant through day 60) but are subject to outlier pursuant to the transplant specialty contract at an established threshold of $7,263.18</v>
      </c>
      <c r="F14" s="513"/>
      <c r="G14" s="514"/>
    </row>
    <row r="15" spans="1:8" hidden="1">
      <c r="B15" s="319"/>
      <c r="C15" s="319"/>
      <c r="D15" s="312"/>
    </row>
    <row r="16" spans="1:8">
      <c r="B16"/>
      <c r="C16" s="1"/>
    </row>
    <row r="18" spans="1:8" s="12" customFormat="1" ht="47.25" customHeight="1">
      <c r="A18" s="15"/>
      <c r="B18"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8"/>
      <c r="D18" s="508"/>
      <c r="E18" s="508"/>
      <c r="F18" s="508"/>
      <c r="G18" s="509"/>
      <c r="H18" s="15"/>
    </row>
    <row r="19" spans="1:8">
      <c r="B19" s="25"/>
      <c r="C19" s="26"/>
      <c r="E19" s="20"/>
    </row>
    <row r="20" spans="1:8">
      <c r="B20" s="25"/>
      <c r="C20" s="26"/>
      <c r="E20" s="20"/>
    </row>
    <row r="21" spans="1:8" hidden="1">
      <c r="B21" s="138" t="s">
        <v>36</v>
      </c>
    </row>
    <row r="22" spans="1:8" hidden="1">
      <c r="B22" s="15" t="s">
        <v>18</v>
      </c>
      <c r="C22" s="27">
        <v>1.0371999999999999</v>
      </c>
    </row>
    <row r="23" spans="1:8" hidden="1">
      <c r="C23" s="26"/>
    </row>
  </sheetData>
  <mergeCells count="6">
    <mergeCell ref="B18:G18"/>
    <mergeCell ref="A2:H2"/>
    <mergeCell ref="A3:H3"/>
    <mergeCell ref="A4:H4"/>
    <mergeCell ref="A5:H5"/>
    <mergeCell ref="E14:G14"/>
  </mergeCells>
  <printOptions horizontalCentered="1"/>
  <pageMargins left="0.25" right="0.25" top="0.25" bottom="0.25" header="0.25" footer="0.25"/>
  <pageSetup scale="84"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6"/>
    <pageSetUpPr fitToPage="1"/>
  </sheetPr>
  <dimension ref="A2:G27"/>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12" style="15" hidden="1" customWidth="1"/>
    <col min="4" max="4" width="29" style="15" customWidth="1"/>
    <col min="5" max="5" width="18.625" style="15" customWidth="1"/>
    <col min="6" max="6" width="17" style="15" customWidth="1"/>
    <col min="7" max="7" width="12.625" style="15" customWidth="1"/>
    <col min="8" max="8" width="9" style="15" customWidth="1"/>
    <col min="9" max="16384" width="9" style="15"/>
  </cols>
  <sheetData>
    <row r="2" spans="1:7" s="11" customFormat="1" ht="19.899999999999999" customHeight="1">
      <c r="A2" s="510" t="s">
        <v>193</v>
      </c>
      <c r="B2" s="510"/>
      <c r="C2" s="510"/>
      <c r="D2" s="510"/>
      <c r="E2" s="510"/>
      <c r="F2" s="510"/>
      <c r="G2" s="510"/>
    </row>
    <row r="3" spans="1:7" s="11" customFormat="1" ht="19.899999999999999" customHeight="1">
      <c r="A3" s="510" t="s">
        <v>68</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194</v>
      </c>
      <c r="B5" s="510"/>
      <c r="C5" s="510"/>
      <c r="D5" s="510"/>
      <c r="E5" s="510"/>
      <c r="F5" s="510"/>
      <c r="G5" s="510"/>
    </row>
    <row r="6" spans="1:7" s="11" customFormat="1" ht="15" customHeight="1">
      <c r="A6" s="393"/>
      <c r="B6" s="393"/>
      <c r="C6" s="393"/>
      <c r="D6" s="393"/>
      <c r="E6" s="393"/>
      <c r="F6" s="393"/>
      <c r="G6" s="393"/>
    </row>
    <row r="7" spans="1:7" ht="15" customHeight="1">
      <c r="B7" s="17"/>
      <c r="C7" s="17"/>
      <c r="D7" s="2" t="s">
        <v>4</v>
      </c>
      <c r="E7" s="2"/>
      <c r="F7" s="2"/>
      <c r="G7" s="2"/>
    </row>
    <row r="8" spans="1:7" ht="24.95" customHeight="1">
      <c r="B8" s="316" t="s">
        <v>5</v>
      </c>
      <c r="C8" s="318" t="s">
        <v>6</v>
      </c>
      <c r="D8" s="316" t="s">
        <v>7</v>
      </c>
      <c r="E8" s="2"/>
      <c r="F8" s="2"/>
      <c r="G8" s="2"/>
    </row>
    <row r="9" spans="1:7" ht="42.75" customHeight="1">
      <c r="B9" s="398" t="s">
        <v>8</v>
      </c>
      <c r="C9" s="301">
        <v>4659</v>
      </c>
      <c r="D9" s="258">
        <f>ROUND(C9*$C$26,0)</f>
        <v>4832</v>
      </c>
      <c r="E9" s="2"/>
      <c r="F9" s="2"/>
      <c r="G9" s="2"/>
    </row>
    <row r="10" spans="1:7" ht="33.75" customHeight="1">
      <c r="B10" s="41" t="s">
        <v>214</v>
      </c>
      <c r="C10" s="258">
        <v>104143</v>
      </c>
      <c r="D10" s="258">
        <f>ROUND(C10*$C$26,0)</f>
        <v>108017</v>
      </c>
    </row>
    <row r="11" spans="1:7" ht="35.1" customHeight="1">
      <c r="B11" s="310" t="s">
        <v>216</v>
      </c>
      <c r="C11" s="310"/>
      <c r="D11" s="315">
        <f>SUM(D9:D10)</f>
        <v>112849</v>
      </c>
    </row>
    <row r="12" spans="1:7">
      <c r="D12" s="150"/>
    </row>
    <row r="13" spans="1:7" ht="66" customHeight="1">
      <c r="B13" s="5" t="s">
        <v>71</v>
      </c>
      <c r="C13" s="5"/>
      <c r="D13" s="151">
        <f>'2023_BannerMD_BMT_AUT_ADULT'!D16</f>
        <v>2317</v>
      </c>
      <c r="E13" s="513"/>
      <c r="F13" s="513"/>
      <c r="G13" s="514"/>
    </row>
    <row r="14" spans="1:7">
      <c r="B14" s="9"/>
      <c r="C14" s="9"/>
      <c r="D14" s="8"/>
    </row>
    <row r="15" spans="1:7">
      <c r="B15"/>
      <c r="C15" s="9"/>
      <c r="D15" s="8"/>
    </row>
    <row r="16" spans="1:7">
      <c r="B16" s="9"/>
      <c r="C16" s="9"/>
      <c r="D16" s="8"/>
    </row>
    <row r="17" spans="2:7" s="12" customFormat="1" ht="50.25"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2:7">
      <c r="B18" s="1"/>
      <c r="C18" s="1"/>
    </row>
    <row r="19" spans="2:7">
      <c r="C19" s="1"/>
    </row>
    <row r="21" spans="2:7">
      <c r="B21" s="25"/>
      <c r="C21" s="26"/>
    </row>
    <row r="25" spans="2:7" hidden="1">
      <c r="B25" s="138" t="s">
        <v>36</v>
      </c>
    </row>
    <row r="26" spans="2:7" hidden="1">
      <c r="B26" s="25" t="s">
        <v>18</v>
      </c>
      <c r="C26" s="27">
        <v>1.0371999999999999</v>
      </c>
    </row>
    <row r="27" spans="2:7">
      <c r="C27" s="26"/>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6"/>
    <pageSetUpPr fitToPage="1"/>
  </sheetPr>
  <dimension ref="A2:G27"/>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193</v>
      </c>
      <c r="B2" s="510"/>
      <c r="C2" s="510"/>
      <c r="D2" s="510"/>
      <c r="E2" s="510"/>
      <c r="F2" s="510"/>
      <c r="G2" s="510"/>
    </row>
    <row r="3" spans="1:7" s="11" customFormat="1" ht="19.899999999999999" customHeight="1">
      <c r="A3" s="510" t="s">
        <v>82</v>
      </c>
      <c r="B3" s="510"/>
      <c r="C3" s="510"/>
      <c r="D3" s="510"/>
      <c r="E3" s="510"/>
      <c r="F3" s="510"/>
      <c r="G3" s="510"/>
    </row>
    <row r="4" spans="1:7" s="88"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194</v>
      </c>
      <c r="B5" s="510"/>
      <c r="C5" s="510"/>
      <c r="D5" s="510"/>
      <c r="E5" s="510"/>
      <c r="F5" s="510"/>
      <c r="G5" s="510"/>
    </row>
    <row r="6" spans="1:7" s="11" customFormat="1" ht="12.75" customHeight="1">
      <c r="A6" s="393"/>
      <c r="B6" s="393"/>
      <c r="C6" s="393"/>
      <c r="D6" s="393"/>
      <c r="E6" s="393"/>
      <c r="F6" s="393"/>
      <c r="G6" s="393"/>
    </row>
    <row r="7" spans="1:7" ht="13.15" customHeight="1">
      <c r="B7" s="17"/>
      <c r="C7" s="17"/>
      <c r="D7" s="2" t="s">
        <v>4</v>
      </c>
      <c r="E7" s="515"/>
      <c r="F7" s="515"/>
      <c r="G7" s="515"/>
    </row>
    <row r="8" spans="1:7" ht="24.95" customHeight="1">
      <c r="B8" s="316" t="s">
        <v>5</v>
      </c>
      <c r="C8" s="318" t="s">
        <v>6</v>
      </c>
      <c r="D8" s="316" t="s">
        <v>7</v>
      </c>
      <c r="E8" s="2"/>
      <c r="F8" s="2"/>
      <c r="G8" s="2"/>
    </row>
    <row r="9" spans="1:7" ht="46.5" customHeight="1">
      <c r="B9" s="398" t="s">
        <v>8</v>
      </c>
      <c r="C9" s="301">
        <v>7010</v>
      </c>
      <c r="D9" s="258">
        <f>ROUND(C9*$C$26,0)</f>
        <v>7271</v>
      </c>
      <c r="E9" s="2"/>
      <c r="F9" s="2"/>
      <c r="G9" s="2"/>
    </row>
    <row r="10" spans="1:7" ht="27.75" customHeight="1">
      <c r="B10" s="259" t="s">
        <v>10</v>
      </c>
      <c r="C10" s="258">
        <v>144388</v>
      </c>
      <c r="D10" s="258">
        <f t="shared" ref="D10:D12" si="0">ROUND(C10*$C$26,0)</f>
        <v>149759</v>
      </c>
    </row>
    <row r="11" spans="1:7" ht="39.75" customHeight="1">
      <c r="B11" s="41" t="s">
        <v>11</v>
      </c>
      <c r="C11" s="258">
        <v>106363</v>
      </c>
      <c r="D11" s="258">
        <f t="shared" si="0"/>
        <v>110320</v>
      </c>
    </row>
    <row r="12" spans="1:7" ht="35.1" customHeight="1">
      <c r="B12" s="41" t="s">
        <v>12</v>
      </c>
      <c r="C12" s="258">
        <v>36700</v>
      </c>
      <c r="D12" s="258">
        <f t="shared" si="0"/>
        <v>38065</v>
      </c>
    </row>
    <row r="13" spans="1:7" ht="35.1" customHeight="1">
      <c r="B13" s="310" t="s">
        <v>83</v>
      </c>
      <c r="C13" s="347"/>
      <c r="D13" s="315">
        <f>SUM(D9:D12)</f>
        <v>305415</v>
      </c>
    </row>
    <row r="14" spans="1:7">
      <c r="B14" s="329"/>
      <c r="C14" s="329"/>
      <c r="D14" s="348"/>
    </row>
    <row r="15" spans="1:7" ht="66.75" customHeight="1">
      <c r="B15" s="5" t="s">
        <v>14</v>
      </c>
      <c r="C15" s="5"/>
      <c r="D15" s="151">
        <f>'2023_BannerMD_BMT_AUT_ADULT'!D16</f>
        <v>2317</v>
      </c>
      <c r="E15" s="513"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8"/>
    </row>
    <row r="17" spans="2:7">
      <c r="B17"/>
      <c r="C17" s="9"/>
      <c r="D17" s="8"/>
    </row>
    <row r="18" spans="2:7">
      <c r="B18" s="9"/>
      <c r="C18" s="9"/>
      <c r="D18" s="8"/>
    </row>
    <row r="19" spans="2:7" s="12" customFormat="1" ht="54" customHeight="1">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0" spans="2:7">
      <c r="B20" s="1"/>
      <c r="C20" s="1"/>
    </row>
    <row r="21" spans="2:7">
      <c r="C21" s="1"/>
    </row>
    <row r="25" spans="2:7" hidden="1">
      <c r="B25" s="138" t="s">
        <v>36</v>
      </c>
    </row>
    <row r="26" spans="2:7" hidden="1">
      <c r="B26" s="25" t="s">
        <v>18</v>
      </c>
      <c r="C26" s="27">
        <v>1.0371999999999999</v>
      </c>
    </row>
    <row r="27" spans="2:7" hidden="1">
      <c r="C27" s="26"/>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6"/>
    <pageSetUpPr fitToPage="1"/>
  </sheetPr>
  <dimension ref="A1:G30"/>
  <sheetViews>
    <sheetView showGridLines="0" zoomScale="90" zoomScaleNormal="90" zoomScaleSheetLayoutView="70" workbookViewId="0">
      <selection activeCell="E11" sqref="E11"/>
    </sheetView>
  </sheetViews>
  <sheetFormatPr defaultColWidth="9" defaultRowHeight="12"/>
  <cols>
    <col min="1" max="1" width="3.125" style="10" customWidth="1"/>
    <col min="2" max="2" width="64" style="10" customWidth="1"/>
    <col min="3" max="3" width="20.25" style="10" hidden="1" customWidth="1"/>
    <col min="4" max="4" width="22.875" style="10" customWidth="1"/>
    <col min="5" max="5" width="11.5" style="10" customWidth="1"/>
    <col min="6" max="6" width="9.875" style="10" customWidth="1"/>
    <col min="7" max="7" width="21.75" style="10" customWidth="1"/>
    <col min="8" max="16384" width="9" style="10"/>
  </cols>
  <sheetData>
    <row r="1" spans="1:7" ht="12.75">
      <c r="A1" s="15"/>
      <c r="B1" s="15"/>
      <c r="C1" s="15"/>
      <c r="D1" s="15"/>
      <c r="E1" s="15"/>
      <c r="F1" s="15"/>
      <c r="G1" s="15"/>
    </row>
    <row r="2" spans="1:7" s="47" customFormat="1" ht="19.899999999999999" customHeight="1">
      <c r="A2" s="510" t="s">
        <v>193</v>
      </c>
      <c r="B2" s="510"/>
      <c r="C2" s="510"/>
      <c r="D2" s="510"/>
      <c r="E2" s="510"/>
      <c r="F2" s="510"/>
      <c r="G2" s="510"/>
    </row>
    <row r="3" spans="1:7" s="47" customFormat="1" ht="19.899999999999999" customHeight="1">
      <c r="A3" s="510" t="s">
        <v>217</v>
      </c>
      <c r="B3" s="510"/>
      <c r="C3" s="510"/>
      <c r="D3" s="510"/>
      <c r="E3" s="510"/>
      <c r="F3" s="510"/>
      <c r="G3" s="510"/>
    </row>
    <row r="4" spans="1:7" s="47" customFormat="1" ht="19.899999999999999" customHeight="1">
      <c r="A4" s="510" t="s">
        <v>84</v>
      </c>
      <c r="B4" s="510"/>
      <c r="C4" s="510"/>
      <c r="D4" s="510"/>
      <c r="E4" s="510"/>
      <c r="F4" s="510"/>
      <c r="G4" s="510"/>
    </row>
    <row r="5" spans="1:7" s="87" customFormat="1" ht="19.899999999999999" customHeight="1">
      <c r="A5" s="511" t="str">
        <f>'2023_BannerMD_BMT_AUT_ADULT'!A4:E4</f>
        <v>EFFECTIVE 10/01/2023 THROUGH 9/30/2024</v>
      </c>
      <c r="B5" s="511"/>
      <c r="C5" s="511"/>
      <c r="D5" s="511"/>
      <c r="E5" s="511"/>
      <c r="F5" s="511"/>
      <c r="G5" s="511"/>
    </row>
    <row r="6" spans="1:7" s="47" customFormat="1" ht="20.25" customHeight="1">
      <c r="A6" s="510" t="s">
        <v>194</v>
      </c>
      <c r="B6" s="510"/>
      <c r="C6" s="510"/>
      <c r="D6" s="510"/>
      <c r="E6" s="510"/>
      <c r="F6" s="510"/>
      <c r="G6" s="510"/>
    </row>
    <row r="7" spans="1:7" s="47" customFormat="1" ht="20.25" customHeight="1">
      <c r="A7" s="393"/>
      <c r="B7" s="393"/>
      <c r="C7" s="393"/>
      <c r="D7" s="393"/>
      <c r="E7" s="393"/>
      <c r="F7" s="393"/>
      <c r="G7" s="393"/>
    </row>
    <row r="8" spans="1:7" s="15" customFormat="1" ht="12.75">
      <c r="B8" s="317"/>
      <c r="C8" s="317"/>
      <c r="D8" s="316" t="s">
        <v>4</v>
      </c>
      <c r="E8" s="523"/>
      <c r="F8" s="523"/>
      <c r="G8" s="523"/>
    </row>
    <row r="9" spans="1:7" s="15" customFormat="1" ht="25.5">
      <c r="B9" s="80" t="s">
        <v>5</v>
      </c>
      <c r="C9" s="300" t="s">
        <v>6</v>
      </c>
      <c r="D9" s="80" t="s">
        <v>7</v>
      </c>
      <c r="E9" s="2"/>
      <c r="F9" s="2"/>
      <c r="G9" s="2"/>
    </row>
    <row r="10" spans="1:7" s="15" customFormat="1" ht="44.25" customHeight="1">
      <c r="B10" s="398" t="s">
        <v>8</v>
      </c>
      <c r="C10" s="301">
        <v>7232</v>
      </c>
      <c r="D10" s="258">
        <f>ROUND(C10*$C$29,0)</f>
        <v>7501</v>
      </c>
      <c r="E10" s="2"/>
      <c r="F10" s="2"/>
      <c r="G10" s="2"/>
    </row>
    <row r="11" spans="1:7" s="15" customFormat="1" ht="28.9" customHeight="1">
      <c r="B11" s="259" t="s">
        <v>10</v>
      </c>
      <c r="C11" s="258">
        <v>196458</v>
      </c>
      <c r="D11" s="258">
        <f t="shared" ref="D11:D13" si="0">ROUND(C11*$C$29,0)</f>
        <v>203766</v>
      </c>
    </row>
    <row r="12" spans="1:7" s="15" customFormat="1" ht="29.45" customHeight="1">
      <c r="B12" s="41" t="s">
        <v>11</v>
      </c>
      <c r="C12" s="258">
        <v>106363</v>
      </c>
      <c r="D12" s="258">
        <f t="shared" si="0"/>
        <v>110320</v>
      </c>
    </row>
    <row r="13" spans="1:7" s="15" customFormat="1" ht="36.6" customHeight="1">
      <c r="B13" s="41" t="s">
        <v>12</v>
      </c>
      <c r="C13" s="258">
        <v>38547</v>
      </c>
      <c r="D13" s="258">
        <f t="shared" si="0"/>
        <v>39981</v>
      </c>
    </row>
    <row r="14" spans="1:7" s="15" customFormat="1" ht="35.1" customHeight="1">
      <c r="B14" s="303" t="s">
        <v>85</v>
      </c>
      <c r="C14" s="304">
        <f>SUM(C10:C13)</f>
        <v>348600</v>
      </c>
      <c r="D14" s="304">
        <f>SUM(D10:D13)</f>
        <v>361568</v>
      </c>
    </row>
    <row r="15" spans="1:7" s="15" customFormat="1" ht="12.75">
      <c r="B15" s="321"/>
      <c r="C15" s="320"/>
      <c r="D15" s="315"/>
    </row>
    <row r="16" spans="1:7" s="15" customFormat="1" ht="75.75" customHeight="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3"/>
      <c r="G16" s="514"/>
    </row>
    <row r="17" spans="1:7" s="15" customFormat="1" ht="12.75">
      <c r="B17" s="9"/>
      <c r="C17" s="9"/>
      <c r="D17" s="8"/>
    </row>
    <row r="18" spans="1:7" s="15" customFormat="1" ht="21" customHeight="1">
      <c r="B18"/>
      <c r="C18" s="9"/>
      <c r="D18" s="8"/>
    </row>
    <row r="19" spans="1:7" s="15" customFormat="1" ht="12.75">
      <c r="B19" s="9"/>
      <c r="C19" s="9"/>
      <c r="D19" s="8"/>
    </row>
    <row r="20" spans="1:7" ht="52.5" customHeight="1">
      <c r="A20" s="12"/>
      <c r="B20"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8"/>
      <c r="D20" s="508"/>
      <c r="E20" s="508"/>
      <c r="F20" s="508"/>
      <c r="G20" s="509"/>
    </row>
    <row r="21" spans="1:7" ht="12.75">
      <c r="A21" s="15"/>
      <c r="B21" s="1"/>
      <c r="C21" s="1"/>
      <c r="D21" s="15"/>
      <c r="E21" s="15"/>
      <c r="F21" s="15"/>
      <c r="G21" s="15"/>
    </row>
    <row r="22" spans="1:7" ht="21" customHeight="1">
      <c r="A22" s="15"/>
      <c r="C22" s="1"/>
      <c r="D22" s="15"/>
      <c r="E22" s="15"/>
      <c r="F22" s="15"/>
      <c r="G22" s="15"/>
    </row>
    <row r="28" spans="1:7" ht="12.75" hidden="1">
      <c r="B28" s="138" t="s">
        <v>36</v>
      </c>
      <c r="C28" s="15"/>
      <c r="D28" s="15"/>
      <c r="E28" s="15"/>
      <c r="F28" s="15"/>
    </row>
    <row r="29" spans="1:7" ht="12.75" hidden="1">
      <c r="B29" s="25" t="s">
        <v>18</v>
      </c>
      <c r="C29" s="27">
        <v>1.0371999999999999</v>
      </c>
    </row>
    <row r="30" spans="1:7" hidden="1">
      <c r="C30" s="39"/>
    </row>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6"/>
    <pageSetUpPr fitToPage="1"/>
  </sheetPr>
  <dimension ref="A2:H27"/>
  <sheetViews>
    <sheetView showGridLines="0" zoomScale="80" zoomScaleNormal="80" zoomScaleSheetLayoutView="70" workbookViewId="0">
      <selection activeCell="F11" sqref="F11"/>
    </sheetView>
  </sheetViews>
  <sheetFormatPr defaultColWidth="9" defaultRowHeight="12.75"/>
  <cols>
    <col min="1" max="1" width="2.875" style="15" customWidth="1"/>
    <col min="2" max="2" width="64" style="15" customWidth="1"/>
    <col min="3" max="3" width="30.125" style="15" hidden="1" customWidth="1"/>
    <col min="4" max="4" width="33.875" style="15" customWidth="1"/>
    <col min="5" max="5" width="18.625" style="15" customWidth="1"/>
    <col min="6" max="6" width="17.625" style="15" customWidth="1"/>
    <col min="7" max="7" width="12.625" style="15" customWidth="1"/>
    <col min="8" max="8" width="17.375" style="15" customWidth="1"/>
    <col min="9" max="9" width="9" style="15" customWidth="1"/>
    <col min="10" max="16384" width="9" style="15"/>
  </cols>
  <sheetData>
    <row r="2" spans="1:8" s="11" customFormat="1" ht="19.899999999999999" customHeight="1">
      <c r="A2" s="510" t="s">
        <v>218</v>
      </c>
      <c r="B2" s="510"/>
      <c r="C2" s="510"/>
      <c r="D2" s="510"/>
      <c r="E2" s="510"/>
      <c r="F2" s="510"/>
      <c r="G2" s="510"/>
      <c r="H2" s="510"/>
    </row>
    <row r="3" spans="1:8" s="11" customFormat="1" ht="19.899999999999999" customHeight="1">
      <c r="A3" s="510" t="s">
        <v>219</v>
      </c>
      <c r="B3" s="510"/>
      <c r="C3" s="510"/>
      <c r="D3" s="510"/>
      <c r="E3" s="510"/>
      <c r="F3" s="510"/>
      <c r="G3" s="510"/>
      <c r="H3" s="510"/>
    </row>
    <row r="4" spans="1:8" s="11" customFormat="1" ht="19.899999999999999" customHeight="1">
      <c r="A4" s="511" t="str">
        <f>'2023_BannerMD_BMT_AUT_ADULT'!A4:E4</f>
        <v>EFFECTIVE 10/01/2023 THROUGH 9/30/2024</v>
      </c>
      <c r="B4" s="511"/>
      <c r="C4" s="511"/>
      <c r="D4" s="511"/>
      <c r="E4" s="511"/>
      <c r="F4" s="511"/>
      <c r="G4" s="511"/>
      <c r="H4" s="511"/>
    </row>
    <row r="5" spans="1:8" s="11" customFormat="1" ht="19.899999999999999" customHeight="1">
      <c r="A5" s="510" t="s">
        <v>194</v>
      </c>
      <c r="B5" s="510"/>
      <c r="C5" s="510"/>
      <c r="D5" s="510"/>
      <c r="E5" s="510"/>
      <c r="F5" s="510"/>
      <c r="G5" s="510"/>
      <c r="H5" s="510"/>
    </row>
    <row r="6" spans="1:8" s="11" customFormat="1" ht="15.75">
      <c r="A6" s="393"/>
      <c r="B6" s="393"/>
      <c r="C6" s="393"/>
      <c r="D6" s="393"/>
      <c r="E6" s="393"/>
      <c r="F6" s="393"/>
      <c r="G6" s="393"/>
      <c r="H6" s="393"/>
    </row>
    <row r="7" spans="1:8" ht="13.9" customHeight="1">
      <c r="B7" s="17"/>
      <c r="C7" s="17"/>
      <c r="D7" s="2" t="s">
        <v>39</v>
      </c>
      <c r="E7" s="2"/>
      <c r="F7" s="2"/>
      <c r="G7" s="2"/>
      <c r="H7" s="2"/>
    </row>
    <row r="8" spans="1:8" ht="24.95" customHeight="1">
      <c r="B8" s="316" t="s">
        <v>5</v>
      </c>
      <c r="C8" s="318" t="s">
        <v>6</v>
      </c>
      <c r="D8" s="316" t="s">
        <v>7</v>
      </c>
      <c r="E8" s="2"/>
      <c r="F8" s="2"/>
      <c r="G8" s="2"/>
      <c r="H8" s="2"/>
    </row>
    <row r="9" spans="1:8" ht="49.5" customHeight="1">
      <c r="B9" s="398" t="s">
        <v>8</v>
      </c>
      <c r="C9" s="305">
        <v>4825</v>
      </c>
      <c r="D9" s="305">
        <f>ROUND(C9*$C$26,0)</f>
        <v>5004</v>
      </c>
      <c r="E9" s="2"/>
      <c r="F9" s="2"/>
      <c r="G9" s="2"/>
      <c r="H9" s="2"/>
    </row>
    <row r="10" spans="1:8" ht="39.950000000000003" customHeight="1">
      <c r="B10" s="259" t="s">
        <v>10</v>
      </c>
      <c r="C10" s="305">
        <v>116433</v>
      </c>
      <c r="D10" s="305">
        <f t="shared" ref="D10:D12" si="0">ROUND(C10*$C$26,0)</f>
        <v>120764</v>
      </c>
    </row>
    <row r="11" spans="1:8" ht="39.950000000000003" customHeight="1">
      <c r="B11" s="41" t="s">
        <v>11</v>
      </c>
      <c r="C11" s="305">
        <v>48970</v>
      </c>
      <c r="D11" s="305">
        <f t="shared" si="0"/>
        <v>50792</v>
      </c>
    </row>
    <row r="12" spans="1:8" ht="39.950000000000003" customHeight="1">
      <c r="B12" s="41" t="s">
        <v>12</v>
      </c>
      <c r="C12" s="305">
        <v>7889</v>
      </c>
      <c r="D12" s="305">
        <f t="shared" si="0"/>
        <v>8182</v>
      </c>
    </row>
    <row r="13" spans="1:8" ht="39.950000000000003" customHeight="1">
      <c r="B13" s="310" t="s">
        <v>220</v>
      </c>
      <c r="C13" s="310"/>
      <c r="D13" s="314">
        <f>SUM(D9:D12)</f>
        <v>184742</v>
      </c>
      <c r="H13" s="30"/>
    </row>
    <row r="14" spans="1:8">
      <c r="B14" s="329"/>
      <c r="C14" s="329"/>
      <c r="D14" s="346"/>
    </row>
    <row r="15" spans="1:8" ht="63" customHeight="1">
      <c r="B15" s="5" t="s">
        <v>14</v>
      </c>
      <c r="C15" s="5"/>
      <c r="D15" s="146">
        <f>'2023_BannerMD_BMT_AUT_ADULT'!D16</f>
        <v>2317</v>
      </c>
      <c r="E15" s="513"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8">
      <c r="B16" s="9"/>
      <c r="C16" s="9"/>
      <c r="D16" s="8"/>
    </row>
    <row r="17" spans="1:7">
      <c r="B17"/>
      <c r="C17" s="9"/>
      <c r="D17" s="8"/>
    </row>
    <row r="18" spans="1:7">
      <c r="B18" s="9"/>
      <c r="C18" s="9"/>
      <c r="D18" s="8"/>
    </row>
    <row r="19" spans="1:7" s="12" customFormat="1" ht="48" customHeight="1">
      <c r="A19" s="15"/>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0" spans="1:7">
      <c r="D20" s="31"/>
    </row>
    <row r="21" spans="1:7">
      <c r="C21" s="1"/>
    </row>
    <row r="24" spans="1:7" hidden="1"/>
    <row r="25" spans="1:7" hidden="1">
      <c r="B25" s="138" t="s">
        <v>36</v>
      </c>
    </row>
    <row r="26" spans="1:7" hidden="1">
      <c r="B26" s="25" t="s">
        <v>18</v>
      </c>
      <c r="C26" s="27">
        <v>1.0371999999999999</v>
      </c>
    </row>
    <row r="27" spans="1:7" hidden="1">
      <c r="C27" s="26"/>
    </row>
  </sheetData>
  <mergeCells count="6">
    <mergeCell ref="B19:G19"/>
    <mergeCell ref="A2:H2"/>
    <mergeCell ref="A3:H3"/>
    <mergeCell ref="A4:H4"/>
    <mergeCell ref="A5:H5"/>
    <mergeCell ref="E15:G15"/>
  </mergeCells>
  <printOptions horizontalCentered="1"/>
  <pageMargins left="0.25" right="0.25" top="0.25" bottom="0.25" header="0.25" footer="0.25"/>
  <pageSetup scale="74"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6"/>
    <pageSetUpPr fitToPage="1"/>
  </sheetPr>
  <dimension ref="A1:G27"/>
  <sheetViews>
    <sheetView showGridLines="0" topLeftCell="A2" zoomScale="80" zoomScaleNormal="80" zoomScaleSheetLayoutView="70" workbookViewId="0">
      <selection activeCell="G10" sqref="G10"/>
    </sheetView>
  </sheetViews>
  <sheetFormatPr defaultColWidth="9" defaultRowHeight="12"/>
  <cols>
    <col min="1" max="1" width="4.25" style="10" customWidth="1"/>
    <col min="2" max="2" width="64" style="10" customWidth="1"/>
    <col min="3" max="3" width="14.875" style="10" hidden="1" customWidth="1"/>
    <col min="4" max="4" width="20.5" style="10" customWidth="1"/>
    <col min="5" max="5" width="11.625" style="10" customWidth="1"/>
    <col min="6" max="6" width="11.25" style="10" customWidth="1"/>
    <col min="7" max="7" width="26.625" style="10" customWidth="1"/>
    <col min="8" max="8" width="12.5" style="10" customWidth="1"/>
    <col min="9" max="9" width="8.875" style="10" customWidth="1"/>
    <col min="10" max="16384" width="9" style="10"/>
  </cols>
  <sheetData>
    <row r="1" spans="1:7" ht="12.75">
      <c r="A1" s="15"/>
      <c r="B1" s="15"/>
      <c r="C1" s="15"/>
      <c r="D1" s="15"/>
      <c r="E1" s="15"/>
      <c r="F1" s="15"/>
      <c r="G1" s="15"/>
    </row>
    <row r="2" spans="1:7" ht="19.899999999999999" customHeight="1">
      <c r="A2" s="510" t="s">
        <v>218</v>
      </c>
      <c r="B2" s="510"/>
      <c r="C2" s="510"/>
      <c r="D2" s="510"/>
      <c r="E2" s="510"/>
      <c r="F2" s="510"/>
      <c r="G2" s="510"/>
    </row>
    <row r="3" spans="1:7" ht="19.899999999999999" customHeight="1">
      <c r="A3" s="510" t="s">
        <v>111</v>
      </c>
      <c r="B3" s="510"/>
      <c r="C3" s="510"/>
      <c r="D3" s="510"/>
      <c r="E3" s="510"/>
      <c r="F3" s="510"/>
      <c r="G3" s="510"/>
    </row>
    <row r="4" spans="1:7" s="3" customFormat="1" ht="19.899999999999999" customHeight="1">
      <c r="A4" s="511" t="str">
        <f>'2023_BannerMD_BMT_AUT_ADULT'!A4:E4</f>
        <v>EFFECTIVE 10/01/2023 THROUGH 9/30/2024</v>
      </c>
      <c r="B4" s="511"/>
      <c r="C4" s="511"/>
      <c r="D4" s="511"/>
      <c r="E4" s="511"/>
      <c r="F4" s="511"/>
      <c r="G4" s="511"/>
    </row>
    <row r="5" spans="1:7" ht="19.899999999999999" customHeight="1">
      <c r="A5" s="510" t="s">
        <v>194</v>
      </c>
      <c r="B5" s="510"/>
      <c r="C5" s="510"/>
      <c r="D5" s="510"/>
      <c r="E5" s="510"/>
      <c r="F5" s="510"/>
      <c r="G5" s="510"/>
    </row>
    <row r="6" spans="1:7" ht="19.899999999999999" customHeight="1">
      <c r="A6" s="393"/>
      <c r="B6" s="393"/>
      <c r="C6" s="393"/>
      <c r="D6" s="393"/>
      <c r="E6" s="393"/>
      <c r="F6" s="393"/>
      <c r="G6" s="393"/>
    </row>
    <row r="7" spans="1:7" s="15" customFormat="1" ht="18" customHeight="1">
      <c r="B7" s="17"/>
      <c r="C7" s="17"/>
      <c r="D7" s="2" t="s">
        <v>39</v>
      </c>
      <c r="E7" s="2"/>
      <c r="F7" s="2"/>
      <c r="G7" s="2"/>
    </row>
    <row r="8" spans="1:7" s="15" customFormat="1" ht="38.25">
      <c r="B8" s="316" t="s">
        <v>5</v>
      </c>
      <c r="C8" s="318" t="s">
        <v>6</v>
      </c>
      <c r="D8" s="316" t="s">
        <v>7</v>
      </c>
      <c r="E8" s="2"/>
      <c r="F8" s="2"/>
      <c r="G8" s="2"/>
    </row>
    <row r="9" spans="1:7" s="15" customFormat="1" ht="51.75" customHeight="1">
      <c r="B9" s="398" t="s">
        <v>8</v>
      </c>
      <c r="C9" s="305">
        <v>3360</v>
      </c>
      <c r="D9" s="305">
        <f>ROUND(C9*$C$26,0)</f>
        <v>3485</v>
      </c>
      <c r="E9" s="2"/>
      <c r="F9" s="2"/>
      <c r="G9" s="2"/>
    </row>
    <row r="10" spans="1:7" s="15" customFormat="1" ht="39.950000000000003" customHeight="1">
      <c r="B10" s="259" t="s">
        <v>10</v>
      </c>
      <c r="C10" s="305">
        <v>63636</v>
      </c>
      <c r="D10" s="305">
        <f t="shared" ref="D10:D12" si="0">ROUND(C10*$C$26,0)</f>
        <v>66003</v>
      </c>
    </row>
    <row r="11" spans="1:7" s="15" customFormat="1" ht="39.950000000000003" customHeight="1">
      <c r="B11" s="41" t="s">
        <v>11</v>
      </c>
      <c r="C11" s="305">
        <v>52921</v>
      </c>
      <c r="D11" s="305">
        <f t="shared" si="0"/>
        <v>54890</v>
      </c>
    </row>
    <row r="12" spans="1:7" s="15" customFormat="1" ht="39.950000000000003" customHeight="1">
      <c r="B12" s="349" t="s">
        <v>12</v>
      </c>
      <c r="C12" s="344">
        <v>12021</v>
      </c>
      <c r="D12" s="344">
        <f t="shared" si="0"/>
        <v>12468</v>
      </c>
    </row>
    <row r="13" spans="1:7" s="15" customFormat="1" ht="39.950000000000003" customHeight="1">
      <c r="B13" s="310" t="s">
        <v>221</v>
      </c>
      <c r="C13" s="310"/>
      <c r="D13" s="314">
        <f>SUM(D9:D12)</f>
        <v>136846</v>
      </c>
    </row>
    <row r="14" spans="1:7" s="15" customFormat="1" ht="12.75">
      <c r="B14" s="329"/>
      <c r="C14" s="329"/>
      <c r="D14" s="346"/>
    </row>
    <row r="15" spans="1:7" s="15" customFormat="1" ht="72" customHeight="1">
      <c r="B15" s="5" t="s">
        <v>14</v>
      </c>
      <c r="C15" s="5"/>
      <c r="D15" s="146">
        <f>'2023_BannerMD_BMT_AUT_ADULT'!D16</f>
        <v>2317</v>
      </c>
      <c r="E15" s="513"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s="15" customFormat="1" ht="12.75">
      <c r="B16" s="9"/>
      <c r="C16" s="9"/>
      <c r="D16" s="8"/>
    </row>
    <row r="17" spans="1:7" s="15" customFormat="1" ht="15" customHeight="1">
      <c r="B17"/>
      <c r="C17" s="9"/>
      <c r="D17" s="8"/>
    </row>
    <row r="18" spans="1:7" s="15" customFormat="1" ht="12.75">
      <c r="B18" s="9"/>
      <c r="C18" s="9"/>
      <c r="D18" s="8"/>
    </row>
    <row r="19" spans="1:7" ht="54.75" customHeight="1">
      <c r="A19" s="12"/>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0" spans="1:7" s="15" customFormat="1" ht="12.75">
      <c r="B20" s="1"/>
      <c r="C20" s="1"/>
    </row>
    <row r="21" spans="1:7" s="15" customFormat="1" ht="12.75">
      <c r="C21" s="1"/>
    </row>
    <row r="24" spans="1:7" ht="13.5" hidden="1" customHeight="1"/>
    <row r="25" spans="1:7" ht="12.75" hidden="1">
      <c r="B25" s="138" t="s">
        <v>36</v>
      </c>
      <c r="C25" s="15"/>
      <c r="D25" s="15"/>
      <c r="E25" s="15"/>
      <c r="F25" s="15"/>
    </row>
    <row r="26" spans="1:7" ht="12.75" hidden="1">
      <c r="A26" s="15"/>
      <c r="B26" s="25" t="s">
        <v>18</v>
      </c>
      <c r="C26" s="27">
        <v>1.0371999999999999</v>
      </c>
      <c r="D26" s="15"/>
    </row>
    <row r="27" spans="1:7">
      <c r="C27" s="39"/>
    </row>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7"/>
    <pageSetUpPr fitToPage="1"/>
  </sheetPr>
  <dimension ref="A1:J29"/>
  <sheetViews>
    <sheetView showGridLines="0"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10.25" style="15" hidden="1" customWidth="1"/>
    <col min="4" max="4" width="24.375" style="15" customWidth="1"/>
    <col min="5" max="6" width="18.625" style="15" customWidth="1"/>
    <col min="7" max="7" width="12.625" style="15" customWidth="1"/>
    <col min="8" max="8" width="9" style="15" customWidth="1"/>
    <col min="9" max="16384" width="9" style="15"/>
  </cols>
  <sheetData>
    <row r="1" spans="1:10">
      <c r="I1" s="261"/>
    </row>
    <row r="2" spans="1:10" s="11" customFormat="1" ht="19.899999999999999" customHeight="1">
      <c r="A2" s="510" t="s">
        <v>222</v>
      </c>
      <c r="B2" s="510"/>
      <c r="C2" s="510"/>
      <c r="D2" s="510"/>
      <c r="E2" s="510"/>
      <c r="F2" s="510"/>
      <c r="G2" s="510"/>
    </row>
    <row r="3" spans="1:10" s="11" customFormat="1" ht="19.899999999999999" customHeight="1">
      <c r="A3" s="510" t="s">
        <v>206</v>
      </c>
      <c r="B3" s="510"/>
      <c r="C3" s="510"/>
      <c r="D3" s="510"/>
      <c r="E3" s="510"/>
      <c r="F3" s="510"/>
      <c r="G3" s="510"/>
    </row>
    <row r="4" spans="1:10" s="11" customFormat="1" ht="19.899999999999999" customHeight="1">
      <c r="A4" s="511" t="str">
        <f>'2023_BannerMD_BMT_AUT_ADULT'!A4:E4</f>
        <v>EFFECTIVE 10/01/2023 THROUGH 9/30/2024</v>
      </c>
      <c r="B4" s="511"/>
      <c r="C4" s="511"/>
      <c r="D4" s="511"/>
      <c r="E4" s="511"/>
      <c r="F4" s="511"/>
      <c r="G4" s="511"/>
    </row>
    <row r="5" spans="1:10" s="11" customFormat="1" ht="19.899999999999999" customHeight="1">
      <c r="A5" s="510" t="s">
        <v>223</v>
      </c>
      <c r="B5" s="510"/>
      <c r="C5" s="510"/>
      <c r="D5" s="510"/>
      <c r="E5" s="510"/>
      <c r="F5" s="510"/>
      <c r="G5" s="510"/>
    </row>
    <row r="6" spans="1:10" s="11" customFormat="1" ht="12.75" customHeight="1">
      <c r="A6" s="393"/>
      <c r="B6" s="393"/>
      <c r="C6" s="393"/>
      <c r="D6" s="393"/>
      <c r="E6" s="393"/>
      <c r="F6" s="393"/>
      <c r="G6" s="393"/>
    </row>
    <row r="7" spans="1:10" ht="15" customHeight="1">
      <c r="B7" s="17"/>
      <c r="C7" s="17"/>
      <c r="D7" s="16" t="s">
        <v>89</v>
      </c>
      <c r="E7" s="2"/>
      <c r="F7" s="2"/>
      <c r="G7" s="2"/>
    </row>
    <row r="8" spans="1:10" ht="24.95" customHeight="1">
      <c r="B8" s="18" t="s">
        <v>5</v>
      </c>
      <c r="C8" s="28" t="s">
        <v>6</v>
      </c>
      <c r="D8" s="18" t="s">
        <v>7</v>
      </c>
      <c r="E8" s="2"/>
      <c r="F8" s="2"/>
      <c r="G8" s="2"/>
    </row>
    <row r="9" spans="1:10" ht="47.25" customHeight="1">
      <c r="B9" s="398" t="s">
        <v>8</v>
      </c>
      <c r="C9" s="175">
        <v>5691</v>
      </c>
      <c r="D9" s="147">
        <f>ROUND(C9*$C$26,0)</f>
        <v>5903</v>
      </c>
      <c r="E9" s="2"/>
      <c r="F9" s="205"/>
      <c r="G9" s="2"/>
    </row>
    <row r="10" spans="1:10" ht="39.950000000000003" customHeight="1">
      <c r="B10" s="23" t="s">
        <v>9</v>
      </c>
      <c r="C10" s="147">
        <v>14993</v>
      </c>
      <c r="D10" s="147">
        <f t="shared" ref="D10:D13" si="0">ROUND(C10*$C$26,0)</f>
        <v>15551</v>
      </c>
      <c r="E10" s="20"/>
      <c r="F10" s="205"/>
    </row>
    <row r="11" spans="1:10" ht="39.950000000000003" customHeight="1">
      <c r="B11" s="23" t="s">
        <v>10</v>
      </c>
      <c r="C11" s="147">
        <v>55826</v>
      </c>
      <c r="D11" s="147">
        <f t="shared" si="0"/>
        <v>57903</v>
      </c>
      <c r="E11" s="20"/>
      <c r="F11" s="205"/>
    </row>
    <row r="12" spans="1:10" ht="39.950000000000003" customHeight="1">
      <c r="B12" s="29" t="s">
        <v>11</v>
      </c>
      <c r="C12" s="147">
        <v>75686</v>
      </c>
      <c r="D12" s="147">
        <f t="shared" si="0"/>
        <v>78502</v>
      </c>
      <c r="E12" s="20"/>
      <c r="F12" s="205"/>
    </row>
    <row r="13" spans="1:10" ht="39.950000000000003" customHeight="1">
      <c r="B13" s="29" t="s">
        <v>12</v>
      </c>
      <c r="C13" s="147">
        <v>10751</v>
      </c>
      <c r="D13" s="147">
        <f t="shared" si="0"/>
        <v>11151</v>
      </c>
      <c r="E13" s="20"/>
      <c r="F13" s="205"/>
    </row>
    <row r="14" spans="1:10" ht="39.950000000000003" customHeight="1">
      <c r="B14" s="324" t="s">
        <v>98</v>
      </c>
      <c r="C14" s="325"/>
      <c r="D14" s="168">
        <f>SUM(D9:D13)</f>
        <v>169010</v>
      </c>
      <c r="F14" s="205"/>
      <c r="G14" s="26"/>
      <c r="H14" s="26"/>
      <c r="I14" s="26"/>
      <c r="J14" s="26"/>
    </row>
    <row r="15" spans="1:10">
      <c r="D15" s="152"/>
    </row>
    <row r="16" spans="1:10" ht="52.5" customHeight="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3"/>
      <c r="G16" s="514"/>
    </row>
    <row r="17" spans="1:9">
      <c r="B17" s="9"/>
      <c r="C17" s="9"/>
      <c r="D17" s="8"/>
    </row>
    <row r="18" spans="1:9">
      <c r="B18"/>
      <c r="C18" s="9"/>
      <c r="D18" s="8"/>
    </row>
    <row r="19" spans="1:9">
      <c r="B19" s="9"/>
      <c r="C19" s="9"/>
      <c r="D19" s="8"/>
    </row>
    <row r="20" spans="1:9" s="12" customFormat="1" ht="48" customHeight="1">
      <c r="B20"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8"/>
      <c r="D20" s="508"/>
      <c r="E20" s="508"/>
      <c r="F20" s="508"/>
      <c r="G20" s="509"/>
    </row>
    <row r="21" spans="1:9">
      <c r="B21" s="1"/>
      <c r="C21" s="1"/>
    </row>
    <row r="22" spans="1:9" ht="27.6" customHeight="1">
      <c r="B22" s="507" t="s">
        <v>90</v>
      </c>
      <c r="C22" s="508"/>
      <c r="D22" s="508"/>
      <c r="E22" s="508"/>
      <c r="F22" s="508"/>
      <c r="G22" s="509"/>
    </row>
    <row r="23" spans="1:9" hidden="1"/>
    <row r="24" spans="1:9" hidden="1"/>
    <row r="25" spans="1:9" hidden="1">
      <c r="B25" s="138" t="s">
        <v>36</v>
      </c>
    </row>
    <row r="26" spans="1:9" s="10" customFormat="1" hidden="1">
      <c r="A26" s="15"/>
      <c r="B26" s="25" t="s">
        <v>18</v>
      </c>
      <c r="C26" s="27">
        <v>1.0371999999999999</v>
      </c>
      <c r="D26" s="15"/>
      <c r="E26" s="15"/>
      <c r="F26" s="15"/>
      <c r="G26" s="15"/>
    </row>
    <row r="27" spans="1:9">
      <c r="B27" s="1"/>
      <c r="C27" s="26"/>
    </row>
    <row r="29" spans="1:9" ht="36.75" customHeight="1">
      <c r="B29" s="507" t="s">
        <v>22</v>
      </c>
      <c r="C29" s="508"/>
      <c r="D29" s="508"/>
      <c r="E29" s="508"/>
      <c r="F29" s="508"/>
      <c r="G29" s="509"/>
      <c r="H29" s="10"/>
      <c r="I29" s="10"/>
    </row>
  </sheetData>
  <mergeCells count="8">
    <mergeCell ref="B29:G29"/>
    <mergeCell ref="B22:G22"/>
    <mergeCell ref="B20:G20"/>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7"/>
    <pageSetUpPr fitToPage="1"/>
  </sheetPr>
  <dimension ref="A2:I28"/>
  <sheetViews>
    <sheetView zoomScale="95" zoomScaleNormal="95" zoomScaleSheetLayoutView="70" workbookViewId="0">
      <selection activeCell="E12" sqref="E12"/>
    </sheetView>
  </sheetViews>
  <sheetFormatPr defaultColWidth="9" defaultRowHeight="12.75"/>
  <cols>
    <col min="1" max="1" width="2.875" style="15" customWidth="1"/>
    <col min="2" max="2" width="64" style="15" customWidth="1"/>
    <col min="3" max="3" width="10.25" style="15" hidden="1" customWidth="1"/>
    <col min="4" max="4" width="28.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222</v>
      </c>
      <c r="B2" s="510"/>
      <c r="C2" s="510"/>
      <c r="D2" s="510"/>
      <c r="E2" s="510"/>
      <c r="F2" s="510"/>
      <c r="G2" s="510"/>
    </row>
    <row r="3" spans="1:7" s="11" customFormat="1" ht="19.899999999999999" customHeight="1">
      <c r="A3" s="510" t="s">
        <v>208</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223</v>
      </c>
      <c r="B5" s="510"/>
      <c r="C5" s="510"/>
      <c r="D5" s="510"/>
      <c r="E5" s="510"/>
      <c r="F5" s="510"/>
      <c r="G5" s="510"/>
    </row>
    <row r="6" spans="1:7" s="12" customFormat="1" ht="18.75" customHeight="1">
      <c r="B6" s="13"/>
      <c r="C6" s="13"/>
    </row>
    <row r="7" spans="1:7" ht="13.9" customHeight="1">
      <c r="B7" s="17"/>
      <c r="C7" s="17"/>
      <c r="D7" s="16" t="s">
        <v>89</v>
      </c>
      <c r="E7" s="2"/>
      <c r="F7" s="2"/>
      <c r="G7" s="2"/>
    </row>
    <row r="8" spans="1:7" ht="41.45" customHeight="1">
      <c r="B8" s="18" t="s">
        <v>5</v>
      </c>
      <c r="C8" s="28" t="s">
        <v>6</v>
      </c>
      <c r="D8" s="18" t="s">
        <v>7</v>
      </c>
    </row>
    <row r="9" spans="1:7" ht="52.5" customHeight="1">
      <c r="B9" s="398" t="s">
        <v>8</v>
      </c>
      <c r="C9" s="175">
        <v>5731</v>
      </c>
      <c r="D9" s="147">
        <f t="shared" ref="D9:D13" si="0">ROUND(C9*$C$24,0)</f>
        <v>5944</v>
      </c>
      <c r="F9" s="206"/>
    </row>
    <row r="10" spans="1:7" ht="39.950000000000003" customHeight="1">
      <c r="B10" s="4" t="s">
        <v>224</v>
      </c>
      <c r="C10" s="147">
        <v>4686</v>
      </c>
      <c r="D10" s="147">
        <f t="shared" si="0"/>
        <v>4860</v>
      </c>
      <c r="F10" s="206"/>
    </row>
    <row r="11" spans="1:7" ht="39.950000000000003" customHeight="1">
      <c r="B11" s="4" t="s">
        <v>225</v>
      </c>
      <c r="C11" s="147">
        <v>15461</v>
      </c>
      <c r="D11" s="147">
        <f t="shared" si="0"/>
        <v>16036</v>
      </c>
      <c r="F11" s="206"/>
    </row>
    <row r="12" spans="1:7" ht="39.950000000000003" customHeight="1">
      <c r="B12" s="23" t="s">
        <v>10</v>
      </c>
      <c r="C12" s="147">
        <v>135192</v>
      </c>
      <c r="D12" s="147">
        <f t="shared" si="0"/>
        <v>140221</v>
      </c>
      <c r="F12" s="206"/>
    </row>
    <row r="13" spans="1:7" ht="39.950000000000003" customHeight="1">
      <c r="B13" s="29" t="s">
        <v>11</v>
      </c>
      <c r="C13" s="147">
        <v>183287</v>
      </c>
      <c r="D13" s="147">
        <f t="shared" si="0"/>
        <v>190105</v>
      </c>
      <c r="F13" s="206"/>
    </row>
    <row r="14" spans="1:7" ht="39.950000000000003" customHeight="1">
      <c r="B14" s="29" t="s">
        <v>12</v>
      </c>
      <c r="C14" s="147">
        <v>26046</v>
      </c>
      <c r="D14" s="147">
        <f>ROUND(C14*$C$24,0)</f>
        <v>27015</v>
      </c>
      <c r="F14" s="206"/>
    </row>
    <row r="15" spans="1:7" ht="39.950000000000003" customHeight="1">
      <c r="B15" s="40" t="s">
        <v>226</v>
      </c>
      <c r="C15" s="291">
        <f>SUM(C9:C14)</f>
        <v>370403</v>
      </c>
      <c r="D15" s="291">
        <f>SUM(D9:D14)</f>
        <v>384181</v>
      </c>
      <c r="E15" s="150"/>
      <c r="F15" s="206"/>
    </row>
    <row r="16" spans="1:7">
      <c r="D16" s="152"/>
    </row>
    <row r="17" spans="1:9" ht="56.25"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c r="D18" s="8"/>
    </row>
    <row r="19" spans="1:9" ht="74.25" customHeight="1">
      <c r="B19"/>
      <c r="C19" s="268">
        <v>1340478</v>
      </c>
      <c r="D19" s="147">
        <f>ROUND(C19*$C$24,0)</f>
        <v>1390344</v>
      </c>
      <c r="E19" s="547" t="s">
        <v>227</v>
      </c>
      <c r="F19" s="548"/>
      <c r="G19" s="549"/>
    </row>
    <row r="20" spans="1:9">
      <c r="B20" s="9"/>
      <c r="C20" s="9"/>
      <c r="D20" s="8"/>
    </row>
    <row r="21" spans="1:9" s="12" customFormat="1" ht="59.45" customHeight="1">
      <c r="B21" s="507" t="s">
        <v>95</v>
      </c>
      <c r="C21" s="508"/>
      <c r="D21" s="508"/>
      <c r="E21" s="508"/>
      <c r="F21" s="508"/>
      <c r="G21" s="509"/>
    </row>
    <row r="22" spans="1:9" ht="12.75" hidden="1" customHeight="1">
      <c r="B22" s="399"/>
      <c r="C22" s="326"/>
      <c r="D22" s="546"/>
      <c r="E22" s="546"/>
      <c r="F22" s="546"/>
    </row>
    <row r="23" spans="1:9" ht="12.75" hidden="1" customHeight="1">
      <c r="B23" s="138" t="s">
        <v>36</v>
      </c>
    </row>
    <row r="24" spans="1:9" s="10" customFormat="1" hidden="1">
      <c r="A24" s="15"/>
      <c r="B24" s="25" t="s">
        <v>18</v>
      </c>
      <c r="C24" s="27">
        <v>1.0371999999999999</v>
      </c>
      <c r="D24" s="15"/>
      <c r="E24" s="15"/>
      <c r="F24" s="15"/>
      <c r="G24" s="15"/>
    </row>
    <row r="25" spans="1:9">
      <c r="B25" s="1"/>
      <c r="C25" s="26"/>
    </row>
    <row r="26" spans="1:9" ht="26.45" customHeight="1">
      <c r="B26" s="507" t="s">
        <v>90</v>
      </c>
      <c r="C26" s="508"/>
      <c r="D26" s="508"/>
      <c r="E26" s="508"/>
      <c r="F26" s="508"/>
      <c r="G26" s="509"/>
    </row>
    <row r="28" spans="1:9" ht="36.75" customHeight="1">
      <c r="B28" s="507" t="s">
        <v>22</v>
      </c>
      <c r="C28" s="508"/>
      <c r="D28" s="508"/>
      <c r="E28" s="508"/>
      <c r="F28" s="508"/>
      <c r="G28" s="509"/>
      <c r="H28" s="10"/>
      <c r="I28" s="10"/>
    </row>
  </sheetData>
  <mergeCells count="10">
    <mergeCell ref="B28:G28"/>
    <mergeCell ref="B26:G26"/>
    <mergeCell ref="D22:F22"/>
    <mergeCell ref="E19:G19"/>
    <mergeCell ref="B21:G21"/>
    <mergeCell ref="A2:G2"/>
    <mergeCell ref="A3:G3"/>
    <mergeCell ref="A4:G4"/>
    <mergeCell ref="A5:G5"/>
    <mergeCell ref="E17:G17"/>
  </mergeCells>
  <printOptions horizontalCentered="1"/>
  <pageMargins left="0.25" right="0.25" top="0.25" bottom="0.25" header="0.25" footer="0.25"/>
  <pageSetup scale="78"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7"/>
    <pageSetUpPr fitToPage="1"/>
  </sheetPr>
  <dimension ref="A2:I30"/>
  <sheetViews>
    <sheetView showGridLines="0" topLeftCell="A3"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11.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222</v>
      </c>
      <c r="B2" s="510"/>
      <c r="C2" s="510"/>
      <c r="D2" s="510"/>
      <c r="E2" s="510"/>
      <c r="F2" s="510"/>
      <c r="G2" s="510"/>
    </row>
    <row r="3" spans="1:7" s="11" customFormat="1" ht="19.899999999999999" customHeight="1">
      <c r="A3" s="510" t="s">
        <v>210</v>
      </c>
      <c r="B3" s="510"/>
      <c r="C3" s="510"/>
      <c r="D3" s="510"/>
      <c r="E3" s="510"/>
      <c r="F3" s="510"/>
      <c r="G3" s="510"/>
    </row>
    <row r="4" spans="1:7" s="11" customFormat="1" ht="19.899999999999999" customHeight="1">
      <c r="A4" s="511" t="str">
        <f>'2023_BannerMD_BMT_AUT_ADULT'!A4</f>
        <v>EFFECTIVE 10/01/2023 THROUGH 9/30/2024</v>
      </c>
      <c r="B4" s="511"/>
      <c r="C4" s="511"/>
      <c r="D4" s="511"/>
      <c r="E4" s="511"/>
      <c r="F4" s="511"/>
      <c r="G4" s="511"/>
    </row>
    <row r="5" spans="1:7" s="11" customFormat="1" ht="19.899999999999999" customHeight="1">
      <c r="A5" s="510" t="s">
        <v>223</v>
      </c>
      <c r="B5" s="510"/>
      <c r="C5" s="510"/>
      <c r="D5" s="510"/>
      <c r="E5" s="510"/>
      <c r="F5" s="510"/>
      <c r="G5" s="510"/>
    </row>
    <row r="6" spans="1:7" s="11" customFormat="1" ht="19.899999999999999" customHeight="1">
      <c r="A6" s="393"/>
      <c r="B6" s="393"/>
      <c r="C6" s="393"/>
      <c r="D6" s="393"/>
      <c r="E6" s="393"/>
      <c r="F6" s="393"/>
      <c r="G6" s="393"/>
    </row>
    <row r="7" spans="1:7">
      <c r="B7" s="17"/>
      <c r="C7" s="17"/>
      <c r="D7" s="16" t="s">
        <v>89</v>
      </c>
      <c r="E7" s="2"/>
      <c r="F7" s="2"/>
      <c r="G7" s="2"/>
    </row>
    <row r="8" spans="1:7" ht="24.95" customHeight="1">
      <c r="B8" s="18" t="s">
        <v>5</v>
      </c>
      <c r="C8" s="28" t="s">
        <v>6</v>
      </c>
      <c r="D8" s="18" t="s">
        <v>7</v>
      </c>
      <c r="E8" s="2"/>
      <c r="F8" s="2"/>
      <c r="G8" s="2"/>
    </row>
    <row r="9" spans="1:7" ht="57.6" customHeight="1">
      <c r="B9" s="398" t="s">
        <v>8</v>
      </c>
      <c r="C9" s="230">
        <v>5817</v>
      </c>
      <c r="D9" s="144">
        <f>ROUND(C9*$C$23,0)</f>
        <v>6033</v>
      </c>
      <c r="E9" s="2"/>
      <c r="F9" s="2"/>
      <c r="G9" s="2"/>
    </row>
    <row r="10" spans="1:7" ht="35.1" customHeight="1">
      <c r="B10" s="4" t="s">
        <v>94</v>
      </c>
      <c r="C10" s="161">
        <v>10268</v>
      </c>
      <c r="D10" s="144">
        <f t="shared" ref="D10:D14" si="0">ROUND(C10*$C$23,0)</f>
        <v>10650</v>
      </c>
      <c r="E10" s="20"/>
    </row>
    <row r="11" spans="1:7" ht="42" customHeight="1">
      <c r="B11" s="4" t="s">
        <v>228</v>
      </c>
      <c r="C11" s="161">
        <v>15461</v>
      </c>
      <c r="D11" s="144">
        <f t="shared" si="0"/>
        <v>16036</v>
      </c>
      <c r="E11" s="20"/>
    </row>
    <row r="12" spans="1:7" ht="35.1" customHeight="1">
      <c r="B12" s="23" t="s">
        <v>10</v>
      </c>
      <c r="C12" s="161">
        <v>55929</v>
      </c>
      <c r="D12" s="144">
        <f t="shared" si="0"/>
        <v>58010</v>
      </c>
      <c r="E12" s="20"/>
    </row>
    <row r="13" spans="1:7" ht="51" customHeight="1">
      <c r="B13" s="29" t="s">
        <v>11</v>
      </c>
      <c r="C13" s="161">
        <v>88344</v>
      </c>
      <c r="D13" s="144">
        <f t="shared" si="0"/>
        <v>91630</v>
      </c>
      <c r="E13" s="20"/>
    </row>
    <row r="14" spans="1:7" ht="47.25" customHeight="1">
      <c r="B14" s="29" t="s">
        <v>12</v>
      </c>
      <c r="C14" s="161">
        <v>29214</v>
      </c>
      <c r="D14" s="144">
        <f t="shared" si="0"/>
        <v>30301</v>
      </c>
      <c r="E14" s="20"/>
    </row>
    <row r="15" spans="1:7" ht="35.1" customHeight="1">
      <c r="B15" s="40" t="s">
        <v>229</v>
      </c>
      <c r="C15" s="290"/>
      <c r="D15" s="292">
        <f>SUM(D9:D14)</f>
        <v>212660</v>
      </c>
    </row>
    <row r="16" spans="1:7">
      <c r="D16" s="157"/>
    </row>
    <row r="17" spans="1:9" ht="63.7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c r="D18" s="8"/>
    </row>
    <row r="19" spans="1:9" ht="27.75" customHeight="1">
      <c r="B19" s="1"/>
      <c r="C19" s="1" t="s">
        <v>34</v>
      </c>
      <c r="G19" s="57" t="s">
        <v>34</v>
      </c>
    </row>
    <row r="20" spans="1:9" ht="87.6" customHeight="1">
      <c r="B20"/>
      <c r="C20" s="147">
        <v>225200</v>
      </c>
      <c r="D20" s="543" t="s">
        <v>230</v>
      </c>
      <c r="E20" s="550"/>
      <c r="F20" s="551"/>
      <c r="G20" s="144">
        <f>ROUND(C20*$C$23,0)</f>
        <v>233577</v>
      </c>
    </row>
    <row r="21" spans="1:9" hidden="1"/>
    <row r="22" spans="1:9" hidden="1">
      <c r="B22" s="138" t="s">
        <v>36</v>
      </c>
    </row>
    <row r="23" spans="1:9" hidden="1">
      <c r="B23" s="25" t="s">
        <v>18</v>
      </c>
      <c r="C23" s="27">
        <v>1.0371999999999999</v>
      </c>
    </row>
    <row r="24" spans="1:9" hidden="1">
      <c r="C24" s="198"/>
    </row>
    <row r="25" spans="1:9" s="11" customFormat="1" ht="12.75" customHeight="1">
      <c r="A25" s="393"/>
      <c r="B25" s="393"/>
      <c r="C25" s="393"/>
      <c r="D25" s="393"/>
      <c r="E25" s="393"/>
      <c r="F25" s="393"/>
      <c r="G25" s="393"/>
    </row>
    <row r="26" spans="1:9" s="12" customFormat="1" ht="54.75" customHeight="1">
      <c r="B26" s="507" t="s">
        <v>29</v>
      </c>
      <c r="C26" s="508"/>
      <c r="D26" s="508"/>
      <c r="E26" s="508"/>
      <c r="F26" s="508"/>
      <c r="G26" s="509"/>
    </row>
    <row r="28" spans="1:9" ht="34.5" customHeight="1">
      <c r="B28" s="507" t="s">
        <v>90</v>
      </c>
      <c r="C28" s="508"/>
      <c r="D28" s="508"/>
      <c r="E28" s="508"/>
      <c r="F28" s="508"/>
      <c r="G28" s="509"/>
    </row>
    <row r="30" spans="1:9" ht="36.75" customHeight="1">
      <c r="B30" s="507" t="s">
        <v>22</v>
      </c>
      <c r="C30" s="508"/>
      <c r="D30" s="508"/>
      <c r="E30" s="508"/>
      <c r="F30" s="508"/>
      <c r="G30" s="509"/>
      <c r="H30" s="10"/>
      <c r="I30" s="10"/>
    </row>
  </sheetData>
  <mergeCells count="9">
    <mergeCell ref="B30:G30"/>
    <mergeCell ref="B28:G28"/>
    <mergeCell ref="B26:G26"/>
    <mergeCell ref="A2:G2"/>
    <mergeCell ref="A3:G3"/>
    <mergeCell ref="A4:G4"/>
    <mergeCell ref="A5:G5"/>
    <mergeCell ref="E17:G17"/>
    <mergeCell ref="D20:F20"/>
  </mergeCells>
  <printOptions horizontalCentered="1"/>
  <pageMargins left="0.25" right="0.25" top="0.25" bottom="0.25" header="0.25" footer="0.25"/>
  <pageSetup scale="73"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7"/>
    <pageSetUpPr fitToPage="1"/>
  </sheetPr>
  <dimension ref="A2:I29"/>
  <sheetViews>
    <sheetView showGridLines="0" topLeftCell="A4" zoomScale="80" zoomScaleNormal="80" zoomScaleSheetLayoutView="70" workbookViewId="0">
      <selection activeCell="F11" sqref="F11"/>
    </sheetView>
  </sheetViews>
  <sheetFormatPr defaultColWidth="9" defaultRowHeight="12.75"/>
  <cols>
    <col min="1" max="1" width="2.875" style="15" customWidth="1"/>
    <col min="2" max="2" width="64" style="15" customWidth="1"/>
    <col min="3" max="3" width="18.2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222</v>
      </c>
      <c r="B2" s="510"/>
      <c r="C2" s="510"/>
      <c r="D2" s="510"/>
      <c r="E2" s="510"/>
      <c r="F2" s="510"/>
      <c r="G2" s="510"/>
    </row>
    <row r="3" spans="1:7" s="11" customFormat="1" ht="19.899999999999999" customHeight="1">
      <c r="A3" s="510" t="s">
        <v>211</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223</v>
      </c>
      <c r="B5" s="510"/>
      <c r="C5" s="510"/>
      <c r="D5" s="510"/>
      <c r="E5" s="510"/>
      <c r="F5" s="510"/>
      <c r="G5" s="510"/>
    </row>
    <row r="6" spans="1:7" s="11" customFormat="1" ht="12.75" customHeight="1">
      <c r="A6" s="393"/>
      <c r="B6" s="393"/>
      <c r="C6" s="393"/>
      <c r="D6" s="393"/>
      <c r="E6" s="393"/>
      <c r="F6" s="393"/>
      <c r="G6" s="393"/>
    </row>
    <row r="7" spans="1:7" ht="18" customHeight="1">
      <c r="B7" s="17"/>
      <c r="C7" s="17"/>
      <c r="D7" s="16" t="s">
        <v>89</v>
      </c>
      <c r="E7" s="2"/>
      <c r="F7" s="2"/>
      <c r="G7" s="2"/>
    </row>
    <row r="8" spans="1:7" ht="39.950000000000003" customHeight="1">
      <c r="B8" s="18" t="s">
        <v>5</v>
      </c>
      <c r="C8" s="28" t="s">
        <v>6</v>
      </c>
      <c r="D8" s="18" t="s">
        <v>7</v>
      </c>
      <c r="E8" s="2"/>
      <c r="F8" s="2"/>
      <c r="G8" s="2"/>
    </row>
    <row r="9" spans="1:7" ht="50.1" customHeight="1">
      <c r="B9" s="398" t="s">
        <v>8</v>
      </c>
      <c r="C9" s="175">
        <v>5944</v>
      </c>
      <c r="D9" s="147">
        <f>ROUND(C9*$C$23,0)</f>
        <v>6165</v>
      </c>
      <c r="E9" s="2"/>
      <c r="F9" s="205"/>
      <c r="G9" s="2"/>
    </row>
    <row r="10" spans="1:7" ht="39.950000000000003" customHeight="1">
      <c r="B10" s="23" t="s">
        <v>231</v>
      </c>
      <c r="C10" s="147">
        <v>10493</v>
      </c>
      <c r="D10" s="147">
        <f>ROUND(C10*$C$23,0)</f>
        <v>10883</v>
      </c>
      <c r="E10" s="20"/>
      <c r="F10" s="205"/>
    </row>
    <row r="11" spans="1:7" ht="39.950000000000003" customHeight="1">
      <c r="B11" s="4" t="s">
        <v>232</v>
      </c>
      <c r="C11" s="147" t="s">
        <v>97</v>
      </c>
      <c r="D11" s="147" t="s">
        <v>97</v>
      </c>
      <c r="E11" s="20"/>
      <c r="F11" s="205"/>
    </row>
    <row r="12" spans="1:7" ht="39.950000000000003" customHeight="1">
      <c r="B12" s="23" t="s">
        <v>10</v>
      </c>
      <c r="C12" s="147">
        <v>57159</v>
      </c>
      <c r="D12" s="147">
        <f t="shared" ref="D12:D13" si="0">ROUND(C12*$C$23,0)</f>
        <v>59285</v>
      </c>
      <c r="E12" s="20"/>
      <c r="F12" s="205"/>
    </row>
    <row r="13" spans="1:7" ht="39.950000000000003" customHeight="1">
      <c r="B13" s="29" t="s">
        <v>11</v>
      </c>
      <c r="C13" s="147">
        <v>90287</v>
      </c>
      <c r="D13" s="147">
        <f t="shared" si="0"/>
        <v>93646</v>
      </c>
      <c r="E13" s="20"/>
      <c r="F13" s="205"/>
    </row>
    <row r="14" spans="1:7" ht="39.950000000000003" customHeight="1">
      <c r="B14" s="29" t="s">
        <v>12</v>
      </c>
      <c r="C14" s="147">
        <v>29857</v>
      </c>
      <c r="D14" s="147">
        <f>ROUND(C14*$C$23,0)</f>
        <v>30968</v>
      </c>
      <c r="E14" s="20"/>
      <c r="F14" s="205"/>
    </row>
    <row r="15" spans="1:7" ht="39.950000000000003" customHeight="1">
      <c r="B15" s="40" t="s">
        <v>233</v>
      </c>
      <c r="C15" s="290"/>
      <c r="D15" s="291">
        <f>SUM(D9:D14)</f>
        <v>200947</v>
      </c>
      <c r="F15" s="205"/>
    </row>
    <row r="16" spans="1:7">
      <c r="D16" s="152"/>
    </row>
    <row r="17" spans="2:9" ht="63.75"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B18" s="9"/>
      <c r="C18" s="9"/>
      <c r="D18" s="8"/>
    </row>
    <row r="19" spans="2:9" ht="27.75" customHeight="1">
      <c r="B19" s="1"/>
      <c r="C19" s="1" t="s">
        <v>34</v>
      </c>
      <c r="G19" s="57" t="s">
        <v>34</v>
      </c>
    </row>
    <row r="20" spans="2:9" ht="58.15" customHeight="1">
      <c r="B20"/>
      <c r="C20" s="147">
        <v>246648</v>
      </c>
      <c r="D20" s="543" t="s">
        <v>212</v>
      </c>
      <c r="E20" s="550"/>
      <c r="F20" s="551"/>
      <c r="G20" s="147">
        <f>ROUND(C20*$C$23,0)</f>
        <v>255823</v>
      </c>
    </row>
    <row r="22" spans="2:9" hidden="1">
      <c r="B22" s="138" t="s">
        <v>36</v>
      </c>
    </row>
    <row r="23" spans="2:9" hidden="1">
      <c r="B23" s="25" t="s">
        <v>18</v>
      </c>
      <c r="C23" s="27">
        <v>1.0371999999999999</v>
      </c>
    </row>
    <row r="24" spans="2:9">
      <c r="C24" s="198"/>
    </row>
    <row r="25" spans="2:9" s="12" customFormat="1" ht="58.5" customHeight="1">
      <c r="B2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row>
    <row r="27" spans="2:9" ht="24" customHeight="1">
      <c r="B27" s="507" t="s">
        <v>90</v>
      </c>
      <c r="C27" s="508"/>
      <c r="D27" s="508"/>
      <c r="E27" s="508"/>
      <c r="F27" s="508"/>
      <c r="G27" s="509"/>
    </row>
    <row r="29" spans="2:9" ht="36.75" customHeight="1">
      <c r="B29" s="507" t="s">
        <v>22</v>
      </c>
      <c r="C29" s="508"/>
      <c r="D29" s="508"/>
      <c r="E29" s="508"/>
      <c r="F29" s="508"/>
      <c r="G29" s="509"/>
      <c r="H29" s="10"/>
      <c r="I29" s="10"/>
    </row>
  </sheetData>
  <mergeCells count="9">
    <mergeCell ref="B29:G29"/>
    <mergeCell ref="B27:G27"/>
    <mergeCell ref="B25:G25"/>
    <mergeCell ref="A2:G2"/>
    <mergeCell ref="A3:G3"/>
    <mergeCell ref="A4:G4"/>
    <mergeCell ref="A5:G5"/>
    <mergeCell ref="D20:F20"/>
    <mergeCell ref="E17:G17"/>
  </mergeCells>
  <printOptions horizontalCentered="1"/>
  <pageMargins left="0.25" right="0.25" top="0.25" bottom="0.25" header="0.25" footer="0.25"/>
  <pageSetup scale="7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B0CC-FFAC-4558-B543-3A64096A59EE}">
  <sheetPr>
    <tabColor theme="9" tint="0.59999389629810485"/>
    <pageSetUpPr fitToPage="1"/>
  </sheetPr>
  <dimension ref="A2:G15"/>
  <sheetViews>
    <sheetView showGridLines="0" zoomScale="90" zoomScaleNormal="90" zoomScaleSheetLayoutView="70" workbookViewId="0">
      <selection activeCell="I15" sqref="I15"/>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0</v>
      </c>
      <c r="B2" s="510"/>
      <c r="C2" s="510"/>
      <c r="D2" s="510"/>
      <c r="E2" s="85"/>
      <c r="F2" s="85"/>
      <c r="G2" s="85"/>
    </row>
    <row r="3" spans="1:7" s="11" customFormat="1" ht="40.5" customHeight="1">
      <c r="A3" s="516" t="s">
        <v>58</v>
      </c>
      <c r="B3" s="516"/>
      <c r="C3" s="516"/>
      <c r="D3" s="516"/>
    </row>
    <row r="4" spans="1:7" s="11" customFormat="1" ht="19.899999999999999" customHeight="1">
      <c r="A4" s="511" t="str">
        <f>'2023_BannerMD_BMT_AUT_ADULT'!A4</f>
        <v>EFFECTIVE 10/01/2023 THROUGH 9/30/2024</v>
      </c>
      <c r="B4" s="511"/>
      <c r="C4" s="511"/>
      <c r="D4" s="511"/>
    </row>
    <row r="5" spans="1:7" s="11" customFormat="1" ht="19.899999999999999" customHeight="1">
      <c r="A5" s="85"/>
      <c r="B5" s="510" t="s">
        <v>3</v>
      </c>
      <c r="C5" s="510"/>
      <c r="D5" s="510"/>
      <c r="E5" s="85"/>
      <c r="F5" s="85"/>
    </row>
    <row r="6" spans="1:7" ht="18.75" customHeight="1">
      <c r="D6" s="2"/>
    </row>
    <row r="7" spans="1:7" ht="13.9" customHeight="1">
      <c r="B7" s="17"/>
      <c r="C7" s="17"/>
      <c r="D7" s="16" t="s">
        <v>4</v>
      </c>
    </row>
    <row r="8" spans="1:7" ht="41.45" customHeight="1">
      <c r="B8" s="18" t="s">
        <v>5</v>
      </c>
      <c r="C8" s="28" t="s">
        <v>6</v>
      </c>
      <c r="D8" s="18" t="s">
        <v>7</v>
      </c>
    </row>
    <row r="9" spans="1:7" ht="114" customHeight="1">
      <c r="B9" s="140" t="s">
        <v>59</v>
      </c>
      <c r="C9" s="141" t="s">
        <v>53</v>
      </c>
      <c r="D9" s="141" t="s">
        <v>53</v>
      </c>
    </row>
    <row r="10" spans="1:7" ht="13.9" customHeight="1">
      <c r="B10" s="21"/>
      <c r="C10" s="21"/>
      <c r="D10" s="22"/>
    </row>
    <row r="11" spans="1:7" ht="56.1" customHeight="1">
      <c r="B11" s="517" t="s">
        <v>60</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1049-E9DB-4F24-96FC-ACF2CD8BF59E}">
  <sheetPr>
    <tabColor theme="7"/>
    <pageSetUpPr fitToPage="1"/>
  </sheetPr>
  <dimension ref="A2:G14"/>
  <sheetViews>
    <sheetView showGridLines="0" zoomScale="90" zoomScaleNormal="90" zoomScaleSheetLayoutView="70" workbookViewId="0">
      <selection activeCell="D16" sqref="D16"/>
    </sheetView>
  </sheetViews>
  <sheetFormatPr defaultColWidth="9" defaultRowHeight="12.7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c r="A2" s="510" t="s">
        <v>222</v>
      </c>
      <c r="B2" s="510"/>
      <c r="C2" s="510"/>
      <c r="D2" s="510"/>
      <c r="E2" s="85"/>
      <c r="F2" s="85"/>
      <c r="G2" s="85"/>
    </row>
    <row r="3" spans="1:7" s="11" customFormat="1" ht="19.899999999999999" customHeight="1">
      <c r="A3" s="510" t="s">
        <v>45</v>
      </c>
      <c r="B3" s="510"/>
      <c r="C3" s="510"/>
      <c r="D3" s="510"/>
    </row>
    <row r="4" spans="1:7" s="11" customFormat="1" ht="19.899999999999999" customHeight="1">
      <c r="A4" s="511" t="str">
        <f>'2023_BannerMD_BMT_AUT_ADULT'!A4:E4</f>
        <v>EFFECTIVE 10/01/2023 THROUGH 9/30/2024</v>
      </c>
      <c r="B4" s="511"/>
      <c r="C4" s="511"/>
      <c r="D4" s="511"/>
      <c r="E4" s="130"/>
      <c r="F4" s="130"/>
      <c r="G4" s="130"/>
    </row>
    <row r="5" spans="1:7" s="11" customFormat="1" ht="19.899999999999999" customHeight="1">
      <c r="A5" s="510" t="s">
        <v>223</v>
      </c>
      <c r="B5" s="510"/>
      <c r="C5" s="510"/>
      <c r="D5" s="510"/>
      <c r="E5" s="85"/>
      <c r="F5" s="85"/>
      <c r="G5" s="85"/>
    </row>
    <row r="6" spans="1:7" s="12" customFormat="1" ht="15">
      <c r="B6" s="13"/>
      <c r="C6" s="13"/>
      <c r="D6" s="14"/>
    </row>
    <row r="7" spans="1:7" ht="39" customHeight="1">
      <c r="B7" s="316" t="s">
        <v>5</v>
      </c>
      <c r="C7" s="318" t="s">
        <v>6</v>
      </c>
      <c r="D7" s="316" t="s">
        <v>7</v>
      </c>
    </row>
    <row r="8" spans="1:7" ht="20.100000000000001" customHeight="1">
      <c r="B8" s="41" t="s">
        <v>47</v>
      </c>
      <c r="C8" s="306">
        <v>7058</v>
      </c>
      <c r="D8" s="306">
        <f>ROUND($C$8*$C$13,0)</f>
        <v>7321</v>
      </c>
    </row>
    <row r="9" spans="1:7" ht="35.1" customHeight="1">
      <c r="B9" s="303" t="s">
        <v>48</v>
      </c>
      <c r="C9" s="303"/>
      <c r="D9" s="307">
        <f>SUM(D8)</f>
        <v>7321</v>
      </c>
    </row>
    <row r="10" spans="1:7">
      <c r="B10" s="331"/>
      <c r="C10" s="331"/>
      <c r="D10" s="323"/>
    </row>
    <row r="11" spans="1:7">
      <c r="B11" s="1"/>
      <c r="C11" s="1"/>
    </row>
    <row r="12" spans="1:7" hidden="1">
      <c r="B12" s="138" t="s">
        <v>36</v>
      </c>
    </row>
    <row r="13" spans="1:7" hidden="1">
      <c r="B13" s="25" t="s">
        <v>18</v>
      </c>
      <c r="C13" s="330">
        <v>1.0371999999999999</v>
      </c>
      <c r="D13" s="49"/>
    </row>
    <row r="14" spans="1:7">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7"/>
    <pageSetUpPr fitToPage="1"/>
  </sheetPr>
  <dimension ref="A2:D21"/>
  <sheetViews>
    <sheetView showGridLines="0" zoomScale="90" zoomScaleNormal="90" zoomScaleSheetLayoutView="70" workbookViewId="0">
      <selection activeCell="B23" sqref="B23"/>
    </sheetView>
  </sheetViews>
  <sheetFormatPr defaultColWidth="9" defaultRowHeight="12.75"/>
  <cols>
    <col min="1" max="1" width="2.875" style="15" customWidth="1"/>
    <col min="2" max="2" width="64" style="15" customWidth="1"/>
    <col min="3" max="3" width="24.25" style="15" hidden="1" customWidth="1"/>
    <col min="4" max="4" width="38.375" style="15" customWidth="1"/>
    <col min="5" max="16384" width="9" style="15"/>
  </cols>
  <sheetData>
    <row r="2" spans="1:4" s="11" customFormat="1" ht="19.899999999999999" customHeight="1">
      <c r="A2" s="510" t="s">
        <v>222</v>
      </c>
      <c r="B2" s="510"/>
      <c r="C2" s="510"/>
      <c r="D2" s="510"/>
    </row>
    <row r="3" spans="1:4" s="11" customFormat="1" ht="19.899999999999999" customHeight="1">
      <c r="A3" s="552" t="s">
        <v>234</v>
      </c>
      <c r="B3" s="552"/>
      <c r="C3" s="552"/>
      <c r="D3" s="552"/>
    </row>
    <row r="4" spans="1:4" s="11" customFormat="1" ht="19.899999999999999" customHeight="1">
      <c r="A4" s="511" t="str">
        <f>'2023_BannerMD_BMT_AUT_ADULT'!A4</f>
        <v>EFFECTIVE 10/01/2023 THROUGH 9/30/2024</v>
      </c>
      <c r="B4" s="511"/>
      <c r="C4" s="511"/>
      <c r="D4" s="511"/>
    </row>
    <row r="5" spans="1:4" s="11" customFormat="1" ht="19.899999999999999" customHeight="1">
      <c r="A5" s="510" t="s">
        <v>223</v>
      </c>
      <c r="B5" s="510"/>
      <c r="C5" s="510"/>
      <c r="D5" s="510"/>
    </row>
    <row r="6" spans="1:4" ht="18.75" customHeight="1">
      <c r="D6" s="2"/>
    </row>
    <row r="7" spans="1:4" ht="13.9" customHeight="1">
      <c r="B7" s="17"/>
      <c r="C7" s="17"/>
      <c r="D7" s="16"/>
    </row>
    <row r="8" spans="1:4" ht="30.95" customHeight="1">
      <c r="B8" s="18" t="s">
        <v>5</v>
      </c>
      <c r="C8" s="28" t="s">
        <v>6</v>
      </c>
      <c r="D8" s="18" t="s">
        <v>7</v>
      </c>
    </row>
    <row r="9" spans="1:4" ht="60.75" customHeight="1">
      <c r="B9" s="254" t="s">
        <v>235</v>
      </c>
      <c r="C9" s="231" t="s">
        <v>53</v>
      </c>
      <c r="D9" s="141" t="s">
        <v>53</v>
      </c>
    </row>
    <row r="10" spans="1:4" ht="35.1" customHeight="1">
      <c r="B10" s="21" t="s">
        <v>236</v>
      </c>
      <c r="C10" s="21"/>
      <c r="D10" s="22" t="s">
        <v>53</v>
      </c>
    </row>
    <row r="11" spans="1:4" ht="30.75" customHeight="1">
      <c r="B11" s="517" t="s">
        <v>237</v>
      </c>
      <c r="C11" s="518"/>
      <c r="D11" s="519"/>
    </row>
    <row r="12" spans="1:4" s="11" customFormat="1" ht="12.75" customHeight="1">
      <c r="A12" s="393"/>
      <c r="B12" s="393"/>
      <c r="C12" s="393"/>
      <c r="D12" s="393"/>
    </row>
    <row r="13" spans="1:4">
      <c r="B13" s="9"/>
      <c r="C13" s="9"/>
      <c r="D13" s="8"/>
    </row>
    <row r="14" spans="1:4">
      <c r="B14" s="9"/>
      <c r="C14" s="9"/>
      <c r="D14" s="8"/>
    </row>
    <row r="15" spans="1:4" ht="15" customHeight="1">
      <c r="B15" s="1"/>
      <c r="C15" s="1"/>
    </row>
    <row r="16" spans="1:4" ht="67.150000000000006" hidden="1" customHeight="1">
      <c r="B16" s="1"/>
      <c r="C16" s="37"/>
      <c r="D16" s="1"/>
    </row>
    <row r="17" spans="1:4" ht="12.75" hidden="1" customHeight="1">
      <c r="B17" s="138" t="s">
        <v>36</v>
      </c>
    </row>
    <row r="18" spans="1:4" s="10" customFormat="1" ht="12.75" hidden="1" customHeight="1">
      <c r="A18" s="15"/>
      <c r="B18" s="25" t="s">
        <v>18</v>
      </c>
      <c r="C18" s="27">
        <v>1.0448</v>
      </c>
      <c r="D18" s="15"/>
    </row>
    <row r="19" spans="1:4" ht="12.75" hidden="1" customHeight="1">
      <c r="B19" s="1" t="s">
        <v>238</v>
      </c>
      <c r="C19" s="26">
        <v>1</v>
      </c>
    </row>
    <row r="20" spans="1:4" hidden="1"/>
    <row r="21" spans="1:4" hidden="1"/>
  </sheetData>
  <mergeCells count="5">
    <mergeCell ref="B11:D11"/>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7"/>
    <pageSetUpPr fitToPage="1"/>
  </sheetPr>
  <dimension ref="A2:C18"/>
  <sheetViews>
    <sheetView showGridLines="0" zoomScale="90" zoomScaleNormal="90" zoomScaleSheetLayoutView="70" workbookViewId="0">
      <selection activeCell="B27" sqref="B27"/>
    </sheetView>
  </sheetViews>
  <sheetFormatPr defaultColWidth="9" defaultRowHeight="12.75"/>
  <cols>
    <col min="1" max="1" width="2.875" style="15" customWidth="1"/>
    <col min="2" max="2" width="69.375" style="15" customWidth="1"/>
    <col min="3" max="3" width="32.125" style="15" customWidth="1"/>
    <col min="4" max="4" width="9" style="15" customWidth="1"/>
    <col min="5" max="16384" width="9" style="15"/>
  </cols>
  <sheetData>
    <row r="2" spans="1:3" s="11" customFormat="1" ht="19.899999999999999" customHeight="1">
      <c r="A2" s="510" t="s">
        <v>222</v>
      </c>
      <c r="B2" s="510"/>
      <c r="C2" s="510"/>
    </row>
    <row r="3" spans="1:3" s="11" customFormat="1" ht="40.5" customHeight="1">
      <c r="A3" s="516" t="s">
        <v>55</v>
      </c>
      <c r="B3" s="516"/>
      <c r="C3" s="516"/>
    </row>
    <row r="4" spans="1:3" s="11" customFormat="1" ht="19.899999999999999" customHeight="1">
      <c r="A4" s="511" t="str">
        <f>'2023_BannerMD_BMT_AUT_ADULT'!A4</f>
        <v>EFFECTIVE 10/01/2023 THROUGH 9/30/2024</v>
      </c>
      <c r="B4" s="511"/>
      <c r="C4" s="511"/>
    </row>
    <row r="5" spans="1:3" s="11" customFormat="1" ht="19.899999999999999" customHeight="1">
      <c r="A5" s="510" t="s">
        <v>223</v>
      </c>
      <c r="B5" s="510"/>
      <c r="C5" s="510"/>
    </row>
    <row r="6" spans="1:3" ht="18.75" customHeight="1">
      <c r="C6" s="2"/>
    </row>
    <row r="7" spans="1:3" ht="13.9" customHeight="1">
      <c r="B7" s="17"/>
      <c r="C7" s="16"/>
    </row>
    <row r="8" spans="1:3" ht="27" customHeight="1">
      <c r="B8" s="18" t="s">
        <v>5</v>
      </c>
      <c r="C8" s="18" t="s">
        <v>7</v>
      </c>
    </row>
    <row r="9" spans="1:3" ht="95.25" customHeight="1">
      <c r="B9" s="254" t="s">
        <v>239</v>
      </c>
      <c r="C9" s="141" t="s">
        <v>53</v>
      </c>
    </row>
    <row r="10" spans="1:3" ht="21" customHeight="1">
      <c r="B10" s="21"/>
      <c r="C10" s="22"/>
    </row>
    <row r="11" spans="1:3" ht="58.5" customHeight="1">
      <c r="B11" s="517" t="s">
        <v>240</v>
      </c>
      <c r="C11" s="519"/>
    </row>
    <row r="12" spans="1:3" s="11" customFormat="1" ht="12.75" customHeight="1">
      <c r="A12" s="393"/>
      <c r="B12" s="393"/>
      <c r="C12" s="393"/>
    </row>
    <row r="13" spans="1:3">
      <c r="B13" s="9"/>
      <c r="C13" s="8"/>
    </row>
    <row r="14" spans="1:3">
      <c r="B14" s="9"/>
      <c r="C14" s="8"/>
    </row>
    <row r="15" spans="1:3" ht="15" customHeight="1">
      <c r="B15" s="1"/>
    </row>
    <row r="16" spans="1:3" hidden="1">
      <c r="B16" s="138" t="s">
        <v>36</v>
      </c>
    </row>
    <row r="17" spans="1:3" s="10" customFormat="1" hidden="1">
      <c r="A17" s="15"/>
      <c r="B17" s="25" t="s">
        <v>18</v>
      </c>
      <c r="C17" s="15"/>
    </row>
    <row r="18" spans="1:3" hidden="1">
      <c r="B18" s="1" t="s">
        <v>238</v>
      </c>
    </row>
  </sheetData>
  <mergeCells count="5">
    <mergeCell ref="A2:C2"/>
    <mergeCell ref="A3:C3"/>
    <mergeCell ref="A4:C4"/>
    <mergeCell ref="A5:C5"/>
    <mergeCell ref="B11:C11"/>
  </mergeCells>
  <printOptions horizontalCentered="1"/>
  <pageMargins left="0.25" right="0.25" top="0.25" bottom="0.25" header="0.25" footer="0.25"/>
  <pageSetup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7"/>
    <pageSetUpPr fitToPage="1"/>
  </sheetPr>
  <dimension ref="A2:G21"/>
  <sheetViews>
    <sheetView showGridLines="0" zoomScale="90" zoomScaleNormal="90" zoomScaleSheetLayoutView="70" workbookViewId="0">
      <selection activeCell="E10" sqref="E10"/>
    </sheetView>
  </sheetViews>
  <sheetFormatPr defaultColWidth="9" defaultRowHeight="12.75"/>
  <cols>
    <col min="1" max="1" width="2.875" style="15" customWidth="1"/>
    <col min="2" max="2" width="68.75" style="15" customWidth="1"/>
    <col min="3" max="3" width="9.75" style="15" hidden="1" customWidth="1"/>
    <col min="4" max="4" width="24.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241</v>
      </c>
      <c r="B2" s="510"/>
      <c r="C2" s="510"/>
      <c r="D2" s="510"/>
      <c r="E2" s="510"/>
      <c r="F2" s="510"/>
      <c r="G2" s="510"/>
    </row>
    <row r="3" spans="1:7" s="11" customFormat="1" ht="19.899999999999999" customHeight="1">
      <c r="A3" s="510" t="s">
        <v>242</v>
      </c>
      <c r="B3" s="510"/>
      <c r="C3" s="510"/>
      <c r="D3" s="510"/>
      <c r="E3" s="510"/>
      <c r="F3" s="510"/>
      <c r="G3" s="510"/>
    </row>
    <row r="4" spans="1:7" s="88"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223</v>
      </c>
      <c r="B5" s="510"/>
      <c r="C5" s="510"/>
      <c r="D5" s="510"/>
      <c r="E5" s="510"/>
      <c r="F5" s="510"/>
      <c r="G5" s="510"/>
    </row>
    <row r="6" spans="1:7" s="11" customFormat="1" ht="12.75" customHeight="1">
      <c r="A6" s="393"/>
      <c r="B6" s="393"/>
      <c r="C6" s="393"/>
      <c r="D6" s="393"/>
      <c r="E6" s="393"/>
      <c r="F6" s="393"/>
      <c r="G6" s="393"/>
    </row>
    <row r="7" spans="1:7" ht="12.6" customHeight="1">
      <c r="B7" s="17"/>
      <c r="C7" s="17"/>
      <c r="D7" s="2" t="s">
        <v>89</v>
      </c>
      <c r="E7" s="2"/>
      <c r="F7" s="2"/>
      <c r="G7" s="2"/>
    </row>
    <row r="8" spans="1:7" ht="24.95" customHeight="1">
      <c r="B8" s="18" t="s">
        <v>5</v>
      </c>
      <c r="C8" s="28" t="s">
        <v>6</v>
      </c>
      <c r="D8" s="18" t="s">
        <v>7</v>
      </c>
      <c r="E8" s="2"/>
      <c r="F8" s="2"/>
      <c r="G8" s="2"/>
    </row>
    <row r="9" spans="1:7" ht="45" customHeight="1">
      <c r="B9" s="398" t="s">
        <v>8</v>
      </c>
      <c r="C9" s="175">
        <v>5300</v>
      </c>
      <c r="D9" s="147">
        <f>ROUND(C9*$C$20,0)</f>
        <v>5497</v>
      </c>
      <c r="E9" s="2"/>
      <c r="F9" s="207"/>
      <c r="G9" s="2"/>
    </row>
    <row r="10" spans="1:7" ht="39.950000000000003" customHeight="1">
      <c r="B10" s="4" t="s">
        <v>214</v>
      </c>
      <c r="C10" s="147">
        <v>114592</v>
      </c>
      <c r="D10" s="147">
        <f t="shared" ref="D10:D11" si="0">ROUND(C10*$C$20,0)</f>
        <v>118855</v>
      </c>
      <c r="E10" s="20"/>
      <c r="F10" s="207"/>
    </row>
    <row r="11" spans="1:7" ht="39.950000000000003" customHeight="1">
      <c r="B11" s="29" t="s">
        <v>215</v>
      </c>
      <c r="C11" s="190">
        <v>19862</v>
      </c>
      <c r="D11" s="147">
        <f t="shared" si="0"/>
        <v>20601</v>
      </c>
      <c r="E11" s="20"/>
      <c r="F11" s="207"/>
    </row>
    <row r="12" spans="1:7" ht="35.1" customHeight="1">
      <c r="B12" s="21" t="s">
        <v>107</v>
      </c>
      <c r="C12" s="21"/>
      <c r="D12" s="168">
        <f>SUM(D9:D11)</f>
        <v>144953</v>
      </c>
      <c r="F12" s="207"/>
    </row>
    <row r="13" spans="1:7">
      <c r="D13" s="150"/>
    </row>
    <row r="14" spans="1:7" ht="61.5" customHeight="1">
      <c r="B14" s="5" t="s">
        <v>71</v>
      </c>
      <c r="C14" s="5"/>
      <c r="D14" s="151">
        <f>'2023_BannerMD_BMT_AUT_ADULT'!D16</f>
        <v>2317</v>
      </c>
      <c r="E14" s="512" t="s">
        <v>122</v>
      </c>
      <c r="F14" s="513"/>
      <c r="G14" s="514"/>
    </row>
    <row r="15" spans="1:7">
      <c r="B15" s="9"/>
      <c r="C15" s="9"/>
      <c r="D15" s="8"/>
    </row>
    <row r="16" spans="1:7" s="12" customFormat="1" ht="54.75" customHeight="1">
      <c r="B16"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8"/>
      <c r="D16" s="508"/>
      <c r="E16" s="508"/>
      <c r="F16" s="508"/>
      <c r="G16" s="509"/>
    </row>
    <row r="18" spans="2:7" ht="28.5" customHeight="1">
      <c r="B18" s="507" t="s">
        <v>90</v>
      </c>
      <c r="C18" s="508"/>
      <c r="D18" s="508"/>
      <c r="E18" s="508"/>
      <c r="F18" s="508"/>
      <c r="G18" s="509"/>
    </row>
    <row r="19" spans="2:7" hidden="1">
      <c r="B19" s="138" t="s">
        <v>36</v>
      </c>
    </row>
    <row r="20" spans="2:7" hidden="1">
      <c r="B20" s="25" t="s">
        <v>18</v>
      </c>
      <c r="C20" s="27">
        <v>1.0371999999999999</v>
      </c>
    </row>
    <row r="21" spans="2:7">
      <c r="C21" s="26"/>
    </row>
  </sheetData>
  <mergeCells count="7">
    <mergeCell ref="B18:G18"/>
    <mergeCell ref="B16:G16"/>
    <mergeCell ref="A2:G2"/>
    <mergeCell ref="A3:G3"/>
    <mergeCell ref="A4:G4"/>
    <mergeCell ref="A5:G5"/>
    <mergeCell ref="E14:G14"/>
  </mergeCells>
  <printOptions horizontalCentered="1"/>
  <pageMargins left="0.25" right="0.25" top="0.25" bottom="0.25" header="0.25" footer="0.25"/>
  <pageSetup scale="80"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7"/>
    <pageSetUpPr fitToPage="1"/>
  </sheetPr>
  <dimension ref="A2:G21"/>
  <sheetViews>
    <sheetView showGridLines="0" zoomScale="90" zoomScaleNormal="90" zoomScaleSheetLayoutView="70" workbookViewId="0">
      <selection activeCell="G9" sqref="G9"/>
    </sheetView>
  </sheetViews>
  <sheetFormatPr defaultColWidth="9" defaultRowHeight="12.75"/>
  <cols>
    <col min="1" max="1" width="2.875" style="15" customWidth="1"/>
    <col min="2" max="2" width="64" style="15" customWidth="1"/>
    <col min="3" max="3" width="29" style="15" hidden="1" customWidth="1"/>
    <col min="4" max="4" width="29"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241</v>
      </c>
      <c r="B2" s="510"/>
      <c r="C2" s="510"/>
      <c r="D2" s="510"/>
      <c r="E2" s="510"/>
      <c r="F2" s="510"/>
      <c r="G2" s="510"/>
    </row>
    <row r="3" spans="1:7" s="11" customFormat="1" ht="19.899999999999999" customHeight="1">
      <c r="A3" s="510" t="s">
        <v>243</v>
      </c>
      <c r="B3" s="510"/>
      <c r="C3" s="510"/>
      <c r="D3" s="510"/>
      <c r="E3" s="510"/>
      <c r="F3" s="510"/>
      <c r="G3" s="510"/>
    </row>
    <row r="4" spans="1:7" s="88"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223</v>
      </c>
      <c r="B5" s="510"/>
      <c r="C5" s="510"/>
      <c r="D5" s="510"/>
      <c r="E5" s="510"/>
      <c r="F5" s="510"/>
      <c r="G5" s="510"/>
    </row>
    <row r="6" spans="1:7" s="11" customFormat="1" ht="12.75" customHeight="1">
      <c r="A6" s="393"/>
      <c r="B6" s="393"/>
      <c r="C6" s="393"/>
      <c r="D6" s="393"/>
      <c r="E6" s="393"/>
      <c r="F6" s="393"/>
      <c r="G6" s="393"/>
    </row>
    <row r="7" spans="1:7" ht="19.5" customHeight="1">
      <c r="B7" s="17"/>
      <c r="C7" s="17"/>
      <c r="D7" s="2" t="s">
        <v>89</v>
      </c>
      <c r="E7" s="2"/>
      <c r="F7" s="2"/>
      <c r="G7" s="2"/>
    </row>
    <row r="8" spans="1:7" ht="24.75" customHeight="1">
      <c r="B8" s="18" t="s">
        <v>5</v>
      </c>
      <c r="C8" s="28" t="s">
        <v>6</v>
      </c>
      <c r="D8" s="18" t="s">
        <v>7</v>
      </c>
      <c r="E8" s="2"/>
      <c r="F8" s="2"/>
      <c r="G8" s="2"/>
    </row>
    <row r="9" spans="1:7" ht="40.5" customHeight="1">
      <c r="B9" s="398" t="s">
        <v>8</v>
      </c>
      <c r="C9" s="175">
        <v>5055</v>
      </c>
      <c r="D9" s="147">
        <f>ROUND(C9*$C$20,0)</f>
        <v>5243</v>
      </c>
      <c r="E9" s="208"/>
      <c r="F9" s="2"/>
      <c r="G9" s="2"/>
    </row>
    <row r="10" spans="1:7" ht="37.5" customHeight="1">
      <c r="B10" s="4" t="s">
        <v>214</v>
      </c>
      <c r="C10" s="147">
        <v>113063</v>
      </c>
      <c r="D10" s="147">
        <f>ROUND(C10*$C$20,0)</f>
        <v>117269</v>
      </c>
      <c r="E10" s="208"/>
    </row>
    <row r="11" spans="1:7" ht="35.1" customHeight="1">
      <c r="B11" s="21" t="s">
        <v>216</v>
      </c>
      <c r="C11" s="21"/>
      <c r="D11" s="168">
        <f>SUM(D9:D10)</f>
        <v>122512</v>
      </c>
      <c r="E11" s="148"/>
    </row>
    <row r="12" spans="1:7">
      <c r="D12" s="150"/>
    </row>
    <row r="13" spans="1:7" ht="35.1" customHeight="1">
      <c r="B13" s="15" t="s">
        <v>28</v>
      </c>
      <c r="D13" s="152" t="s">
        <v>28</v>
      </c>
    </row>
    <row r="14" spans="1:7">
      <c r="D14" s="150"/>
    </row>
    <row r="15" spans="1:7" ht="54.75" customHeight="1">
      <c r="B15" s="5" t="s">
        <v>71</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8"/>
    </row>
    <row r="17" spans="2:7" s="12" customFormat="1" ht="38.25"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9" spans="2:7" hidden="1">
      <c r="B19" s="138" t="s">
        <v>36</v>
      </c>
    </row>
    <row r="20" spans="2:7" hidden="1">
      <c r="B20" s="25" t="s">
        <v>18</v>
      </c>
      <c r="C20" s="27">
        <v>1.0371999999999999</v>
      </c>
    </row>
    <row r="21" spans="2:7" ht="27" customHeight="1">
      <c r="B21" s="507" t="s">
        <v>90</v>
      </c>
      <c r="C21" s="508"/>
      <c r="D21" s="508"/>
      <c r="E21" s="508"/>
      <c r="F21" s="508"/>
      <c r="G21" s="509"/>
    </row>
  </sheetData>
  <mergeCells count="7">
    <mergeCell ref="B21:G21"/>
    <mergeCell ref="B17:G17"/>
    <mergeCell ref="A2:G2"/>
    <mergeCell ref="A3:G3"/>
    <mergeCell ref="A4:G4"/>
    <mergeCell ref="A5:G5"/>
    <mergeCell ref="E15:G15"/>
  </mergeCells>
  <printOptions horizontalCentered="1"/>
  <pageMargins left="0.25" right="0.25" top="0.25" bottom="0.25" header="0.25" footer="0.25"/>
  <pageSetup scale="80"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7"/>
    <pageSetUpPr fitToPage="1"/>
  </sheetPr>
  <dimension ref="A1:I30"/>
  <sheetViews>
    <sheetView showGridLines="0" zoomScale="80" zoomScaleNormal="80" zoomScaleSheetLayoutView="70" workbookViewId="0">
      <selection activeCell="F12" sqref="F12"/>
    </sheetView>
  </sheetViews>
  <sheetFormatPr defaultColWidth="9" defaultRowHeight="12"/>
  <cols>
    <col min="1" max="1" width="6.5" style="10" customWidth="1"/>
    <col min="2" max="2" width="64" style="10" customWidth="1"/>
    <col min="3" max="3" width="14.125" style="10" hidden="1" customWidth="1"/>
    <col min="4" max="4" width="27.5" style="10" customWidth="1"/>
    <col min="5" max="5" width="2.375" style="10" customWidth="1"/>
    <col min="6" max="6" width="12.5" style="10" customWidth="1"/>
    <col min="7" max="7" width="19.125" style="10" customWidth="1"/>
    <col min="8" max="8" width="12.5" style="10" customWidth="1"/>
    <col min="9" max="9" width="40.25" style="10" customWidth="1"/>
    <col min="10" max="16384" width="9" style="10"/>
  </cols>
  <sheetData>
    <row r="1" spans="1:9" ht="15" customHeight="1">
      <c r="A1" s="15"/>
      <c r="B1" s="15"/>
      <c r="C1" s="15"/>
      <c r="D1" s="515"/>
      <c r="E1" s="515"/>
      <c r="F1" s="515"/>
      <c r="G1" s="515"/>
      <c r="H1" s="515"/>
      <c r="I1" s="515"/>
    </row>
    <row r="2" spans="1:9" ht="19.899999999999999" customHeight="1">
      <c r="A2" s="510" t="s">
        <v>222</v>
      </c>
      <c r="B2" s="510"/>
      <c r="C2" s="510"/>
      <c r="D2" s="510"/>
      <c r="E2" s="510"/>
      <c r="F2" s="510"/>
      <c r="G2" s="510"/>
      <c r="H2" s="510"/>
      <c r="I2" s="510"/>
    </row>
    <row r="3" spans="1:9" ht="19.899999999999999" customHeight="1">
      <c r="A3" s="510" t="s">
        <v>175</v>
      </c>
      <c r="B3" s="510"/>
      <c r="C3" s="510"/>
      <c r="D3" s="510"/>
      <c r="E3" s="510"/>
      <c r="F3" s="510"/>
      <c r="G3" s="510"/>
      <c r="H3" s="510"/>
      <c r="I3" s="510"/>
    </row>
    <row r="4" spans="1:9" ht="19.899999999999999" customHeight="1">
      <c r="A4" s="511" t="str">
        <f>'2023_BannerMD_BMT_AUT_ADULT'!A4:E4</f>
        <v>EFFECTIVE 10/01/2023 THROUGH 9/30/2024</v>
      </c>
      <c r="B4" s="511"/>
      <c r="C4" s="511"/>
      <c r="D4" s="511"/>
      <c r="E4" s="511"/>
      <c r="F4" s="511"/>
      <c r="G4" s="511"/>
      <c r="H4" s="511"/>
      <c r="I4" s="511"/>
    </row>
    <row r="5" spans="1:9" ht="19.899999999999999" customHeight="1">
      <c r="A5" s="510" t="s">
        <v>244</v>
      </c>
      <c r="B5" s="510"/>
      <c r="C5" s="510"/>
      <c r="D5" s="510"/>
      <c r="E5" s="510"/>
      <c r="F5" s="510"/>
      <c r="G5" s="510"/>
      <c r="H5" s="510"/>
      <c r="I5" s="510"/>
    </row>
    <row r="6" spans="1:9" ht="19.899999999999999" customHeight="1">
      <c r="A6" s="559" t="s">
        <v>245</v>
      </c>
      <c r="B6" s="559"/>
      <c r="C6" s="559"/>
      <c r="D6" s="559"/>
      <c r="E6" s="559"/>
      <c r="F6" s="559"/>
      <c r="G6" s="559"/>
      <c r="H6" s="559"/>
      <c r="I6" s="559"/>
    </row>
    <row r="7" spans="1:9" ht="19.899999999999999" customHeight="1">
      <c r="A7" s="401"/>
      <c r="B7" s="401"/>
      <c r="C7" s="401"/>
      <c r="D7" s="401"/>
      <c r="E7" s="401"/>
      <c r="F7" s="401"/>
      <c r="G7" s="401"/>
      <c r="H7" s="401"/>
      <c r="I7" s="401"/>
    </row>
    <row r="8" spans="1:9" ht="18.600000000000001" customHeight="1">
      <c r="A8" s="15"/>
      <c r="B8" s="15"/>
      <c r="C8" s="15"/>
      <c r="D8" s="2" t="s">
        <v>246</v>
      </c>
    </row>
    <row r="9" spans="1:9" ht="15.95" customHeight="1">
      <c r="A9" s="15"/>
      <c r="B9" s="17"/>
      <c r="C9" s="17"/>
      <c r="D9" s="2" t="s">
        <v>247</v>
      </c>
      <c r="E9" s="3"/>
      <c r="F9" s="3"/>
      <c r="G9" s="3"/>
      <c r="H9" s="3"/>
      <c r="I9" s="3"/>
    </row>
    <row r="10" spans="1:9" ht="39.950000000000003" customHeight="1">
      <c r="A10" s="15"/>
      <c r="B10" s="18" t="s">
        <v>5</v>
      </c>
      <c r="C10" s="28" t="s">
        <v>6</v>
      </c>
      <c r="D10" s="54" t="s">
        <v>248</v>
      </c>
      <c r="E10" s="16"/>
      <c r="F10" s="2"/>
      <c r="G10" s="2"/>
      <c r="H10" s="2"/>
      <c r="I10" s="16"/>
    </row>
    <row r="11" spans="1:9" ht="45.75" customHeight="1">
      <c r="A11" s="15"/>
      <c r="B11" s="398" t="s">
        <v>8</v>
      </c>
      <c r="C11" s="144">
        <v>9911</v>
      </c>
      <c r="D11" s="178">
        <f>ROUND(C11*$C$26,0)</f>
        <v>10280</v>
      </c>
      <c r="E11" s="16"/>
      <c r="F11" s="2"/>
      <c r="G11" s="2"/>
      <c r="H11" s="2"/>
      <c r="I11" s="16"/>
    </row>
    <row r="12" spans="1:9" ht="39.950000000000003" customHeight="1">
      <c r="A12" s="15"/>
      <c r="B12" s="43" t="s">
        <v>10</v>
      </c>
      <c r="C12" s="178">
        <v>182934</v>
      </c>
      <c r="D12" s="178">
        <f>ROUND(C12*$C$26,0)</f>
        <v>189739</v>
      </c>
      <c r="E12" s="37"/>
      <c r="F12" s="2"/>
      <c r="G12" s="15"/>
      <c r="H12" s="15"/>
      <c r="I12" s="15"/>
    </row>
    <row r="13" spans="1:9" ht="39.950000000000003" customHeight="1">
      <c r="A13" s="15"/>
      <c r="B13" s="44" t="s">
        <v>11</v>
      </c>
      <c r="C13" s="232">
        <v>137200</v>
      </c>
      <c r="D13" s="178">
        <f>ROUND(C13*$C$26,0)</f>
        <v>142304</v>
      </c>
      <c r="E13" s="37"/>
      <c r="F13" s="2"/>
      <c r="G13" s="15"/>
      <c r="H13" s="15"/>
      <c r="I13" s="15"/>
    </row>
    <row r="14" spans="1:9" ht="40.5" customHeight="1">
      <c r="A14" s="15"/>
      <c r="B14" s="44" t="s">
        <v>12</v>
      </c>
      <c r="C14" s="232">
        <v>52267</v>
      </c>
      <c r="D14" s="178">
        <f>ROUND(C14*$C$26,0)</f>
        <v>54211</v>
      </c>
      <c r="E14" s="37"/>
      <c r="F14" s="2"/>
      <c r="G14" s="15"/>
      <c r="H14" s="15"/>
      <c r="I14" s="15"/>
    </row>
    <row r="15" spans="1:9" ht="39.950000000000003" customHeight="1">
      <c r="A15" s="15"/>
      <c r="B15" s="21" t="s">
        <v>249</v>
      </c>
      <c r="C15" s="21"/>
      <c r="D15" s="327">
        <f>SUM(D11:D14)</f>
        <v>396534</v>
      </c>
      <c r="E15" s="15"/>
      <c r="F15" s="15"/>
      <c r="G15" s="15"/>
      <c r="H15" s="15"/>
      <c r="I15" s="15"/>
    </row>
    <row r="16" spans="1:9" ht="15.75" customHeight="1">
      <c r="A16" s="15"/>
      <c r="B16" s="15"/>
      <c r="C16" s="15"/>
      <c r="D16" s="157"/>
      <c r="E16" s="15"/>
      <c r="F16" s="15"/>
      <c r="G16" s="15"/>
      <c r="H16" s="15"/>
      <c r="I16" s="15"/>
    </row>
    <row r="17" spans="1:9" ht="61.5" customHeight="1">
      <c r="A17" s="15"/>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3"/>
      <c r="H17" s="514"/>
      <c r="I17" s="15"/>
    </row>
    <row r="18" spans="1:9" ht="12.75">
      <c r="A18" s="15"/>
      <c r="B18" s="9"/>
      <c r="C18" s="9"/>
      <c r="D18" s="159"/>
      <c r="E18" s="15"/>
      <c r="F18" s="15"/>
      <c r="G18" s="15"/>
      <c r="H18" s="15"/>
      <c r="I18" s="15"/>
    </row>
    <row r="19" spans="1:9" ht="12.75">
      <c r="A19" s="15"/>
      <c r="B19" s="1"/>
      <c r="C19" s="1" t="s">
        <v>34</v>
      </c>
      <c r="D19" s="177" t="s">
        <v>34</v>
      </c>
      <c r="E19" s="15"/>
      <c r="F19" s="15"/>
      <c r="G19" s="15"/>
      <c r="H19" s="15"/>
      <c r="I19" s="15"/>
    </row>
    <row r="20" spans="1:9" ht="121.5" customHeight="1">
      <c r="A20" s="15"/>
      <c r="B20" s="397" t="s">
        <v>250</v>
      </c>
      <c r="C20" s="178">
        <v>1340478</v>
      </c>
      <c r="D20" s="178">
        <f t="shared" ref="D20" si="0">ROUND(C20*$C$26,0)</f>
        <v>1390344</v>
      </c>
      <c r="E20" s="507" t="s">
        <v>251</v>
      </c>
      <c r="F20" s="508"/>
      <c r="G20" s="508"/>
      <c r="H20" s="508"/>
      <c r="I20" s="509"/>
    </row>
    <row r="21" spans="1:9" ht="14.25" customHeight="1"/>
    <row r="22" spans="1:9" ht="37.5" customHeight="1">
      <c r="A22" s="13"/>
      <c r="B22" s="553"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54"/>
      <c r="D22" s="554"/>
      <c r="E22" s="554"/>
      <c r="F22" s="554"/>
      <c r="G22" s="554"/>
      <c r="H22" s="554"/>
      <c r="I22" s="555"/>
    </row>
    <row r="23" spans="1:9">
      <c r="B23" s="556"/>
      <c r="C23" s="557"/>
      <c r="D23" s="557"/>
      <c r="E23" s="557"/>
      <c r="F23" s="557"/>
      <c r="G23" s="557"/>
      <c r="H23" s="557"/>
      <c r="I23" s="558"/>
    </row>
    <row r="24" spans="1:9" hidden="1"/>
    <row r="25" spans="1:9" ht="12.75" hidden="1">
      <c r="B25" s="138" t="s">
        <v>36</v>
      </c>
      <c r="C25" s="15"/>
      <c r="D25" s="15"/>
      <c r="E25" s="15"/>
      <c r="F25" s="15"/>
    </row>
    <row r="26" spans="1:9" ht="12.75" hidden="1">
      <c r="B26" s="25" t="s">
        <v>18</v>
      </c>
      <c r="C26" s="27">
        <v>1.0371999999999999</v>
      </c>
    </row>
    <row r="27" spans="1:9" ht="12.75">
      <c r="B27" s="15"/>
      <c r="C27" s="198"/>
    </row>
    <row r="28" spans="1:9" ht="12.6" customHeight="1">
      <c r="B28" s="507" t="s">
        <v>90</v>
      </c>
      <c r="C28" s="508"/>
      <c r="D28" s="508"/>
      <c r="E28" s="508"/>
      <c r="F28" s="508"/>
      <c r="G28" s="508"/>
      <c r="H28" s="508"/>
      <c r="I28" s="509"/>
    </row>
    <row r="30" spans="1:9" s="15" customFormat="1" ht="36.75" customHeight="1">
      <c r="B30" s="520" t="s">
        <v>123</v>
      </c>
      <c r="C30" s="521"/>
      <c r="D30" s="521"/>
      <c r="E30" s="521"/>
      <c r="F30" s="521"/>
      <c r="G30" s="521"/>
      <c r="H30" s="521"/>
      <c r="I30" s="522"/>
    </row>
  </sheetData>
  <mergeCells count="11">
    <mergeCell ref="B30:I30"/>
    <mergeCell ref="D1:I1"/>
    <mergeCell ref="A2:I2"/>
    <mergeCell ref="A3:I3"/>
    <mergeCell ref="A4:I4"/>
    <mergeCell ref="A5:I5"/>
    <mergeCell ref="B28:I28"/>
    <mergeCell ref="B22:I23"/>
    <mergeCell ref="E20:I20"/>
    <mergeCell ref="A6:I6"/>
    <mergeCell ref="E17:H17"/>
  </mergeCells>
  <printOptions horizontalCentered="1"/>
  <pageMargins left="0.25" right="0.25" top="0.25" bottom="0.25" header="0.25" footer="0.25"/>
  <pageSetup scale="68"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7"/>
    <pageSetUpPr fitToPage="1"/>
  </sheetPr>
  <dimension ref="A1:G25"/>
  <sheetViews>
    <sheetView zoomScale="90" zoomScaleNormal="90" zoomScaleSheetLayoutView="70" workbookViewId="0">
      <selection activeCell="E9" sqref="E9"/>
    </sheetView>
  </sheetViews>
  <sheetFormatPr defaultColWidth="9" defaultRowHeight="12"/>
  <cols>
    <col min="1" max="1" width="3.5" style="457" customWidth="1"/>
    <col min="2" max="2" width="64" style="457" customWidth="1"/>
    <col min="3" max="3" width="25.125" style="457" hidden="1" customWidth="1"/>
    <col min="4" max="4" width="25.125" style="457" customWidth="1"/>
    <col min="5" max="5" width="10.5" style="457" customWidth="1"/>
    <col min="6" max="6" width="11.25" style="457" customWidth="1"/>
    <col min="7" max="7" width="23.75" style="457" customWidth="1"/>
    <col min="8" max="16384" width="9" style="457"/>
  </cols>
  <sheetData>
    <row r="1" spans="1:7" ht="12.75">
      <c r="A1" s="456"/>
      <c r="B1" s="456"/>
      <c r="C1" s="456"/>
      <c r="D1" s="456"/>
      <c r="E1" s="456"/>
      <c r="F1" s="456"/>
      <c r="G1" s="456"/>
    </row>
    <row r="2" spans="1:7" ht="19.899999999999999" customHeight="1">
      <c r="A2" s="563" t="s">
        <v>252</v>
      </c>
      <c r="B2" s="563"/>
      <c r="C2" s="563"/>
      <c r="D2" s="563"/>
      <c r="E2" s="563"/>
      <c r="F2" s="563"/>
      <c r="G2" s="563"/>
    </row>
    <row r="3" spans="1:7" ht="19.899999999999999" customHeight="1">
      <c r="A3" s="563" t="s">
        <v>253</v>
      </c>
      <c r="B3" s="563"/>
      <c r="C3" s="563"/>
      <c r="D3" s="563"/>
      <c r="E3" s="563"/>
      <c r="F3" s="563"/>
      <c r="G3" s="563"/>
    </row>
    <row r="4" spans="1:7" ht="19.899999999999999" customHeight="1">
      <c r="A4" s="564" t="s">
        <v>254</v>
      </c>
      <c r="B4" s="564"/>
      <c r="C4" s="564"/>
      <c r="D4" s="564"/>
      <c r="E4" s="564"/>
      <c r="F4" s="564"/>
      <c r="G4" s="564"/>
    </row>
    <row r="5" spans="1:7" ht="19.899999999999999" customHeight="1">
      <c r="A5" s="563" t="s">
        <v>223</v>
      </c>
      <c r="B5" s="563"/>
      <c r="C5" s="563"/>
      <c r="D5" s="563"/>
      <c r="E5" s="563"/>
      <c r="F5" s="563"/>
      <c r="G5" s="563"/>
    </row>
    <row r="6" spans="1:7" ht="18" customHeight="1">
      <c r="A6" s="456"/>
      <c r="B6" s="456"/>
      <c r="C6" s="456"/>
      <c r="D6" s="458"/>
      <c r="E6" s="456"/>
      <c r="F6" s="456"/>
      <c r="G6" s="456"/>
    </row>
    <row r="7" spans="1:7" ht="41.1" customHeight="1">
      <c r="A7" s="456"/>
      <c r="B7" s="459"/>
      <c r="C7" s="460" t="s">
        <v>6</v>
      </c>
      <c r="D7" s="461" t="s">
        <v>255</v>
      </c>
      <c r="E7" s="458"/>
      <c r="F7" s="458"/>
      <c r="G7" s="458"/>
    </row>
    <row r="8" spans="1:7" ht="39.950000000000003" customHeight="1">
      <c r="A8" s="456"/>
      <c r="B8" s="462" t="s">
        <v>8</v>
      </c>
      <c r="C8" s="463">
        <v>7605</v>
      </c>
      <c r="D8" s="436">
        <f>ROUND(C8*$C$24,0)</f>
        <v>7888</v>
      </c>
      <c r="E8" s="458"/>
      <c r="F8" s="458"/>
      <c r="G8" s="458"/>
    </row>
    <row r="9" spans="1:7" ht="39.950000000000003" customHeight="1">
      <c r="A9" s="456"/>
      <c r="B9" s="464" t="s">
        <v>10</v>
      </c>
      <c r="C9" s="465">
        <v>169868</v>
      </c>
      <c r="D9" s="436">
        <f t="shared" ref="D9:D12" si="0">ROUND(C9*$C$24,0)</f>
        <v>176187</v>
      </c>
      <c r="E9" s="456"/>
      <c r="F9" s="456"/>
      <c r="G9" s="456"/>
    </row>
    <row r="10" spans="1:7" s="456" customFormat="1" ht="39.950000000000003" customHeight="1">
      <c r="B10" s="466" t="s">
        <v>215</v>
      </c>
      <c r="C10" s="467">
        <v>19862</v>
      </c>
      <c r="D10" s="436">
        <f t="shared" si="0"/>
        <v>20601</v>
      </c>
      <c r="E10" s="468"/>
      <c r="F10" s="469"/>
    </row>
    <row r="11" spans="1:7" ht="39.950000000000003" customHeight="1">
      <c r="A11" s="456"/>
      <c r="B11" s="466" t="s">
        <v>11</v>
      </c>
      <c r="C11" s="470">
        <v>143734</v>
      </c>
      <c r="D11" s="436">
        <f t="shared" si="0"/>
        <v>149081</v>
      </c>
      <c r="E11" s="456"/>
      <c r="F11" s="456"/>
      <c r="G11" s="456"/>
    </row>
    <row r="12" spans="1:7" ht="39.950000000000003" customHeight="1">
      <c r="A12" s="456"/>
      <c r="B12" s="466" t="s">
        <v>12</v>
      </c>
      <c r="C12" s="470">
        <v>11687</v>
      </c>
      <c r="D12" s="436">
        <f t="shared" si="0"/>
        <v>12122</v>
      </c>
      <c r="E12" s="456"/>
      <c r="F12" s="456"/>
      <c r="G12" s="456"/>
    </row>
    <row r="13" spans="1:7" ht="39.950000000000003" customHeight="1">
      <c r="A13" s="456"/>
      <c r="B13" s="471" t="s">
        <v>256</v>
      </c>
      <c r="C13" s="471"/>
      <c r="D13" s="472">
        <f>SUM(D8:D12)</f>
        <v>365879</v>
      </c>
      <c r="E13" s="456"/>
      <c r="F13" s="456"/>
      <c r="G13" s="456"/>
    </row>
    <row r="14" spans="1:7" ht="12.75">
      <c r="A14" s="456"/>
      <c r="B14" s="456"/>
      <c r="C14" s="456"/>
      <c r="D14" s="473"/>
      <c r="E14" s="456"/>
      <c r="F14" s="456"/>
      <c r="G14" s="456"/>
    </row>
    <row r="15" spans="1:7" ht="71.25" customHeight="1">
      <c r="A15" s="456"/>
      <c r="B15" s="437" t="s">
        <v>14</v>
      </c>
      <c r="C15" s="437"/>
      <c r="D15" s="474">
        <f>'2023_BannerMD_BMT_AUT_ADULT'!D16</f>
        <v>2317</v>
      </c>
      <c r="E15" s="565" t="str">
        <f>'2023_BannerMD_BMT_AUT_ADULT'!E16</f>
        <v>Days 11+/61+ paid at the per diem rate are not subject to the transplant outlier (prep and transplant through day 60) but are subject to outlier pursuant to the transplant specialty contract at an established threshold of $7,263.18</v>
      </c>
      <c r="F15" s="566"/>
      <c r="G15" s="567"/>
    </row>
    <row r="16" spans="1:7" ht="12.75">
      <c r="A16" s="456"/>
      <c r="B16" s="475"/>
      <c r="C16" s="475"/>
      <c r="D16" s="476"/>
      <c r="E16" s="456"/>
      <c r="F16" s="456"/>
      <c r="G16" s="456"/>
    </row>
    <row r="17" spans="1:7" ht="12.75">
      <c r="A17" s="456"/>
      <c r="B17" s="477"/>
      <c r="C17" s="477"/>
      <c r="D17" s="478" t="s">
        <v>34</v>
      </c>
      <c r="E17" s="456"/>
      <c r="F17" s="456"/>
      <c r="G17" s="456"/>
    </row>
    <row r="18" spans="1:7" ht="76.5">
      <c r="B18" s="479" t="s">
        <v>257</v>
      </c>
      <c r="C18" s="480">
        <v>890078</v>
      </c>
      <c r="D18" s="436">
        <f t="shared" ref="D18" si="1">ROUND(C18*$C$24,0)</f>
        <v>923189</v>
      </c>
    </row>
    <row r="20" spans="1:7" ht="54" customHeight="1">
      <c r="A20" s="481"/>
      <c r="B20" s="560"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61"/>
      <c r="D20" s="561"/>
      <c r="E20" s="561"/>
      <c r="F20" s="561"/>
      <c r="G20" s="562"/>
    </row>
    <row r="22" spans="1:7" ht="29.45" customHeight="1">
      <c r="B22" s="560" t="s">
        <v>90</v>
      </c>
      <c r="C22" s="561"/>
      <c r="D22" s="561"/>
      <c r="E22" s="561"/>
      <c r="F22" s="561"/>
      <c r="G22" s="562"/>
    </row>
    <row r="23" spans="1:7" ht="12.75" hidden="1">
      <c r="B23" s="482" t="s">
        <v>36</v>
      </c>
      <c r="C23" s="456"/>
      <c r="D23" s="456"/>
      <c r="E23" s="456"/>
      <c r="F23" s="456"/>
    </row>
    <row r="24" spans="1:7" ht="12.75" hidden="1">
      <c r="B24" s="483" t="s">
        <v>18</v>
      </c>
      <c r="C24" s="209">
        <v>1.0371999999999999</v>
      </c>
      <c r="D24" s="484"/>
      <c r="E24" s="484"/>
    </row>
    <row r="25" spans="1:7" ht="15.6" customHeight="1">
      <c r="B25" s="456"/>
      <c r="C25" s="485"/>
    </row>
  </sheetData>
  <mergeCells count="7">
    <mergeCell ref="B22:G22"/>
    <mergeCell ref="A2:G2"/>
    <mergeCell ref="A3:G3"/>
    <mergeCell ref="A4:G4"/>
    <mergeCell ref="A5:G5"/>
    <mergeCell ref="E15:G15"/>
    <mergeCell ref="B20:G20"/>
  </mergeCells>
  <printOptions horizontalCentered="1"/>
  <pageMargins left="0.25" right="0.25" top="0.25" bottom="0.25" header="0.25" footer="0.25"/>
  <pageSetup scale="88"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7"/>
    <pageSetUpPr fitToPage="1"/>
  </sheetPr>
  <dimension ref="A1:G24"/>
  <sheetViews>
    <sheetView zoomScale="90" zoomScaleNormal="90" zoomScaleSheetLayoutView="70" workbookViewId="0">
      <selection activeCell="F6" sqref="F6"/>
    </sheetView>
  </sheetViews>
  <sheetFormatPr defaultColWidth="9" defaultRowHeight="12"/>
  <cols>
    <col min="1" max="1" width="3.5" style="10" customWidth="1"/>
    <col min="2" max="2" width="64" style="10" customWidth="1"/>
    <col min="3" max="3" width="25.125" style="10" hidden="1" customWidth="1"/>
    <col min="4" max="4" width="25.125" style="10" customWidth="1"/>
    <col min="5" max="5" width="10.5" style="10" customWidth="1"/>
    <col min="6" max="6" width="11.25" style="10" customWidth="1"/>
    <col min="7" max="7" width="23.75" style="10" customWidth="1"/>
    <col min="8" max="16384" width="9" style="10"/>
  </cols>
  <sheetData>
    <row r="1" spans="1:7" ht="12.75">
      <c r="A1" s="15"/>
      <c r="B1" s="15"/>
      <c r="C1" s="15"/>
      <c r="D1" s="15"/>
      <c r="E1" s="15"/>
      <c r="F1" s="15"/>
      <c r="G1" s="15"/>
    </row>
    <row r="2" spans="1:7" ht="19.899999999999999" customHeight="1">
      <c r="A2" s="510" t="s">
        <v>252</v>
      </c>
      <c r="B2" s="510"/>
      <c r="C2" s="510"/>
      <c r="D2" s="510"/>
      <c r="E2" s="510"/>
      <c r="F2" s="510"/>
      <c r="G2" s="510"/>
    </row>
    <row r="3" spans="1:7" ht="19.899999999999999" customHeight="1">
      <c r="A3" s="510" t="s">
        <v>258</v>
      </c>
      <c r="B3" s="510"/>
      <c r="C3" s="510"/>
      <c r="D3" s="510"/>
      <c r="E3" s="510"/>
      <c r="F3" s="510"/>
      <c r="G3" s="510"/>
    </row>
    <row r="4" spans="1:7" ht="19.899999999999999" customHeight="1">
      <c r="A4" s="511" t="str">
        <f>'2023_BannerMD_BMT_AUT_ADULT'!A4:E4</f>
        <v>EFFECTIVE 10/01/2023 THROUGH 9/30/2024</v>
      </c>
      <c r="B4" s="511"/>
      <c r="C4" s="511"/>
      <c r="D4" s="511"/>
      <c r="E4" s="511"/>
      <c r="F4" s="511"/>
      <c r="G4" s="511"/>
    </row>
    <row r="5" spans="1:7" ht="19.899999999999999" customHeight="1">
      <c r="A5" s="510" t="s">
        <v>223</v>
      </c>
      <c r="B5" s="510"/>
      <c r="C5" s="510"/>
      <c r="D5" s="510"/>
      <c r="E5" s="510"/>
      <c r="F5" s="510"/>
      <c r="G5" s="510"/>
    </row>
    <row r="6" spans="1:7" ht="18" customHeight="1">
      <c r="A6" s="15"/>
      <c r="B6" s="15"/>
      <c r="C6" s="15"/>
      <c r="D6" s="2"/>
      <c r="E6" s="15"/>
      <c r="F6" s="15"/>
      <c r="G6" s="15"/>
    </row>
    <row r="7" spans="1:7" ht="41.1" customHeight="1">
      <c r="A7" s="15"/>
      <c r="B7" s="18"/>
      <c r="C7" s="129" t="s">
        <v>6</v>
      </c>
      <c r="D7" s="293" t="s">
        <v>255</v>
      </c>
      <c r="E7" s="2"/>
      <c r="F7" s="2"/>
      <c r="G7" s="2"/>
    </row>
    <row r="8" spans="1:7" ht="39.950000000000003" customHeight="1">
      <c r="A8" s="15"/>
      <c r="B8" s="398" t="s">
        <v>8</v>
      </c>
      <c r="C8" s="248">
        <v>7605</v>
      </c>
      <c r="D8" s="147">
        <f>ROUND(C8*$C$23,0)</f>
        <v>7888</v>
      </c>
      <c r="E8" s="2"/>
      <c r="F8" s="2"/>
      <c r="G8" s="2"/>
    </row>
    <row r="9" spans="1:7" ht="39.950000000000003" customHeight="1">
      <c r="A9" s="15"/>
      <c r="B9" s="78" t="s">
        <v>10</v>
      </c>
      <c r="C9" s="267">
        <v>169868</v>
      </c>
      <c r="D9" s="147">
        <f>ROUND(C9*$C$23,0)</f>
        <v>176187</v>
      </c>
      <c r="E9" s="15"/>
      <c r="F9" s="15"/>
      <c r="G9" s="15"/>
    </row>
    <row r="10" spans="1:7" ht="39.950000000000003" customHeight="1">
      <c r="A10" s="15"/>
      <c r="B10" s="29" t="s">
        <v>11</v>
      </c>
      <c r="C10" s="266">
        <v>143734</v>
      </c>
      <c r="D10" s="147">
        <f>ROUND(C10*$C$23,0)</f>
        <v>149081</v>
      </c>
      <c r="E10" s="15"/>
      <c r="F10" s="15"/>
      <c r="G10" s="15"/>
    </row>
    <row r="11" spans="1:7" ht="39.950000000000003" customHeight="1">
      <c r="A11" s="15"/>
      <c r="B11" s="29" t="s">
        <v>12</v>
      </c>
      <c r="C11" s="266">
        <v>11687</v>
      </c>
      <c r="D11" s="147">
        <f>ROUND(C11*$C$23,0)</f>
        <v>12122</v>
      </c>
      <c r="E11" s="15"/>
      <c r="F11" s="15"/>
      <c r="G11" s="15"/>
    </row>
    <row r="12" spans="1:7" ht="39.950000000000003" customHeight="1">
      <c r="A12" s="15"/>
      <c r="B12" s="21" t="s">
        <v>256</v>
      </c>
      <c r="C12" s="21"/>
      <c r="D12" s="176">
        <f>SUM(D8:D11)</f>
        <v>345278</v>
      </c>
      <c r="E12" s="15"/>
      <c r="F12" s="15"/>
      <c r="G12" s="15"/>
    </row>
    <row r="13" spans="1:7" ht="12.75">
      <c r="A13" s="15"/>
      <c r="B13" s="15"/>
      <c r="C13" s="15"/>
      <c r="D13" s="152"/>
      <c r="E13" s="15"/>
      <c r="F13" s="15"/>
      <c r="G13" s="15"/>
    </row>
    <row r="14" spans="1:7" ht="71.25" customHeight="1">
      <c r="A14" s="15"/>
      <c r="B14" s="5" t="s">
        <v>14</v>
      </c>
      <c r="C14" s="5"/>
      <c r="D14" s="151">
        <f>'2023_BannerMD_BMT_AUT_ADULT'!D16</f>
        <v>2317</v>
      </c>
      <c r="E14" s="512" t="str">
        <f>'2023_BannerMD_BMT_AUT_ADULT'!E16</f>
        <v>Days 11+/61+ paid at the per diem rate are not subject to the transplant outlier (prep and transplant through day 60) but are subject to outlier pursuant to the transplant specialty contract at an established threshold of $7,263.18</v>
      </c>
      <c r="F14" s="513"/>
      <c r="G14" s="514"/>
    </row>
    <row r="15" spans="1:7" ht="12.75">
      <c r="A15" s="15"/>
      <c r="B15" s="9"/>
      <c r="C15" s="9"/>
      <c r="D15" s="169"/>
      <c r="E15" s="15"/>
      <c r="F15" s="15"/>
      <c r="G15" s="15"/>
    </row>
    <row r="16" spans="1:7" ht="12.75">
      <c r="A16" s="15"/>
      <c r="B16" s="1"/>
      <c r="C16" s="1"/>
      <c r="D16" s="179" t="s">
        <v>34</v>
      </c>
      <c r="E16" s="15"/>
      <c r="F16" s="15"/>
      <c r="G16" s="15"/>
    </row>
    <row r="17" spans="1:7" ht="76.5">
      <c r="B17" s="397" t="s">
        <v>257</v>
      </c>
      <c r="C17" s="180">
        <v>890078</v>
      </c>
      <c r="D17" s="147">
        <f>ROUND(C17*$C$23,0)</f>
        <v>923189</v>
      </c>
    </row>
    <row r="19" spans="1:7" ht="54" customHeight="1">
      <c r="A19" s="12"/>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1" spans="1:7" ht="29.45" customHeight="1">
      <c r="B21" s="507" t="s">
        <v>90</v>
      </c>
      <c r="C21" s="508"/>
      <c r="D21" s="508"/>
      <c r="E21" s="508"/>
      <c r="F21" s="508"/>
      <c r="G21" s="509"/>
    </row>
    <row r="22" spans="1:7" ht="12.75" hidden="1">
      <c r="B22" s="138" t="s">
        <v>36</v>
      </c>
      <c r="C22" s="15"/>
      <c r="D22" s="15"/>
      <c r="E22" s="15"/>
      <c r="F22" s="15"/>
    </row>
    <row r="23" spans="1:7" ht="12.75" hidden="1">
      <c r="B23" s="25" t="s">
        <v>18</v>
      </c>
      <c r="C23" s="27">
        <v>1.0371999999999999</v>
      </c>
      <c r="D23" s="32"/>
      <c r="E23" s="32"/>
    </row>
    <row r="24" spans="1:7" ht="15.6" customHeight="1">
      <c r="B24" s="15"/>
      <c r="C24" s="198"/>
    </row>
  </sheetData>
  <mergeCells count="7">
    <mergeCell ref="B21:G21"/>
    <mergeCell ref="B19:G19"/>
    <mergeCell ref="A2:G2"/>
    <mergeCell ref="A3:G3"/>
    <mergeCell ref="A4:G4"/>
    <mergeCell ref="A5:G5"/>
    <mergeCell ref="E14:G14"/>
  </mergeCells>
  <printOptions horizontalCentered="1"/>
  <pageMargins left="0.25" right="0.25" top="0.25" bottom="0.25" header="0.25" footer="0.25"/>
  <pageSetup scale="90"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8"/>
    <pageSetUpPr fitToPage="1"/>
  </sheetPr>
  <dimension ref="A1:I25"/>
  <sheetViews>
    <sheetView zoomScale="90" zoomScaleNormal="90" zoomScaleSheetLayoutView="70" workbookViewId="0">
      <selection activeCell="C1" sqref="C1"/>
    </sheetView>
  </sheetViews>
  <sheetFormatPr defaultColWidth="9" defaultRowHeight="12"/>
  <cols>
    <col min="1" max="1" width="3" style="10" customWidth="1"/>
    <col min="2" max="2" width="69.125" style="10" customWidth="1"/>
    <col min="3" max="3" width="27.25" style="10" hidden="1" customWidth="1"/>
    <col min="4" max="4" width="21.125" style="10" bestFit="1" customWidth="1"/>
    <col min="5" max="6" width="8.875" style="10" customWidth="1"/>
    <col min="7" max="7" width="28.875" style="10" customWidth="1"/>
    <col min="8" max="16384" width="9" style="10"/>
  </cols>
  <sheetData>
    <row r="1" spans="1:7" ht="18" customHeight="1"/>
    <row r="2" spans="1:7" ht="19.899999999999999" customHeight="1">
      <c r="A2" s="568" t="s">
        <v>259</v>
      </c>
      <c r="B2" s="568"/>
      <c r="C2" s="568"/>
      <c r="D2" s="568"/>
      <c r="E2" s="568"/>
      <c r="F2" s="568"/>
      <c r="G2" s="568"/>
    </row>
    <row r="3" spans="1:7" ht="19.899999999999999" customHeight="1">
      <c r="A3" s="568" t="s">
        <v>1</v>
      </c>
      <c r="B3" s="568"/>
      <c r="C3" s="568"/>
      <c r="D3" s="568"/>
      <c r="E3" s="568"/>
      <c r="F3" s="568"/>
      <c r="G3" s="568"/>
    </row>
    <row r="4" spans="1:7" s="3" customFormat="1" ht="19.899999999999999" customHeight="1">
      <c r="A4" s="569" t="str">
        <f>'2023_BannerMD_BMT_AUT_ADULT'!A4:E4</f>
        <v>EFFECTIVE 10/01/2023 THROUGH 9/30/2024</v>
      </c>
      <c r="B4" s="569"/>
      <c r="C4" s="569"/>
      <c r="D4" s="569"/>
      <c r="E4" s="569"/>
      <c r="F4" s="569"/>
      <c r="G4" s="569"/>
    </row>
    <row r="5" spans="1:7" ht="19.899999999999999" customHeight="1">
      <c r="A5" s="568" t="s">
        <v>260</v>
      </c>
      <c r="B5" s="568"/>
      <c r="C5" s="568"/>
      <c r="D5" s="568"/>
      <c r="E5" s="568"/>
      <c r="F5" s="568"/>
      <c r="G5" s="568"/>
    </row>
    <row r="6" spans="1:7" ht="12.75">
      <c r="A6" s="70"/>
      <c r="B6" s="70"/>
      <c r="C6" s="70"/>
      <c r="D6" s="70"/>
      <c r="E6" s="70"/>
      <c r="F6" s="70"/>
      <c r="G6" s="70"/>
    </row>
    <row r="7" spans="1:7" ht="18.75" customHeight="1">
      <c r="A7" s="71"/>
      <c r="B7" s="72"/>
      <c r="C7" s="72"/>
      <c r="D7" s="70" t="s">
        <v>4</v>
      </c>
      <c r="E7" s="70"/>
      <c r="F7" s="70"/>
      <c r="G7" s="70"/>
    </row>
    <row r="8" spans="1:7" s="15" customFormat="1" ht="25.5">
      <c r="A8" s="71"/>
      <c r="B8" s="73" t="s">
        <v>5</v>
      </c>
      <c r="C8" s="129" t="s">
        <v>6</v>
      </c>
      <c r="D8" s="73" t="s">
        <v>7</v>
      </c>
      <c r="E8" s="70"/>
      <c r="F8" s="70"/>
      <c r="G8" s="70"/>
    </row>
    <row r="9" spans="1:7" s="15" customFormat="1" ht="46.5" customHeight="1">
      <c r="A9" s="71"/>
      <c r="B9" s="398" t="s">
        <v>8</v>
      </c>
      <c r="C9" s="216">
        <v>5691</v>
      </c>
      <c r="D9" s="147">
        <f>ROUND(C9*$C$24,0)</f>
        <v>5903</v>
      </c>
      <c r="E9" s="70"/>
      <c r="F9" s="70"/>
      <c r="G9" s="70"/>
    </row>
    <row r="10" spans="1:7" s="15" customFormat="1" ht="39.950000000000003" customHeight="1">
      <c r="A10" s="71"/>
      <c r="B10" s="74" t="s">
        <v>9</v>
      </c>
      <c r="C10" s="233">
        <v>14086</v>
      </c>
      <c r="D10" s="147">
        <f t="shared" ref="D10:D13" si="0">ROUND(C10*$C$24,0)</f>
        <v>14610</v>
      </c>
      <c r="E10" s="75"/>
      <c r="F10" s="71"/>
      <c r="G10" s="71"/>
    </row>
    <row r="11" spans="1:7" s="15" customFormat="1" ht="39.950000000000003" customHeight="1">
      <c r="A11" s="71"/>
      <c r="B11" s="74" t="s">
        <v>10</v>
      </c>
      <c r="C11" s="234">
        <v>105641</v>
      </c>
      <c r="D11" s="147">
        <f t="shared" si="0"/>
        <v>109571</v>
      </c>
      <c r="E11" s="75"/>
      <c r="F11" s="71"/>
      <c r="G11" s="71"/>
    </row>
    <row r="12" spans="1:7" s="15" customFormat="1" ht="39.950000000000003" customHeight="1">
      <c r="A12" s="71"/>
      <c r="B12" s="76" t="s">
        <v>11</v>
      </c>
      <c r="C12" s="234">
        <v>26763</v>
      </c>
      <c r="D12" s="147">
        <f t="shared" si="0"/>
        <v>27759</v>
      </c>
      <c r="E12" s="75"/>
      <c r="F12" s="71"/>
      <c r="G12" s="71"/>
    </row>
    <row r="13" spans="1:7" s="15" customFormat="1" ht="39.950000000000003" customHeight="1">
      <c r="A13" s="71"/>
      <c r="B13" s="76" t="s">
        <v>12</v>
      </c>
      <c r="C13" s="234">
        <v>9860</v>
      </c>
      <c r="D13" s="147">
        <f t="shared" si="0"/>
        <v>10227</v>
      </c>
      <c r="E13" s="75"/>
      <c r="F13" s="71"/>
      <c r="G13" s="71"/>
    </row>
    <row r="14" spans="1:7" s="15" customFormat="1" ht="39.950000000000003" customHeight="1">
      <c r="A14" s="71"/>
      <c r="B14" s="77" t="s">
        <v>261</v>
      </c>
      <c r="C14" s="77"/>
      <c r="D14" s="183">
        <f>SUM(D9:D13)</f>
        <v>168070</v>
      </c>
      <c r="E14" s="71"/>
      <c r="F14" s="71"/>
      <c r="G14" s="71"/>
    </row>
    <row r="15" spans="1:7" ht="12.75">
      <c r="A15" s="71"/>
      <c r="B15" s="71"/>
      <c r="C15" s="71"/>
      <c r="D15" s="184"/>
      <c r="E15" s="71"/>
      <c r="F15" s="71"/>
      <c r="G15" s="71"/>
    </row>
    <row r="16" spans="1:7" ht="73.5" customHeight="1">
      <c r="A16" s="7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3"/>
      <c r="G16" s="514"/>
    </row>
    <row r="17" spans="1:9" ht="12.75">
      <c r="B17" s="9"/>
      <c r="C17" s="9"/>
      <c r="D17" s="8"/>
    </row>
    <row r="18" spans="1:9" ht="51.75" customHeight="1">
      <c r="A18" s="71"/>
      <c r="B18"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8"/>
      <c r="D18" s="508"/>
      <c r="E18" s="508"/>
      <c r="F18" s="508"/>
      <c r="G18" s="509"/>
    </row>
    <row r="20" spans="1:9" s="15" customFormat="1" ht="36.75" customHeight="1">
      <c r="B20" s="520" t="s">
        <v>22</v>
      </c>
      <c r="C20" s="521"/>
      <c r="D20" s="521"/>
      <c r="E20" s="521"/>
      <c r="F20" s="521"/>
      <c r="G20" s="522"/>
      <c r="H20" s="10"/>
      <c r="I20" s="10"/>
    </row>
    <row r="22" spans="1:9" ht="13.5" customHeight="1"/>
    <row r="23" spans="1:9" ht="12.75" hidden="1">
      <c r="B23" s="138" t="s">
        <v>36</v>
      </c>
      <c r="C23" s="15"/>
      <c r="D23" s="15"/>
      <c r="E23" s="15"/>
      <c r="F23" s="15"/>
    </row>
    <row r="24" spans="1:9" ht="12.75" hidden="1">
      <c r="B24" s="25" t="s">
        <v>18</v>
      </c>
      <c r="C24" s="27">
        <v>1.0371999999999999</v>
      </c>
    </row>
    <row r="25" spans="1:9">
      <c r="C25" s="3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8"/>
    <pageSetUpPr fitToPage="1"/>
  </sheetPr>
  <dimension ref="A2:I26"/>
  <sheetViews>
    <sheetView zoomScale="90" zoomScaleNormal="90" zoomScaleSheetLayoutView="70" workbookViewId="0">
      <selection activeCell="F10" sqref="F10"/>
    </sheetView>
  </sheetViews>
  <sheetFormatPr defaultColWidth="9" defaultRowHeight="12"/>
  <cols>
    <col min="1" max="1" width="3.375" style="10" customWidth="1"/>
    <col min="2" max="2" width="64" style="10" customWidth="1"/>
    <col min="3" max="3" width="17.5" style="10" hidden="1" customWidth="1"/>
    <col min="4" max="4" width="17.5" style="10" customWidth="1"/>
    <col min="5" max="6" width="8.875" style="10" customWidth="1"/>
    <col min="7" max="7" width="26.25" style="10" customWidth="1"/>
    <col min="8" max="16384" width="9" style="10"/>
  </cols>
  <sheetData>
    <row r="2" spans="1:7" s="11" customFormat="1" ht="19.899999999999999" customHeight="1">
      <c r="A2" s="568" t="s">
        <v>259</v>
      </c>
      <c r="B2" s="568"/>
      <c r="C2" s="568"/>
      <c r="D2" s="568"/>
      <c r="E2" s="568"/>
      <c r="F2" s="568"/>
      <c r="G2" s="568"/>
    </row>
    <row r="3" spans="1:7" s="11" customFormat="1" ht="19.899999999999999" customHeight="1">
      <c r="A3" s="568" t="s">
        <v>24</v>
      </c>
      <c r="B3" s="568"/>
      <c r="C3" s="568"/>
      <c r="D3" s="568"/>
      <c r="E3" s="568"/>
      <c r="F3" s="568"/>
      <c r="G3" s="568"/>
    </row>
    <row r="4" spans="1:7" s="11" customFormat="1" ht="19.899999999999999" customHeight="1">
      <c r="A4" s="569" t="str">
        <f>'2023_BannerMD_BMT_AUT_ADULT'!A4:E4</f>
        <v>EFFECTIVE 10/01/2023 THROUGH 9/30/2024</v>
      </c>
      <c r="B4" s="569"/>
      <c r="C4" s="569"/>
      <c r="D4" s="569"/>
      <c r="E4" s="569"/>
      <c r="F4" s="569"/>
      <c r="G4" s="569"/>
    </row>
    <row r="5" spans="1:7" s="11" customFormat="1" ht="19.899999999999999" customHeight="1">
      <c r="A5" s="568" t="s">
        <v>260</v>
      </c>
      <c r="B5" s="568"/>
      <c r="C5" s="568"/>
      <c r="D5" s="568"/>
      <c r="E5" s="568"/>
      <c r="F5" s="568"/>
      <c r="G5" s="568"/>
    </row>
    <row r="6" spans="1:7" ht="19.899999999999999" customHeight="1">
      <c r="A6" s="68"/>
      <c r="B6" s="68"/>
      <c r="C6" s="68"/>
      <c r="D6" s="68"/>
      <c r="E6" s="68"/>
      <c r="F6" s="68"/>
      <c r="G6" s="68"/>
    </row>
    <row r="7" spans="1:7" ht="17.25" customHeight="1">
      <c r="A7" s="60"/>
      <c r="B7" s="61"/>
      <c r="C7" s="61"/>
      <c r="D7" s="59" t="s">
        <v>4</v>
      </c>
      <c r="E7" s="59"/>
      <c r="F7" s="59"/>
      <c r="G7" s="59"/>
    </row>
    <row r="8" spans="1:7" s="15" customFormat="1" ht="35.1" customHeight="1">
      <c r="A8" s="60"/>
      <c r="B8" s="62" t="s">
        <v>5</v>
      </c>
      <c r="C8" s="129" t="s">
        <v>6</v>
      </c>
      <c r="D8" s="62" t="s">
        <v>7</v>
      </c>
      <c r="E8" s="59"/>
      <c r="F8" s="59"/>
      <c r="G8" s="59"/>
    </row>
    <row r="9" spans="1:7" s="15" customFormat="1" ht="45" customHeight="1">
      <c r="A9" s="60"/>
      <c r="B9" s="398" t="s">
        <v>8</v>
      </c>
      <c r="C9" s="216">
        <v>5731</v>
      </c>
      <c r="D9" s="147">
        <f>ROUND(C9*$C$22,0)</f>
        <v>5944</v>
      </c>
      <c r="E9" s="59"/>
      <c r="F9" s="59"/>
      <c r="G9" s="59"/>
    </row>
    <row r="10" spans="1:7" s="15" customFormat="1" ht="35.1" customHeight="1">
      <c r="A10" s="60"/>
      <c r="B10" s="4" t="s">
        <v>198</v>
      </c>
      <c r="C10" s="235">
        <v>6579</v>
      </c>
      <c r="D10" s="147">
        <f t="shared" ref="D10:D14" si="0">ROUND(C10*$C$22,0)</f>
        <v>6824</v>
      </c>
      <c r="E10" s="64"/>
      <c r="F10" s="60"/>
      <c r="G10" s="60"/>
    </row>
    <row r="11" spans="1:7" s="15" customFormat="1" ht="35.1" customHeight="1">
      <c r="A11" s="60"/>
      <c r="B11" s="65" t="s">
        <v>262</v>
      </c>
      <c r="C11" s="186">
        <v>18985</v>
      </c>
      <c r="D11" s="147">
        <f t="shared" si="0"/>
        <v>19691</v>
      </c>
      <c r="E11" s="64"/>
      <c r="F11" s="60"/>
      <c r="G11" s="60"/>
    </row>
    <row r="12" spans="1:7" s="15" customFormat="1" ht="35.1" customHeight="1">
      <c r="A12" s="60"/>
      <c r="B12" s="63" t="s">
        <v>10</v>
      </c>
      <c r="C12" s="186">
        <v>100105</v>
      </c>
      <c r="D12" s="147">
        <f t="shared" si="0"/>
        <v>103829</v>
      </c>
      <c r="E12" s="64"/>
      <c r="F12" s="60"/>
      <c r="G12" s="60"/>
    </row>
    <row r="13" spans="1:7" s="15" customFormat="1" ht="35.1" customHeight="1">
      <c r="A13" s="60"/>
      <c r="B13" s="66" t="s">
        <v>11</v>
      </c>
      <c r="C13" s="186">
        <v>35751</v>
      </c>
      <c r="D13" s="147">
        <f t="shared" si="0"/>
        <v>37081</v>
      </c>
      <c r="E13" s="64"/>
      <c r="F13" s="60"/>
      <c r="G13" s="60"/>
    </row>
    <row r="14" spans="1:7" s="15" customFormat="1" ht="35.1" customHeight="1">
      <c r="A14" s="60"/>
      <c r="B14" s="66" t="s">
        <v>12</v>
      </c>
      <c r="C14" s="186">
        <v>14302</v>
      </c>
      <c r="D14" s="147">
        <f t="shared" si="0"/>
        <v>14834</v>
      </c>
      <c r="E14" s="64"/>
      <c r="F14" s="60"/>
      <c r="G14" s="60"/>
    </row>
    <row r="15" spans="1:7" s="49" customFormat="1" ht="35.1" customHeight="1">
      <c r="A15" s="60"/>
      <c r="B15" s="67" t="s">
        <v>263</v>
      </c>
      <c r="C15" s="67"/>
      <c r="D15" s="185">
        <f>SUM(D9:D14)</f>
        <v>188203</v>
      </c>
      <c r="E15" s="69"/>
      <c r="F15" s="69"/>
      <c r="G15" s="69"/>
    </row>
    <row r="16" spans="1:7" ht="12.75">
      <c r="A16" s="15"/>
      <c r="B16" s="15"/>
      <c r="C16" s="15"/>
      <c r="D16" s="150"/>
    </row>
    <row r="17" spans="1:9" ht="88.5" customHeight="1">
      <c r="A17" s="15"/>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ht="12.75">
      <c r="A18" s="15"/>
      <c r="B18" s="9"/>
      <c r="C18" s="9"/>
      <c r="D18" s="8"/>
    </row>
    <row r="19" spans="1:9" ht="72" customHeight="1">
      <c r="A19" s="60"/>
      <c r="B19" s="507" t="s">
        <v>264</v>
      </c>
      <c r="C19" s="508"/>
      <c r="D19" s="508"/>
      <c r="E19" s="508"/>
      <c r="F19" s="508"/>
      <c r="G19" s="509"/>
    </row>
    <row r="20" spans="1:9" hidden="1"/>
    <row r="21" spans="1:9" ht="12.75" hidden="1">
      <c r="B21" s="138" t="s">
        <v>36</v>
      </c>
      <c r="C21" s="15"/>
      <c r="D21" s="15"/>
      <c r="E21" s="15"/>
      <c r="F21" s="15"/>
    </row>
    <row r="22" spans="1:9" ht="12.75" hidden="1">
      <c r="A22" s="15"/>
      <c r="B22" s="25" t="s">
        <v>18</v>
      </c>
      <c r="C22" s="27">
        <v>1.0371999999999999</v>
      </c>
      <c r="D22" s="15"/>
    </row>
    <row r="23" spans="1:9">
      <c r="C23" s="39"/>
    </row>
    <row r="24" spans="1:9" s="15" customFormat="1" ht="36.75" customHeight="1">
      <c r="B24" s="520" t="s">
        <v>22</v>
      </c>
      <c r="C24" s="521"/>
      <c r="D24" s="521"/>
      <c r="E24" s="521"/>
      <c r="F24" s="521"/>
      <c r="G24" s="522"/>
      <c r="H24" s="10"/>
      <c r="I24" s="10"/>
    </row>
    <row r="25" spans="1:9" ht="12" customHeight="1">
      <c r="B25" s="554"/>
      <c r="C25" s="554"/>
      <c r="D25" s="554"/>
      <c r="E25" s="554"/>
      <c r="F25" s="554"/>
      <c r="G25" s="554"/>
    </row>
    <row r="26" spans="1:9" ht="6.6" customHeight="1">
      <c r="B26" s="524"/>
      <c r="C26" s="524"/>
      <c r="D26" s="524"/>
      <c r="E26" s="524"/>
      <c r="F26" s="524"/>
      <c r="G26" s="524"/>
    </row>
  </sheetData>
  <mergeCells count="9">
    <mergeCell ref="B24:G24"/>
    <mergeCell ref="B25:G25"/>
    <mergeCell ref="B26:G26"/>
    <mergeCell ref="B19:G19"/>
    <mergeCell ref="A2:G2"/>
    <mergeCell ref="A3:G3"/>
    <mergeCell ref="A4:G4"/>
    <mergeCell ref="A5:G5"/>
    <mergeCell ref="E17:G17"/>
  </mergeCells>
  <printOptions horizontalCentered="1"/>
  <pageMargins left="0.25" right="0.25" top="0.25" bottom="0.25" header="0.25" footer="0.25"/>
  <pageSetup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G25"/>
  <sheetViews>
    <sheetView showGridLines="0" topLeftCell="A4" zoomScale="90" zoomScaleNormal="90" zoomScaleSheetLayoutView="80" workbookViewId="0">
      <selection activeCell="F9" sqref="F9"/>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61</v>
      </c>
      <c r="B2" s="510"/>
      <c r="C2" s="510"/>
      <c r="D2" s="510"/>
      <c r="E2" s="510"/>
      <c r="F2" s="510"/>
      <c r="G2" s="510"/>
    </row>
    <row r="3" spans="1:7" s="11" customFormat="1" ht="19.899999999999999" customHeight="1">
      <c r="A3" s="510" t="s">
        <v>62</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63</v>
      </c>
      <c r="B5" s="510"/>
      <c r="C5" s="510"/>
      <c r="D5" s="510"/>
      <c r="E5" s="510"/>
      <c r="F5" s="510"/>
      <c r="G5" s="510"/>
    </row>
    <row r="6" spans="1:7" ht="13.5" customHeight="1">
      <c r="D6" s="2"/>
      <c r="E6" s="515"/>
      <c r="F6" s="515"/>
      <c r="G6" s="515"/>
    </row>
    <row r="7" spans="1:7">
      <c r="B7" s="17"/>
      <c r="C7" s="17"/>
      <c r="D7" s="2" t="s">
        <v>39</v>
      </c>
      <c r="E7" s="515"/>
      <c r="F7" s="515"/>
      <c r="G7" s="515"/>
    </row>
    <row r="8" spans="1:7" ht="35.1" customHeight="1">
      <c r="B8" s="18" t="s">
        <v>5</v>
      </c>
      <c r="C8" s="129" t="s">
        <v>6</v>
      </c>
      <c r="D8" s="18" t="s">
        <v>7</v>
      </c>
      <c r="E8" s="2"/>
      <c r="F8" s="2"/>
      <c r="G8" s="2"/>
    </row>
    <row r="9" spans="1:7" ht="51" customHeight="1">
      <c r="B9" s="400" t="s">
        <v>8</v>
      </c>
      <c r="C9" s="153">
        <v>9135</v>
      </c>
      <c r="D9" s="166">
        <f>ROUND(C9*$C$23,0)</f>
        <v>9475</v>
      </c>
      <c r="E9" s="2"/>
      <c r="F9" s="2"/>
      <c r="G9" s="2"/>
    </row>
    <row r="10" spans="1:7" ht="35.1" customHeight="1">
      <c r="B10" s="23" t="s">
        <v>10</v>
      </c>
      <c r="C10" s="212">
        <v>113906</v>
      </c>
      <c r="D10" s="166">
        <f>ROUND(C10*$C$23,0)</f>
        <v>118143</v>
      </c>
      <c r="E10" s="20"/>
    </row>
    <row r="11" spans="1:7" ht="35.1" customHeight="1">
      <c r="B11" s="29" t="s">
        <v>11</v>
      </c>
      <c r="C11" s="161">
        <v>86268</v>
      </c>
      <c r="D11" s="166">
        <f>ROUND(C11*$C$23,0)</f>
        <v>89477</v>
      </c>
      <c r="E11" s="20"/>
    </row>
    <row r="12" spans="1:7" ht="35.1" customHeight="1">
      <c r="B12" s="29" t="s">
        <v>12</v>
      </c>
      <c r="C12" s="161">
        <v>36663</v>
      </c>
      <c r="D12" s="166">
        <f>ROUND(C12*$C$23,0)</f>
        <v>38027</v>
      </c>
      <c r="E12" s="20"/>
    </row>
    <row r="13" spans="1:7" ht="35.1" customHeight="1">
      <c r="B13" s="21" t="s">
        <v>64</v>
      </c>
      <c r="C13" s="21"/>
      <c r="D13" s="154">
        <f>SUM(D9:D12)</f>
        <v>255122</v>
      </c>
    </row>
    <row r="14" spans="1:7" ht="16.5" customHeight="1">
      <c r="D14" s="155"/>
    </row>
    <row r="15" spans="1:7" ht="69" customHeight="1">
      <c r="B15" s="5" t="s">
        <v>14</v>
      </c>
      <c r="C15" s="5"/>
      <c r="D15" s="385">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159"/>
    </row>
    <row r="17" spans="1:7">
      <c r="B17" s="1"/>
      <c r="C17" s="1" t="s">
        <v>34</v>
      </c>
      <c r="D17" s="160" t="s">
        <v>34</v>
      </c>
    </row>
    <row r="18" spans="1:7" ht="68.25" customHeight="1">
      <c r="B18" s="7" t="s">
        <v>65</v>
      </c>
      <c r="C18" s="489">
        <v>310991</v>
      </c>
      <c r="D18" s="166">
        <f t="shared" ref="D18" si="0">ROUND(C18*$C$23,0)</f>
        <v>322560</v>
      </c>
      <c r="E18" s="507" t="s">
        <v>66</v>
      </c>
      <c r="F18" s="508"/>
      <c r="G18" s="509"/>
    </row>
    <row r="19" spans="1:7">
      <c r="B19" s="1"/>
      <c r="C19" s="84"/>
      <c r="D19" s="84"/>
      <c r="E19" s="1"/>
    </row>
    <row r="20" spans="1:7" ht="50.25" customHeight="1">
      <c r="B20" s="520" t="s">
        <v>67</v>
      </c>
      <c r="C20" s="521"/>
      <c r="D20" s="521"/>
      <c r="E20" s="521"/>
      <c r="F20" s="521"/>
      <c r="G20" s="522"/>
    </row>
    <row r="21" spans="1:7">
      <c r="B21" s="1"/>
      <c r="C21" s="10"/>
      <c r="D21" s="10"/>
      <c r="E21" s="1"/>
      <c r="F21" s="42"/>
    </row>
    <row r="22" spans="1:7" hidden="1">
      <c r="B22" s="138" t="s">
        <v>36</v>
      </c>
    </row>
    <row r="23" spans="1:7" hidden="1">
      <c r="B23" s="25" t="s">
        <v>18</v>
      </c>
      <c r="C23" s="27">
        <v>1.0371999999999999</v>
      </c>
    </row>
    <row r="24" spans="1:7" s="10" customFormat="1" hidden="1">
      <c r="A24" s="15"/>
      <c r="B24" s="15" t="s">
        <v>37</v>
      </c>
      <c r="C24" s="199">
        <v>40000</v>
      </c>
      <c r="E24" s="15"/>
      <c r="F24" s="15"/>
      <c r="G24" s="15"/>
    </row>
    <row r="25" spans="1:7" ht="52.5" customHeight="1">
      <c r="B2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row>
  </sheetData>
  <mergeCells count="9">
    <mergeCell ref="E18:G18"/>
    <mergeCell ref="B20:G20"/>
    <mergeCell ref="B25:G25"/>
    <mergeCell ref="A2:G2"/>
    <mergeCell ref="A3:G3"/>
    <mergeCell ref="A4:G4"/>
    <mergeCell ref="A5:G5"/>
    <mergeCell ref="E6:G7"/>
    <mergeCell ref="E15:G15"/>
  </mergeCells>
  <printOptions horizontalCentered="1"/>
  <pageMargins left="0.25" right="0.25" top="0.25" bottom="0.25" header="0.25" footer="0.25"/>
  <pageSetup scale="84"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8"/>
    <pageSetUpPr fitToPage="1"/>
  </sheetPr>
  <dimension ref="A2:J26"/>
  <sheetViews>
    <sheetView topLeftCell="A6" zoomScale="90" zoomScaleNormal="90" zoomScaleSheetLayoutView="70" workbookViewId="0">
      <selection activeCell="G12" sqref="G12"/>
    </sheetView>
  </sheetViews>
  <sheetFormatPr defaultColWidth="9" defaultRowHeight="12"/>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16384" width="9" style="10"/>
  </cols>
  <sheetData>
    <row r="2" spans="1:10" ht="19.899999999999999" customHeight="1">
      <c r="A2" s="568" t="s">
        <v>259</v>
      </c>
      <c r="B2" s="568"/>
      <c r="C2" s="568"/>
      <c r="D2" s="568"/>
      <c r="E2" s="568"/>
      <c r="F2" s="568"/>
      <c r="G2" s="568"/>
    </row>
    <row r="3" spans="1:10" ht="19.899999999999999" customHeight="1">
      <c r="A3" s="510" t="s">
        <v>30</v>
      </c>
      <c r="B3" s="510"/>
      <c r="C3" s="510"/>
      <c r="D3" s="510"/>
      <c r="E3" s="510"/>
      <c r="F3" s="510"/>
      <c r="G3" s="510"/>
    </row>
    <row r="4" spans="1:10" s="3" customFormat="1" ht="19.899999999999999" customHeight="1">
      <c r="A4" s="569" t="str">
        <f>'2023_BannerMD_BMT_AUT_ADULT'!A4</f>
        <v>EFFECTIVE 10/01/2023 THROUGH 9/30/2024</v>
      </c>
      <c r="B4" s="569"/>
      <c r="C4" s="569"/>
      <c r="D4" s="569"/>
      <c r="E4" s="569"/>
      <c r="F4" s="569"/>
      <c r="G4" s="569"/>
    </row>
    <row r="5" spans="1:10" ht="19.899999999999999" customHeight="1">
      <c r="A5" s="568" t="s">
        <v>260</v>
      </c>
      <c r="B5" s="568"/>
      <c r="C5" s="568"/>
      <c r="D5" s="568"/>
      <c r="E5" s="568"/>
      <c r="F5" s="568"/>
      <c r="G5" s="568"/>
    </row>
    <row r="6" spans="1:10" ht="12.75">
      <c r="A6" s="60"/>
      <c r="B6" s="60"/>
      <c r="C6" s="60"/>
      <c r="D6" s="59"/>
      <c r="E6" s="60"/>
      <c r="F6" s="60"/>
      <c r="G6" s="60"/>
    </row>
    <row r="7" spans="1:10" ht="35.1" customHeight="1">
      <c r="A7" s="60"/>
      <c r="B7" s="61"/>
      <c r="C7" s="61"/>
      <c r="D7" s="59" t="s">
        <v>4</v>
      </c>
      <c r="E7" s="59"/>
      <c r="F7" s="59"/>
      <c r="G7" s="59"/>
    </row>
    <row r="8" spans="1:10" s="15" customFormat="1" ht="42" customHeight="1">
      <c r="A8" s="60"/>
      <c r="B8" s="62" t="s">
        <v>5</v>
      </c>
      <c r="C8" s="28" t="s">
        <v>6</v>
      </c>
      <c r="D8" s="62" t="s">
        <v>7</v>
      </c>
      <c r="E8" s="59"/>
      <c r="F8" s="59"/>
      <c r="G8" s="59"/>
    </row>
    <row r="9" spans="1:10" s="15" customFormat="1" ht="48" customHeight="1">
      <c r="A9" s="60"/>
      <c r="B9" s="398" t="s">
        <v>8</v>
      </c>
      <c r="C9" s="230">
        <v>5817</v>
      </c>
      <c r="D9" s="144">
        <f>ROUND(C9*$C$26,0)</f>
        <v>6033</v>
      </c>
      <c r="E9" s="59"/>
      <c r="F9" s="59"/>
      <c r="G9" s="59"/>
    </row>
    <row r="10" spans="1:10" s="15" customFormat="1" ht="32.25" customHeight="1">
      <c r="A10" s="60"/>
      <c r="B10" s="4" t="s">
        <v>92</v>
      </c>
      <c r="C10" s="272">
        <v>7234</v>
      </c>
      <c r="D10" s="144">
        <f t="shared" ref="D10:D14" si="0">ROUND(C10*$C$26,0)</f>
        <v>7503</v>
      </c>
      <c r="E10" s="64"/>
      <c r="F10" s="60"/>
      <c r="G10" s="60"/>
      <c r="J10" s="60"/>
    </row>
    <row r="11" spans="1:10" s="15" customFormat="1" ht="34.5" customHeight="1">
      <c r="A11" s="60"/>
      <c r="B11" s="400" t="s">
        <v>32</v>
      </c>
      <c r="C11" s="272">
        <v>18985</v>
      </c>
      <c r="D11" s="144">
        <f t="shared" si="0"/>
        <v>19691</v>
      </c>
      <c r="E11" s="64"/>
      <c r="F11" s="60"/>
      <c r="G11" s="60"/>
    </row>
    <row r="12" spans="1:10" s="15" customFormat="1" ht="34.5" customHeight="1">
      <c r="A12" s="60"/>
      <c r="B12" s="271" t="s">
        <v>10</v>
      </c>
      <c r="C12" s="272">
        <v>107797</v>
      </c>
      <c r="D12" s="144">
        <f t="shared" si="0"/>
        <v>111807</v>
      </c>
      <c r="E12" s="64"/>
      <c r="F12" s="60"/>
      <c r="G12" s="60"/>
    </row>
    <row r="13" spans="1:10" s="15" customFormat="1" ht="37.9" customHeight="1">
      <c r="A13" s="60"/>
      <c r="B13" s="66" t="s">
        <v>11</v>
      </c>
      <c r="C13" s="272">
        <v>39454</v>
      </c>
      <c r="D13" s="144">
        <f t="shared" si="0"/>
        <v>40922</v>
      </c>
      <c r="E13" s="64"/>
      <c r="F13" s="60"/>
      <c r="G13" s="60"/>
    </row>
    <row r="14" spans="1:10" s="15" customFormat="1" ht="39.75" customHeight="1">
      <c r="A14" s="60"/>
      <c r="B14" s="66" t="s">
        <v>12</v>
      </c>
      <c r="C14" s="272">
        <v>26305</v>
      </c>
      <c r="D14" s="144">
        <f t="shared" si="0"/>
        <v>27284</v>
      </c>
      <c r="E14" s="64"/>
      <c r="F14" s="60"/>
      <c r="G14" s="60"/>
    </row>
    <row r="15" spans="1:10" s="15" customFormat="1" ht="27" customHeight="1">
      <c r="A15" s="60"/>
      <c r="B15" s="67" t="s">
        <v>265</v>
      </c>
      <c r="C15" s="181">
        <f>SUM(C9:C14)</f>
        <v>205592</v>
      </c>
      <c r="D15" s="181">
        <f>SUM(D9:D14)</f>
        <v>213240</v>
      </c>
      <c r="E15" s="60"/>
      <c r="F15" s="60"/>
      <c r="G15" s="60"/>
    </row>
    <row r="16" spans="1:10" s="15" customFormat="1" ht="12.75">
      <c r="A16" s="60"/>
      <c r="B16" s="60"/>
      <c r="C16" s="60"/>
      <c r="D16" s="182"/>
      <c r="E16" s="60"/>
      <c r="F16" s="60"/>
      <c r="G16" s="60"/>
    </row>
    <row r="17" spans="1:9" s="15" customFormat="1" ht="68.2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s="15" customFormat="1" ht="12.75">
      <c r="B18" s="9"/>
      <c r="C18" s="9"/>
      <c r="D18" s="8"/>
    </row>
    <row r="19" spans="1:9" ht="66" customHeight="1">
      <c r="A19" s="60"/>
      <c r="B19" s="507" t="s">
        <v>264</v>
      </c>
      <c r="C19" s="508"/>
      <c r="D19" s="508"/>
      <c r="E19" s="508"/>
      <c r="F19" s="508"/>
      <c r="G19" s="509"/>
    </row>
    <row r="21" spans="1:9" s="15" customFormat="1" ht="36.75" customHeight="1">
      <c r="B21" s="520" t="s">
        <v>22</v>
      </c>
      <c r="C21" s="521"/>
      <c r="D21" s="521"/>
      <c r="E21" s="521"/>
      <c r="F21" s="521"/>
      <c r="G21" s="522"/>
      <c r="H21" s="10"/>
      <c r="I21" s="10"/>
    </row>
    <row r="22" spans="1:9" ht="12.6" customHeight="1">
      <c r="B22" s="554"/>
      <c r="C22" s="554"/>
      <c r="D22" s="554"/>
      <c r="E22" s="554"/>
      <c r="F22" s="554"/>
      <c r="G22" s="554"/>
    </row>
    <row r="23" spans="1:9" ht="12.6" customHeight="1">
      <c r="B23" s="524"/>
      <c r="C23" s="524"/>
      <c r="D23" s="524"/>
      <c r="E23" s="524"/>
      <c r="F23" s="524"/>
      <c r="G23" s="524"/>
    </row>
    <row r="24" spans="1:9" s="15" customFormat="1" ht="12.75">
      <c r="C24" s="26"/>
    </row>
    <row r="25" spans="1:9" ht="12.75" hidden="1">
      <c r="B25" s="138" t="s">
        <v>266</v>
      </c>
      <c r="C25" s="15"/>
      <c r="D25" s="15"/>
      <c r="E25" s="15"/>
      <c r="F25" s="15"/>
    </row>
    <row r="26" spans="1:9" ht="12.75" hidden="1">
      <c r="B26" s="25" t="s">
        <v>18</v>
      </c>
      <c r="C26" s="27">
        <v>1.0371999999999999</v>
      </c>
    </row>
  </sheetData>
  <mergeCells count="9">
    <mergeCell ref="B22:G22"/>
    <mergeCell ref="B23:G23"/>
    <mergeCell ref="B19:G19"/>
    <mergeCell ref="A2:G2"/>
    <mergeCell ref="A3:G3"/>
    <mergeCell ref="A4:G4"/>
    <mergeCell ref="A5:G5"/>
    <mergeCell ref="E17:G17"/>
    <mergeCell ref="B21:G21"/>
  </mergeCells>
  <printOptions horizontalCentered="1"/>
  <pageMargins left="0.25" right="0.25" top="0.25" bottom="0.25" header="0.25" footer="0.25"/>
  <pageSetup scale="88"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8"/>
    <pageSetUpPr fitToPage="1"/>
  </sheetPr>
  <dimension ref="A2:M25"/>
  <sheetViews>
    <sheetView zoomScale="90" zoomScaleNormal="90" zoomScaleSheetLayoutView="70" workbookViewId="0">
      <selection activeCell="E13" sqref="E13"/>
    </sheetView>
  </sheetViews>
  <sheetFormatPr defaultColWidth="9" defaultRowHeight="12"/>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8" width="8.875" style="10" customWidth="1"/>
    <col min="9" max="16384" width="9" style="10"/>
  </cols>
  <sheetData>
    <row r="2" spans="1:13" ht="19.899999999999999" customHeight="1">
      <c r="A2" s="568" t="s">
        <v>259</v>
      </c>
      <c r="B2" s="568"/>
      <c r="C2" s="568"/>
      <c r="D2" s="568"/>
      <c r="E2" s="568"/>
      <c r="F2" s="568"/>
      <c r="G2" s="568"/>
    </row>
    <row r="3" spans="1:13" ht="19.899999999999999" customHeight="1">
      <c r="A3" s="568" t="s">
        <v>38</v>
      </c>
      <c r="B3" s="568"/>
      <c r="C3" s="568"/>
      <c r="D3" s="568"/>
      <c r="E3" s="568"/>
      <c r="F3" s="568"/>
      <c r="G3" s="568"/>
    </row>
    <row r="4" spans="1:13" s="3" customFormat="1" ht="19.899999999999999" customHeight="1">
      <c r="A4" s="569" t="str">
        <f>'2023_BannerMD_BMT_AUT_ADULT'!A4:E4</f>
        <v>EFFECTIVE 10/01/2023 THROUGH 9/30/2024</v>
      </c>
      <c r="B4" s="569"/>
      <c r="C4" s="569"/>
      <c r="D4" s="569"/>
      <c r="E4" s="569"/>
      <c r="F4" s="569"/>
      <c r="G4" s="569"/>
    </row>
    <row r="5" spans="1:13" ht="19.899999999999999" customHeight="1">
      <c r="A5" s="568" t="s">
        <v>260</v>
      </c>
      <c r="B5" s="568"/>
      <c r="C5" s="568"/>
      <c r="D5" s="568"/>
      <c r="E5" s="568"/>
      <c r="F5" s="568"/>
      <c r="G5" s="568"/>
    </row>
    <row r="6" spans="1:13" ht="11.25" customHeight="1">
      <c r="A6" s="59"/>
      <c r="B6" s="59"/>
      <c r="C6" s="59"/>
      <c r="D6" s="59"/>
      <c r="E6" s="59"/>
      <c r="F6" s="59"/>
      <c r="G6" s="59"/>
    </row>
    <row r="7" spans="1:13" ht="15.75" customHeight="1">
      <c r="A7" s="60"/>
      <c r="B7" s="61"/>
      <c r="C7" s="61"/>
      <c r="D7" s="59" t="s">
        <v>4</v>
      </c>
      <c r="E7" s="59"/>
      <c r="F7" s="59"/>
      <c r="G7" s="59"/>
    </row>
    <row r="8" spans="1:13" s="15" customFormat="1" ht="35.1" customHeight="1">
      <c r="A8" s="60"/>
      <c r="B8" s="62" t="s">
        <v>5</v>
      </c>
      <c r="C8" s="28" t="s">
        <v>6</v>
      </c>
      <c r="D8" s="62" t="s">
        <v>7</v>
      </c>
      <c r="E8" s="59"/>
      <c r="F8" s="59"/>
      <c r="G8" s="59"/>
    </row>
    <row r="9" spans="1:13" s="15" customFormat="1" ht="43.5" customHeight="1">
      <c r="A9" s="60"/>
      <c r="B9" s="398" t="s">
        <v>8</v>
      </c>
      <c r="C9" s="175">
        <v>5944</v>
      </c>
      <c r="D9" s="186">
        <f>ROUND(C9*$C$24,0)</f>
        <v>6165</v>
      </c>
      <c r="E9" s="59"/>
      <c r="F9" s="59"/>
      <c r="G9" s="59"/>
    </row>
    <row r="10" spans="1:13" s="15" customFormat="1" ht="35.1" customHeight="1">
      <c r="A10" s="60"/>
      <c r="B10" s="63" t="s">
        <v>231</v>
      </c>
      <c r="C10" s="186">
        <v>7393</v>
      </c>
      <c r="D10" s="186">
        <f>ROUND(C10*$C$24,0)</f>
        <v>7668</v>
      </c>
      <c r="E10" s="64"/>
      <c r="F10" s="60"/>
      <c r="G10" s="60"/>
      <c r="M10" s="60"/>
    </row>
    <row r="11" spans="1:13" s="15" customFormat="1" ht="35.1" customHeight="1">
      <c r="A11" s="60"/>
      <c r="B11" s="65" t="s">
        <v>267</v>
      </c>
      <c r="C11" s="186" t="s">
        <v>268</v>
      </c>
      <c r="D11" s="186" t="s">
        <v>268</v>
      </c>
      <c r="E11" s="64"/>
      <c r="F11" s="60"/>
      <c r="G11" s="60"/>
    </row>
    <row r="12" spans="1:13" s="15" customFormat="1" ht="35.1" customHeight="1">
      <c r="A12" s="60"/>
      <c r="B12" s="63" t="s">
        <v>10</v>
      </c>
      <c r="C12" s="186">
        <v>110169</v>
      </c>
      <c r="D12" s="186">
        <f>ROUND(C12*$C$24,0)</f>
        <v>114267</v>
      </c>
      <c r="E12" s="64"/>
      <c r="F12" s="60"/>
      <c r="G12" s="60"/>
    </row>
    <row r="13" spans="1:13" s="15" customFormat="1" ht="35.1" customHeight="1">
      <c r="A13" s="60"/>
      <c r="B13" s="66" t="s">
        <v>11</v>
      </c>
      <c r="C13" s="186">
        <v>40323</v>
      </c>
      <c r="D13" s="186">
        <f t="shared" ref="D13:D14" si="0">ROUND(C13*$C$24,0)</f>
        <v>41823</v>
      </c>
      <c r="E13" s="64"/>
      <c r="F13" s="60"/>
      <c r="G13" s="60"/>
    </row>
    <row r="14" spans="1:13" s="15" customFormat="1" ht="35.1" customHeight="1">
      <c r="A14" s="60"/>
      <c r="B14" s="66" t="s">
        <v>12</v>
      </c>
      <c r="C14" s="186">
        <v>26884</v>
      </c>
      <c r="D14" s="186">
        <f t="shared" si="0"/>
        <v>27884</v>
      </c>
      <c r="E14" s="64"/>
      <c r="F14" s="60"/>
      <c r="G14" s="60"/>
    </row>
    <row r="15" spans="1:13" s="15" customFormat="1" ht="30" customHeight="1">
      <c r="A15" s="60"/>
      <c r="B15" s="67" t="s">
        <v>269</v>
      </c>
      <c r="C15" s="67"/>
      <c r="D15" s="185">
        <f>SUM(D9:D14)</f>
        <v>197807</v>
      </c>
      <c r="E15" s="60"/>
      <c r="F15" s="60"/>
      <c r="G15" s="60"/>
    </row>
    <row r="16" spans="1:13" s="15" customFormat="1" ht="12.75">
      <c r="A16" s="60"/>
      <c r="B16" s="60"/>
      <c r="C16" s="60"/>
      <c r="D16" s="187"/>
      <c r="E16" s="60"/>
      <c r="F16" s="60"/>
      <c r="G16" s="60"/>
    </row>
    <row r="17" spans="1:9" s="15" customFormat="1" ht="76.5"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s="15" customFormat="1" ht="12.75">
      <c r="B18" s="9"/>
      <c r="C18" s="9"/>
      <c r="D18" s="8"/>
    </row>
    <row r="19" spans="1:9" ht="52.5" customHeight="1">
      <c r="A19" s="60"/>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0" spans="1:9" ht="11.25" customHeight="1"/>
    <row r="21" spans="1:9" s="15" customFormat="1" ht="36.75" customHeight="1">
      <c r="B21" s="520" t="s">
        <v>22</v>
      </c>
      <c r="C21" s="521"/>
      <c r="D21" s="521"/>
      <c r="E21" s="521"/>
      <c r="F21" s="521"/>
      <c r="G21" s="522"/>
      <c r="H21" s="10"/>
      <c r="I21" s="10"/>
    </row>
    <row r="23" spans="1:9" ht="12.75" hidden="1">
      <c r="B23" s="138" t="s">
        <v>36</v>
      </c>
      <c r="C23" s="15"/>
      <c r="D23" s="15"/>
      <c r="E23" s="15"/>
      <c r="F23" s="15"/>
    </row>
    <row r="24" spans="1:9" ht="12.75" hidden="1">
      <c r="B24" s="25" t="s">
        <v>18</v>
      </c>
      <c r="C24" s="27">
        <v>1.0371999999999999</v>
      </c>
    </row>
    <row r="25" spans="1:9" s="15" customFormat="1" ht="12.75">
      <c r="C25" s="26"/>
    </row>
  </sheetData>
  <mergeCells count="7">
    <mergeCell ref="B21:G21"/>
    <mergeCell ref="B19:G19"/>
    <mergeCell ref="A2:G2"/>
    <mergeCell ref="A3:G3"/>
    <mergeCell ref="A4:G4"/>
    <mergeCell ref="A5:G5"/>
    <mergeCell ref="E17:G17"/>
  </mergeCells>
  <printOptions horizontalCentered="1"/>
  <pageMargins left="0.25" right="0.25" top="0.25" bottom="0.25" header="0.25" footer="0.25"/>
  <pageSetup scale="8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C5C1-A57D-43F2-B8C3-0A2768A4F17C}">
  <sheetPr>
    <tabColor theme="8"/>
    <pageSetUpPr fitToPage="1"/>
  </sheetPr>
  <dimension ref="A2:G14"/>
  <sheetViews>
    <sheetView showGridLines="0" zoomScale="90" zoomScaleNormal="90" zoomScaleSheetLayoutView="70" workbookViewId="0">
      <selection activeCell="E19" sqref="E19"/>
    </sheetView>
  </sheetViews>
  <sheetFormatPr defaultColWidth="9" defaultRowHeight="12.7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568" t="s">
        <v>259</v>
      </c>
      <c r="B2" s="568"/>
      <c r="C2" s="568"/>
      <c r="D2" s="568"/>
      <c r="E2" s="441"/>
      <c r="F2" s="441"/>
      <c r="G2" s="441"/>
    </row>
    <row r="3" spans="1:7" s="11" customFormat="1" ht="19.899999999999999" customHeight="1">
      <c r="A3" s="510" t="s">
        <v>45</v>
      </c>
      <c r="B3" s="510"/>
      <c r="C3" s="510"/>
      <c r="D3" s="510"/>
    </row>
    <row r="4" spans="1:7" s="11" customFormat="1" ht="19.899999999999999" customHeight="1">
      <c r="A4" s="569" t="str">
        <f>'2023_BannerMD_BMT_AUT_ADULT'!A4:E4</f>
        <v>EFFECTIVE 10/01/2023 THROUGH 9/30/2024</v>
      </c>
      <c r="B4" s="569"/>
      <c r="C4" s="569"/>
      <c r="D4" s="569"/>
      <c r="E4" s="446"/>
      <c r="F4" s="446"/>
      <c r="G4" s="446"/>
    </row>
    <row r="5" spans="1:7" s="11" customFormat="1" ht="19.899999999999999" customHeight="1">
      <c r="A5" s="568" t="s">
        <v>260</v>
      </c>
      <c r="B5" s="568"/>
      <c r="C5" s="568"/>
      <c r="D5" s="568"/>
      <c r="E5" s="441"/>
      <c r="F5" s="441"/>
      <c r="G5" s="441"/>
    </row>
    <row r="6" spans="1:7" s="12" customFormat="1" ht="15">
      <c r="B6" s="13"/>
      <c r="C6" s="13"/>
      <c r="D6" s="14"/>
    </row>
    <row r="7" spans="1:7" ht="39" customHeight="1">
      <c r="B7" s="316" t="s">
        <v>5</v>
      </c>
      <c r="C7" s="318" t="s">
        <v>6</v>
      </c>
      <c r="D7" s="316" t="s">
        <v>7</v>
      </c>
    </row>
    <row r="8" spans="1:7" ht="20.100000000000001" customHeight="1">
      <c r="B8" s="41" t="s">
        <v>47</v>
      </c>
      <c r="C8" s="306">
        <v>7058</v>
      </c>
      <c r="D8" s="306">
        <f>ROUND($C$8*$C$13,0)</f>
        <v>7321</v>
      </c>
    </row>
    <row r="9" spans="1:7" ht="35.1" customHeight="1">
      <c r="B9" s="303" t="s">
        <v>48</v>
      </c>
      <c r="C9" s="303"/>
      <c r="D9" s="307">
        <f>SUM(D8)</f>
        <v>7321</v>
      </c>
    </row>
    <row r="10" spans="1:7">
      <c r="B10" s="331"/>
      <c r="C10" s="331"/>
      <c r="D10" s="323"/>
    </row>
    <row r="11" spans="1:7">
      <c r="B11" s="1"/>
      <c r="C11" s="1"/>
    </row>
    <row r="12" spans="1:7" hidden="1">
      <c r="B12" s="138" t="s">
        <v>36</v>
      </c>
    </row>
    <row r="13" spans="1:7" hidden="1">
      <c r="B13" s="25" t="s">
        <v>18</v>
      </c>
      <c r="C13" s="330">
        <v>1.0371999999999999</v>
      </c>
      <c r="D13" s="49"/>
    </row>
    <row r="14" spans="1:7" hidden="1">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8D9E-8ED1-454B-BC84-9C59BDB6DD3B}">
  <sheetPr>
    <tabColor theme="8"/>
    <pageSetUpPr fitToPage="1"/>
  </sheetPr>
  <dimension ref="A2:G12"/>
  <sheetViews>
    <sheetView showGridLines="0" zoomScale="90" zoomScaleNormal="90" zoomScaleSheetLayoutView="70" workbookViewId="0">
      <selection activeCell="D20" sqref="D20"/>
    </sheetView>
  </sheetViews>
  <sheetFormatPr defaultColWidth="9" defaultRowHeight="12.75"/>
  <cols>
    <col min="1" max="1" width="2.875" style="15" customWidth="1"/>
    <col min="2" max="2" width="59.125" style="15" customWidth="1"/>
    <col min="3" max="3" width="10.75" style="15" hidden="1" customWidth="1"/>
    <col min="4" max="4" width="32.125" style="15" customWidth="1"/>
    <col min="5" max="5" width="9" style="15" customWidth="1"/>
    <col min="6" max="16384" width="9" style="15"/>
  </cols>
  <sheetData>
    <row r="2" spans="1:7" s="11" customFormat="1" ht="19.899999999999999" customHeight="1">
      <c r="A2" s="510" t="s">
        <v>259</v>
      </c>
      <c r="B2" s="510"/>
      <c r="C2" s="510"/>
      <c r="D2" s="510"/>
      <c r="E2" s="85"/>
      <c r="F2" s="85"/>
      <c r="G2" s="85"/>
    </row>
    <row r="3" spans="1:7" s="11" customFormat="1" ht="40.5" customHeight="1">
      <c r="A3" s="516" t="s">
        <v>55</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510" t="s">
        <v>260</v>
      </c>
      <c r="B5" s="510"/>
      <c r="C5" s="510"/>
      <c r="D5" s="510"/>
      <c r="E5" s="85"/>
      <c r="F5" s="85"/>
      <c r="G5" s="85"/>
    </row>
    <row r="6" spans="1:7" ht="18.75" customHeight="1">
      <c r="D6" s="2"/>
    </row>
    <row r="7" spans="1:7" ht="13.9" customHeight="1">
      <c r="B7" s="17"/>
      <c r="C7" s="17"/>
      <c r="D7" s="16" t="s">
        <v>51</v>
      </c>
    </row>
    <row r="8" spans="1:7" ht="41.45" customHeight="1">
      <c r="B8" s="18" t="s">
        <v>5</v>
      </c>
      <c r="C8" s="28" t="s">
        <v>6</v>
      </c>
      <c r="D8" s="18" t="s">
        <v>7</v>
      </c>
    </row>
    <row r="9" spans="1:7" ht="107.1" customHeight="1">
      <c r="B9" s="254" t="s">
        <v>56</v>
      </c>
      <c r="C9" s="141" t="s">
        <v>53</v>
      </c>
      <c r="D9" s="141" t="s">
        <v>53</v>
      </c>
    </row>
    <row r="10" spans="1:7" ht="13.9" customHeight="1">
      <c r="B10" s="21"/>
      <c r="C10" s="21"/>
      <c r="D10" s="22"/>
    </row>
    <row r="11" spans="1:7" ht="75.75" customHeight="1">
      <c r="B11" s="517" t="s">
        <v>270</v>
      </c>
      <c r="C11" s="518"/>
      <c r="D11" s="519"/>
    </row>
    <row r="12" spans="1:7" s="11" customFormat="1" ht="12.75" customHeight="1">
      <c r="A12" s="393"/>
      <c r="B12" s="393"/>
      <c r="C12" s="393"/>
      <c r="D12" s="393"/>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FDF5-2F79-413D-A86A-105A7FEA233B}">
  <sheetPr>
    <tabColor theme="8"/>
    <pageSetUpPr fitToPage="1"/>
  </sheetPr>
  <dimension ref="A2:G15"/>
  <sheetViews>
    <sheetView showGridLines="0" zoomScale="90" zoomScaleNormal="90" zoomScaleSheetLayoutView="70" workbookViewId="0">
      <selection activeCell="E9" sqref="E9"/>
    </sheetView>
  </sheetViews>
  <sheetFormatPr defaultColWidth="9" defaultRowHeight="12.75"/>
  <cols>
    <col min="1" max="1" width="2.875" style="15" customWidth="1"/>
    <col min="2" max="2" width="59.125" style="15" customWidth="1"/>
    <col min="3" max="3" width="24.5" style="15" hidden="1" customWidth="1"/>
    <col min="4" max="4" width="32.125" style="15" customWidth="1"/>
    <col min="5" max="5" width="9" style="15" customWidth="1"/>
    <col min="6" max="16384" width="9" style="15"/>
  </cols>
  <sheetData>
    <row r="2" spans="1:7" s="11" customFormat="1" ht="19.899999999999999" customHeight="1">
      <c r="A2" s="510" t="s">
        <v>259</v>
      </c>
      <c r="B2" s="510"/>
      <c r="C2" s="510"/>
      <c r="D2" s="510"/>
      <c r="E2" s="85"/>
      <c r="F2" s="85"/>
      <c r="G2" s="85"/>
    </row>
    <row r="3" spans="1:7" s="11" customFormat="1" ht="40.5" customHeight="1">
      <c r="A3" s="516" t="s">
        <v>50</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85"/>
      <c r="B5" s="510" t="s">
        <v>260</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21.5" customHeight="1">
      <c r="B9" s="140" t="s">
        <v>271</v>
      </c>
      <c r="C9" s="141" t="s">
        <v>53</v>
      </c>
      <c r="D9" s="141" t="s">
        <v>53</v>
      </c>
    </row>
    <row r="10" spans="1:7" ht="13.9" customHeight="1">
      <c r="B10" s="21"/>
      <c r="C10" s="21"/>
      <c r="D10" s="22"/>
    </row>
    <row r="11" spans="1:7" ht="56.1" customHeight="1">
      <c r="B11" s="517" t="s">
        <v>54</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FD20-6C9B-4EA3-93D9-3F6C2A032AE2}">
  <sheetPr>
    <tabColor theme="8"/>
    <pageSetUpPr fitToPage="1"/>
  </sheetPr>
  <dimension ref="A2:G15"/>
  <sheetViews>
    <sheetView showGridLines="0" zoomScale="90" zoomScaleNormal="90" zoomScaleSheetLayoutView="70" workbookViewId="0">
      <selection activeCell="E4" sqref="E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259</v>
      </c>
      <c r="B2" s="510"/>
      <c r="C2" s="510"/>
      <c r="D2" s="510"/>
      <c r="E2" s="85"/>
      <c r="F2" s="85"/>
      <c r="G2" s="85"/>
    </row>
    <row r="3" spans="1:7" s="11" customFormat="1" ht="40.5" customHeight="1">
      <c r="A3" s="516" t="s">
        <v>58</v>
      </c>
      <c r="B3" s="516"/>
      <c r="C3" s="516"/>
      <c r="D3" s="516"/>
    </row>
    <row r="4" spans="1:7" s="11" customFormat="1" ht="19.899999999999999" customHeight="1">
      <c r="A4" s="511" t="s">
        <v>2</v>
      </c>
      <c r="B4" s="511"/>
      <c r="C4" s="511"/>
      <c r="D4" s="511"/>
    </row>
    <row r="5" spans="1:7" s="11" customFormat="1" ht="19.899999999999999" customHeight="1">
      <c r="A5" s="85"/>
      <c r="B5" s="510" t="s">
        <v>260</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20" customHeight="1">
      <c r="B9" s="140" t="s">
        <v>59</v>
      </c>
      <c r="C9" s="141" t="s">
        <v>53</v>
      </c>
      <c r="D9" s="141" t="s">
        <v>53</v>
      </c>
    </row>
    <row r="10" spans="1:7" ht="13.9" customHeight="1">
      <c r="B10" s="21"/>
      <c r="C10" s="21"/>
      <c r="D10" s="22"/>
    </row>
    <row r="11" spans="1:7" ht="56.1" customHeight="1">
      <c r="B11" s="517" t="s">
        <v>60</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C52C-026E-4D92-B2F9-DE41C8DB059D}">
  <sheetPr>
    <tabColor theme="8"/>
    <pageSetUpPr fitToPage="1"/>
  </sheetPr>
  <dimension ref="A2:G15"/>
  <sheetViews>
    <sheetView showGridLines="0" zoomScale="90" zoomScaleNormal="90" zoomScaleSheetLayoutView="70" workbookViewId="0">
      <selection activeCell="B9" sqref="B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259</v>
      </c>
      <c r="B2" s="510"/>
      <c r="C2" s="510"/>
      <c r="D2" s="510"/>
      <c r="E2" s="85"/>
      <c r="F2" s="85"/>
      <c r="G2" s="85"/>
    </row>
    <row r="3" spans="1:7" s="11" customFormat="1" ht="40.5" customHeight="1">
      <c r="A3" s="516" t="s">
        <v>145</v>
      </c>
      <c r="B3" s="516"/>
      <c r="C3" s="516"/>
      <c r="D3" s="516"/>
    </row>
    <row r="4" spans="1:7" s="11" customFormat="1" ht="19.899999999999999" customHeight="1">
      <c r="A4" s="511" t="s">
        <v>2</v>
      </c>
      <c r="B4" s="511"/>
      <c r="C4" s="511"/>
      <c r="D4" s="511"/>
    </row>
    <row r="5" spans="1:7" s="11" customFormat="1" ht="19.899999999999999" customHeight="1">
      <c r="A5" s="85"/>
      <c r="B5" s="510" t="s">
        <v>260</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10.25" customHeight="1">
      <c r="B9" s="499" t="s">
        <v>272</v>
      </c>
      <c r="C9" s="141" t="s">
        <v>53</v>
      </c>
      <c r="D9" s="141" t="s">
        <v>53</v>
      </c>
    </row>
    <row r="10" spans="1:7" ht="13.9" customHeight="1">
      <c r="B10" s="21"/>
      <c r="C10" s="21"/>
      <c r="D10" s="22"/>
    </row>
    <row r="11" spans="1:7" ht="56.1" customHeight="1">
      <c r="B11" s="517" t="s">
        <v>273</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C153-CD63-4273-9814-106F3A06E1F1}">
  <sheetPr>
    <tabColor theme="8"/>
    <pageSetUpPr fitToPage="1"/>
  </sheetPr>
  <dimension ref="A2:G15"/>
  <sheetViews>
    <sheetView showGridLines="0" zoomScale="90" zoomScaleNormal="90" zoomScaleSheetLayoutView="70" workbookViewId="0">
      <selection activeCell="I11" sqref="I1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259</v>
      </c>
      <c r="B2" s="510"/>
      <c r="C2" s="510"/>
      <c r="D2" s="510"/>
      <c r="E2" s="85"/>
      <c r="F2" s="85"/>
      <c r="G2" s="85"/>
    </row>
    <row r="3" spans="1:7" s="11" customFormat="1" ht="40.5" customHeight="1">
      <c r="A3" s="516" t="s">
        <v>148</v>
      </c>
      <c r="B3" s="516"/>
      <c r="C3" s="516"/>
      <c r="D3" s="516"/>
    </row>
    <row r="4" spans="1:7" s="11" customFormat="1" ht="19.899999999999999" customHeight="1">
      <c r="A4" s="511" t="s">
        <v>2</v>
      </c>
      <c r="B4" s="511"/>
      <c r="C4" s="511"/>
      <c r="D4" s="511"/>
    </row>
    <row r="5" spans="1:7" s="11" customFormat="1" ht="19.899999999999999" customHeight="1">
      <c r="A5" s="85"/>
      <c r="B5" s="510" t="s">
        <v>260</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09.5" customHeight="1">
      <c r="B9" s="499" t="s">
        <v>274</v>
      </c>
      <c r="C9" s="141" t="s">
        <v>53</v>
      </c>
      <c r="D9" s="141" t="s">
        <v>53</v>
      </c>
    </row>
    <row r="10" spans="1:7" ht="13.9" customHeight="1">
      <c r="B10" s="21"/>
      <c r="C10" s="21"/>
      <c r="D10" s="22"/>
    </row>
    <row r="11" spans="1:7" ht="56.1" customHeight="1">
      <c r="B11" s="517" t="s">
        <v>275</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pageSetUpPr fitToPage="1"/>
  </sheetPr>
  <dimension ref="A1:G27"/>
  <sheetViews>
    <sheetView topLeftCell="A7" zoomScale="90" zoomScaleNormal="90" zoomScaleSheetLayoutView="70" workbookViewId="0">
      <selection activeCell="E11" sqref="E11"/>
    </sheetView>
  </sheetViews>
  <sheetFormatPr defaultColWidth="9" defaultRowHeight="12"/>
  <cols>
    <col min="1" max="1" width="4.5" style="10" customWidth="1"/>
    <col min="2" max="2" width="64" style="10" customWidth="1"/>
    <col min="3" max="3" width="13.375" style="10" hidden="1" customWidth="1"/>
    <col min="4" max="4" width="17" style="10" customWidth="1"/>
    <col min="5" max="5" width="12" style="10" customWidth="1"/>
    <col min="6" max="6" width="12.75" style="10" customWidth="1"/>
    <col min="7" max="7" width="18.25" style="10" customWidth="1"/>
    <col min="8" max="16384" width="9" style="10"/>
  </cols>
  <sheetData>
    <row r="1" spans="2:7" s="15" customFormat="1" ht="12.75"/>
    <row r="2" spans="2:7" s="15" customFormat="1" ht="19.899999999999999" customHeight="1">
      <c r="B2" s="510" t="s">
        <v>276</v>
      </c>
      <c r="C2" s="510"/>
      <c r="D2" s="510"/>
      <c r="E2" s="510"/>
      <c r="F2" s="510"/>
      <c r="G2" s="510"/>
    </row>
    <row r="3" spans="2:7" s="15" customFormat="1" ht="19.899999999999999" customHeight="1">
      <c r="B3" s="510" t="s">
        <v>115</v>
      </c>
      <c r="C3" s="510"/>
      <c r="D3" s="510"/>
      <c r="E3" s="510"/>
      <c r="F3" s="510"/>
      <c r="G3" s="510"/>
    </row>
    <row r="4" spans="2:7" s="15" customFormat="1" ht="19.899999999999999" customHeight="1">
      <c r="B4" s="511" t="str">
        <f>'2023_BUMCP_KIDNEY CADAVERIC'!B4:E4</f>
        <v>EFFECTIVE 10/01/2023 THROUGH 9/30/2024</v>
      </c>
      <c r="C4" s="511"/>
      <c r="D4" s="511"/>
      <c r="E4" s="511"/>
      <c r="F4" s="511"/>
      <c r="G4" s="511"/>
    </row>
    <row r="5" spans="2:7" s="15" customFormat="1" ht="19.899999999999999" customHeight="1">
      <c r="B5" s="510" t="s">
        <v>277</v>
      </c>
      <c r="C5" s="510"/>
      <c r="D5" s="510"/>
      <c r="E5" s="510"/>
      <c r="F5" s="510"/>
      <c r="G5" s="510"/>
    </row>
    <row r="6" spans="2:7" s="15" customFormat="1" ht="12.75"/>
    <row r="7" spans="2:7" s="15" customFormat="1" ht="17.25" customHeight="1">
      <c r="B7" s="17"/>
      <c r="C7" s="17"/>
      <c r="D7" s="2" t="s">
        <v>4</v>
      </c>
    </row>
    <row r="8" spans="2:7" s="15" customFormat="1" ht="35.1" customHeight="1">
      <c r="B8" s="56" t="s">
        <v>5</v>
      </c>
      <c r="C8" s="129" t="s">
        <v>6</v>
      </c>
      <c r="D8" s="54" t="s">
        <v>7</v>
      </c>
      <c r="E8" s="57"/>
      <c r="F8" s="57"/>
      <c r="G8" s="57"/>
    </row>
    <row r="9" spans="2:7" s="15" customFormat="1" ht="47.25" customHeight="1">
      <c r="B9" s="398" t="s">
        <v>8</v>
      </c>
      <c r="C9" s="216">
        <v>9092</v>
      </c>
      <c r="D9" s="186">
        <f>ROUND(C9*$C$26,0)</f>
        <v>9430</v>
      </c>
      <c r="E9" s="57"/>
      <c r="F9" s="57"/>
      <c r="G9" s="57"/>
    </row>
    <row r="10" spans="2:7" s="15" customFormat="1" ht="35.1" customHeight="1">
      <c r="B10" s="23" t="s">
        <v>10</v>
      </c>
      <c r="C10" s="217">
        <v>122670</v>
      </c>
      <c r="D10" s="186">
        <f t="shared" ref="D10:D12" si="0">ROUND(C10*$C$26,0)</f>
        <v>127233</v>
      </c>
    </row>
    <row r="11" spans="2:7" s="15" customFormat="1" ht="35.1" customHeight="1">
      <c r="B11" s="29" t="s">
        <v>11</v>
      </c>
      <c r="C11" s="147">
        <v>100954</v>
      </c>
      <c r="D11" s="186">
        <f t="shared" si="0"/>
        <v>104709</v>
      </c>
    </row>
    <row r="12" spans="2:7" s="15" customFormat="1" ht="35.1" customHeight="1">
      <c r="B12" s="29" t="s">
        <v>12</v>
      </c>
      <c r="C12" s="147">
        <v>27910</v>
      </c>
      <c r="D12" s="186">
        <f t="shared" si="0"/>
        <v>28948</v>
      </c>
    </row>
    <row r="13" spans="2:7" s="15" customFormat="1" ht="35.1" customHeight="1">
      <c r="B13" s="58" t="s">
        <v>116</v>
      </c>
      <c r="C13" s="58"/>
      <c r="D13" s="176">
        <f>SUM(D9:D12)</f>
        <v>270320</v>
      </c>
    </row>
    <row r="14" spans="2:7" s="15" customFormat="1" ht="12.75">
      <c r="D14" s="152"/>
    </row>
    <row r="15" spans="2:7" s="15" customFormat="1" ht="79.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2:7" s="15" customFormat="1" ht="12.75">
      <c r="B16" s="9"/>
      <c r="C16" s="9"/>
      <c r="D16" s="8"/>
    </row>
    <row r="17" spans="1:7" s="15" customFormat="1" ht="57" customHeight="1">
      <c r="A17" s="55"/>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1:7" s="15" customFormat="1" ht="12.75">
      <c r="B18" s="9"/>
      <c r="C18" s="9"/>
      <c r="D18" s="8"/>
    </row>
    <row r="19" spans="1:7" s="15" customFormat="1" ht="12.75">
      <c r="B19" s="9"/>
      <c r="C19" s="9"/>
      <c r="D19" s="8"/>
    </row>
    <row r="22" spans="1:7" ht="17.45" customHeight="1"/>
    <row r="23" spans="1:7" ht="18.600000000000001" customHeight="1"/>
    <row r="24" spans="1:7" ht="16.899999999999999" customHeight="1"/>
    <row r="25" spans="1:7" ht="12.75" hidden="1">
      <c r="B25" s="138" t="s">
        <v>36</v>
      </c>
      <c r="C25" s="15"/>
      <c r="D25" s="15"/>
      <c r="E25" s="15"/>
      <c r="F25" s="15"/>
    </row>
    <row r="26" spans="1:7" s="15" customFormat="1" ht="12.75" hidden="1">
      <c r="B26" s="25" t="s">
        <v>18</v>
      </c>
      <c r="C26" s="27">
        <v>1.0371999999999999</v>
      </c>
    </row>
    <row r="27" spans="1:7" ht="14.45" hidden="1" customHeight="1">
      <c r="C27" s="39"/>
    </row>
  </sheetData>
  <mergeCells count="6">
    <mergeCell ref="B17:G17"/>
    <mergeCell ref="E15:G15"/>
    <mergeCell ref="B2:G2"/>
    <mergeCell ref="B3:G3"/>
    <mergeCell ref="B4:G4"/>
    <mergeCell ref="B5:G5"/>
  </mergeCells>
  <printOptions horizontalCentered="1"/>
  <pageMargins left="0.25" right="0.25" top="0.25" bottom="0.25" header="0.25" footer="0.25"/>
  <pageSetup scale="90"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pageSetUpPr fitToPage="1"/>
  </sheetPr>
  <dimension ref="A1:H21"/>
  <sheetViews>
    <sheetView zoomScale="90" zoomScaleNormal="90" zoomScaleSheetLayoutView="70" workbookViewId="0">
      <selection activeCell="C1" sqref="C1:C1048576"/>
    </sheetView>
  </sheetViews>
  <sheetFormatPr defaultColWidth="9" defaultRowHeight="12"/>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15"/>
      <c r="E1" s="515"/>
      <c r="F1" s="515"/>
      <c r="G1" s="515"/>
      <c r="H1" s="515"/>
    </row>
    <row r="2" spans="1:8" ht="19.899999999999999" customHeight="1">
      <c r="A2" s="510" t="s">
        <v>276</v>
      </c>
      <c r="B2" s="510"/>
      <c r="C2" s="510"/>
      <c r="D2" s="510"/>
      <c r="E2" s="510"/>
      <c r="F2" s="510"/>
      <c r="G2" s="510"/>
    </row>
    <row r="3" spans="1:8" ht="19.899999999999999" customHeight="1">
      <c r="A3" s="510" t="s">
        <v>278</v>
      </c>
      <c r="B3" s="510"/>
      <c r="C3" s="510"/>
      <c r="D3" s="510"/>
      <c r="E3" s="510"/>
      <c r="F3" s="510"/>
      <c r="G3" s="510"/>
    </row>
    <row r="4" spans="1:8" ht="19.899999999999999" customHeight="1">
      <c r="A4" s="511" t="str">
        <f>'2023_BannerMD_BMT_AUT_ADULT'!A4:E4</f>
        <v>EFFECTIVE 10/01/2023 THROUGH 9/30/2024</v>
      </c>
      <c r="B4" s="511"/>
      <c r="C4" s="511"/>
      <c r="D4" s="511"/>
      <c r="E4" s="511"/>
      <c r="F4" s="511"/>
      <c r="G4" s="511"/>
    </row>
    <row r="5" spans="1:8" ht="19.899999999999999" customHeight="1">
      <c r="A5" s="510" t="s">
        <v>279</v>
      </c>
      <c r="B5" s="510"/>
      <c r="C5" s="510"/>
      <c r="D5" s="510"/>
      <c r="E5" s="510"/>
      <c r="F5" s="510"/>
      <c r="G5" s="510"/>
    </row>
    <row r="6" spans="1:8" ht="19.899999999999999" customHeight="1">
      <c r="A6" s="393"/>
      <c r="B6" s="393"/>
      <c r="C6" s="393"/>
      <c r="D6" s="393"/>
      <c r="E6" s="393"/>
      <c r="F6" s="393"/>
      <c r="G6" s="393"/>
    </row>
    <row r="7" spans="1:8" ht="12.75">
      <c r="A7" s="15"/>
      <c r="B7" s="15"/>
      <c r="C7" s="15"/>
      <c r="D7" s="16" t="s">
        <v>4</v>
      </c>
      <c r="E7" s="15"/>
      <c r="F7" s="15"/>
      <c r="G7" s="15"/>
    </row>
    <row r="8" spans="1:8" s="15" customFormat="1" ht="38.25">
      <c r="B8" s="18" t="s">
        <v>5</v>
      </c>
      <c r="C8" s="129" t="s">
        <v>6</v>
      </c>
      <c r="D8" s="54" t="s">
        <v>7</v>
      </c>
      <c r="E8" s="16"/>
      <c r="F8" s="2"/>
      <c r="G8" s="2"/>
    </row>
    <row r="9" spans="1:8" s="15" customFormat="1" ht="42.75" customHeight="1">
      <c r="B9" s="398" t="s">
        <v>8</v>
      </c>
      <c r="C9" s="248">
        <v>9826</v>
      </c>
      <c r="D9" s="186">
        <f>ROUND(C9*$C$20,0)</f>
        <v>10192</v>
      </c>
      <c r="E9" s="16"/>
      <c r="F9" s="2"/>
      <c r="G9" s="2"/>
    </row>
    <row r="10" spans="1:8" s="15" customFormat="1" ht="35.1" customHeight="1">
      <c r="B10" s="273" t="s">
        <v>10</v>
      </c>
      <c r="C10" s="274">
        <v>146541</v>
      </c>
      <c r="D10" s="186">
        <f t="shared" ref="D10:D12" si="0">ROUND(C10*$C$20,0)</f>
        <v>151992</v>
      </c>
      <c r="E10" s="37"/>
    </row>
    <row r="11" spans="1:8" s="15" customFormat="1" ht="35.1" customHeight="1">
      <c r="B11" s="397" t="s">
        <v>11</v>
      </c>
      <c r="C11" s="275">
        <v>111460</v>
      </c>
      <c r="D11" s="186">
        <f t="shared" si="0"/>
        <v>115606</v>
      </c>
      <c r="E11" s="37"/>
    </row>
    <row r="12" spans="1:8" s="15" customFormat="1" ht="35.1" customHeight="1">
      <c r="B12" s="397" t="s">
        <v>12</v>
      </c>
      <c r="C12" s="275">
        <v>24250</v>
      </c>
      <c r="D12" s="186">
        <f t="shared" si="0"/>
        <v>25152</v>
      </c>
      <c r="E12" s="37"/>
    </row>
    <row r="13" spans="1:8" ht="35.1" customHeight="1">
      <c r="A13" s="15"/>
      <c r="B13" s="21" t="s">
        <v>118</v>
      </c>
      <c r="C13" s="21"/>
      <c r="D13" s="148">
        <f>SUM(D9:D12)</f>
        <v>302942</v>
      </c>
      <c r="E13" s="15"/>
      <c r="F13" s="15"/>
      <c r="G13" s="15"/>
    </row>
    <row r="14" spans="1:8" ht="12.75">
      <c r="A14" s="15"/>
      <c r="B14" s="1"/>
      <c r="C14" s="1"/>
      <c r="D14" s="150"/>
      <c r="E14" s="15"/>
      <c r="F14" s="15"/>
      <c r="G14" s="15"/>
    </row>
    <row r="15" spans="1:8" ht="77.2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8" ht="12.75">
      <c r="B16" s="9"/>
      <c r="C16" s="9"/>
      <c r="D16" s="8"/>
    </row>
    <row r="17" spans="1:7" ht="73.5" customHeight="1">
      <c r="A17" s="13"/>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9" spans="1:7" ht="12.75" hidden="1">
      <c r="B19" s="138" t="s">
        <v>36</v>
      </c>
      <c r="C19" s="15"/>
      <c r="D19" s="15"/>
      <c r="E19" s="15"/>
      <c r="F19" s="15"/>
    </row>
    <row r="20" spans="1:7" ht="12.75" hidden="1">
      <c r="B20" s="25" t="s">
        <v>18</v>
      </c>
      <c r="C20" s="27">
        <v>1.0371999999999999</v>
      </c>
    </row>
    <row r="21" spans="1:7" hidden="1">
      <c r="C21" s="39"/>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8" ma:contentTypeDescription="Create a new document." ma:contentTypeScope="" ma:versionID="09a95eae29d0335a961933f6b88a52a4">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ec9aca7d65be40cdcbc2a3e58a5c86a4"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1869F5-1BCA-4F36-8475-57B042453477}"/>
</file>

<file path=customXml/itemProps2.xml><?xml version="1.0" encoding="utf-8"?>
<ds:datastoreItem xmlns:ds="http://schemas.openxmlformats.org/officeDocument/2006/customXml" ds:itemID="{EF552E03-F25E-47E1-B2A2-BACB4A171570}"/>
</file>

<file path=customXml/itemProps3.xml><?xml version="1.0" encoding="utf-8"?>
<ds:datastoreItem xmlns:ds="http://schemas.openxmlformats.org/officeDocument/2006/customXml" ds:itemID="{42C62324-CE4E-4138-8316-49A4A9B52B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nxneroni</dc:creator>
  <cp:keywords/>
  <dc:description/>
  <cp:lastModifiedBy>Thomas, Tracy</cp:lastModifiedBy>
  <cp:revision/>
  <dcterms:created xsi:type="dcterms:W3CDTF">2010-11-04T19:28:19Z</dcterms:created>
  <dcterms:modified xsi:type="dcterms:W3CDTF">2024-04-01T16:36:44Z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y fmtid="{D5CDD505-2E9C-101B-9397-08002B2CF9AE}" pid="4" name="MediaServiceImageTags">
    <vt:lpwstr/>
  </property>
</Properties>
</file>