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codeName="ThisWorkbook" defaultThemeVersion="124226"/>
  <mc:AlternateContent xmlns:mc="http://schemas.openxmlformats.org/markup-compatibility/2006">
    <mc:Choice Requires="x15">
      <x15ac:absPath xmlns:x15ac="http://schemas.microsoft.com/office/spreadsheetml/2010/11/ac" url="https://ahcccs.sharepoint.com/sites/DHCMFINRI/Shared Documents/RI/Reinsurance - DHCM Finance/2025 CY43 10-01-2024 09-30-2025/Transplant contracts/Transplant Contract Matrices CY43/"/>
    </mc:Choice>
  </mc:AlternateContent>
  <xr:revisionPtr revIDLastSave="801" documentId="13_ncr:1_{90D3795A-A428-43DD-802B-917DBCD58BDF}" xr6:coauthVersionLast="47" xr6:coauthVersionMax="47" xr10:uidLastSave="{D96A768C-E45B-4A91-B91B-D8C62A6E1AB2}"/>
  <bookViews>
    <workbookView xWindow="-120" yWindow="-120" windowWidth="19440" windowHeight="14880" tabRatio="951" firstSheet="1" activeTab="1" xr2:uid="{00000000-000D-0000-FFFF-FFFF00000000}"/>
  </bookViews>
  <sheets>
    <sheet name="NotesHS" sheetId="185" state="hidden" r:id="rId1"/>
    <sheet name="2024_BannerMD_BMT_AUT_ADULT" sheetId="68" r:id="rId2"/>
    <sheet name="2024_BannerMD_BMT_ALLO_RELA" sheetId="190" r:id="rId3"/>
    <sheet name="2024_BannerMD_BMT_HAPLOID " sheetId="96" r:id="rId4"/>
    <sheet name="2024_BannerMD_BMT_ALLO_UNREL" sheetId="95" r:id="rId5"/>
    <sheet name="2024_BannerMD_TBI" sheetId="146" r:id="rId6"/>
    <sheet name="2024_BUMCP_HEART" sheetId="134" r:id="rId7"/>
    <sheet name="2024_BUMCP_KIDNEY CADAVERIC" sheetId="1" r:id="rId8"/>
    <sheet name="2024_BUMCP_KIDNEY_LIVING" sheetId="2" r:id="rId9"/>
    <sheet name="2024_BUMCP_PANCREA_AFTER_KDY" sheetId="3" r:id="rId10"/>
    <sheet name="2024_BUMCP_SIM_KIDNEY-PANCR" sheetId="4" r:id="rId11"/>
    <sheet name="2024_BUMCP_CAD_LIVER" sheetId="5" r:id="rId12"/>
    <sheet name="2024_BUMCP_SIMUL_CADV LIV KD" sheetId="67" r:id="rId13"/>
    <sheet name="2024_BUMCT_AUT_PEDS" sheetId="106" r:id="rId14"/>
    <sheet name="2024_BUMCT_ALLO_RELA_PEDS" sheetId="107" r:id="rId15"/>
    <sheet name="2024_BUMCT_HAPLOID PEDS" sheetId="109" r:id="rId16"/>
    <sheet name="2024_BUMCT_ALLO_UNRE_PEDS" sheetId="108" r:id="rId17"/>
    <sheet name="2024_BUMCT_BMT_AUTO_ADULT" sheetId="37" r:id="rId18"/>
    <sheet name="2024_BUMCT_BMT_ALLO_REL_ADULT" sheetId="38" r:id="rId19"/>
    <sheet name="2024_BUMCT_BMT_HAPLOID_ADULT" sheetId="91" r:id="rId20"/>
    <sheet name="2024_BUMCT_BMT_ALLO_UNREL_ADULT" sheetId="39" r:id="rId21"/>
    <sheet name="2024_BUMCT_TBI" sheetId="150" r:id="rId22"/>
    <sheet name="2024_BUMCT_KIDNEY_LIVING" sheetId="66" r:id="rId23"/>
    <sheet name="2024_BUMCT_KIDNEY_CADAVERIC" sheetId="60" r:id="rId24"/>
    <sheet name="2024_BUMCT_PANCREAS_AFTER_KDY" sheetId="46" r:id="rId25"/>
    <sheet name="2024_BUMCT_SIM_PANCREA_KDY_" sheetId="47" r:id="rId26"/>
    <sheet name="2024_BUMCT_CAD_LIVER" sheetId="61" r:id="rId27"/>
    <sheet name="2024_BUMCT CADV SIM LIV KDY" sheetId="55" r:id="rId28"/>
    <sheet name="2024_BUMCT_SINGLE_LUNG" sheetId="56" r:id="rId29"/>
    <sheet name="2024_BUMCT_DOUBLE_LUNG" sheetId="92" r:id="rId30"/>
    <sheet name="2022_BUMCT_HEART" sheetId="58" state="hidden" r:id="rId31"/>
    <sheet name="2022_BUMCT_VAD_CAD" sheetId="101" state="hidden" r:id="rId32"/>
    <sheet name="2022_BUMCT_HEART-LUNG" sheetId="59" state="hidden" r:id="rId33"/>
    <sheet name="2024_BUMCT_HEART " sheetId="160" r:id="rId34"/>
    <sheet name="2024_BUMCT_HEART-LUNG" sheetId="161" r:id="rId35"/>
    <sheet name="20241001_CITYHOPE_BMT_AUT_ADULT" sheetId="162" r:id="rId36"/>
    <sheet name="2024 LPCH-BMT AUT PEDS" sheetId="126" r:id="rId37"/>
    <sheet name="2024 LPCH-ALLO RELA PEDS" sheetId="127" r:id="rId38"/>
    <sheet name="2024 LPCH ALLO UNREL PEDS" sheetId="128" r:id="rId39"/>
    <sheet name="2024_LPCH_TBI_PED" sheetId="83" r:id="rId40"/>
    <sheet name="2024 LPCH -Living_Liver" sheetId="78" r:id="rId41"/>
    <sheet name="2024 LPCH -CAD_Liver" sheetId="133" r:id="rId42"/>
    <sheet name="2024_LPCH-SingleDouble Lung" sheetId="76" r:id="rId43"/>
    <sheet name="2024 LPCH_Heart" sheetId="144" r:id="rId44"/>
    <sheet name="2024 LPCH-Heart-Lung" sheetId="77" r:id="rId45"/>
    <sheet name="2024 LPCH-Heart-Liver" sheetId="191" r:id="rId46"/>
    <sheet name="2024_LPCH Multivis CadDonor" sheetId="79" r:id="rId47"/>
    <sheet name="2024_LPCH-IntestineCadDonor" sheetId="80" r:id="rId48"/>
    <sheet name="2024_MAYO_BMT_AUT_ADULT" sheetId="6" r:id="rId49"/>
    <sheet name="2024_MAYO_BMT_ALO_REL_ADULT" sheetId="84" r:id="rId50"/>
    <sheet name="2024_MAYO_HAPLOID_BMT_ADULT" sheetId="87" r:id="rId51"/>
    <sheet name="2024_MAYO_BMT_ALLO_UNR_ADUL" sheetId="8" r:id="rId52"/>
    <sheet name="2024_MAYO_BMT_AUT_PED" sheetId="122" r:id="rId53"/>
    <sheet name="2024 MAYO_BMT_ALO_REL_PED" sheetId="123" r:id="rId54"/>
    <sheet name="2024_MAYO_HAPLOID_BMT_PED" sheetId="124" r:id="rId55"/>
    <sheet name="2024_MAYO_BMT_ALLO_UNR_PED" sheetId="125" r:id="rId56"/>
    <sheet name="2024_MAYO_TBI_ADULT &amp; PED" sheetId="149" r:id="rId57"/>
    <sheet name="2024_MAYO_PHX_HEART" sheetId="9" r:id="rId58"/>
    <sheet name="2024_MAYO_KIDNEY_LIVING" sheetId="14" r:id="rId59"/>
    <sheet name="2024_MAYO_KIDNEY_CADAVERIC" sheetId="15" r:id="rId60"/>
    <sheet name="2024_MAYO__CAD_LIVER_ADULT" sheetId="11" r:id="rId61"/>
    <sheet name="2024_MAYO_SIMU_CADV LIV KDY" sheetId="10" r:id="rId62"/>
    <sheet name="2024_MAYO_SIMU_KDY_PANCREAS" sheetId="12" r:id="rId63"/>
    <sheet name="2024_MAYO_PANCREASafter_KDY" sheetId="13" r:id="rId64"/>
    <sheet name="2024_PCH_PED_BMT_AUTO" sheetId="18" r:id="rId65"/>
    <sheet name="2024_PCH_PED_BMT_ALLO_RELATE" sheetId="19" r:id="rId66"/>
    <sheet name="2024_PCH_PED_HAPLOID" sheetId="88" r:id="rId67"/>
    <sheet name="2024_PCH_PED_BMT_ALLO_UNREL" sheetId="20" r:id="rId68"/>
    <sheet name="2024_PCH_BMT_AUT_ADULT" sheetId="186" r:id="rId69"/>
    <sheet name="2024_PCH_BMT_ADULT ALLO_REL " sheetId="187" r:id="rId70"/>
    <sheet name="2024_PCH_ADULT_HAPLOID" sheetId="188" r:id="rId71"/>
    <sheet name="2024_PCH_ADULT_ALLO_UNREL" sheetId="189" r:id="rId72"/>
    <sheet name="2024_PCH_TBI" sheetId="148" r:id="rId73"/>
    <sheet name="2024_PCH_VOD" sheetId="89" r:id="rId74"/>
    <sheet name="2024_PCH_KIDNEY_LIVING" sheetId="16" r:id="rId75"/>
    <sheet name="2024_PCH_KIDNEY_CADAVERIC" sheetId="17" r:id="rId76"/>
    <sheet name="2024_PCH_PEDIATRIC_HEART" sheetId="21" r:id="rId77"/>
    <sheet name="2024_PCH_PED_LIVING_LIVER" sheetId="130" state="hidden" r:id="rId78"/>
    <sheet name="2024_PCH_PED_CADAVER_LIVER" sheetId="22" r:id="rId79"/>
    <sheet name="2024_SCH-SHEA_BMT_AUTO" sheetId="23" r:id="rId80"/>
    <sheet name="2024_SCH-SHEA_BMT_ALLO_REL" sheetId="24" r:id="rId81"/>
    <sheet name="2024_SCH-SHEA_HAPLOID_BMT" sheetId="90" r:id="rId82"/>
    <sheet name="2024_SCH-SHEA_BMT_ALO_UNREL" sheetId="25" r:id="rId83"/>
    <sheet name="2024_SCH-SHEA_TBI" sheetId="147" r:id="rId84"/>
    <sheet name="2024_ST_JOSEPHS_SINGLE_LUNG" sheetId="26" r:id="rId85"/>
    <sheet name="2024_ST_JOSEPHS_DOUBLE_LUNG" sheetId="27" r:id="rId86"/>
    <sheet name="2024_ST_JOES_SIMUL_CADV LIV KID" sheetId="85" r:id="rId87"/>
    <sheet name="2024_ST_JOSEPHS_CAD_LIVER_ADULT" sheetId="86" r:id="rId88"/>
    <sheet name="2024_ST_Josephs CAD KIDNEY" sheetId="81" r:id="rId89"/>
    <sheet name="2024_ST_JOSEPHS_LIVING KDY" sheetId="82" r:id="rId90"/>
    <sheet name="2024 STANFORD SINGLE DOUBLELUNG" sheetId="131" r:id="rId91"/>
    <sheet name="2024 STANFORD HEART" sheetId="132" r:id="rId92"/>
    <sheet name="2024 STANFORD-Heart-Lung " sheetId="73" r:id="rId93"/>
    <sheet name="2024_UCSF_PED_ALLO_UNR_MUDSCID" sheetId="35" r:id="rId94"/>
    <sheet name="2024_UCSF_PED_ALLO_REL_SCIDS" sheetId="36" r:id="rId95"/>
    <sheet name="2024_UCSF_PED_AUT_MUDSCID" sheetId="140" r:id="rId96"/>
  </sheets>
  <externalReferences>
    <externalReference r:id="rId97"/>
    <externalReference r:id="rId98"/>
    <externalReference r:id="rId99"/>
  </externalReferences>
  <definedNames>
    <definedName name="_xlnm._FilterDatabase" localSheetId="0" hidden="1">NotesHS!$B$4:$C$4</definedName>
    <definedName name="_xlnm.Print_Area" localSheetId="30">'2022_BUMCT_HEART'!$A$1:$H$29</definedName>
    <definedName name="_xlnm.Print_Area" localSheetId="32">'2022_BUMCT_HEART-LUNG'!$A$1:$H$27</definedName>
    <definedName name="_xlnm.Print_Area" localSheetId="31">'2022_BUMCT_VAD_CAD'!$A$1:$D$17</definedName>
    <definedName name="_xlnm.Print_Area" localSheetId="38">'2024 LPCH ALLO UNREL PEDS'!$1:$31</definedName>
    <definedName name="_xlnm.Print_Area" localSheetId="41">'2024 LPCH -CAD_Liver'!$A$1:$H$27</definedName>
    <definedName name="_xlnm.Print_Area" localSheetId="40">'2024 LPCH -Living_Liver'!$A$1:$H$28</definedName>
    <definedName name="_xlnm.Print_Area" localSheetId="43">'2024 LPCH_Heart'!$A$1:$H$20</definedName>
    <definedName name="_xlnm.Print_Area" localSheetId="37">'2024 LPCH-ALLO RELA PEDS'!$A$1:$H$25</definedName>
    <definedName name="_xlnm.Print_Area" localSheetId="36">'2024 LPCH-BMT AUT PEDS'!$A$1:$G$22</definedName>
    <definedName name="_xlnm.Print_Area" localSheetId="45">'2024 LPCH-Heart-Liver'!$1:$24</definedName>
    <definedName name="_xlnm.Print_Area" localSheetId="44">'2024 LPCH-Heart-Lung'!$1:$24</definedName>
    <definedName name="_xlnm.Print_Area" localSheetId="53">'2024 MAYO_BMT_ALO_REL_PED'!$1:$27</definedName>
    <definedName name="_xlnm.Print_Area" localSheetId="90">'2024 STANFORD SINGLE DOUBLELUNG'!$A$1:$H$28</definedName>
    <definedName name="_xlnm.Print_Area" localSheetId="92">'2024 STANFORD-Heart-Lung '!$A$1:$H$22</definedName>
    <definedName name="_xlnm.Print_Area" localSheetId="2">'2024_BannerMD_BMT_ALLO_RELA'!$A$1:$H$23</definedName>
    <definedName name="_xlnm.Print_Area" localSheetId="4">'2024_BannerMD_BMT_ALLO_UNREL'!$1:$29</definedName>
    <definedName name="_xlnm.Print_Area" localSheetId="1">'2024_BannerMD_BMT_AUT_ADULT'!$1:$26</definedName>
    <definedName name="_xlnm.Print_Area" localSheetId="3">'2024_BannerMD_BMT_HAPLOID '!$A$1:$H$30</definedName>
    <definedName name="_xlnm.Print_Area" localSheetId="5">'2024_BannerMD_TBI'!$A$1:$E$15</definedName>
    <definedName name="_xlnm.Print_Area" localSheetId="11">'2024_BUMCP_CAD_LIVER'!$A$1:$G$20</definedName>
    <definedName name="_xlnm.Print_Area" localSheetId="6">'2024_BUMCP_HEART'!$A$1:$H$27</definedName>
    <definedName name="_xlnm.Print_Area" localSheetId="7">'2024_BUMCP_KIDNEY CADAVERIC'!$A$1:$F$19</definedName>
    <definedName name="_xlnm.Print_Area" localSheetId="8">'2024_BUMCP_KIDNEY_LIVING'!$A$1:$G$20</definedName>
    <definedName name="_xlnm.Print_Area" localSheetId="9">'2024_BUMCP_PANCREA_AFTER_KDY'!$A$1:$G$20</definedName>
    <definedName name="_xlnm.Print_Area" localSheetId="10">'2024_BUMCP_SIM_KIDNEY-PANCR'!$A$1:$G$20</definedName>
    <definedName name="_xlnm.Print_Area" localSheetId="12">'2024_BUMCP_SIMUL_CADV LIV KD'!$A$1:$G$20</definedName>
    <definedName name="_xlnm.Print_Area" localSheetId="27">'2024_BUMCT CADV SIM LIV KDY'!$A$1:$I$19</definedName>
    <definedName name="_xlnm.Print_Area" localSheetId="14">'2024_BUMCT_ALLO_RELA_PEDS'!$1:$25</definedName>
    <definedName name="_xlnm.Print_Area" localSheetId="16">'2024_BUMCT_ALLO_UNRE_PEDS'!$1:$31</definedName>
    <definedName name="_xlnm.Print_Area" localSheetId="13">'2024_BUMCT_AUT_PEDS'!$1:$30</definedName>
    <definedName name="_xlnm.Print_Area" localSheetId="18">'2024_BUMCT_BMT_ALLO_REL_ADULT'!$1:$27</definedName>
    <definedName name="_xlnm.Print_Area" localSheetId="20">'2024_BUMCT_BMT_ALLO_UNREL_ADULT'!$1:$29</definedName>
    <definedName name="_xlnm.Print_Area" localSheetId="17">'2024_BUMCT_BMT_AUTO_ADULT'!$1:$22</definedName>
    <definedName name="_xlnm.Print_Area" localSheetId="19">'2024_BUMCT_BMT_HAPLOID_ADULT'!$1:$30</definedName>
    <definedName name="_xlnm.Print_Area" localSheetId="26">'2024_BUMCT_CAD_LIVER'!$A$1:$H$19</definedName>
    <definedName name="_xlnm.Print_Area" localSheetId="29">'2024_BUMCT_DOUBLE_LUNG'!$A$1:$H$19</definedName>
    <definedName name="_xlnm.Print_Area" localSheetId="15">'2024_BUMCT_HAPLOID PEDS'!$1:$32</definedName>
    <definedName name="_xlnm.Print_Area" localSheetId="33">'2024_BUMCT_HEART '!$A$1:$H$28</definedName>
    <definedName name="_xlnm.Print_Area" localSheetId="34">'2024_BUMCT_HEART-LUNG'!$A$1:$H$27</definedName>
    <definedName name="_xlnm.Print_Area" localSheetId="23">'2024_BUMCT_KIDNEY_CADAVERIC'!$A$1:$H$21</definedName>
    <definedName name="_xlnm.Print_Area" localSheetId="22">'2024_BUMCT_KIDNEY_LIVING'!$A$1:$H$19</definedName>
    <definedName name="_xlnm.Print_Area" localSheetId="24">'2024_BUMCT_PANCREAS_AFTER_KDY'!$A$1:$H$20</definedName>
    <definedName name="_xlnm.Print_Area" localSheetId="25">'2024_BUMCT_SIM_PANCREA_KDY_'!$A$1:$H$19</definedName>
    <definedName name="_xlnm.Print_Area" localSheetId="28">'2024_BUMCT_SINGLE_LUNG'!$A$1:$H$21</definedName>
    <definedName name="_xlnm.Print_Area" localSheetId="21">'2024_BUMCT_TBI'!$A$1:$E$15</definedName>
    <definedName name="_xlnm.Print_Area" localSheetId="46">'2024_LPCH Multivis CadDonor'!$A$1:$H$27</definedName>
    <definedName name="_xlnm.Print_Area" localSheetId="39">'2024_LPCH_TBI_PED'!$A$1:$E$14</definedName>
    <definedName name="_xlnm.Print_Area" localSheetId="47">'2024_LPCH-IntestineCadDonor'!$A$1:$H$22</definedName>
    <definedName name="_xlnm.Print_Area" localSheetId="42">'2024_LPCH-SingleDouble Lung'!$A$1:$F$21</definedName>
    <definedName name="_xlnm.Print_Area" localSheetId="60">'2024_MAYO__CAD_LIVER_ADULT'!$A$1:$H$27</definedName>
    <definedName name="_xlnm.Print_Area" localSheetId="51">'2024_MAYO_BMT_ALLO_UNR_ADUL'!$1:$29</definedName>
    <definedName name="_xlnm.Print_Area" localSheetId="55">'2024_MAYO_BMT_ALLO_UNR_PED'!$1:$32</definedName>
    <definedName name="_xlnm.Print_Area" localSheetId="49">'2024_MAYO_BMT_ALO_REL_ADULT'!$1:$35</definedName>
    <definedName name="_xlnm.Print_Area" localSheetId="48">'2024_MAYO_BMT_AUT_ADULT'!$1:$29</definedName>
    <definedName name="_xlnm.Print_Area" localSheetId="52">'2024_MAYO_BMT_AUT_PED'!$1:$29</definedName>
    <definedName name="_xlnm.Print_Area" localSheetId="50">'2024_MAYO_HAPLOID_BMT_ADULT'!$1:$28</definedName>
    <definedName name="_xlnm.Print_Area" localSheetId="54">'2024_MAYO_HAPLOID_BMT_PED'!$1:$27</definedName>
    <definedName name="_xlnm.Print_Area" localSheetId="59">'2024_MAYO_KIDNEY_CADAVERIC'!$A$1:$H$19</definedName>
    <definedName name="_xlnm.Print_Area" localSheetId="58">'2024_MAYO_KIDNEY_LIVING'!$A$1:$H$23</definedName>
    <definedName name="_xlnm.Print_Area" localSheetId="63">'2024_MAYO_PANCREASafter_KDY'!$A$1:$H$21</definedName>
    <definedName name="_xlnm.Print_Area" localSheetId="57">'2024_MAYO_PHX_HEART'!$1:$26</definedName>
    <definedName name="_xlnm.Print_Area" localSheetId="61">'2024_MAYO_SIMU_CADV LIV KDY'!$A$1:$H$23</definedName>
    <definedName name="_xlnm.Print_Area" localSheetId="62">'2024_MAYO_SIMU_KDY_PANCREAS'!$A$1:$H$22</definedName>
    <definedName name="_xlnm.Print_Area" localSheetId="56">'2024_MAYO_TBI_ADULT &amp; PED'!$A$1:$E$15</definedName>
    <definedName name="_xlnm.Print_Area" localSheetId="71">'2024_PCH_ADULT_ALLO_UNREL'!$1:$30</definedName>
    <definedName name="_xlnm.Print_Area" localSheetId="70">'2024_PCH_ADULT_HAPLOID'!$A$1:$H$31</definedName>
    <definedName name="_xlnm.Print_Area" localSheetId="69">'2024_PCH_BMT_ADULT ALLO_REL '!$A$1:$H$26</definedName>
    <definedName name="_xlnm.Print_Area" localSheetId="68">'2024_PCH_BMT_AUT_ADULT'!$1:$27</definedName>
    <definedName name="_xlnm.Print_Area" localSheetId="75">'2024_PCH_KIDNEY_CADAVERIC'!$A$1:$H$21</definedName>
    <definedName name="_xlnm.Print_Area" localSheetId="74">'2024_PCH_KIDNEY_LIVING'!$A$1:$H$20</definedName>
    <definedName name="_xlnm.Print_Area" localSheetId="65">'2024_PCH_PED_BMT_ALLO_RELATE'!$A$1:$G$28</definedName>
    <definedName name="_xlnm.Print_Area" localSheetId="67">'2024_PCH_PED_BMT_ALLO_UNREL'!$A$1:$G$29</definedName>
    <definedName name="_xlnm.Print_Area" localSheetId="64">'2024_PCH_PED_BMT_AUTO'!$A$1:$G$29</definedName>
    <definedName name="_xlnm.Print_Area" localSheetId="78">'2024_PCH_PED_CADAVER_LIVER'!$A$1:$G$24</definedName>
    <definedName name="_xlnm.Print_Area" localSheetId="66">'2024_PCH_PED_HAPLOID'!$A$1:$G$30</definedName>
    <definedName name="_xlnm.Print_Area" localSheetId="77">'2024_PCH_PED_LIVING_LIVER'!$A$1:$G$25</definedName>
    <definedName name="_xlnm.Print_Area" localSheetId="76">'2024_PCH_PEDIATRIC_HEART'!$A$1:$I$30</definedName>
    <definedName name="_xlnm.Print_Area" localSheetId="72">'2024_PCH_TBI'!$A$1:$E$14</definedName>
    <definedName name="_xlnm.Print_Area" localSheetId="73">'2024_PCH_VOD'!$A$1:$E$14</definedName>
    <definedName name="_xlnm.Print_Area" localSheetId="80">'2024_SCH-SHEA_BMT_ALLO_REL'!$1:$24</definedName>
    <definedName name="_xlnm.Print_Area" localSheetId="82">'2024_SCH-SHEA_BMT_ALO_UNREL'!$A$1:$H$24</definedName>
    <definedName name="_xlnm.Print_Area" localSheetId="79">'2024_SCH-SHEA_BMT_AUTO'!$A$1:$H$21</definedName>
    <definedName name="_xlnm.Print_Area" localSheetId="81">'2024_SCH-SHEA_HAPLOID_BMT'!$A$1:$H$23</definedName>
    <definedName name="_xlnm.Print_Area" localSheetId="83">'2024_SCH-SHEA_TBI'!$A$1:$E$14</definedName>
    <definedName name="_xlnm.Print_Area" localSheetId="86">'2024_ST_JOES_SIMUL_CADV LIV KID'!$A$1:$H$21</definedName>
    <definedName name="_xlnm.Print_Area" localSheetId="88">'2024_ST_Josephs CAD KIDNEY'!$A$1:$H$19</definedName>
    <definedName name="_xlnm.Print_Area" localSheetId="87">'2024_ST_JOSEPHS_CAD_LIVER_ADULT'!$A$1:$H$19</definedName>
    <definedName name="_xlnm.Print_Area" localSheetId="85">'2024_ST_JOSEPHS_DOUBLE_LUNG'!$A$1:$H$21</definedName>
    <definedName name="_xlnm.Print_Area" localSheetId="89">'2024_ST_JOSEPHS_LIVING KDY'!$A$1:$H$20</definedName>
    <definedName name="_xlnm.Print_Area" localSheetId="84">'2024_ST_JOSEPHS_SINGLE_LUNG'!$A$1:$H$19</definedName>
    <definedName name="_xlnm.Print_Area" localSheetId="94">'2024_UCSF_PED_ALLO_REL_SCIDS'!$A$1:$H$29</definedName>
    <definedName name="_xlnm.Print_Area" localSheetId="93">'2024_UCSF_PED_ALLO_UNR_MUDSCID'!$A$1:$H$29</definedName>
    <definedName name="_xlnm.Print_Area" localSheetId="95">'2024_UCSF_PED_AUT_MUDSCID'!$A$1:$H$28</definedName>
    <definedName name="_xlnm.Print_Area" localSheetId="35">'20241001_CITYHOPE_BMT_AUT_ADULT'!$1:$26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6" l="1"/>
  <c r="E14" i="14"/>
  <c r="D12" i="191"/>
  <c r="A4" i="191"/>
  <c r="E16" i="18"/>
  <c r="C28" i="190"/>
  <c r="D18" i="190" s="1"/>
  <c r="E18" i="190"/>
  <c r="C15" i="190"/>
  <c r="B4" i="190"/>
  <c r="C23" i="189"/>
  <c r="D15" i="189" s="1"/>
  <c r="E18" i="189"/>
  <c r="D18" i="189"/>
  <c r="C16" i="189"/>
  <c r="B5" i="189"/>
  <c r="C25" i="188"/>
  <c r="E19" i="188"/>
  <c r="D19" i="188"/>
  <c r="C16" i="188"/>
  <c r="A5" i="188"/>
  <c r="C31" i="187"/>
  <c r="D10" i="187" s="1"/>
  <c r="D16" i="187" s="1"/>
  <c r="E19" i="187"/>
  <c r="D19" i="187"/>
  <c r="C16" i="187"/>
  <c r="D15" i="187"/>
  <c r="D14" i="187"/>
  <c r="D13" i="187"/>
  <c r="D12" i="187"/>
  <c r="D11" i="187"/>
  <c r="A5" i="187"/>
  <c r="C22" i="186"/>
  <c r="D14" i="186" s="1"/>
  <c r="D17" i="186"/>
  <c r="C15" i="186"/>
  <c r="D9" i="190" l="1"/>
  <c r="D15" i="190" s="1"/>
  <c r="D10" i="190"/>
  <c r="D11" i="190"/>
  <c r="D12" i="190"/>
  <c r="D13" i="190"/>
  <c r="D14" i="190"/>
  <c r="D10" i="188"/>
  <c r="D21" i="189"/>
  <c r="D10" i="189"/>
  <c r="D11" i="189"/>
  <c r="D13" i="189"/>
  <c r="D14" i="189"/>
  <c r="D11" i="188"/>
  <c r="D12" i="188"/>
  <c r="D14" i="188"/>
  <c r="D13" i="188"/>
  <c r="D15" i="188"/>
  <c r="D10" i="186"/>
  <c r="D11" i="186"/>
  <c r="D12" i="186"/>
  <c r="D13" i="186"/>
  <c r="D16" i="188" l="1"/>
  <c r="D16" i="189"/>
  <c r="D15" i="186"/>
  <c r="D8" i="148"/>
  <c r="D9" i="149"/>
  <c r="D9" i="13"/>
  <c r="D9" i="12"/>
  <c r="D9" i="11"/>
  <c r="D9" i="15"/>
  <c r="D9" i="14"/>
  <c r="D9" i="9"/>
  <c r="D9" i="125"/>
  <c r="D9" i="124"/>
  <c r="D9" i="123"/>
  <c r="D9" i="122"/>
  <c r="D9" i="8"/>
  <c r="D9" i="87"/>
  <c r="D9" i="84"/>
  <c r="D9" i="6"/>
  <c r="A4" i="134"/>
  <c r="B4" i="96"/>
  <c r="A4" i="144"/>
  <c r="C24" i="130"/>
  <c r="C14" i="140"/>
  <c r="D16" i="140"/>
  <c r="C15" i="36"/>
  <c r="D17" i="36"/>
  <c r="D17" i="35"/>
  <c r="D17" i="132"/>
  <c r="D16" i="131"/>
  <c r="C15" i="35"/>
  <c r="C14" i="73"/>
  <c r="C14" i="132"/>
  <c r="C13" i="131"/>
  <c r="C12" i="82"/>
  <c r="C11" i="81"/>
  <c r="C13" i="86"/>
  <c r="C13" i="85"/>
  <c r="C13" i="27"/>
  <c r="C13" i="26"/>
  <c r="C9" i="147"/>
  <c r="C15" i="25"/>
  <c r="C15" i="24"/>
  <c r="C14" i="23"/>
  <c r="C12" i="22"/>
  <c r="C15" i="21"/>
  <c r="C11" i="17"/>
  <c r="C12" i="16"/>
  <c r="C9" i="148"/>
  <c r="C15" i="20"/>
  <c r="C15" i="88"/>
  <c r="C14" i="18"/>
  <c r="C13" i="13"/>
  <c r="C13" i="12"/>
  <c r="C13" i="11"/>
  <c r="C11" i="15"/>
  <c r="C12" i="14" l="1"/>
  <c r="C13" i="9"/>
  <c r="C10" i="149"/>
  <c r="C16" i="125"/>
  <c r="C16" i="124"/>
  <c r="C16" i="123"/>
  <c r="C15" i="122"/>
  <c r="C16" i="8"/>
  <c r="C16" i="87"/>
  <c r="C16" i="84"/>
  <c r="C15" i="6"/>
  <c r="C14" i="80"/>
  <c r="C13" i="79"/>
  <c r="C12" i="77"/>
  <c r="C12" i="144"/>
  <c r="C13" i="76"/>
  <c r="C14" i="133"/>
  <c r="C15" i="78"/>
  <c r="C10" i="83"/>
  <c r="C16" i="128"/>
  <c r="C12" i="126"/>
  <c r="C14" i="162"/>
  <c r="C13" i="161"/>
  <c r="C13" i="160"/>
  <c r="C13" i="92"/>
  <c r="C10" i="150" l="1"/>
  <c r="C15" i="39"/>
  <c r="C15" i="91"/>
  <c r="C14" i="37"/>
  <c r="C15" i="108"/>
  <c r="C15" i="109"/>
  <c r="C14" i="106"/>
  <c r="C15" i="107"/>
  <c r="C13" i="67"/>
  <c r="C13" i="3"/>
  <c r="C12" i="2"/>
  <c r="C11" i="1"/>
  <c r="C13" i="134" l="1"/>
  <c r="C15" i="95"/>
  <c r="C15" i="96"/>
  <c r="C26" i="140" l="1"/>
  <c r="D18" i="140" s="1"/>
  <c r="C27" i="36"/>
  <c r="D19" i="36" s="1"/>
  <c r="C27" i="35"/>
  <c r="D19" i="35" s="1"/>
  <c r="C29" i="73"/>
  <c r="C26" i="132"/>
  <c r="C35" i="131"/>
  <c r="C19" i="82"/>
  <c r="D14" i="82" s="1"/>
  <c r="C19" i="81"/>
  <c r="D13" i="81" s="1"/>
  <c r="C25" i="86"/>
  <c r="D15" i="86" s="1"/>
  <c r="C20" i="85"/>
  <c r="D15" i="85" s="1"/>
  <c r="C20" i="27"/>
  <c r="D15" i="27" s="1"/>
  <c r="C26" i="26"/>
  <c r="D15" i="26" s="1"/>
  <c r="C13" i="147"/>
  <c r="C24" i="25"/>
  <c r="D17" i="25" s="1"/>
  <c r="C26" i="90"/>
  <c r="D17" i="90" s="1"/>
  <c r="C22" i="24"/>
  <c r="D17" i="24" s="1"/>
  <c r="C24" i="23"/>
  <c r="D16" i="23" s="1"/>
  <c r="C23" i="22"/>
  <c r="C26" i="21"/>
  <c r="D17" i="21" s="1"/>
  <c r="C20" i="17"/>
  <c r="D15" i="17" s="1"/>
  <c r="C20" i="16"/>
  <c r="D14" i="16" s="1"/>
  <c r="C18" i="89"/>
  <c r="C13" i="148"/>
  <c r="C23" i="20"/>
  <c r="D17" i="20" s="1"/>
  <c r="C23" i="88"/>
  <c r="D17" i="88" s="1"/>
  <c r="C24" i="19"/>
  <c r="D17" i="19" s="1"/>
  <c r="C26" i="18"/>
  <c r="D16" i="18" s="1"/>
  <c r="C26" i="13"/>
  <c r="D15" i="13" s="1"/>
  <c r="C26" i="12"/>
  <c r="D15" i="12" s="1"/>
  <c r="C29" i="10"/>
  <c r="D16" i="10" s="1"/>
  <c r="C26" i="11"/>
  <c r="D15" i="11" s="1"/>
  <c r="C26" i="15"/>
  <c r="D13" i="15" s="1"/>
  <c r="C22" i="14"/>
  <c r="D14" i="14" s="1"/>
  <c r="C23" i="9"/>
  <c r="C14" i="149"/>
  <c r="C28" i="125"/>
  <c r="C25" i="124"/>
  <c r="D18" i="124" s="1"/>
  <c r="C25" i="123"/>
  <c r="C25" i="122"/>
  <c r="D17" i="122" s="1"/>
  <c r="C25" i="8"/>
  <c r="D18" i="8" s="1"/>
  <c r="C25" i="87"/>
  <c r="C25" i="84"/>
  <c r="D18" i="84" s="1"/>
  <c r="C25" i="6"/>
  <c r="D17" i="6" s="1"/>
  <c r="C27" i="80"/>
  <c r="C26" i="79"/>
  <c r="C27" i="77"/>
  <c r="C25" i="144"/>
  <c r="C27" i="76"/>
  <c r="C26" i="133"/>
  <c r="C27" i="78"/>
  <c r="C13" i="83"/>
  <c r="C26" i="128"/>
  <c r="C25" i="127"/>
  <c r="C26" i="126"/>
  <c r="C21" i="162"/>
  <c r="C22" i="161"/>
  <c r="C24" i="160"/>
  <c r="C26" i="92"/>
  <c r="D15" i="92" s="1"/>
  <c r="C21" i="56"/>
  <c r="D15" i="56" s="1"/>
  <c r="C24" i="55"/>
  <c r="D15" i="55" s="1"/>
  <c r="C27" i="61"/>
  <c r="D15" i="61" s="1"/>
  <c r="C24" i="47"/>
  <c r="D15" i="47" s="1"/>
  <c r="C25" i="46"/>
  <c r="D15" i="46" s="1"/>
  <c r="C18" i="60"/>
  <c r="D13" i="60" s="1"/>
  <c r="C27" i="66"/>
  <c r="D15" i="66" s="1"/>
  <c r="C14" i="150"/>
  <c r="C22" i="39"/>
  <c r="D17" i="39" s="1"/>
  <c r="C23" i="91"/>
  <c r="C23" i="38"/>
  <c r="D17" i="38" s="1"/>
  <c r="C27" i="37"/>
  <c r="D16" i="37" s="1"/>
  <c r="C22" i="108"/>
  <c r="D17" i="108" s="1"/>
  <c r="C23" i="109"/>
  <c r="C30" i="107"/>
  <c r="D17" i="107" s="1"/>
  <c r="C25" i="106"/>
  <c r="D16" i="106" s="1"/>
  <c r="C26" i="67"/>
  <c r="D16" i="67" s="1"/>
  <c r="C25" i="5"/>
  <c r="D15" i="5" s="1"/>
  <c r="C26" i="4"/>
  <c r="D15" i="4" s="1"/>
  <c r="C27" i="3"/>
  <c r="D15" i="3" s="1"/>
  <c r="C27" i="2"/>
  <c r="D14" i="2" s="1"/>
  <c r="C19" i="1"/>
  <c r="D13" i="1" s="1"/>
  <c r="C23" i="134"/>
  <c r="D15" i="134" s="1"/>
  <c r="C14" i="146"/>
  <c r="C22" i="95"/>
  <c r="D17" i="95" s="1"/>
  <c r="C24" i="96"/>
  <c r="D18" i="96" s="1"/>
  <c r="D9" i="162" l="1"/>
  <c r="D16" i="162"/>
  <c r="D11" i="162"/>
  <c r="D13" i="162"/>
  <c r="D10" i="162"/>
  <c r="D14" i="162" s="1"/>
  <c r="D12" i="162"/>
  <c r="B25" i="161"/>
  <c r="D19" i="161"/>
  <c r="D12" i="161"/>
  <c r="D11" i="161"/>
  <c r="D10" i="161"/>
  <c r="D9" i="161"/>
  <c r="D19" i="160"/>
  <c r="D16" i="160"/>
  <c r="D12" i="160"/>
  <c r="D11" i="160"/>
  <c r="D10" i="160"/>
  <c r="D9" i="160"/>
  <c r="D13" i="160" s="1"/>
  <c r="D19" i="73"/>
  <c r="C15" i="90"/>
  <c r="D14" i="19"/>
  <c r="D19" i="19"/>
  <c r="C15" i="19"/>
  <c r="C14" i="10"/>
  <c r="D21" i="125"/>
  <c r="D20" i="80"/>
  <c r="D18" i="128"/>
  <c r="D20" i="127"/>
  <c r="D14" i="128"/>
  <c r="D15" i="128"/>
  <c r="D13" i="128"/>
  <c r="D14" i="127"/>
  <c r="D13" i="127"/>
  <c r="D12" i="127"/>
  <c r="C15" i="127"/>
  <c r="C13" i="56"/>
  <c r="C13" i="55"/>
  <c r="C13" i="61"/>
  <c r="C13" i="47"/>
  <c r="A4" i="46"/>
  <c r="C13" i="46"/>
  <c r="C11" i="60"/>
  <c r="C13" i="66"/>
  <c r="C15" i="38"/>
  <c r="D12" i="37"/>
  <c r="A4" i="107"/>
  <c r="A4" i="106"/>
  <c r="D13" i="161" l="1"/>
  <c r="D21" i="140"/>
  <c r="D10" i="140"/>
  <c r="D11" i="140"/>
  <c r="D12" i="140"/>
  <c r="D13" i="140"/>
  <c r="D9" i="140"/>
  <c r="D22" i="131"/>
  <c r="D11" i="14" l="1"/>
  <c r="D10" i="14"/>
  <c r="B4" i="128" l="1"/>
  <c r="B4" i="127"/>
  <c r="D11" i="126"/>
  <c r="D10" i="126"/>
  <c r="D9" i="126"/>
  <c r="D12" i="126" s="1"/>
  <c r="B3" i="126" l="1"/>
  <c r="D12" i="92"/>
  <c r="D12" i="56"/>
  <c r="D12" i="66"/>
  <c r="A4" i="39"/>
  <c r="A4" i="150" s="1"/>
  <c r="D9" i="150"/>
  <c r="D20" i="39"/>
  <c r="D21" i="91"/>
  <c r="D14" i="38"/>
  <c r="D13" i="37"/>
  <c r="D14" i="108"/>
  <c r="D21" i="109"/>
  <c r="D14" i="107"/>
  <c r="D13" i="106"/>
  <c r="D9" i="146" l="1"/>
  <c r="D10" i="146" s="1"/>
  <c r="D20" i="95"/>
  <c r="D22" i="96"/>
  <c r="D16" i="68" l="1"/>
  <c r="E13" i="60" l="1"/>
  <c r="E13" i="1"/>
  <c r="A4" i="147"/>
  <c r="A4" i="149"/>
  <c r="A4" i="146"/>
  <c r="D10" i="150"/>
  <c r="D10" i="149"/>
  <c r="E18" i="140" l="1"/>
  <c r="E19" i="36"/>
  <c r="E19" i="35"/>
  <c r="E14" i="82"/>
  <c r="E15" i="86"/>
  <c r="E15" i="85"/>
  <c r="E15" i="27"/>
  <c r="E15" i="26"/>
  <c r="E17" i="25"/>
  <c r="E17" i="90"/>
  <c r="E17" i="24"/>
  <c r="E16" i="23"/>
  <c r="E15" i="130"/>
  <c r="E17" i="21"/>
  <c r="E15" i="17"/>
  <c r="E17" i="20"/>
  <c r="E17" i="88"/>
  <c r="E17" i="19"/>
  <c r="E15" i="13"/>
  <c r="E15" i="12"/>
  <c r="E16" i="10"/>
  <c r="E15" i="11"/>
  <c r="E15" i="9"/>
  <c r="E18" i="125"/>
  <c r="E18" i="124"/>
  <c r="E18" i="123"/>
  <c r="E17" i="122"/>
  <c r="E18" i="8"/>
  <c r="E18" i="87"/>
  <c r="E18" i="84"/>
  <c r="E17" i="6"/>
  <c r="D17" i="144"/>
  <c r="D21" i="77"/>
  <c r="E15" i="92" l="1"/>
  <c r="E15" i="56"/>
  <c r="E15" i="55"/>
  <c r="E15" i="61"/>
  <c r="E15" i="47"/>
  <c r="E15" i="46"/>
  <c r="E15" i="66"/>
  <c r="E17" i="39"/>
  <c r="E17" i="91"/>
  <c r="E17" i="38"/>
  <c r="E16" i="37"/>
  <c r="E17" i="108"/>
  <c r="E17" i="109"/>
  <c r="E17" i="107"/>
  <c r="E16" i="106"/>
  <c r="E16" i="67"/>
  <c r="E15" i="5"/>
  <c r="E15" i="4"/>
  <c r="E15" i="3"/>
  <c r="E14" i="2"/>
  <c r="E15" i="134"/>
  <c r="E17" i="95"/>
  <c r="E18" i="96"/>
  <c r="D9" i="55" l="1"/>
  <c r="D11" i="144" l="1"/>
  <c r="D10" i="144"/>
  <c r="D9" i="144"/>
  <c r="D9" i="68"/>
  <c r="B23" i="140"/>
  <c r="A4" i="140"/>
  <c r="D22" i="36"/>
  <c r="D22" i="35"/>
  <c r="D22" i="132"/>
  <c r="D14" i="140" l="1"/>
  <c r="D12" i="144"/>
  <c r="D12" i="132"/>
  <c r="D13" i="132"/>
  <c r="D11" i="132"/>
  <c r="D11" i="131"/>
  <c r="D12" i="131"/>
  <c r="D10" i="131"/>
  <c r="D17" i="22"/>
  <c r="D18" i="130"/>
  <c r="D20" i="21"/>
  <c r="G20" i="20"/>
  <c r="D13" i="131" l="1"/>
  <c r="D14" i="132"/>
  <c r="G20" i="88"/>
  <c r="D19" i="9" l="1"/>
  <c r="D12" i="123"/>
  <c r="D13" i="123"/>
  <c r="D14" i="123"/>
  <c r="D10" i="122"/>
  <c r="D11" i="122"/>
  <c r="D12" i="122"/>
  <c r="D13" i="122"/>
  <c r="D19" i="79"/>
  <c r="D18" i="76"/>
  <c r="D19" i="133"/>
  <c r="D20" i="78"/>
  <c r="D14" i="78"/>
  <c r="D19" i="126"/>
  <c r="D20" i="59"/>
  <c r="D20" i="58"/>
  <c r="D11" i="66"/>
  <c r="D10" i="66"/>
  <c r="D20" i="108"/>
  <c r="D15" i="122" l="1"/>
  <c r="D16" i="128"/>
  <c r="D11" i="2"/>
  <c r="D10" i="2"/>
  <c r="D9" i="2"/>
  <c r="D18" i="134"/>
  <c r="D12" i="2" l="1"/>
  <c r="D10" i="35"/>
  <c r="D10" i="125"/>
  <c r="D12" i="125"/>
  <c r="D13" i="125"/>
  <c r="D14" i="125"/>
  <c r="D10" i="124"/>
  <c r="D11" i="124"/>
  <c r="D12" i="124"/>
  <c r="D13" i="124"/>
  <c r="D14" i="124"/>
  <c r="D9" i="3"/>
  <c r="D9" i="134"/>
  <c r="D16" i="125" l="1"/>
  <c r="B25" i="134" l="1"/>
  <c r="D11" i="134"/>
  <c r="D10" i="134" l="1"/>
  <c r="D12" i="134"/>
  <c r="D13" i="133"/>
  <c r="A5" i="133"/>
  <c r="A4" i="132"/>
  <c r="A4" i="131"/>
  <c r="D13" i="134" l="1"/>
  <c r="D11" i="133"/>
  <c r="D12" i="133"/>
  <c r="D14" i="133" l="1"/>
  <c r="D10" i="130"/>
  <c r="B20" i="130"/>
  <c r="D12" i="130"/>
  <c r="D11" i="130"/>
  <c r="D8" i="130"/>
  <c r="D9" i="130" l="1"/>
  <c r="D13" i="130" s="1"/>
  <c r="D15" i="127" l="1"/>
  <c r="D10" i="90" l="1"/>
  <c r="D11" i="90"/>
  <c r="D12" i="90"/>
  <c r="D13" i="90"/>
  <c r="D14" i="90"/>
  <c r="D9" i="90"/>
  <c r="B25" i="125" l="1"/>
  <c r="A4" i="125"/>
  <c r="D16" i="124"/>
  <c r="A4" i="124"/>
  <c r="A4" i="123"/>
  <c r="B22" i="122"/>
  <c r="A4" i="122"/>
  <c r="A4" i="6"/>
  <c r="D10" i="123" l="1"/>
  <c r="D11" i="123"/>
  <c r="D16" i="123" l="1"/>
  <c r="D13" i="68"/>
  <c r="D15" i="130" l="1"/>
  <c r="D18" i="123"/>
  <c r="D10" i="68"/>
  <c r="D11" i="68"/>
  <c r="D12" i="68"/>
  <c r="D14" i="68" l="1"/>
  <c r="A4" i="67"/>
  <c r="D15" i="9" l="1"/>
  <c r="D18" i="87"/>
  <c r="D17" i="59"/>
  <c r="D17" i="58"/>
  <c r="D17" i="91"/>
  <c r="D17" i="109"/>
  <c r="D11" i="73" l="1"/>
  <c r="D13" i="73"/>
  <c r="D12" i="73"/>
  <c r="C15" i="101"/>
  <c r="D9" i="83"/>
  <c r="D9" i="1" l="1"/>
  <c r="D9" i="81"/>
  <c r="D10" i="81"/>
  <c r="D12" i="46"/>
  <c r="D9" i="46"/>
  <c r="D10" i="46"/>
  <c r="D11" i="46"/>
  <c r="D10" i="18"/>
  <c r="D13" i="18"/>
  <c r="D9" i="18"/>
  <c r="D11" i="18"/>
  <c r="D12" i="18"/>
  <c r="D12" i="21"/>
  <c r="D13" i="21"/>
  <c r="D14" i="21"/>
  <c r="D11" i="21"/>
  <c r="D12" i="24"/>
  <c r="D13" i="24"/>
  <c r="D14" i="24"/>
  <c r="D9" i="24"/>
  <c r="D10" i="24"/>
  <c r="D11" i="24"/>
  <c r="D10" i="82"/>
  <c r="D11" i="82"/>
  <c r="D9" i="82"/>
  <c r="D10" i="60"/>
  <c r="D9" i="60"/>
  <c r="D13" i="66" s="1"/>
  <c r="D9" i="22"/>
  <c r="D10" i="22"/>
  <c r="D11" i="22"/>
  <c r="D8" i="22"/>
  <c r="D13" i="25"/>
  <c r="D14" i="25"/>
  <c r="D10" i="25"/>
  <c r="D12" i="25"/>
  <c r="D9" i="25"/>
  <c r="D12" i="35"/>
  <c r="D9" i="35"/>
  <c r="D13" i="35"/>
  <c r="D14" i="35"/>
  <c r="D12" i="47"/>
  <c r="D9" i="47"/>
  <c r="D10" i="47"/>
  <c r="D11" i="47"/>
  <c r="D9" i="61"/>
  <c r="D10" i="61"/>
  <c r="D12" i="61"/>
  <c r="D11" i="61"/>
  <c r="D13" i="10"/>
  <c r="D10" i="10"/>
  <c r="D11" i="10"/>
  <c r="D12" i="10"/>
  <c r="D10" i="36"/>
  <c r="D11" i="36"/>
  <c r="D9" i="36"/>
  <c r="D12" i="36"/>
  <c r="D14" i="36"/>
  <c r="D13" i="36"/>
  <c r="D10" i="15"/>
  <c r="D10" i="37"/>
  <c r="D11" i="37"/>
  <c r="D9" i="37"/>
  <c r="D11" i="9"/>
  <c r="D10" i="9"/>
  <c r="D12" i="9"/>
  <c r="D11" i="38"/>
  <c r="D10" i="38"/>
  <c r="D12" i="38"/>
  <c r="D13" i="38"/>
  <c r="D9" i="38"/>
  <c r="D12" i="67"/>
  <c r="D9" i="67"/>
  <c r="D10" i="67"/>
  <c r="D11" i="67"/>
  <c r="D10" i="39"/>
  <c r="D9" i="39"/>
  <c r="D13" i="39"/>
  <c r="D14" i="39"/>
  <c r="D12" i="39"/>
  <c r="D9" i="56"/>
  <c r="D10" i="56"/>
  <c r="D11" i="56"/>
  <c r="D12" i="11"/>
  <c r="D11" i="11"/>
  <c r="D10" i="11"/>
  <c r="D9" i="26"/>
  <c r="D10" i="26"/>
  <c r="D11" i="26"/>
  <c r="D12" i="26"/>
  <c r="D10" i="55"/>
  <c r="D12" i="55"/>
  <c r="D11" i="55"/>
  <c r="D9" i="23"/>
  <c r="D10" i="23"/>
  <c r="D11" i="23"/>
  <c r="D12" i="23"/>
  <c r="D13" i="23"/>
  <c r="D10" i="5"/>
  <c r="D12" i="5"/>
  <c r="D9" i="5"/>
  <c r="D11" i="5"/>
  <c r="D10" i="92"/>
  <c r="D11" i="92"/>
  <c r="D9" i="92"/>
  <c r="D10" i="6"/>
  <c r="D11" i="6"/>
  <c r="D13" i="6"/>
  <c r="D12" i="6"/>
  <c r="D12" i="12"/>
  <c r="D11" i="12"/>
  <c r="D10" i="12"/>
  <c r="D10" i="27"/>
  <c r="D9" i="27"/>
  <c r="D11" i="27"/>
  <c r="D12" i="27"/>
  <c r="D10" i="17"/>
  <c r="D9" i="17"/>
  <c r="D9" i="4"/>
  <c r="D12" i="4"/>
  <c r="D11" i="4"/>
  <c r="D10" i="4"/>
  <c r="D12" i="58"/>
  <c r="D9" i="58"/>
  <c r="D10" i="58"/>
  <c r="D11" i="58"/>
  <c r="D10" i="84"/>
  <c r="D11" i="84"/>
  <c r="D12" i="84"/>
  <c r="D13" i="84"/>
  <c r="D14" i="84"/>
  <c r="D11" i="13"/>
  <c r="D10" i="13"/>
  <c r="D12" i="13"/>
  <c r="D9" i="85"/>
  <c r="D10" i="85"/>
  <c r="D11" i="85"/>
  <c r="D12" i="85"/>
  <c r="D10" i="76"/>
  <c r="D12" i="76"/>
  <c r="D11" i="76"/>
  <c r="D12" i="3"/>
  <c r="D10" i="3"/>
  <c r="D11" i="3"/>
  <c r="D10" i="1"/>
  <c r="D9" i="59"/>
  <c r="D10" i="59"/>
  <c r="D12" i="59"/>
  <c r="D11" i="59"/>
  <c r="D14" i="8"/>
  <c r="D12" i="8"/>
  <c r="D10" i="8"/>
  <c r="D13" i="8"/>
  <c r="D12" i="14"/>
  <c r="D10" i="16"/>
  <c r="D11" i="16"/>
  <c r="D9" i="16"/>
  <c r="D10" i="86"/>
  <c r="D11" i="86"/>
  <c r="D9" i="86"/>
  <c r="D12" i="86"/>
  <c r="D13" i="19"/>
  <c r="D11" i="19"/>
  <c r="D10" i="19"/>
  <c r="D12" i="19"/>
  <c r="D9" i="19"/>
  <c r="D9" i="20"/>
  <c r="D14" i="20"/>
  <c r="D13" i="20"/>
  <c r="D12" i="20"/>
  <c r="D10" i="20"/>
  <c r="D11" i="107"/>
  <c r="D9" i="107"/>
  <c r="D12" i="107"/>
  <c r="D13" i="107"/>
  <c r="D10" i="107"/>
  <c r="D12" i="108"/>
  <c r="D13" i="108"/>
  <c r="D10" i="108"/>
  <c r="D9" i="108"/>
  <c r="D10" i="106"/>
  <c r="D12" i="106"/>
  <c r="D9" i="106"/>
  <c r="D11" i="106"/>
  <c r="D9" i="109"/>
  <c r="D13" i="109"/>
  <c r="D12" i="109"/>
  <c r="D10" i="109"/>
  <c r="D14" i="109"/>
  <c r="D11" i="109"/>
  <c r="D15" i="19" l="1"/>
  <c r="D16" i="8"/>
  <c r="D12" i="16"/>
  <c r="D15" i="59"/>
  <c r="D15" i="58"/>
  <c r="D12" i="22"/>
  <c r="D15" i="20"/>
  <c r="A4" i="87"/>
  <c r="A4" i="101"/>
  <c r="D9" i="95" l="1"/>
  <c r="D15" i="109" l="1"/>
  <c r="A4" i="109"/>
  <c r="D15" i="108"/>
  <c r="B4" i="108"/>
  <c r="D15" i="107"/>
  <c r="D14" i="106"/>
  <c r="B24" i="36" l="1"/>
  <c r="B24" i="35"/>
  <c r="B16" i="82"/>
  <c r="B15" i="81"/>
  <c r="B17" i="86"/>
  <c r="B17" i="85"/>
  <c r="B17" i="27"/>
  <c r="B17" i="26"/>
  <c r="B19" i="25"/>
  <c r="B18" i="23"/>
  <c r="B19" i="22"/>
  <c r="B22" i="21"/>
  <c r="B25" i="20"/>
  <c r="B20" i="18"/>
  <c r="B17" i="17"/>
  <c r="B16" i="16"/>
  <c r="B17" i="15"/>
  <c r="B18" i="14"/>
  <c r="B19" i="13"/>
  <c r="B19" i="12"/>
  <c r="B19" i="11"/>
  <c r="B20" i="10"/>
  <c r="B26" i="9"/>
  <c r="B22" i="8"/>
  <c r="B22" i="6"/>
  <c r="B17" i="66"/>
  <c r="B25" i="59"/>
  <c r="B27" i="58"/>
  <c r="B17" i="92"/>
  <c r="B17" i="56"/>
  <c r="B17" i="55"/>
  <c r="B17" i="61"/>
  <c r="D11" i="87" l="1"/>
  <c r="D10" i="87"/>
  <c r="D12" i="87" l="1"/>
  <c r="D13" i="87"/>
  <c r="D14" i="87"/>
  <c r="D10" i="88" l="1"/>
  <c r="D11" i="88"/>
  <c r="D12" i="88"/>
  <c r="D13" i="88"/>
  <c r="D14" i="88"/>
  <c r="D9" i="88"/>
  <c r="D10" i="91"/>
  <c r="D11" i="91"/>
  <c r="D12" i="91"/>
  <c r="D13" i="91"/>
  <c r="D14" i="91"/>
  <c r="D9" i="91"/>
  <c r="D10" i="96"/>
  <c r="D11" i="96"/>
  <c r="D12" i="96"/>
  <c r="D13" i="96"/>
  <c r="D14" i="96"/>
  <c r="D9" i="96"/>
  <c r="D14" i="95"/>
  <c r="D13" i="95"/>
  <c r="D12" i="95"/>
  <c r="D10" i="95"/>
  <c r="A4" i="90" l="1"/>
  <c r="D15" i="88"/>
  <c r="D9" i="77" l="1"/>
  <c r="A4" i="92"/>
  <c r="D15" i="91" l="1"/>
  <c r="A4" i="91"/>
  <c r="B4" i="1"/>
  <c r="D15" i="96"/>
  <c r="D15" i="95"/>
  <c r="B4" i="95"/>
  <c r="A4" i="60" l="1"/>
  <c r="A4" i="66"/>
  <c r="D13" i="92" l="1"/>
  <c r="D12" i="82" l="1"/>
  <c r="D15" i="90" l="1"/>
  <c r="D11" i="15" l="1"/>
  <c r="D13" i="11" l="1"/>
  <c r="D16" i="87" l="1"/>
  <c r="D10" i="79"/>
  <c r="D11" i="78"/>
  <c r="A4" i="56" l="1"/>
  <c r="A4" i="86"/>
  <c r="A4" i="85"/>
  <c r="A4" i="84"/>
  <c r="D13" i="85" l="1"/>
  <c r="D16" i="84"/>
  <c r="D13" i="86"/>
  <c r="A4" i="83" l="1"/>
  <c r="D10" i="83"/>
  <c r="A4" i="55" l="1"/>
  <c r="A4" i="61"/>
  <c r="A4" i="38"/>
  <c r="A4" i="37"/>
  <c r="A4" i="36"/>
  <c r="A4" i="35"/>
  <c r="A4" i="73"/>
  <c r="A4" i="82"/>
  <c r="A4" i="81"/>
  <c r="A4" i="27"/>
  <c r="B4" i="26"/>
  <c r="A4" i="25"/>
  <c r="A4" i="24"/>
  <c r="A4" i="23"/>
  <c r="A4" i="15"/>
  <c r="A4" i="14"/>
  <c r="A4" i="13"/>
  <c r="A4" i="12"/>
  <c r="A4" i="11"/>
  <c r="A5" i="10"/>
  <c r="A4" i="9"/>
  <c r="A4" i="8" l="1"/>
  <c r="A5" i="80"/>
  <c r="A5" i="79"/>
  <c r="A5" i="78"/>
  <c r="A4" i="77" l="1"/>
  <c r="A4" i="76"/>
  <c r="A4" i="5"/>
  <c r="B4" i="4"/>
  <c r="B4" i="3"/>
  <c r="B4" i="2"/>
  <c r="D14" i="73" l="1"/>
  <c r="D13" i="80"/>
  <c r="D12" i="80"/>
  <c r="D11" i="80"/>
  <c r="D12" i="79"/>
  <c r="D11" i="79"/>
  <c r="D13" i="78"/>
  <c r="D12" i="78"/>
  <c r="D11" i="77"/>
  <c r="D10" i="77"/>
  <c r="D15" i="78" l="1"/>
  <c r="D14" i="80"/>
  <c r="D13" i="79"/>
  <c r="D12" i="77"/>
  <c r="D13" i="76" l="1"/>
  <c r="D11" i="81"/>
  <c r="D15" i="25" l="1"/>
  <c r="D14" i="23"/>
  <c r="D15" i="6"/>
  <c r="D11" i="60"/>
  <c r="D11" i="17"/>
  <c r="D13" i="12"/>
  <c r="D13" i="3"/>
  <c r="D11" i="1"/>
  <c r="D15" i="21" l="1"/>
  <c r="D15" i="39"/>
  <c r="D15" i="36"/>
  <c r="D14" i="18"/>
  <c r="D14" i="10"/>
  <c r="D13" i="47"/>
  <c r="D13" i="46"/>
  <c r="D15" i="24"/>
  <c r="D13" i="59"/>
  <c r="D13" i="56"/>
  <c r="D13" i="55"/>
  <c r="D15" i="38"/>
  <c r="D14" i="37"/>
  <c r="D15" i="35"/>
  <c r="D13" i="26"/>
  <c r="D13" i="27"/>
  <c r="D13" i="9"/>
  <c r="D13" i="61"/>
  <c r="D13" i="13"/>
  <c r="D13" i="58"/>
  <c r="D13" i="67"/>
  <c r="D13" i="5"/>
  <c r="D13" i="4"/>
  <c r="D9" i="148"/>
  <c r="D8" i="147"/>
  <c r="D9" i="1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tc={7A3E87FF-29F2-485C-B786-F4DA44EFD530}</author>
    <author>tc={F917AA42-9D3E-4BE8-85DF-44C085948371}</author>
  </authors>
  <commentList>
    <comment ref="C17" authorId="0" shapeId="0" xr:uid="{7A3E87FF-29F2-485C-B786-F4DA44EFD530}">
      <text>
        <t>[Threaded comment]
Your version of Excel allows you to read this threaded comment; however, any edits to it will get removed if the file is opened in a newer version of Excel. Learn more: https://go.microsoft.com/fwlink/?linkid=870924
Comment:
    should be 2138</t>
      </text>
    </comment>
    <comment ref="C20" authorId="1" shapeId="0" xr:uid="{F917AA42-9D3E-4BE8-85DF-44C085948371}">
      <text>
        <t>[Threaded comment]
Your version of Excel allows you to read this threaded comment; however, any edits to it will get removed if the file is opened in a newer version of Excel. Learn more: https://go.microsoft.com/fwlink/?linkid=870924
Comment:
    should be 236072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tc={D1AB39AC-4007-4841-A992-CAE4DB81FDEC}</author>
  </authors>
  <commentList>
    <comment ref="C19" authorId="0" shapeId="0" xr:uid="{D1AB39AC-4007-4841-A992-CAE4DB81FDEC}">
      <text>
        <t>[Threaded comment]
Your version of Excel allows you to read this threaded comment; however, any edits to it will get removed if the file is opened in a newer version of Excel. Learn more: https://go.microsoft.com/fwlink/?linkid=870924
Comment:
    should be 2138</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tc={516C2C58-545E-4AF2-B042-BED77B4A7CD8}</author>
    <author>tc={15D1A52F-1837-4481-BEF7-B102ED8D8ABD}</author>
  </authors>
  <commentList>
    <comment ref="C18" authorId="0" shapeId="0" xr:uid="{516C2C58-545E-4AF2-B042-BED77B4A7CD8}">
      <text>
        <t>[Threaded comment]
Your version of Excel allows you to read this threaded comment; however, any edits to it will get removed if the file is opened in a newer version of Excel. Learn more: https://go.microsoft.com/fwlink/?linkid=870924
Comment:
    should be 2138</t>
      </text>
    </comment>
    <comment ref="C21" authorId="1" shapeId="0" xr:uid="{15D1A52F-1837-4481-BEF7-B102ED8D8ABD}">
      <text>
        <t>[Threaded comment]
Your version of Excel allows you to read this threaded comment; however, any edits to it will get removed if the file is opened in a newer version of Excel. Learn more: https://go.microsoft.com/fwlink/?linkid=870924
Comment:
    should be 236072</t>
      </text>
    </comment>
  </commentList>
</comments>
</file>

<file path=xl/sharedStrings.xml><?xml version="1.0" encoding="utf-8"?>
<sst xmlns="http://schemas.openxmlformats.org/spreadsheetml/2006/main" count="1885" uniqueCount="289">
  <si>
    <t xml:space="preserve">There is a link in the original that I did not break in this copy:  </t>
  </si>
  <si>
    <t>https://ahcccs.sharepoint.com/sites/DHCMFINRI/Shared Documents/RI/Reinsurance - DHCM Finance/2025 CY43 10-01-2024 09-30-2025/Transplant contracts/Transplant Contract Matrices CY43/Banner University Tucson - HRT and HLT/TransplantRatesEffective BUMCT 10-01-2021 to 9-30-2022.xlsx</t>
  </si>
  <si>
    <t>Lucille Packard New Composite Heart/Liver rate sheet - Have only had one LOA for this composite service, at 35% of charges for all services, not yet billed</t>
  </si>
  <si>
    <t xml:space="preserve"> do we expect that our proposed rates are significantly higher than 35% of expected billed charges?</t>
  </si>
  <si>
    <t>All 2023 rates have been adjusted per new inflation adjuster 1.0333</t>
  </si>
  <si>
    <t>20241001_BannerMD_BMT_AUT_ADULT</t>
  </si>
  <si>
    <t xml:space="preserve">The inflation rate adjuster is in this tab, all other tabs link to it </t>
  </si>
  <si>
    <t>2024 STANFORD SINGLE DOUBLELUNG</t>
  </si>
  <si>
    <t>per TT, do not increase the $160 R&amp;B per diem</t>
  </si>
  <si>
    <t>20241001 STANFORD HEART</t>
  </si>
  <si>
    <t>2024_UCSF_PED_ALLO_UNR_MUDSCID</t>
  </si>
  <si>
    <t>per TT, do not increase the $170 R&amp;B per diem</t>
  </si>
  <si>
    <t>2024_UCSF_PED_ALLO_REL_SCIDS</t>
  </si>
  <si>
    <t>20241001_UCSF_PED_AUT_MUDSCID</t>
  </si>
  <si>
    <t>5/24/24 - Lucille Packard Heart vs Heart and Lung:</t>
  </si>
  <si>
    <t>BANNER HEALTH  dba BANNER GATEWAY MEDICAL CENTER</t>
  </si>
  <si>
    <t>ADULT AUTOLOGOUS BONE MARROW TRANSPLANT CONTRACT (AUT)</t>
  </si>
  <si>
    <t>EFFECTIVE 10/01/2024 THROUGH 9/30/2025</t>
  </si>
  <si>
    <t>TRANSPLANT FACILITY ID# 262489</t>
  </si>
  <si>
    <t>ADULTS</t>
  </si>
  <si>
    <t xml:space="preserve">  COMPONENTS</t>
  </si>
  <si>
    <t>Calculation Column (S/B Hidden)</t>
  </si>
  <si>
    <t>INCLUSIVE RATE</t>
  </si>
  <si>
    <t>OUTPATIENT EVALUATION* - Initial evaluation performed in an outpatient setting only* (not eligible for outlier consideration). Inpatient evaluations are billed outside the transplant contract.</t>
  </si>
  <si>
    <t>AUTOLOGOUS HARVEST</t>
  </si>
  <si>
    <t>PREP AND TRANSPLANT</t>
  </si>
  <si>
    <t>FOLLOW UP CARE - From day 1 post transplant through day 30 or a portion thereof</t>
  </si>
  <si>
    <t>FOLLOW UP CARE - From day 31  through day 60 or a portion thereof</t>
  </si>
  <si>
    <t>TOTAL AUTOLOGOUS BONE MARROW</t>
  </si>
  <si>
    <t>PER DIEM RATES for day 61+ of inpatient acute hospital care</t>
  </si>
  <si>
    <t>Days 11+/61+ paid at the per diem rate are not subject to the transplant outlier (prep and transplant through day 60) but are subject to outlier pursuant to the transplant specialty contract at an established threshold of $7,263.18</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</si>
  <si>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</si>
  <si>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TO IMPLEMENT ANOTHER RATE INCREASE: FIRST COPY AND PASTE VALUES ONLY FROM COLUMN D TO COLUMN C THEN ENTER THE NEW INCREASE IN CELL C26</t>
  </si>
  <si>
    <t xml:space="preserve">Rate adjustment </t>
  </si>
  <si>
    <t>Link to all other tabs</t>
  </si>
  <si>
    <t>Last Updated on 5/10/2024</t>
  </si>
  <si>
    <t xml:space="preserve">     yes, unless someone hard-codes them all!</t>
  </si>
  <si>
    <t>Days 11+/61+ (10/01/2022 is 7263.18) needs to be updated with the new inflation factor every year. Changing it on this sheet should update it on all sheets</t>
  </si>
  <si>
    <t>***AHCCCS will pay for TOTAL BODY IRRADIATION (TBI)  separately and in addition to the existing rates provided the use conforms to the AHCCCS AM/PM policy regarding TBI. Rates for TBI are posted on the corresponding TBI rate sheet.</t>
  </si>
  <si>
    <t xml:space="preserve">   </t>
  </si>
  <si>
    <t>ADULT ALLOGENEIC RELATED BONE MARROW TRANSPLANT CONTRACT (ALO)</t>
  </si>
  <si>
    <t>RELATED DONOR SEARCH*(only 1 donor search will be reimbursed for Allogeneic Related and Haploid donors)</t>
  </si>
  <si>
    <t>RELATED DONOR HARVEST</t>
  </si>
  <si>
    <t>TOTAL ALLOGENEIC RELATED</t>
  </si>
  <si>
    <t xml:space="preserve"> </t>
  </si>
  <si>
    <r>
      <rPr>
        <b/>
        <sz val="10"/>
        <color rgb="FF000000"/>
        <rFont val="Arial"/>
        <family val="2"/>
      </rPr>
      <t>*Multiple Donor Searches will not be reimbursed for Allogeneic Related and Haploid Bone Marrow Transplant.</t>
    </r>
    <r>
      <rPr>
        <sz val="10"/>
        <color rgb="FF000000"/>
        <rFont val="Arial"/>
        <family val="2"/>
      </rPr>
      <t xml:space="preserve"> *The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</si>
  <si>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 xml:space="preserve"> ADULT HAPLOID HEMATOPOIETIC STEM CELL TRANSPLANT CONTRACT (HAP)</t>
  </si>
  <si>
    <t>DONOR SEARCH* (only 1 donor search will be reimbursed for Allogeneic Related and Haploid donors)</t>
  </si>
  <si>
    <t>DONOR HARVEST (includes stem cell harvest) - National Bone Marrow Donor Program</t>
  </si>
  <si>
    <t>TOTAL HAPLOID RELATED</t>
  </si>
  <si>
    <t>Outlier Threshold</t>
  </si>
  <si>
    <r>
      <t xml:space="preserve">Outliers: Haploid Related cases and Severe Immune Syndrome (SCIDS) cases will be reimbursed at case rates unless billed charges for PREP AND TRANSPLANT AND FOLLOW UP CARE through day 60 exceed the Outlier Threshold. If total billed charges exceed the Outlier Threshold then the outlier reimbursement will be </t>
    </r>
    <r>
      <rPr>
        <b/>
        <sz val="10"/>
        <color theme="1"/>
        <rFont val="Arial"/>
        <family val="2"/>
      </rPr>
      <t>reimbursed at 50% of billed charges.</t>
    </r>
  </si>
  <si>
    <r>
      <t xml:space="preserve">TO IMPLEMENT ANOTHER RATE INCREASE: FIRST COPY AND PASTE VALUES ONLY FROM COLUMN D TO COLUMN C. </t>
    </r>
    <r>
      <rPr>
        <b/>
        <sz val="10"/>
        <color rgb="FF3366FF"/>
        <rFont val="Arial"/>
        <family val="2"/>
      </rPr>
      <t>Then, confirm Rate Adjustment - a link from the 1st Tab, C26.</t>
    </r>
  </si>
  <si>
    <t>Increase for outlier 10/1/18</t>
  </si>
  <si>
    <t>ADULT ALLOGENEIC UNRELATED BONE MARROW TRANSPLANT CONTRACT (ALU)</t>
  </si>
  <si>
    <t xml:space="preserve">ADULTS </t>
  </si>
  <si>
    <t>UNRELATED DONOR SEARCH</t>
  </si>
  <si>
    <t>PASS THROUGH</t>
  </si>
  <si>
    <t>TOTAL ALLOGENEIC UNRELATED BONE MARROW</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</si>
  <si>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</si>
  <si>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</si>
  <si>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TOTAL BODY IRRADIATION (TBI)</t>
  </si>
  <si>
    <t>ADULTS &amp; PEDIATRICS</t>
  </si>
  <si>
    <t>TOTAL BODY IRRADIATION (TBI)  entered as a separate case type</t>
  </si>
  <si>
    <t>TOTAL BODY IRRADIATION</t>
  </si>
  <si>
    <t xml:space="preserve">  </t>
  </si>
  <si>
    <t>BANNER UNIVERSITY MEDICAL CENTER PHOENIX</t>
  </si>
  <si>
    <t>HEART TRANSPLANT CONTRACT (HRT)</t>
  </si>
  <si>
    <t>TRANSPLANT FACILITY ID# 529985</t>
  </si>
  <si>
    <t>TOTAL HEART</t>
  </si>
  <si>
    <t>**Heart cases will be reimbursed at case rate unless total billed charges for components PREP AND TRANSPLANT and FOLLOW UP CARE Day 1-60 exceed the Outlier Threshold.  Then all charges over the Outlier Threshold will be reimbursed at 50% of billed charges.</t>
  </si>
  <si>
    <t>Post care while patient is on the VAD will be paid at the AHCCCS plan negotiated or default contracted rates.</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</si>
  <si>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9"/>
        <color rgb="FF000000"/>
        <rFont val="Arial"/>
        <family val="2"/>
      </rPr>
      <t>CAD/VAD/TAH's inserted as destination therapy are covered outside the Transplant Contract.</t>
    </r>
  </si>
  <si>
    <t>CADAVERIC DONOR KIDNEY TRANSPLANT CONTRACT (CKY)</t>
  </si>
  <si>
    <t>PREP &amp; TRANSPLANT UP TO AND INCLUDING DAY 10 OF INPATIENT CONVALESCENT CARE.</t>
  </si>
  <si>
    <t>TOTAL KIDNEY (CADAVERIC DONOR)</t>
  </si>
  <si>
    <t>PER DIEM RATES for day 11+ of inpatient acute hospital care</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</si>
  <si>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</si>
  <si>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</si>
  <si>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</si>
  <si>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</si>
  <si>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UPDATED RATES TO REFLECT SAME RATES AS KIDNEY CADAVERIC 10/1/2020</t>
  </si>
  <si>
    <t>PANCREAS AFTER KIDNEY (PAK) TRANSPLANT  CONTRACT</t>
  </si>
  <si>
    <t>FOLLOW UP CARE - From day 31 through day 60 or a portion thereof</t>
  </si>
  <si>
    <t>TOTAL PANCREAS AFTER KIDNEY</t>
  </si>
  <si>
    <t>SIMULATANEOUS KIDNEY/PANCREAS (SPK) TRANSPLANT  CONTRACT</t>
  </si>
  <si>
    <t>TOTAL KIDNEY/PANCREAS</t>
  </si>
  <si>
    <t>ADULT CADAVERIC LIVER TRANSPLANT CONTRACT (LIV)</t>
  </si>
  <si>
    <t>TOTAL LIVER</t>
  </si>
  <si>
    <t>SIMULTANEOUS CADAVERIC LIVER/KIDNEY TRANSPLANT CONTRACT (SLK)</t>
  </si>
  <si>
    <t>TOTAL LIVER/KIDNEY</t>
  </si>
  <si>
    <t>BANNER UNIVERSITY MEDICAL CENTER TUCSON CAMPUS, LLC</t>
  </si>
  <si>
    <t>PEDIATRIC AUTOLOGOUS BONE MARROW TRANSPLANT CONTRACT (PAU)</t>
  </si>
  <si>
    <t>TRANSPLANT FACILITY ID# 988439</t>
  </si>
  <si>
    <t>PEDIATRIC**</t>
  </si>
  <si>
    <t>**Pediatric services are those defined under EPSDT-Early and Periodic Screening, Diagnosis and Treatment as services for persons under 21 years of age, as described in AHCCCS rules R9-22, Article 2 (R9-22-213)</t>
  </si>
  <si>
    <t>PEDIATRIC ALLOGENEIC RELATED BONE MARROW TRANSPLANT CONTRACT (PAL)</t>
  </si>
  <si>
    <t>RELATED DONOR SEARCH*</t>
  </si>
  <si>
    <t xml:space="preserve"> PEDIATRIC HAPLOID HEMATOPOIETIC STEM CELL TRANSPLANT CONTRACT (PHA)</t>
  </si>
  <si>
    <t>DONOR SEARCH *</t>
  </si>
  <si>
    <r>
      <rPr>
        <b/>
        <sz val="10"/>
        <color rgb="FF000000"/>
        <rFont val="Arial"/>
        <family val="2"/>
      </rPr>
      <t xml:space="preserve">*Multiple Donor Searches will not be reimbursed for Allogeneic Related and Haploid Bone Marrow Transplant. </t>
    </r>
    <r>
      <rPr>
        <sz val="10"/>
        <color rgb="FF000000"/>
        <rFont val="Arial"/>
        <family val="2"/>
      </rPr>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</si>
  <si>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PEDIATRIC ALLOGENEIC UNRELATED BONE MARROW TRANSPLANT CONTRACT (PLU)</t>
  </si>
  <si>
    <t>Pass Through</t>
  </si>
  <si>
    <t>TOTAL AUTOLOGOUS BMT</t>
  </si>
  <si>
    <t xml:space="preserve">DONOR SEARCH* </t>
  </si>
  <si>
    <t xml:space="preserve">PREP AND TRANSPLANT UP TO AND INCLUDING DAY 10 OF INPATIENT CONVALESCENT SERVICES.  </t>
  </si>
  <si>
    <t>TOTAL KIDNEY LIVING DONOR</t>
  </si>
  <si>
    <t>PREP &amp; TRANSPLANT UP TO AND INCLUDING DAY 10 OF INPATIENT CONVALESCENT SERVICE</t>
  </si>
  <si>
    <t>TOTAL KIDNEY - DECEASED DONOR</t>
  </si>
  <si>
    <t>Percent change Rows (s/b hidden) for outlier calculation as required</t>
  </si>
  <si>
    <t>PANCREAS AFTER KIDNEY TRANSPLANT CONTRACT (PAK)</t>
  </si>
  <si>
    <t>PER DIEM RATES for day 61+ of inpatient inpatient acute hospital care</t>
  </si>
  <si>
    <t>SIMULTANEOUS KIDNEY-PANCREAS TRANSPLANT CONTRACT (SPK)</t>
  </si>
  <si>
    <t>TOTAL KIDNEY-PANCREAS</t>
  </si>
  <si>
    <t>SINGLE LUNG TRANSPLANT CONTRACT (SLT)</t>
  </si>
  <si>
    <t>TOTAL SINGLE LUNG</t>
  </si>
  <si>
    <t>DOUBLE LUNG TRANSPLANT CONTRACT (DLL)</t>
  </si>
  <si>
    <t>TOTAL DOUBLE LUNG</t>
  </si>
  <si>
    <t>EFFECTIVE 10/01/2022 THROUGH 9/30/2023</t>
  </si>
  <si>
    <t>OUTPATIENT EVALUATION* - Initial evaluation performed in an outpatient setting (not eligible for outlier consideration)</t>
  </si>
  <si>
    <t>ROOM &amp; BOARD-PER DIEM</t>
  </si>
  <si>
    <t>Days 11+/61+ paid at the per diem rate are not subject to the transplant outlier (prep and transplant through day 60) but are subject to outlier pursuant to the transplant specialty contract at an established threshold of $6,951.74</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</si>
  <si>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</si>
  <si>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VAD/CAD/TAH ONLY TRANSPLANT CONTRACT (VAD)</t>
  </si>
  <si>
    <t xml:space="preserve">  COMPONENT</t>
  </si>
  <si>
    <t>ASSISTIVE DEVICE: (CAD/VAD/TAH) ***</t>
  </si>
  <si>
    <t>Invoice + 10%</t>
  </si>
  <si>
    <r>
      <t xml:space="preserve">***AHCCCS will pay for Ventricular Assistance Devices (VADs), Cardiac Assistance Devices (CAD's), and Total Artificial Heart (TAH) separately </t>
    </r>
    <r>
      <rPr>
        <b/>
        <sz val="10"/>
        <color rgb="FF000000"/>
        <rFont val="Arial"/>
        <family val="2"/>
      </rPr>
      <t xml:space="preserve">provided the device is inserted as a bridge to transplant </t>
    </r>
    <r>
      <rPr>
        <sz val="10"/>
        <color rgb="FF000000"/>
        <rFont val="Arial"/>
        <family val="2"/>
      </rPr>
      <t>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t>
    </r>
    <r>
      <rPr>
        <b/>
        <sz val="10"/>
        <color rgb="FF000000"/>
        <rFont val="Arial"/>
        <family val="2"/>
      </rPr>
      <t xml:space="preserve"> CAD/VAD/TAH's inserted as destination therapy are covered outside the Transplant Contract</t>
    </r>
  </si>
  <si>
    <t>HEART-LUNG TRANSPLANT CONTRACT (HLT)</t>
  </si>
  <si>
    <t>OUTPATIENT EVALUATION - Initial evaluation performed in an outpatient setting (not eligible for outlier consideration)</t>
  </si>
  <si>
    <t>TOTAL HEART-LUNG</t>
  </si>
  <si>
    <t>**Heart cases will be reimbursed at case rate unless total billed charges for components PREP AND TRANSPLANT and FOLLOW UP CARE through day 60 exceed the Outlier Threshold.  Then all charges over the Outlier Threshold  will be reimbursed at 50% of billed charges.</t>
  </si>
  <si>
    <t>Days 11+/61+ paid at the per diem rate are not subject to the transplant outlier (prep and transplant through day 60) but are subject to outlier pursuant to the transplant specialty contract at an established threshold of $7263.18</t>
  </si>
  <si>
    <t>WESTERN REGIONAL MEDICAL CENTER, INC. dba CITY OF HOPE PHOENIX</t>
  </si>
  <si>
    <t>EFFECTIVE 10/1/2024 THROUGH 9/30/2025</t>
  </si>
  <si>
    <t>TRANSPLANT FACILITY ID#091458</t>
  </si>
  <si>
    <t>Last Updated on 6/27/2023</t>
  </si>
  <si>
    <t>LUCILE SALTER PACKARD CHILDREN'S HOSPITAL</t>
  </si>
  <si>
    <t>TRANSPLANT FACILITY ID# 355075</t>
  </si>
  <si>
    <t>EVALUATION (Inpatient or outpatient)  - If completed as an inpatient it requires the facility to split bill the evaluation days if member remains in  the facility after testing is completed.</t>
  </si>
  <si>
    <t>included in rate</t>
  </si>
  <si>
    <t>TBI</t>
  </si>
  <si>
    <t>35% of billed charges</t>
  </si>
  <si>
    <r>
      <t xml:space="preserve">**Autologous Bone Marrow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</si>
  <si>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</si>
  <si>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RELATED DONOR SEARCH</t>
  </si>
  <si>
    <t>N/A</t>
  </si>
  <si>
    <t>Lucille Packard Proposal</t>
  </si>
  <si>
    <t>100% invoice</t>
  </si>
  <si>
    <t>Only applicable to Allogeneic Unrelated Case Types</t>
  </si>
  <si>
    <t>PEDIATRIC LIVER TRANSPLANT (PLL)</t>
  </si>
  <si>
    <t>PEDIATRIC LIVER ONLY WITH LIVING DONOR</t>
  </si>
  <si>
    <t>PEDIATRIC** ALL INCLUSIVE RATE</t>
  </si>
  <si>
    <t>FOLLOW UP CARE - From day 31 post transplant through day 60 or a portion thereof</t>
  </si>
  <si>
    <t xml:space="preserve">TOTAL PEDIATRIC LIVER </t>
  </si>
  <si>
    <t>Immunosuppressant medications required when the member has been discharged from the acute care facility and required to remain within close proximity to the transplant facility will be arranged for by AHCCCS or the MCO and are not included in the component rate.</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</si>
  <si>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b/>
        <sz val="10"/>
        <color rgb="FF000000"/>
        <rFont val="Arial"/>
        <family val="2"/>
      </rPr>
      <t>%</t>
    </r>
    <r>
      <rPr>
        <sz val="10"/>
        <color rgb="FF000000"/>
        <rFont val="Arial"/>
        <family val="2"/>
      </rPr>
      <t xml:space="preserve"> of billed charges.</t>
    </r>
  </si>
  <si>
    <t>PEDIATRIC LIVER TRANSPLANT (PLV)</t>
  </si>
  <si>
    <t>PEDIATRIC LIVER ONLY WITH CADAVERIC DONOR</t>
  </si>
  <si>
    <t>PEDIATRIC DOUBLE LUNG (PDL) TRANSPLANT CONTRACT (includes single lung) (PLS)</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</si>
  <si>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</si>
  <si>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HEART TRANSPLANT (PHT)</t>
  </si>
  <si>
    <t xml:space="preserve">            </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</si>
  <si>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</si>
  <si>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</si>
  <si>
    <t>PEDIATRIC HEART and LUNG TRANSPLANT CONTRACT (PHL)</t>
  </si>
  <si>
    <t>TOTAL HEART AND LUNG</t>
  </si>
  <si>
    <r>
      <t xml:space="preserve">Outlier:  Heart cases will be reimbursed at case rate unless total billed charges for components PREP AND TRANSPLANT and FOLLOW UP CARE through day 60 exceed the Outlier Threshold.  Then all charges over the Outlier Threshold will be reimbursed at </t>
    </r>
    <r>
      <rPr>
        <b/>
        <sz val="10"/>
        <color rgb="FF000000"/>
        <rFont val="Arial"/>
        <family val="2"/>
      </rPr>
      <t>35%</t>
    </r>
    <r>
      <rPr>
        <sz val="10"/>
        <color rgb="FF000000"/>
        <rFont val="Arial"/>
        <family val="2"/>
      </rPr>
      <t xml:space="preserve"> of billed charges.</t>
    </r>
  </si>
  <si>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</si>
  <si>
    <t>PEDIATRIC AND YOUNG ADULT HEART and LIVER TRANSPLANT CONTRACT (PLH)</t>
  </si>
  <si>
    <t>TOTAL HEART AND LIVER</t>
  </si>
  <si>
    <r>
      <rPr>
        <sz val="10"/>
        <color rgb="FF000000"/>
        <rFont val="Arial"/>
      </rPr>
      <t xml:space="preserve">Outlier:  Heart/Liver cases will be reimbursed at case rate unless total billed charges for components PREP AND TRANSPLANT and FOLLOW UP CARE through day 60 exceed the Outlier Threshold.  Then all charges over the Outlier Threshold will be reimbursed at </t>
    </r>
    <r>
      <rPr>
        <b/>
        <sz val="10"/>
        <color rgb="FF000000"/>
        <rFont val="Arial"/>
      </rPr>
      <t>35%</t>
    </r>
    <r>
      <rPr>
        <sz val="10"/>
        <color rgb="FF000000"/>
        <rFont val="Arial"/>
      </rPr>
      <t xml:space="preserve"> of billed charges.</t>
    </r>
  </si>
  <si>
    <t>PEDIATRIC INTESTINAL TRANSPLANT CONTRACT (PVC)</t>
  </si>
  <si>
    <t>MULTI-VISCERAL CADAVERIC DONOR (INTESTINE, LIVER, PANCREAS EN BLOC)</t>
  </si>
  <si>
    <t>EVALUATION (Inpatient or outpatient)  - If completed as an inpatient it requires the facility to split bill for the one or two days to complete the testing if member remains in  the facility after testing is completed.</t>
  </si>
  <si>
    <t>TOTAL INTESTINAL MULTI-VISCERAL</t>
  </si>
  <si>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</si>
  <si>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INTESTINAL TRANSPLANT CONTRACT (PCB)</t>
  </si>
  <si>
    <t>SINGLE ORGAN, and/or INTESTINE CADAVERIC DONOR</t>
  </si>
  <si>
    <t>TOTAL SIMPLE ORGAN INTESTINAL</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</si>
  <si>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</si>
  <si>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MAYO CLINIC HOSPITAL SCOTTSDALE</t>
  </si>
  <si>
    <t>TRANSPLANT FACILITY ID# 449357</t>
  </si>
  <si>
    <t>OUTPATIENT FOLLOW UP CARE - From day 61 through day 100 or a portion thereof; to be submitted as a component when services are performed in an outpatient setting (not eligible for outlier consideration)</t>
  </si>
  <si>
    <t>Fee For Service rates</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</si>
  <si>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</si>
  <si>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 xml:space="preserve">RELATED DONOR SEARCH* </t>
  </si>
  <si>
    <t>DONOR RELATED HARVEST (NATIONAL MARROW DONOR PROGRAM/CORD BLOOD ACQUISITION)</t>
  </si>
  <si>
    <t>TOTAL ALLOGENIC RELATED</t>
  </si>
  <si>
    <t>DONOR SEARCH*</t>
  </si>
  <si>
    <t>DONOR HARVEST (INCLUDES STEM CELL HARVEST) - NATIONAL MARROW DONOR PROGRAM CORD BLOOD ACQUISITION</t>
  </si>
  <si>
    <t>ADULT  ALLOGENIC UNRELATED BONE MARROW TRANSPLANT CONTRACT (ALU)</t>
  </si>
  <si>
    <t>TOTAL ALLOGENIC UNRELATED BONE MARROW</t>
  </si>
  <si>
    <t>_</t>
  </si>
  <si>
    <t xml:space="preserve"> PEDIATRIC AUTOLOGOUS BONE MARROW TRANSPLANT CONTRACT (PAU)</t>
  </si>
  <si>
    <t>PEDIATRICS</t>
  </si>
  <si>
    <t xml:space="preserve"> PEDIATRIC ALLOGENEIC RELATED BONE MARROW TRANSPLANT CONTRACT (PAL)</t>
  </si>
  <si>
    <t>PEDIATRIC</t>
  </si>
  <si>
    <t>PEDIATRIC  HAPLOID RELATED HEMATOPOIETIC STEM CELL TRANSPLANT CONTRACT (PHA)</t>
  </si>
  <si>
    <t>PEDIATRIC  ALLOGENEIC UNRELATED BONE MARROW TRANSPLANT CONTRACT (PLU)</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</si>
  <si>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</si>
  <si>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</si>
  <si>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PREP AND TRANSPLANT UP TO AND INCLUDING DAY 10 OF INPATIENT CONVALESCENT SERVICES</t>
  </si>
  <si>
    <t>LIVING DONOR SURGERY AND INPATIENT RECOVERY UP TO AND INCLUDING DAY 3 OF INPATIENT CONVALESCENT SERVICES</t>
  </si>
  <si>
    <t>TOTAL KIDNEY DECEASED DONOR</t>
  </si>
  <si>
    <t>ADULT CADAVERIC</t>
  </si>
  <si>
    <t xml:space="preserve">MAYO CLINIC HOSPITAL SCOTTSDALE </t>
  </si>
  <si>
    <t>SIMULTANEOUS KIDNEY/PANCREAS TRANSPLANT CONTRACT (SPK)</t>
  </si>
  <si>
    <t>TOTAL SIMULTANEOUS KIDNEY/PANCREAS (through 60 days)</t>
  </si>
  <si>
    <t xml:space="preserve">TOTAL PANCREAS AFTER KIDNEY </t>
  </si>
  <si>
    <t xml:space="preserve">PHOENIX CHILDREN'S HOSPITAL </t>
  </si>
  <si>
    <t>EFFECTIVE 10/01/2024 THROUGH 09/30/2025</t>
  </si>
  <si>
    <t>TRANSPLANT FACILITY ID#706707</t>
  </si>
  <si>
    <t xml:space="preserve">RELATED DONOR SEARCH*  </t>
  </si>
  <si>
    <t>DONOR HARVEST - NATIONAL BONE MARROW DONOR PROGRAM</t>
  </si>
  <si>
    <t>TOTAL ALLOGENIC RELATED BMT</t>
  </si>
  <si>
    <t>Outliers:   Related Allogeneic cases will be reimbursed at case rates unless billed charges exceed the Outlier Threshold.  The case rate will cover the Outlier Threshold then charges greater than the Outlier Threshold will be reimbursed at 50% of billed charges.</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</si>
  <si>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</si>
  <si>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</si>
  <si>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</si>
  <si>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DONOR SEARCH</t>
  </si>
  <si>
    <t>DONOR HARVEST (includes stem cell harvest) - NATIONAL BONE MARROW DONOR PROGRAM</t>
  </si>
  <si>
    <t>TOTAL ALLOGENIC UNRELATED BONE MARROW TRANSPLANT</t>
  </si>
  <si>
    <t>ONLY FOR TREATMENT OF ADULT MEMBERS WITH SICKLE CELL DISEASE DIAGNOSIS</t>
  </si>
  <si>
    <t>TRANSPLANT FACILITY ID# 706707</t>
  </si>
  <si>
    <t>Outlier Theshold</t>
  </si>
  <si>
    <t xml:space="preserve"> DEFIBROTIDE DRUG THERAPY FOR THE TREATMENT OF VENOUS OCCLUSIVE DISEASE CONTRACT (VOD)</t>
  </si>
  <si>
    <t xml:space="preserve">DEFIBROTIDE DRUG THERAPY (must be administered in an inpatient setting* and billed at the 340B actual acquisition cost for the treatment of Venous Occlusive Disease (VOD) </t>
  </si>
  <si>
    <t>PASS THRU of drug cost only</t>
  </si>
  <si>
    <t>TOTAL VOD CASE TYPE</t>
  </si>
  <si>
    <t>*Defibrotide may not be purchased under the 340B program, whether it is given inpatient or outpatient. AHCCCS will be submitting the drug utilization for the federal rebate.</t>
  </si>
  <si>
    <t>Percent change Rows (s/b hidden) for outlier calcualtion as required</t>
  </si>
  <si>
    <t>PHOENIX CHILDREN'S HOSPITAL</t>
  </si>
  <si>
    <t>PEDIATRIC KIDNEY LIVING DONOR TRANSPLANT CONTRACT (PKY)</t>
  </si>
  <si>
    <t>PEDIATRIC KIDNEY CADAVERIC DONOR TRANSPLANT CONTRACT (PCK)</t>
  </si>
  <si>
    <t>Pediatric** Heart</t>
  </si>
  <si>
    <t>(includes newborns)</t>
  </si>
  <si>
    <t>ALL INCLUSIVE RATE</t>
  </si>
  <si>
    <t>TOTAL PEDIATRIC HEART</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</si>
  <si>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</si>
  <si>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r>
      <rPr>
        <sz val="10"/>
        <color rgb="FF000000"/>
        <rFont val="Arial"/>
        <family val="2"/>
      </rPr>
      <t xml:space="preserve">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r>
  </si>
  <si>
    <t xml:space="preserve">PHOENIX CHILDRENS HOSPITAL </t>
  </si>
  <si>
    <t>PEDIATRIC LIVING LIVER TRANSPLANT (PLL)</t>
  </si>
  <si>
    <t>PEDIATRIC** INCLUSIVE RATE</t>
  </si>
  <si>
    <t>TOTAL PEDIATRIC LIVER</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</si>
  <si>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</si>
  <si>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PEDIATRIC CADAVERIC LIVER TRANSPLANT (PLV)</t>
  </si>
  <si>
    <t xml:space="preserve"> Days 11+/61+ paid at the per diem rate are not subject to the transplant outlier (prep and transplant through day 60) but are subject to outlier pursuant to the transplant specialty contract at an established threshold of $7,263.18</t>
  </si>
  <si>
    <t>SCOTTSDALE HEALTHCARE SHEA dba HONOR HEALTH</t>
  </si>
  <si>
    <t>TRANSPLANT FACILITY ID# 021501</t>
  </si>
  <si>
    <t>TOTAL AUTOLOGOUS BONE MARROW TRANSPLANT</t>
  </si>
  <si>
    <t>DONOR RELATED HARVEST</t>
  </si>
  <si>
    <t>TOTAL  ALLOGENEIC RELATED</t>
  </si>
  <si>
    <r>
      <rPr>
        <b/>
        <sz val="10"/>
        <color rgb="FF000000"/>
        <rFont val="Arial"/>
        <family val="2"/>
      </rPr>
      <t xml:space="preserve">*Multiple Donor Searches will not be reimbursed for Allogeneic Related and Haploid Bone Marrow Transplant. </t>
    </r>
    <r>
      <rPr>
        <sz val="10"/>
        <color rgb="FF000000"/>
        <rFont val="Arial"/>
        <family val="2"/>
      </rPr>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</si>
  <si>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TOTAL  HAPLOID RELATED</t>
  </si>
  <si>
    <t>TO IMPLEMENT ANOTHER RATE INCREASE: FIRST COPY AND PASTE VALUES ONLY FROM COLUMN D TO COLUMN C. Then, confirm Rate Adjustment - a link from the 1st Tab, C26.</t>
  </si>
  <si>
    <t>DONOR HARVEST</t>
  </si>
  <si>
    <t>Pass-through</t>
  </si>
  <si>
    <t>TOTAL  ALLOGENEIC UNRELATED</t>
  </si>
  <si>
    <t>ST. JOSEPH'S HOSPITAL AND MEDICAL CENTER</t>
  </si>
  <si>
    <t>TRANSPLANT FACILITY ID# 691974</t>
  </si>
  <si>
    <t>DOUBLE LUNG TRANSPLANT (DLL)</t>
  </si>
  <si>
    <t>TRANSPLANT FACILITY ID # 691974</t>
  </si>
  <si>
    <t>SIMULTANEOUS CADAVERIC LIVER AND KIDNEY TRANSPLANT CONTRACT (SLK)</t>
  </si>
  <si>
    <t>CADAVERIC DONOR KIDNEY TRANSPLANT  (CKY)</t>
  </si>
  <si>
    <t>TOTAL CADAVERIC KIDNEY</t>
  </si>
  <si>
    <t>LIVING DONOR KIDNEY TRANSPLANT  (KDY)</t>
  </si>
  <si>
    <t>OUTPATIENT EVALUATION* - Initial evaluation performed in an outpatient setting (not eligible for outlier consideration); to include any living donor services needed to determine living donor candidacy for donation</t>
  </si>
  <si>
    <t>TOTAL LIVING DONOR KIDNEY</t>
  </si>
  <si>
    <t>STANFORD HOSPITAL AND HEALTHCARE</t>
  </si>
  <si>
    <t>SINGLE LUNG TRANSPLANT CONTRACT (SLT) or DOUBLE LUNG TRANSPLANT (DLL)</t>
  </si>
  <si>
    <t>TRANSPLANT FACILITY ID# 635477</t>
  </si>
  <si>
    <t>NPI 1871543215</t>
  </si>
  <si>
    <t>TOTAL</t>
  </si>
  <si>
    <t>**Lung cases will be reimbursed at case rate unless total billed charges for components PREP AND TRANSPLANT and FOLLOW UP CARE through day 60 exceed the Outlier Threshold.  Then all charges over the Outlier Threshold  will be reimbursed at 40% of billed charges.</t>
  </si>
  <si>
    <t>Days 61+ through date of discharge will be paid at 40% of billed charges.</t>
  </si>
  <si>
    <t>Adults</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</si>
  <si>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</si>
  <si>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ADULT HEART and LUNG TRANSPLANT (HLT)</t>
  </si>
  <si>
    <t>UNIVERSITY OF CALIFORNIA SAN FRANCISCO MEDICAL CENTER</t>
  </si>
  <si>
    <t>ALLOGENEIC UNRELATED PEDIATRIC BONE MARROW TRANSPLANT CONTRACT SCID ONLY (PLU)</t>
  </si>
  <si>
    <t>TRANSPLANT FACILITY ID# 539512</t>
  </si>
  <si>
    <t>DONOR HARVEST (includes stem cell harvest) National Bone Marrow Donor Program</t>
  </si>
  <si>
    <t>NBMD or cord blood invoice costs</t>
  </si>
  <si>
    <t>TOTAL ALLOGENIC UNRELATED BMT</t>
  </si>
  <si>
    <t>Outlier:  If charges exceed the Outlier Threshold charges above the Outlier Threshold will be paid at 50% of billed charges.</t>
  </si>
  <si>
    <t>Does not include post transplant medication</t>
  </si>
  <si>
    <t>PEDIATRIC ALLOGENEIC RELATED  BONE MARROW TRANSPLANT CONTRACT SCID ONLY (PAL)</t>
  </si>
  <si>
    <t>PEDIATRIC AUTOLOGOUS BONE MARROW TRANSPLANT CONTRACT SCID ONLY (PAU)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</si>
</sst>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 numFmtId="169" formatCode="&quot; &quot;&quot;$&quot;#,##0&quot; &quot;;&quot; &quot;&quot;$&quot;&quot;(&quot;#,##0&quot;)&quot;;&quot; &quot;&quot;$&quot;&quot;-&quot;00&quot; &quot;;&quot; &quot;@&quot; &quot;"/>
    <numFmt numFmtId="170" formatCode="&quot;$&quot;#,##0"/>
    <numFmt numFmtId="171" formatCode="&quot;$&quot;#,##0&quot; &quot;;[Red]&quot;(&quot;&quot;$&quot;#,##0&quot;)&quot;"/>
    <numFmt numFmtId="172" formatCode="_([$$-409]* #,##0.00_);_([$$-409]* \(#,##0.00\);_([$$-409]* &quot;-&quot;??_);_(@_)"/>
    <numFmt numFmtId="173" formatCode="_(* #,##0.000000_);_(* \(#,##0.000000\);_(* &quot;-&quot;??_);_(@_)"/>
  </numFmts>
  <fonts count="69" x14ac:knownFonts="1">
    <font>
      <sz val="10"/>
      <color rgb="FF000000"/>
      <name val="Courier"/>
      <family val="3"/>
    </font>
    <font>
      <sz val="11"/>
      <color theme="1"/>
      <name val="Calibri"/>
      <family val="2"/>
      <scheme val="minor"/>
    </font>
    <font>
      <sz val="12"/>
      <color theme="1"/>
      <name val="Calibri"/>
      <family val="2"/>
    </font>
    <font>
      <sz val="12"/>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sz val="12"/>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12"/>
      <color theme="1"/>
      <name val="Arial"/>
      <family val="2"/>
    </font>
    <font>
      <sz val="10"/>
      <color rgb="FF000000"/>
      <name val="Calibri"/>
      <family val="2"/>
    </font>
    <font>
      <sz val="11"/>
      <color theme="1"/>
      <name val="Arial"/>
      <family val="2"/>
    </font>
    <font>
      <sz val="11"/>
      <name val="Calibri"/>
      <family val="2"/>
    </font>
    <font>
      <sz val="10"/>
      <color rgb="FF3366FF"/>
      <name val="Arial"/>
      <family val="2"/>
    </font>
    <font>
      <b/>
      <sz val="10"/>
      <color rgb="FF3366FF"/>
      <name val="Arial"/>
      <family val="2"/>
    </font>
    <font>
      <b/>
      <sz val="11"/>
      <color theme="1"/>
      <name val="Calibri"/>
      <family val="2"/>
      <scheme val="minor"/>
    </font>
    <font>
      <b/>
      <sz val="14"/>
      <color theme="1"/>
      <name val="Calibri"/>
      <family val="2"/>
      <scheme val="minor"/>
    </font>
    <font>
      <sz val="11"/>
      <color rgb="FF000000"/>
      <name val="Aptos Narrow"/>
      <family val="2"/>
    </font>
    <font>
      <b/>
      <sz val="12"/>
      <color theme="1"/>
      <name val="Calibri"/>
      <family val="2"/>
    </font>
    <font>
      <b/>
      <sz val="14"/>
      <color rgb="FF000000"/>
      <name val="Arial"/>
      <family val="2"/>
    </font>
    <font>
      <sz val="10"/>
      <color rgb="FF0000FF"/>
      <name val="Courier"/>
      <family val="3"/>
    </font>
    <font>
      <sz val="12"/>
      <name val="Calibri"/>
      <family val="2"/>
    </font>
    <font>
      <sz val="12"/>
      <color rgb="FF000000"/>
      <name val="Calibri"/>
      <family val="2"/>
      <scheme val="minor"/>
    </font>
    <font>
      <b/>
      <sz val="12"/>
      <color rgb="FF000000"/>
      <name val="Calibri"/>
      <family val="2"/>
      <scheme val="minor"/>
    </font>
    <font>
      <u/>
      <sz val="10"/>
      <color theme="10"/>
      <name val="Courier"/>
      <family val="3"/>
    </font>
    <font>
      <u/>
      <sz val="11"/>
      <color theme="10"/>
      <name val="Calibri"/>
      <family val="2"/>
      <scheme val="minor"/>
    </font>
    <font>
      <b/>
      <sz val="10"/>
      <color rgb="FF0000FF"/>
      <name val="Arial"/>
      <family val="2"/>
    </font>
    <font>
      <b/>
      <sz val="14"/>
      <color rgb="FF0000FF"/>
      <name val="Arial"/>
      <family val="2"/>
    </font>
    <font>
      <b/>
      <sz val="11"/>
      <name val="Arial"/>
      <family val="2"/>
    </font>
    <font>
      <b/>
      <sz val="12"/>
      <color rgb="FFFF0000"/>
      <name val="Calibri"/>
      <family val="2"/>
    </font>
    <font>
      <b/>
      <sz val="12"/>
      <color rgb="FF444444"/>
      <name val="Arial"/>
      <family val="2"/>
    </font>
    <font>
      <i/>
      <sz val="10"/>
      <color rgb="FF0000FF"/>
      <name val="Arial"/>
      <family val="2"/>
    </font>
    <font>
      <b/>
      <sz val="12"/>
      <name val="Arial"/>
      <family val="2"/>
    </font>
    <font>
      <sz val="10"/>
      <color rgb="FF000000"/>
      <name val="Arial"/>
    </font>
    <font>
      <b/>
      <sz val="10"/>
      <color rgb="FF000000"/>
      <name val="Arial"/>
    </font>
    <font>
      <sz val="10"/>
      <color rgb="FF000000"/>
      <name val="Arial"/>
      <charset val="1"/>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auto="1"/>
      </left>
      <right/>
      <top style="thin">
        <color auto="1"/>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right style="thin">
        <color indexed="64"/>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top style="thin">
        <color rgb="FF000000"/>
      </top>
      <bottom style="thin">
        <color indexed="64"/>
      </bottom>
      <diagonal/>
    </border>
  </borders>
  <cellStyleXfs count="148">
    <xf numFmtId="0" fontId="0" fillId="0" borderId="0"/>
    <xf numFmtId="166" fontId="14" fillId="0" borderId="0" applyFont="0" applyFill="0" applyBorder="0" applyAlignment="0" applyProtection="0"/>
    <xf numFmtId="0" fontId="14" fillId="0" borderId="0" applyNumberFormat="0" applyFont="0" applyBorder="0" applyProtection="0"/>
    <xf numFmtId="0" fontId="14" fillId="0" borderId="0" applyNumberFormat="0" applyFont="0" applyBorder="0" applyProtection="0"/>
    <xf numFmtId="166" fontId="14" fillId="0" borderId="0" applyFont="0" applyFill="0" applyBorder="0" applyAlignment="0" applyProtection="0"/>
    <xf numFmtId="43" fontId="14" fillId="0" borderId="0" applyFont="0" applyFill="0" applyBorder="0" applyAlignment="0" applyProtection="0"/>
    <xf numFmtId="0" fontId="14" fillId="0" borderId="0"/>
    <xf numFmtId="0" fontId="13" fillId="0" borderId="0"/>
    <xf numFmtId="44" fontId="13" fillId="0" borderId="0" applyFont="0" applyFill="0" applyBorder="0" applyAlignment="0" applyProtection="0"/>
    <xf numFmtId="43" fontId="14"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44" fontId="11" fillId="0" borderId="0" applyFont="0" applyFill="0" applyBorder="0" applyAlignment="0" applyProtection="0"/>
    <xf numFmtId="44" fontId="11"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9" fontId="14" fillId="0" borderId="0" applyFont="0" applyFill="0" applyBorder="0" applyAlignment="0" applyProtection="0"/>
    <xf numFmtId="0" fontId="8" fillId="0" borderId="0"/>
    <xf numFmtId="0" fontId="8"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14" fillId="0" borderId="0"/>
    <xf numFmtId="43" fontId="14" fillId="0" borderId="0" applyFont="0" applyFill="0" applyBorder="0" applyAlignment="0" applyProtection="0"/>
    <xf numFmtId="166" fontId="14" fillId="0" borderId="0" applyFont="0" applyFill="0" applyBorder="0" applyAlignment="0" applyProtection="0"/>
    <xf numFmtId="9" fontId="14"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5" fillId="0" borderId="0"/>
    <xf numFmtId="44" fontId="5" fillId="0" borderId="0" applyFont="0" applyFill="0" applyBorder="0" applyAlignment="0" applyProtection="0"/>
    <xf numFmtId="0" fontId="3"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43" fontId="3" fillId="0" borderId="0" applyFont="0" applyFill="0" applyBorder="0" applyAlignment="0" applyProtection="0"/>
    <xf numFmtId="0" fontId="57" fillId="0" borderId="0" applyNumberFormat="0" applyFill="0" applyBorder="0" applyAlignment="0" applyProtection="0"/>
    <xf numFmtId="0" fontId="1" fillId="0" borderId="0"/>
    <xf numFmtId="44" fontId="1" fillId="0" borderId="0" applyFont="0" applyFill="0" applyBorder="0" applyAlignment="0" applyProtection="0"/>
  </cellStyleXfs>
  <cellXfs count="623">
    <xf numFmtId="0" fontId="0" fillId="0" borderId="0" xfId="0"/>
    <xf numFmtId="0" fontId="15" fillId="0" borderId="0" xfId="0" applyFont="1" applyAlignment="1">
      <alignment vertical="center" wrapText="1"/>
    </xf>
    <xf numFmtId="0" fontId="21" fillId="0" borderId="0" xfId="0" applyFont="1" applyAlignment="1">
      <alignment horizontal="center" vertical="center"/>
    </xf>
    <xf numFmtId="0" fontId="25" fillId="0" borderId="0" xfId="0" applyFont="1" applyAlignment="1">
      <alignment vertical="center"/>
    </xf>
    <xf numFmtId="0" fontId="15" fillId="0" borderId="1" xfId="0" applyFont="1" applyBorder="1" applyAlignment="1">
      <alignment vertical="center" wrapText="1"/>
    </xf>
    <xf numFmtId="0" fontId="34" fillId="0" borderId="11" xfId="0" applyFont="1" applyBorder="1" applyAlignment="1">
      <alignment vertical="center"/>
    </xf>
    <xf numFmtId="0" fontId="34" fillId="0" borderId="11" xfId="0" applyFont="1" applyBorder="1" applyAlignment="1">
      <alignment vertical="center" wrapText="1"/>
    </xf>
    <xf numFmtId="0" fontId="15" fillId="0" borderId="12" xfId="0" applyFont="1" applyBorder="1" applyAlignment="1">
      <alignment vertical="center" wrapText="1"/>
    </xf>
    <xf numFmtId="166" fontId="34" fillId="0" borderId="0" xfId="1" applyFont="1" applyBorder="1" applyAlignment="1">
      <alignment horizontal="center" vertical="center"/>
    </xf>
    <xf numFmtId="0" fontId="34" fillId="0" borderId="0" xfId="0" applyFont="1" applyAlignment="1">
      <alignment vertical="center"/>
    </xf>
    <xf numFmtId="0" fontId="0" fillId="0" borderId="0" xfId="0"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5" fillId="0" borderId="0" xfId="0" applyFont="1" applyAlignment="1">
      <alignment vertical="center"/>
    </xf>
    <xf numFmtId="0" fontId="21" fillId="0" borderId="0" xfId="0" applyFont="1" applyAlignment="1">
      <alignment horizontal="center" vertical="center" wrapText="1"/>
    </xf>
    <xf numFmtId="0" fontId="21" fillId="0" borderId="0" xfId="0" applyFont="1" applyAlignment="1">
      <alignment vertical="center"/>
    </xf>
    <xf numFmtId="0" fontId="21" fillId="0" borderId="1" xfId="0" applyFont="1" applyBorder="1" applyAlignment="1">
      <alignment horizontal="center" vertical="center"/>
    </xf>
    <xf numFmtId="0" fontId="21" fillId="0" borderId="2" xfId="0" applyFont="1" applyBorder="1" applyAlignment="1">
      <alignment horizontal="center" vertical="center" wrapText="1"/>
    </xf>
    <xf numFmtId="164" fontId="15" fillId="0" borderId="0" xfId="0" applyNumberFormat="1" applyFont="1" applyAlignment="1">
      <alignment vertical="center"/>
    </xf>
    <xf numFmtId="0" fontId="21" fillId="0" borderId="0" xfId="0" applyFont="1" applyAlignment="1">
      <alignment horizontal="left" vertical="center"/>
    </xf>
    <xf numFmtId="164" fontId="20" fillId="0" borderId="0" xfId="0" applyNumberFormat="1" applyFont="1" applyAlignment="1">
      <alignment horizontal="center" vertical="center"/>
    </xf>
    <xf numFmtId="0" fontId="15" fillId="0" borderId="1" xfId="0" applyFont="1" applyBorder="1" applyAlignment="1">
      <alignment vertical="center"/>
    </xf>
    <xf numFmtId="0" fontId="15" fillId="0" borderId="3" xfId="0" applyFont="1" applyBorder="1" applyAlignment="1">
      <alignment vertical="center"/>
    </xf>
    <xf numFmtId="0" fontId="22" fillId="0" borderId="0" xfId="0" applyFont="1" applyAlignment="1">
      <alignment vertical="center" wrapText="1"/>
    </xf>
    <xf numFmtId="9" fontId="15" fillId="0" borderId="0" xfId="0" applyNumberFormat="1" applyFont="1" applyAlignment="1">
      <alignment vertical="center"/>
    </xf>
    <xf numFmtId="167" fontId="15" fillId="0" borderId="0" xfId="5" applyNumberFormat="1" applyFont="1" applyAlignment="1">
      <alignment vertical="center"/>
    </xf>
    <xf numFmtId="0" fontId="21" fillId="0" borderId="5" xfId="0" applyFont="1" applyBorder="1" applyAlignment="1">
      <alignment horizontal="center" vertical="center" wrapText="1"/>
    </xf>
    <xf numFmtId="0" fontId="15" fillId="0" borderId="7" xfId="0" applyFont="1" applyBorder="1" applyAlignment="1">
      <alignment vertical="center" wrapText="1"/>
    </xf>
    <xf numFmtId="14" fontId="15" fillId="0" borderId="0" xfId="0" applyNumberFormat="1" applyFont="1" applyAlignment="1">
      <alignment vertical="center"/>
    </xf>
    <xf numFmtId="164" fontId="15" fillId="0" borderId="0" xfId="0" applyNumberFormat="1" applyFont="1" applyAlignment="1">
      <alignment horizontal="center" vertical="center"/>
    </xf>
    <xf numFmtId="0" fontId="26" fillId="0" borderId="0" xfId="0" applyFont="1" applyAlignment="1">
      <alignment vertical="center"/>
    </xf>
    <xf numFmtId="0" fontId="27" fillId="0" borderId="1" xfId="0" applyFont="1" applyBorder="1" applyAlignment="1">
      <alignment horizontal="center" vertical="center"/>
    </xf>
    <xf numFmtId="0" fontId="27" fillId="0" borderId="0" xfId="0" applyFont="1" applyAlignment="1">
      <alignment horizontal="center" vertical="center"/>
    </xf>
    <xf numFmtId="0" fontId="32" fillId="0" borderId="0" xfId="0" applyFont="1" applyAlignment="1">
      <alignment vertical="center"/>
    </xf>
    <xf numFmtId="0" fontId="21" fillId="0" borderId="1" xfId="0" applyFont="1" applyBorder="1" applyAlignment="1">
      <alignment horizontal="left" vertical="center"/>
    </xf>
    <xf numFmtId="164" fontId="21" fillId="0" borderId="0" xfId="0" applyNumberFormat="1" applyFont="1" applyAlignment="1">
      <alignment horizontal="center" vertical="center"/>
    </xf>
    <xf numFmtId="0" fontId="26" fillId="0" borderId="2" xfId="0" applyFont="1" applyBorder="1" applyAlignment="1">
      <alignment vertical="center" wrapText="1"/>
    </xf>
    <xf numFmtId="9" fontId="0" fillId="0" borderId="0" xfId="0" applyNumberFormat="1" applyAlignment="1">
      <alignment vertical="center"/>
    </xf>
    <xf numFmtId="0" fontId="21" fillId="0" borderId="2" xfId="0" applyFont="1" applyBorder="1" applyAlignment="1">
      <alignment horizontal="left" vertical="center"/>
    </xf>
    <xf numFmtId="0" fontId="15" fillId="0" borderId="11" xfId="0" applyFont="1" applyBorder="1" applyAlignment="1">
      <alignment vertical="center" wrapText="1"/>
    </xf>
    <xf numFmtId="0" fontId="0" fillId="0" borderId="0" xfId="0" applyAlignment="1">
      <alignment vertical="center" wrapText="1"/>
    </xf>
    <xf numFmtId="0" fontId="15" fillId="0" borderId="1" xfId="0" applyFont="1" applyBorder="1" applyAlignment="1">
      <alignment horizontal="left" vertical="center"/>
    </xf>
    <xf numFmtId="0" fontId="15" fillId="0" borderId="1" xfId="0" applyFont="1" applyBorder="1" applyAlignment="1">
      <alignment horizontal="left" vertical="center" wrapText="1"/>
    </xf>
    <xf numFmtId="0" fontId="31" fillId="0" borderId="0" xfId="0" applyFont="1" applyAlignment="1">
      <alignment vertical="center"/>
    </xf>
    <xf numFmtId="164" fontId="26" fillId="0" borderId="0" xfId="0" applyNumberFormat="1" applyFont="1" applyAlignment="1">
      <alignment vertical="center"/>
    </xf>
    <xf numFmtId="0" fontId="29" fillId="0" borderId="0" xfId="0" applyFont="1" applyAlignment="1">
      <alignment vertical="center"/>
    </xf>
    <xf numFmtId="0" fontId="28" fillId="0" borderId="0" xfId="0" applyFont="1" applyAlignment="1">
      <alignment vertical="center"/>
    </xf>
    <xf numFmtId="0" fontId="23" fillId="0" borderId="0" xfId="0" applyFont="1" applyAlignment="1">
      <alignment vertical="center"/>
    </xf>
    <xf numFmtId="0" fontId="15" fillId="0" borderId="17" xfId="0" applyFont="1" applyBorder="1" applyAlignment="1">
      <alignment vertical="center"/>
    </xf>
    <xf numFmtId="0" fontId="15" fillId="0" borderId="0" xfId="0" applyFont="1" applyAlignment="1">
      <alignment horizontal="center" vertical="center" wrapText="1"/>
    </xf>
    <xf numFmtId="0" fontId="15" fillId="0" borderId="8" xfId="0" applyFont="1" applyBorder="1" applyAlignment="1">
      <alignment vertical="center" wrapText="1"/>
    </xf>
    <xf numFmtId="165" fontId="15" fillId="0" borderId="0" xfId="0" applyNumberFormat="1" applyFont="1" applyAlignment="1">
      <alignment horizontal="center" vertical="center"/>
    </xf>
    <xf numFmtId="0" fontId="21" fillId="0" borderId="4" xfId="0" applyFont="1" applyBorder="1" applyAlignment="1">
      <alignment horizontal="center" vertical="center" wrapText="1"/>
    </xf>
    <xf numFmtId="0" fontId="15" fillId="0" borderId="0" xfId="0" applyFont="1" applyAlignment="1">
      <alignment horizontal="left" vertical="center"/>
    </xf>
    <xf numFmtId="0" fontId="21" fillId="0" borderId="2" xfId="0" applyFont="1" applyBorder="1" applyAlignment="1">
      <alignment horizontal="center" vertical="center"/>
    </xf>
    <xf numFmtId="0" fontId="21" fillId="0" borderId="0" xfId="0" applyFont="1" applyAlignment="1">
      <alignment vertical="center" wrapText="1"/>
    </xf>
    <xf numFmtId="0" fontId="21" fillId="0" borderId="10" xfId="0" applyFont="1" applyBorder="1" applyAlignment="1">
      <alignment horizontal="left" vertical="center"/>
    </xf>
    <xf numFmtId="0" fontId="21" fillId="0" borderId="0" xfId="3" applyFont="1" applyAlignment="1">
      <alignment horizontal="center" vertical="center"/>
    </xf>
    <xf numFmtId="0" fontId="15" fillId="0" borderId="0" xfId="3" applyFont="1" applyAlignment="1">
      <alignment vertical="center"/>
    </xf>
    <xf numFmtId="0" fontId="21" fillId="0" borderId="0" xfId="3" applyFont="1" applyAlignment="1">
      <alignment vertical="center"/>
    </xf>
    <xf numFmtId="0" fontId="21" fillId="0" borderId="1" xfId="3" applyFont="1" applyBorder="1" applyAlignment="1">
      <alignment horizontal="center" vertical="center"/>
    </xf>
    <xf numFmtId="0" fontId="15" fillId="0" borderId="1" xfId="3" applyFont="1" applyBorder="1" applyAlignment="1">
      <alignment vertical="center"/>
    </xf>
    <xf numFmtId="164" fontId="15" fillId="0" borderId="0" xfId="3" applyNumberFormat="1" applyFont="1" applyAlignment="1">
      <alignment vertical="center"/>
    </xf>
    <xf numFmtId="0" fontId="15" fillId="0" borderId="1" xfId="3" applyFont="1" applyBorder="1" applyAlignment="1">
      <alignment vertical="center" wrapText="1"/>
    </xf>
    <xf numFmtId="0" fontId="15" fillId="0" borderId="7" xfId="3" applyFont="1" applyBorder="1" applyAlignment="1">
      <alignment vertical="center" wrapText="1"/>
    </xf>
    <xf numFmtId="0" fontId="21" fillId="0" borderId="0" xfId="3" applyFont="1" applyAlignment="1">
      <alignment horizontal="left" vertical="center"/>
    </xf>
    <xf numFmtId="0" fontId="16" fillId="0" borderId="0" xfId="3" applyFont="1" applyAlignment="1">
      <alignment horizontal="center" vertical="center"/>
    </xf>
    <xf numFmtId="0" fontId="23" fillId="0" borderId="0" xfId="3" applyFont="1" applyAlignment="1">
      <alignment vertical="center"/>
    </xf>
    <xf numFmtId="0" fontId="21" fillId="0" borderId="0" xfId="2" applyFont="1" applyAlignment="1">
      <alignment horizontal="center" vertical="center"/>
    </xf>
    <xf numFmtId="0" fontId="15" fillId="0" borderId="0" xfId="2" applyFont="1" applyAlignment="1">
      <alignment vertical="center"/>
    </xf>
    <xf numFmtId="0" fontId="21" fillId="0" borderId="0" xfId="2" applyFont="1" applyAlignment="1">
      <alignment vertical="center"/>
    </xf>
    <xf numFmtId="0" fontId="21" fillId="0" borderId="1" xfId="2" applyFont="1" applyBorder="1" applyAlignment="1">
      <alignment horizontal="center" vertical="center"/>
    </xf>
    <xf numFmtId="0" fontId="15" fillId="0" borderId="1" xfId="2" applyFont="1" applyBorder="1" applyAlignment="1">
      <alignment vertical="center"/>
    </xf>
    <xf numFmtId="164" fontId="15" fillId="0" borderId="0" xfId="2" applyNumberFormat="1" applyFont="1" applyAlignment="1">
      <alignment vertical="center"/>
    </xf>
    <xf numFmtId="0" fontId="15" fillId="0" borderId="7" xfId="2" applyFont="1" applyBorder="1" applyAlignment="1">
      <alignment vertical="center" wrapText="1"/>
    </xf>
    <xf numFmtId="0" fontId="21" fillId="0" borderId="0" xfId="2" applyFont="1" applyAlignment="1">
      <alignment horizontal="left" vertical="center"/>
    </xf>
    <xf numFmtId="0" fontId="15" fillId="0" borderId="2" xfId="0" applyFont="1" applyBorder="1" applyAlignment="1">
      <alignment vertical="center"/>
    </xf>
    <xf numFmtId="0" fontId="15" fillId="0" borderId="6" xfId="0" applyFont="1" applyBorder="1" applyAlignment="1">
      <alignment vertical="center"/>
    </xf>
    <xf numFmtId="0" fontId="21" fillId="0" borderId="11" xfId="0" applyFont="1" applyBorder="1" applyAlignment="1">
      <alignment horizontal="center" vertical="center"/>
    </xf>
    <xf numFmtId="0" fontId="21" fillId="0" borderId="4" xfId="0" applyFont="1" applyBorder="1" applyAlignment="1">
      <alignment horizontal="center" vertical="center"/>
    </xf>
    <xf numFmtId="164" fontId="15" fillId="0" borderId="11" xfId="1" applyNumberFormat="1" applyFont="1" applyFill="1" applyBorder="1" applyAlignment="1">
      <alignment vertical="center" wrapText="1"/>
    </xf>
    <xf numFmtId="0" fontId="15" fillId="0" borderId="18" xfId="0" applyFont="1" applyBorder="1" applyAlignment="1">
      <alignment vertical="center" wrapText="1"/>
    </xf>
    <xf numFmtId="166" fontId="27" fillId="0" borderId="0" xfId="4" applyFont="1" applyBorder="1" applyAlignment="1">
      <alignment horizontal="center" vertical="center"/>
    </xf>
    <xf numFmtId="0" fontId="16" fillId="0" borderId="0" xfId="0" applyFont="1" applyAlignment="1">
      <alignment vertical="center"/>
    </xf>
    <xf numFmtId="0" fontId="21" fillId="0" borderId="17" xfId="0" applyFont="1" applyBorder="1" applyAlignment="1">
      <alignment horizontal="center" vertical="center"/>
    </xf>
    <xf numFmtId="0" fontId="37" fillId="0" borderId="0" xfId="0" applyFont="1" applyAlignment="1">
      <alignment vertical="center"/>
    </xf>
    <xf numFmtId="0" fontId="38" fillId="0" borderId="0" xfId="0" applyFont="1" applyAlignment="1">
      <alignment vertical="center"/>
    </xf>
    <xf numFmtId="0" fontId="13" fillId="0" borderId="0" xfId="7"/>
    <xf numFmtId="0" fontId="21" fillId="0" borderId="5" xfId="7" applyFont="1" applyBorder="1" applyAlignment="1">
      <alignment horizontal="center" vertical="center" wrapText="1"/>
    </xf>
    <xf numFmtId="0" fontId="21" fillId="0" borderId="0" xfId="7" applyFont="1" applyAlignment="1">
      <alignment horizontal="left" vertical="center"/>
    </xf>
    <xf numFmtId="0" fontId="15" fillId="0" borderId="0" xfId="7" applyFont="1" applyAlignment="1">
      <alignment vertical="center" wrapText="1"/>
    </xf>
    <xf numFmtId="0" fontId="21" fillId="0" borderId="0" xfId="7" applyFont="1" applyAlignment="1">
      <alignment horizontal="center" vertical="center"/>
    </xf>
    <xf numFmtId="0" fontId="15" fillId="0" borderId="2" xfId="7" applyFont="1" applyBorder="1" applyAlignment="1">
      <alignment vertical="center" wrapText="1"/>
    </xf>
    <xf numFmtId="0" fontId="15" fillId="0" borderId="0" xfId="7" applyFont="1" applyAlignment="1">
      <alignment vertical="center"/>
    </xf>
    <xf numFmtId="0" fontId="26" fillId="0" borderId="0" xfId="7" applyFont="1" applyAlignment="1">
      <alignment vertical="center"/>
    </xf>
    <xf numFmtId="0" fontId="13" fillId="0" borderId="0" xfId="7" applyAlignment="1">
      <alignment vertical="center"/>
    </xf>
    <xf numFmtId="0" fontId="27" fillId="0" borderId="1" xfId="7" applyFont="1" applyBorder="1" applyAlignment="1">
      <alignment horizontal="center" vertical="center"/>
    </xf>
    <xf numFmtId="0" fontId="27" fillId="0" borderId="1" xfId="7" applyFont="1" applyBorder="1" applyAlignment="1">
      <alignment horizontal="center" vertical="center" wrapText="1"/>
    </xf>
    <xf numFmtId="0" fontId="27" fillId="0" borderId="0" xfId="7" applyFont="1" applyAlignment="1">
      <alignment horizontal="center" vertical="center"/>
    </xf>
    <xf numFmtId="0" fontId="15" fillId="0" borderId="1" xfId="7" applyFont="1" applyBorder="1" applyAlignment="1">
      <alignment vertical="center"/>
    </xf>
    <xf numFmtId="164" fontId="15" fillId="0" borderId="0" xfId="7" applyNumberFormat="1" applyFont="1" applyAlignment="1">
      <alignment vertical="center"/>
    </xf>
    <xf numFmtId="0" fontId="15" fillId="0" borderId="7" xfId="7" applyFont="1" applyBorder="1" applyAlignment="1">
      <alignment vertical="center" wrapText="1"/>
    </xf>
    <xf numFmtId="168" fontId="28" fillId="0" borderId="0" xfId="8" applyNumberFormat="1" applyFont="1" applyAlignment="1">
      <alignment vertical="center"/>
    </xf>
    <xf numFmtId="6" fontId="40" fillId="0" borderId="0" xfId="7" applyNumberFormat="1" applyFont="1" applyAlignment="1">
      <alignment vertical="center"/>
    </xf>
    <xf numFmtId="166" fontId="15" fillId="0" borderId="0" xfId="4" applyFont="1" applyFill="1" applyAlignment="1">
      <alignment vertical="center"/>
    </xf>
    <xf numFmtId="0" fontId="11" fillId="0" borderId="0" xfId="12"/>
    <xf numFmtId="0" fontId="15" fillId="0" borderId="1" xfId="12" applyFont="1" applyBorder="1" applyAlignment="1">
      <alignment vertical="center"/>
    </xf>
    <xf numFmtId="0" fontId="21" fillId="0" borderId="5" xfId="12" applyFont="1" applyBorder="1" applyAlignment="1">
      <alignment horizontal="center" vertical="center" wrapText="1"/>
    </xf>
    <xf numFmtId="0" fontId="21" fillId="0" borderId="4" xfId="12" applyFont="1" applyBorder="1" applyAlignment="1">
      <alignment horizontal="center" vertical="center" wrapText="1"/>
    </xf>
    <xf numFmtId="0" fontId="21" fillId="0" borderId="0" xfId="12" applyFont="1" applyAlignment="1">
      <alignment horizontal="center" vertical="center" wrapText="1"/>
    </xf>
    <xf numFmtId="0" fontId="21" fillId="0" borderId="0" xfId="12" applyFont="1" applyAlignment="1">
      <alignment horizontal="center" vertical="center"/>
    </xf>
    <xf numFmtId="0" fontId="15" fillId="0" borderId="1" xfId="12" applyFont="1" applyBorder="1" applyAlignment="1">
      <alignment vertical="center" wrapText="1"/>
    </xf>
    <xf numFmtId="40" fontId="21" fillId="0" borderId="4" xfId="13" applyNumberFormat="1" applyFont="1" applyFill="1" applyBorder="1" applyAlignment="1">
      <alignment horizontal="center" vertical="center"/>
    </xf>
    <xf numFmtId="0" fontId="15" fillId="0" borderId="1" xfId="12" applyFont="1" applyBorder="1" applyAlignment="1">
      <alignment horizontal="left" vertical="center"/>
    </xf>
    <xf numFmtId="164" fontId="21" fillId="0" borderId="0" xfId="12" applyNumberFormat="1" applyFont="1" applyAlignment="1">
      <alignment horizontal="center" vertical="center"/>
    </xf>
    <xf numFmtId="0" fontId="15" fillId="0" borderId="0" xfId="12" applyFont="1" applyAlignment="1">
      <alignment vertical="center"/>
    </xf>
    <xf numFmtId="0" fontId="15" fillId="0" borderId="1" xfId="12" applyFont="1" applyBorder="1" applyAlignment="1">
      <alignment horizontal="left" vertical="center" wrapText="1"/>
    </xf>
    <xf numFmtId="0" fontId="21" fillId="0" borderId="0" xfId="12" applyFont="1" applyAlignment="1">
      <alignment horizontal="left" vertical="center"/>
    </xf>
    <xf numFmtId="6" fontId="28" fillId="0" borderId="0" xfId="12" applyNumberFormat="1" applyFont="1" applyAlignment="1">
      <alignment vertical="center"/>
    </xf>
    <xf numFmtId="164" fontId="15" fillId="0" borderId="0" xfId="12" applyNumberFormat="1" applyFont="1" applyAlignment="1">
      <alignment horizontal="center" vertical="center"/>
    </xf>
    <xf numFmtId="0" fontId="15" fillId="0" borderId="0" xfId="12" applyFont="1" applyAlignment="1">
      <alignment vertical="center" wrapText="1"/>
    </xf>
    <xf numFmtId="0" fontId="15" fillId="0" borderId="2" xfId="12" applyFont="1" applyBorder="1" applyAlignment="1">
      <alignment vertical="center" wrapText="1"/>
    </xf>
    <xf numFmtId="0" fontId="34" fillId="0" borderId="11" xfId="12" applyFont="1" applyBorder="1" applyAlignment="1">
      <alignment horizontal="center" vertical="center" wrapText="1"/>
    </xf>
    <xf numFmtId="6" fontId="40" fillId="0" borderId="0" xfId="12" applyNumberFormat="1" applyFont="1"/>
    <xf numFmtId="0" fontId="26" fillId="0" borderId="0" xfId="12" applyFont="1" applyAlignment="1">
      <alignment vertical="center"/>
    </xf>
    <xf numFmtId="44" fontId="15" fillId="0" borderId="0" xfId="14" applyFont="1" applyFill="1" applyAlignment="1">
      <alignment horizontal="center" vertical="center"/>
    </xf>
    <xf numFmtId="166" fontId="15" fillId="0" borderId="0" xfId="12" applyNumberFormat="1" applyFont="1" applyAlignment="1">
      <alignment vertical="center"/>
    </xf>
    <xf numFmtId="0" fontId="21" fillId="0" borderId="10" xfId="0" applyFont="1" applyBorder="1" applyAlignment="1">
      <alignment horizontal="center" vertical="center" wrapText="1"/>
    </xf>
    <xf numFmtId="0" fontId="30" fillId="0" borderId="0" xfId="0" applyFont="1" applyAlignment="1">
      <alignment vertical="center"/>
    </xf>
    <xf numFmtId="0" fontId="44" fillId="0" borderId="0" xfId="12" applyFont="1"/>
    <xf numFmtId="0" fontId="36" fillId="0" borderId="11" xfId="0" applyFont="1" applyBorder="1" applyAlignment="1">
      <alignment horizontal="left" vertical="center" wrapText="1"/>
    </xf>
    <xf numFmtId="0" fontId="16" fillId="0" borderId="0" xfId="6" applyFont="1" applyAlignment="1">
      <alignment vertical="center"/>
    </xf>
    <xf numFmtId="0" fontId="30" fillId="0" borderId="0" xfId="6" applyFont="1" applyAlignment="1">
      <alignment vertical="center"/>
    </xf>
    <xf numFmtId="0" fontId="15" fillId="0" borderId="13" xfId="0" applyFont="1" applyBorder="1" applyAlignment="1">
      <alignment vertical="center"/>
    </xf>
    <xf numFmtId="0" fontId="28" fillId="2" borderId="0" xfId="0" applyFont="1" applyFill="1" applyAlignment="1">
      <alignment vertical="center"/>
    </xf>
    <xf numFmtId="165" fontId="21" fillId="0" borderId="17" xfId="0" applyNumberFormat="1" applyFont="1" applyBorder="1" applyAlignment="1">
      <alignment horizontal="center" vertical="center"/>
    </xf>
    <xf numFmtId="0" fontId="15" fillId="0" borderId="24" xfId="0" applyFont="1" applyBorder="1" applyAlignment="1">
      <alignment vertical="center" wrapText="1"/>
    </xf>
    <xf numFmtId="166" fontId="21" fillId="0" borderId="25" xfId="1" applyFont="1" applyBorder="1" applyAlignment="1">
      <alignment horizontal="center" vertical="center"/>
    </xf>
    <xf numFmtId="169" fontId="21" fillId="0" borderId="1" xfId="1" applyNumberFormat="1" applyFont="1" applyBorder="1" applyAlignment="1">
      <alignment horizontal="center" vertical="center"/>
    </xf>
    <xf numFmtId="169" fontId="20" fillId="0" borderId="10" xfId="0" applyNumberFormat="1" applyFont="1" applyBorder="1" applyAlignment="1">
      <alignment horizontal="center" vertical="center"/>
    </xf>
    <xf numFmtId="169" fontId="34" fillId="0" borderId="11" xfId="1" applyNumberFormat="1" applyFont="1" applyBorder="1" applyAlignment="1">
      <alignment horizontal="center" vertical="center"/>
    </xf>
    <xf numFmtId="170" fontId="21" fillId="0" borderId="1" xfId="0" applyNumberFormat="1" applyFont="1" applyBorder="1" applyAlignment="1">
      <alignment horizontal="center" vertical="center"/>
    </xf>
    <xf numFmtId="170" fontId="20" fillId="0" borderId="0" xfId="0" applyNumberFormat="1" applyFont="1" applyAlignment="1">
      <alignment horizontal="center" vertical="center"/>
    </xf>
    <xf numFmtId="170" fontId="15" fillId="0" borderId="0" xfId="0" applyNumberFormat="1" applyFont="1" applyAlignment="1">
      <alignment vertical="center"/>
    </xf>
    <xf numFmtId="170" fontId="34" fillId="0" borderId="11" xfId="1" applyNumberFormat="1" applyFont="1" applyBorder="1" applyAlignment="1">
      <alignment horizontal="center" vertical="center"/>
    </xf>
    <xf numFmtId="170" fontId="15" fillId="0" borderId="0" xfId="0" applyNumberFormat="1" applyFont="1" applyAlignment="1">
      <alignment horizontal="center" vertical="center"/>
    </xf>
    <xf numFmtId="169" fontId="21" fillId="0" borderId="3" xfId="1" applyNumberFormat="1" applyFont="1" applyBorder="1" applyAlignment="1">
      <alignment horizontal="center" vertical="center"/>
    </xf>
    <xf numFmtId="169" fontId="20" fillId="0" borderId="0" xfId="0" applyNumberFormat="1" applyFont="1" applyAlignment="1">
      <alignment horizontal="center" vertical="center"/>
    </xf>
    <xf numFmtId="169" fontId="15" fillId="0" borderId="0" xfId="0" applyNumberFormat="1" applyFont="1" applyAlignment="1">
      <alignment vertical="center"/>
    </xf>
    <xf numFmtId="169" fontId="15" fillId="0" borderId="3" xfId="0" applyNumberFormat="1" applyFont="1" applyBorder="1" applyAlignment="1">
      <alignment horizontal="center" vertical="center"/>
    </xf>
    <xf numFmtId="169" fontId="15" fillId="0" borderId="0" xfId="0" applyNumberFormat="1" applyFont="1" applyAlignment="1">
      <alignment horizontal="center" vertical="center"/>
    </xf>
    <xf numFmtId="170" fontId="21" fillId="0" borderId="0" xfId="0" applyNumberFormat="1" applyFont="1" applyAlignment="1">
      <alignment horizontal="center" vertical="center"/>
    </xf>
    <xf numFmtId="169" fontId="34" fillId="0" borderId="0" xfId="1" applyNumberFormat="1" applyFont="1" applyBorder="1" applyAlignment="1">
      <alignment horizontal="center" vertical="center"/>
    </xf>
    <xf numFmtId="169" fontId="21" fillId="0" borderId="0" xfId="0" applyNumberFormat="1" applyFont="1" applyAlignment="1">
      <alignment horizontal="center" vertical="center"/>
    </xf>
    <xf numFmtId="169" fontId="21" fillId="0" borderId="1" xfId="0" applyNumberFormat="1" applyFont="1" applyBorder="1" applyAlignment="1">
      <alignment horizontal="center" vertical="center"/>
    </xf>
    <xf numFmtId="170" fontId="0" fillId="0" borderId="0" xfId="0" applyNumberFormat="1" applyAlignment="1">
      <alignment vertical="center"/>
    </xf>
    <xf numFmtId="170" fontId="21" fillId="0" borderId="3" xfId="0" applyNumberFormat="1" applyFont="1" applyBorder="1" applyAlignment="1">
      <alignment horizontal="center" vertical="center"/>
    </xf>
    <xf numFmtId="169" fontId="21" fillId="0" borderId="1" xfId="4" applyNumberFormat="1" applyFont="1" applyBorder="1" applyAlignment="1">
      <alignment horizontal="center" vertical="center"/>
    </xf>
    <xf numFmtId="169" fontId="31" fillId="0" borderId="0" xfId="0" applyNumberFormat="1" applyFont="1" applyAlignment="1">
      <alignment vertical="center"/>
    </xf>
    <xf numFmtId="169" fontId="27" fillId="0" borderId="1" xfId="4" applyNumberFormat="1" applyFont="1" applyBorder="1" applyAlignment="1">
      <alignment horizontal="center" vertical="center"/>
    </xf>
    <xf numFmtId="169" fontId="27" fillId="0" borderId="2" xfId="4" applyNumberFormat="1" applyFont="1" applyBorder="1" applyAlignment="1">
      <alignment horizontal="center" vertical="center"/>
    </xf>
    <xf numFmtId="170" fontId="20" fillId="0" borderId="1" xfId="0" applyNumberFormat="1" applyFont="1" applyBorder="1" applyAlignment="1">
      <alignment horizontal="center" vertical="center"/>
    </xf>
    <xf numFmtId="170" fontId="34" fillId="0" borderId="0" xfId="1" applyNumberFormat="1" applyFont="1" applyBorder="1" applyAlignment="1">
      <alignment horizontal="center" vertical="center"/>
    </xf>
    <xf numFmtId="170" fontId="21" fillId="0" borderId="2" xfId="0" applyNumberFormat="1" applyFont="1" applyBorder="1" applyAlignment="1">
      <alignment horizontal="center" vertical="center"/>
    </xf>
    <xf numFmtId="170" fontId="20" fillId="0" borderId="0" xfId="12" applyNumberFormat="1" applyFont="1" applyAlignment="1">
      <alignment horizontal="center" vertical="center"/>
    </xf>
    <xf numFmtId="170" fontId="15" fillId="0" borderId="0" xfId="12" applyNumberFormat="1" applyFont="1" applyAlignment="1">
      <alignment vertical="center"/>
    </xf>
    <xf numFmtId="170" fontId="11" fillId="0" borderId="0" xfId="12" applyNumberFormat="1"/>
    <xf numFmtId="170" fontId="21" fillId="0" borderId="0" xfId="12" applyNumberFormat="1" applyFont="1" applyAlignment="1">
      <alignment horizontal="center" vertical="center"/>
    </xf>
    <xf numFmtId="170" fontId="21" fillId="0" borderId="1" xfId="1" applyNumberFormat="1" applyFont="1" applyBorder="1" applyAlignment="1">
      <alignment horizontal="center" vertical="center"/>
    </xf>
    <xf numFmtId="170" fontId="20" fillId="0" borderId="10" xfId="0" applyNumberFormat="1" applyFont="1" applyBorder="1" applyAlignment="1">
      <alignment horizontal="center" vertical="center"/>
    </xf>
    <xf numFmtId="169" fontId="21" fillId="0" borderId="0" xfId="0" applyNumberFormat="1" applyFont="1" applyAlignment="1">
      <alignment horizontal="center" vertical="center" wrapText="1"/>
    </xf>
    <xf numFmtId="169" fontId="21" fillId="0" borderId="1" xfId="1" applyNumberFormat="1" applyFont="1" applyFill="1" applyBorder="1" applyAlignment="1">
      <alignment horizontal="center" vertical="center"/>
    </xf>
    <xf numFmtId="170" fontId="21" fillId="0" borderId="0" xfId="0" applyNumberFormat="1" applyFont="1" applyAlignment="1">
      <alignment horizontal="center" vertical="center" wrapText="1"/>
    </xf>
    <xf numFmtId="170" fontId="21" fillId="0" borderId="1" xfId="1" applyNumberFormat="1" applyFont="1" applyFill="1" applyBorder="1" applyAlignment="1">
      <alignment horizontal="center" vertical="center"/>
    </xf>
    <xf numFmtId="169" fontId="20" fillId="0" borderId="0" xfId="3" applyNumberFormat="1" applyFont="1" applyAlignment="1">
      <alignment horizontal="center" vertical="center"/>
    </xf>
    <xf numFmtId="169" fontId="15" fillId="0" borderId="0" xfId="3" applyNumberFormat="1" applyFont="1" applyAlignment="1">
      <alignment vertical="center"/>
    </xf>
    <xf numFmtId="170" fontId="20" fillId="0" borderId="0" xfId="2" applyNumberFormat="1" applyFont="1" applyAlignment="1">
      <alignment horizontal="center" vertical="center"/>
    </xf>
    <xf numFmtId="170" fontId="15" fillId="0" borderId="0" xfId="2" applyNumberFormat="1" applyFont="1" applyAlignment="1">
      <alignment vertical="center"/>
    </xf>
    <xf numFmtId="170" fontId="20" fillId="0" borderId="0" xfId="3" applyNumberFormat="1" applyFont="1" applyAlignment="1">
      <alignment horizontal="center" vertical="center"/>
    </xf>
    <xf numFmtId="170" fontId="21" fillId="0" borderId="1" xfId="3" applyNumberFormat="1" applyFont="1" applyBorder="1" applyAlignment="1">
      <alignment horizontal="center" vertical="center"/>
    </xf>
    <xf numFmtId="170" fontId="15" fillId="0" borderId="0" xfId="3" applyNumberFormat="1" applyFont="1" applyAlignment="1">
      <alignment vertical="center"/>
    </xf>
    <xf numFmtId="170" fontId="21" fillId="0" borderId="0" xfId="7" applyNumberFormat="1" applyFont="1" applyAlignment="1">
      <alignment horizontal="center" vertical="center"/>
    </xf>
    <xf numFmtId="5" fontId="21" fillId="0" borderId="2" xfId="7" applyNumberFormat="1" applyFont="1" applyBorder="1" applyAlignment="1">
      <alignment horizontal="center" vertical="center" wrapText="1"/>
    </xf>
    <xf numFmtId="170" fontId="21" fillId="0" borderId="1" xfId="0" applyNumberFormat="1" applyFont="1" applyBorder="1" applyAlignment="1">
      <alignment horizontal="center" vertical="center" wrapText="1"/>
    </xf>
    <xf numFmtId="170" fontId="15" fillId="0" borderId="9" xfId="0" applyNumberFormat="1" applyFont="1" applyBorder="1" applyAlignment="1">
      <alignment vertical="center"/>
    </xf>
    <xf numFmtId="170" fontId="35" fillId="0" borderId="11" xfId="1" applyNumberFormat="1" applyFont="1" applyBorder="1" applyAlignment="1">
      <alignment horizontal="center" vertical="center"/>
    </xf>
    <xf numFmtId="171" fontId="20" fillId="0" borderId="0" xfId="0" applyNumberFormat="1" applyFont="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15" fillId="0" borderId="29" xfId="0" applyFont="1" applyBorder="1" applyAlignment="1">
      <alignment vertical="center" wrapText="1"/>
    </xf>
    <xf numFmtId="171" fontId="15" fillId="0" borderId="29" xfId="0" applyNumberFormat="1" applyFont="1" applyBorder="1" applyAlignment="1">
      <alignment horizontal="center" vertical="center"/>
    </xf>
    <xf numFmtId="43" fontId="15" fillId="0" borderId="0" xfId="5" applyFont="1" applyAlignment="1">
      <alignment vertical="center"/>
    </xf>
    <xf numFmtId="43" fontId="0" fillId="0" borderId="0" xfId="5" applyFont="1" applyBorder="1" applyAlignment="1">
      <alignment vertical="center"/>
    </xf>
    <xf numFmtId="43" fontId="0" fillId="0" borderId="0" xfId="5" applyFont="1" applyAlignment="1">
      <alignment vertical="center"/>
    </xf>
    <xf numFmtId="43" fontId="0" fillId="0" borderId="0" xfId="5" applyFont="1" applyFill="1" applyAlignment="1">
      <alignment vertical="center"/>
    </xf>
    <xf numFmtId="169" fontId="21" fillId="0" borderId="31" xfId="1" applyNumberFormat="1" applyFont="1" applyBorder="1" applyAlignment="1">
      <alignment horizontal="center" vertical="center"/>
    </xf>
    <xf numFmtId="0" fontId="45" fillId="0" borderId="0" xfId="0" applyFont="1" applyAlignment="1">
      <alignment horizontal="left" vertical="center" indent="1"/>
    </xf>
    <xf numFmtId="0" fontId="45" fillId="0" borderId="0" xfId="0" applyFont="1" applyAlignment="1">
      <alignment vertical="center"/>
    </xf>
    <xf numFmtId="9" fontId="21" fillId="0" borderId="0" xfId="36" applyFont="1" applyAlignment="1">
      <alignment horizontal="center" vertical="center"/>
    </xf>
    <xf numFmtId="9" fontId="15" fillId="0" borderId="0" xfId="36" applyFont="1" applyAlignment="1">
      <alignment vertical="center"/>
    </xf>
    <xf numFmtId="9" fontId="21" fillId="0" borderId="0" xfId="36" applyFont="1" applyFill="1" applyAlignment="1">
      <alignment horizontal="center" vertical="center"/>
    </xf>
    <xf numFmtId="170" fontId="21" fillId="0" borderId="8" xfId="0" applyNumberFormat="1" applyFont="1" applyBorder="1" applyAlignment="1">
      <alignment horizontal="center" vertical="center"/>
    </xf>
    <xf numFmtId="169" fontId="21" fillId="0" borderId="17" xfId="1" applyNumberFormat="1" applyFont="1" applyBorder="1" applyAlignment="1">
      <alignment horizontal="center" vertical="center"/>
    </xf>
    <xf numFmtId="169" fontId="21" fillId="0" borderId="19" xfId="1" applyNumberFormat="1" applyFont="1" applyBorder="1" applyAlignment="1">
      <alignment horizontal="center" vertical="center"/>
    </xf>
    <xf numFmtId="169" fontId="21" fillId="0" borderId="6" xfId="0" applyNumberFormat="1" applyFont="1" applyBorder="1" applyAlignment="1">
      <alignment horizontal="center" vertical="center"/>
    </xf>
    <xf numFmtId="169" fontId="21" fillId="0" borderId="13" xfId="0" applyNumberFormat="1" applyFont="1" applyBorder="1" applyAlignment="1">
      <alignment horizontal="center" vertical="center" wrapText="1"/>
    </xf>
    <xf numFmtId="169" fontId="21" fillId="0" borderId="7" xfId="0" applyNumberFormat="1" applyFont="1" applyBorder="1" applyAlignment="1">
      <alignment horizontal="center" vertical="center"/>
    </xf>
    <xf numFmtId="169" fontId="21" fillId="0" borderId="2" xfId="0" applyNumberFormat="1" applyFont="1" applyBorder="1" applyAlignment="1">
      <alignment horizontal="center" vertical="center"/>
    </xf>
    <xf numFmtId="170" fontId="21" fillId="0" borderId="3" xfId="1" applyNumberFormat="1" applyFont="1" applyBorder="1" applyAlignment="1">
      <alignment horizontal="center" vertical="center"/>
    </xf>
    <xf numFmtId="170" fontId="21" fillId="0" borderId="6" xfId="0" applyNumberFormat="1" applyFont="1" applyBorder="1" applyAlignment="1">
      <alignment horizontal="center" vertical="center"/>
    </xf>
    <xf numFmtId="0" fontId="21" fillId="0" borderId="18" xfId="0" applyFont="1" applyBorder="1" applyAlignment="1">
      <alignment horizontal="center" vertical="center" wrapText="1"/>
    </xf>
    <xf numFmtId="169" fontId="21" fillId="0" borderId="6" xfId="1" applyNumberFormat="1" applyFont="1" applyBorder="1" applyAlignment="1">
      <alignment horizontal="center" vertical="center"/>
    </xf>
    <xf numFmtId="170" fontId="15" fillId="0" borderId="1" xfId="0" applyNumberFormat="1" applyFont="1" applyBorder="1" applyAlignment="1">
      <alignment vertical="center" wrapText="1"/>
    </xf>
    <xf numFmtId="170" fontId="21" fillId="0" borderId="11" xfId="0" applyNumberFormat="1" applyFont="1" applyBorder="1" applyAlignment="1">
      <alignment horizontal="center" vertical="center" wrapText="1"/>
    </xf>
    <xf numFmtId="169" fontId="21" fillId="0" borderId="6" xfId="4" applyNumberFormat="1" applyFont="1" applyBorder="1" applyAlignment="1">
      <alignment horizontal="center" vertical="center"/>
    </xf>
    <xf numFmtId="169" fontId="21" fillId="0" borderId="7" xfId="4" applyNumberFormat="1" applyFont="1" applyBorder="1" applyAlignment="1">
      <alignment horizontal="center" vertical="center" wrapText="1"/>
    </xf>
    <xf numFmtId="40" fontId="21" fillId="0" borderId="5" xfId="12" applyNumberFormat="1" applyFont="1" applyBorder="1" applyAlignment="1">
      <alignment horizontal="center" vertical="center" wrapText="1"/>
    </xf>
    <xf numFmtId="170" fontId="21" fillId="0" borderId="1" xfId="4" applyNumberFormat="1" applyFont="1" applyFill="1" applyBorder="1" applyAlignment="1">
      <alignment horizontal="center" vertical="center"/>
    </xf>
    <xf numFmtId="170" fontId="21" fillId="0" borderId="7" xfId="4" applyNumberFormat="1" applyFont="1" applyFill="1" applyBorder="1" applyAlignment="1">
      <alignment horizontal="center" vertical="center" wrapText="1"/>
    </xf>
    <xf numFmtId="164" fontId="21" fillId="0" borderId="5" xfId="12" applyNumberFormat="1" applyFont="1" applyBorder="1" applyAlignment="1">
      <alignment horizontal="center" vertical="center" wrapText="1"/>
    </xf>
    <xf numFmtId="38" fontId="21" fillId="0" borderId="5" xfId="12" applyNumberFormat="1" applyFont="1" applyBorder="1" applyAlignment="1">
      <alignment horizontal="center" vertical="center" wrapText="1"/>
    </xf>
    <xf numFmtId="38" fontId="21" fillId="0" borderId="1" xfId="4" applyNumberFormat="1" applyFont="1" applyFill="1" applyBorder="1" applyAlignment="1">
      <alignment horizontal="center" vertical="center"/>
    </xf>
    <xf numFmtId="169" fontId="21" fillId="0" borderId="17" xfId="0" applyNumberFormat="1" applyFont="1" applyBorder="1" applyAlignment="1">
      <alignment horizontal="center" vertical="center" wrapText="1"/>
    </xf>
    <xf numFmtId="165" fontId="21" fillId="0" borderId="33" xfId="0" applyNumberFormat="1" applyFont="1" applyBorder="1" applyAlignment="1">
      <alignment horizontal="center" vertical="center"/>
    </xf>
    <xf numFmtId="169" fontId="21" fillId="0" borderId="7" xfId="1" applyNumberFormat="1" applyFont="1" applyFill="1" applyBorder="1" applyAlignment="1">
      <alignment horizontal="center" vertical="center" wrapText="1"/>
    </xf>
    <xf numFmtId="170" fontId="21" fillId="0" borderId="6" xfId="2" applyNumberFormat="1" applyFont="1" applyBorder="1" applyAlignment="1">
      <alignment horizontal="center" vertical="center"/>
    </xf>
    <xf numFmtId="170" fontId="21" fillId="0" borderId="1" xfId="2" applyNumberFormat="1" applyFont="1" applyBorder="1" applyAlignment="1">
      <alignment horizontal="center" vertical="center"/>
    </xf>
    <xf numFmtId="170" fontId="21" fillId="0" borderId="6" xfId="3" applyNumberFormat="1" applyFont="1" applyBorder="1" applyAlignment="1">
      <alignment horizontal="center" vertical="center"/>
    </xf>
    <xf numFmtId="170" fontId="21" fillId="0" borderId="6" xfId="1" applyNumberFormat="1" applyFont="1" applyFill="1" applyBorder="1" applyAlignment="1">
      <alignment horizontal="center" vertical="center"/>
    </xf>
    <xf numFmtId="170" fontId="21" fillId="0" borderId="7" xfId="1" applyNumberFormat="1" applyFont="1" applyFill="1" applyBorder="1" applyAlignment="1">
      <alignment horizontal="center" vertical="center" wrapText="1"/>
    </xf>
    <xf numFmtId="170" fontId="21" fillId="0" borderId="1" xfId="7" applyNumberFormat="1" applyFont="1" applyBorder="1" applyAlignment="1">
      <alignment horizontal="center" vertical="center"/>
    </xf>
    <xf numFmtId="170" fontId="21" fillId="0" borderId="7" xfId="0" applyNumberFormat="1" applyFont="1" applyBorder="1" applyAlignment="1">
      <alignment horizontal="center" vertical="center"/>
    </xf>
    <xf numFmtId="170" fontId="21" fillId="0" borderId="2" xfId="0" applyNumberFormat="1" applyFont="1" applyBorder="1" applyAlignment="1">
      <alignment horizontal="center" vertical="center" wrapText="1"/>
    </xf>
    <xf numFmtId="0" fontId="46" fillId="0" borderId="0" xfId="0" applyFont="1" applyAlignment="1">
      <alignment vertical="center"/>
    </xf>
    <xf numFmtId="0" fontId="28" fillId="4" borderId="0" xfId="0" applyFont="1" applyFill="1" applyAlignment="1">
      <alignment vertical="center"/>
    </xf>
    <xf numFmtId="0" fontId="15" fillId="4" borderId="0" xfId="0" applyFont="1" applyFill="1" applyAlignment="1">
      <alignment vertical="center"/>
    </xf>
    <xf numFmtId="0" fontId="15" fillId="4" borderId="0" xfId="0" applyFont="1" applyFill="1" applyAlignment="1">
      <alignment vertical="center" wrapText="1"/>
    </xf>
    <xf numFmtId="0" fontId="15" fillId="4" borderId="0" xfId="0" applyFont="1" applyFill="1" applyAlignment="1">
      <alignment horizontal="left" vertical="center" wrapText="1"/>
    </xf>
    <xf numFmtId="170" fontId="21" fillId="0" borderId="17" xfId="1" applyNumberFormat="1" applyFont="1" applyBorder="1" applyAlignment="1">
      <alignment horizontal="center" vertical="center"/>
    </xf>
    <xf numFmtId="0" fontId="21" fillId="0" borderId="31" xfId="0" applyFont="1" applyBorder="1" applyAlignment="1">
      <alignment horizontal="center" vertical="center"/>
    </xf>
    <xf numFmtId="169" fontId="21" fillId="0" borderId="33" xfId="1" applyNumberFormat="1" applyFont="1" applyFill="1" applyBorder="1" applyAlignment="1">
      <alignment horizontal="center" vertical="center"/>
    </xf>
    <xf numFmtId="169" fontId="21" fillId="0" borderId="34" xfId="1" applyNumberFormat="1" applyFont="1" applyFill="1" applyBorder="1" applyAlignment="1">
      <alignment horizontal="center" vertical="center"/>
    </xf>
    <xf numFmtId="169" fontId="21" fillId="0" borderId="33" xfId="1" applyNumberFormat="1" applyFont="1" applyBorder="1" applyAlignment="1">
      <alignment horizontal="center" vertical="center"/>
    </xf>
    <xf numFmtId="169" fontId="21" fillId="0" borderId="34" xfId="1" applyNumberFormat="1" applyFont="1" applyBorder="1" applyAlignment="1">
      <alignment horizontal="center" vertical="center"/>
    </xf>
    <xf numFmtId="0" fontId="15" fillId="0" borderId="22" xfId="0" applyFont="1" applyBorder="1" applyAlignment="1">
      <alignment vertical="center" wrapText="1"/>
    </xf>
    <xf numFmtId="170" fontId="21" fillId="0" borderId="20" xfId="12" applyNumberFormat="1" applyFont="1" applyBorder="1" applyAlignment="1">
      <alignment horizontal="center" vertical="center" wrapText="1"/>
    </xf>
    <xf numFmtId="170" fontId="21" fillId="0" borderId="2" xfId="12" applyNumberFormat="1" applyFont="1" applyBorder="1" applyAlignment="1">
      <alignment horizontal="center" vertical="center" wrapText="1"/>
    </xf>
    <xf numFmtId="5" fontId="21" fillId="0" borderId="2" xfId="12" applyNumberFormat="1" applyFont="1" applyBorder="1" applyAlignment="1">
      <alignment horizontal="center" vertical="center" wrapText="1"/>
    </xf>
    <xf numFmtId="170" fontId="21" fillId="0" borderId="11" xfId="0" applyNumberFormat="1" applyFont="1" applyBorder="1" applyAlignment="1">
      <alignment horizontal="center" vertical="center"/>
    </xf>
    <xf numFmtId="0" fontId="15" fillId="0" borderId="11" xfId="0" applyFont="1" applyBorder="1" applyAlignment="1">
      <alignment vertical="center"/>
    </xf>
    <xf numFmtId="0" fontId="15" fillId="0" borderId="1" xfId="61" applyFont="1" applyBorder="1" applyAlignment="1">
      <alignment vertical="center" wrapText="1"/>
    </xf>
    <xf numFmtId="0" fontId="22" fillId="0" borderId="0" xfId="0" applyFont="1" applyAlignment="1">
      <alignment vertical="center"/>
    </xf>
    <xf numFmtId="170" fontId="21" fillId="0" borderId="31" xfId="1" applyNumberFormat="1" applyFont="1" applyBorder="1" applyAlignment="1">
      <alignment horizontal="center" vertical="center"/>
    </xf>
    <xf numFmtId="170" fontId="21" fillId="0" borderId="35" xfId="0" applyNumberFormat="1" applyFont="1" applyBorder="1" applyAlignment="1">
      <alignment horizontal="center" vertical="center"/>
    </xf>
    <xf numFmtId="170" fontId="21" fillId="0" borderId="33" xfId="0" applyNumberFormat="1" applyFont="1" applyBorder="1" applyAlignment="1">
      <alignment horizontal="center" vertical="center"/>
    </xf>
    <xf numFmtId="170" fontId="21" fillId="0" borderId="34" xfId="0" applyNumberFormat="1" applyFont="1" applyBorder="1" applyAlignment="1">
      <alignment horizontal="center" vertical="center"/>
    </xf>
    <xf numFmtId="170" fontId="21" fillId="0" borderId="17" xfId="0" applyNumberFormat="1" applyFont="1" applyBorder="1" applyAlignment="1">
      <alignment horizontal="center" vertical="center"/>
    </xf>
    <xf numFmtId="170" fontId="21" fillId="0" borderId="19" xfId="0" applyNumberFormat="1" applyFont="1" applyBorder="1" applyAlignment="1">
      <alignment horizontal="center" vertical="center"/>
    </xf>
    <xf numFmtId="6" fontId="15" fillId="0" borderId="17" xfId="0" applyNumberFormat="1" applyFont="1" applyBorder="1" applyAlignment="1">
      <alignment horizontal="center" vertical="center"/>
    </xf>
    <xf numFmtId="0" fontId="15" fillId="0" borderId="22" xfId="0" applyFont="1" applyBorder="1" applyAlignment="1">
      <alignment vertical="center"/>
    </xf>
    <xf numFmtId="170" fontId="21" fillId="0" borderId="17" xfId="0" applyNumberFormat="1" applyFont="1" applyBorder="1" applyAlignment="1">
      <alignment horizontal="center" vertical="center" wrapText="1"/>
    </xf>
    <xf numFmtId="0" fontId="15" fillId="0" borderId="2" xfId="3" applyFont="1" applyBorder="1" applyAlignment="1">
      <alignment vertical="center"/>
    </xf>
    <xf numFmtId="169" fontId="21" fillId="0" borderId="17" xfId="3" applyNumberFormat="1" applyFont="1" applyBorder="1" applyAlignment="1">
      <alignment horizontal="center" vertical="center"/>
    </xf>
    <xf numFmtId="0" fontId="15" fillId="0" borderId="2" xfId="0" applyFont="1" applyBorder="1" applyAlignment="1">
      <alignment horizontal="left" vertical="center"/>
    </xf>
    <xf numFmtId="170" fontId="21" fillId="0" borderId="19" xfId="1" applyNumberFormat="1" applyFont="1" applyFill="1" applyBorder="1" applyAlignment="1">
      <alignment horizontal="center" vertical="center"/>
    </xf>
    <xf numFmtId="170" fontId="21" fillId="0" borderId="19" xfId="1" applyNumberFormat="1" applyFont="1" applyFill="1" applyBorder="1" applyAlignment="1">
      <alignment horizontal="center" vertical="center" wrapText="1"/>
    </xf>
    <xf numFmtId="170" fontId="15" fillId="0" borderId="17" xfId="0" applyNumberFormat="1" applyFont="1" applyBorder="1" applyAlignment="1">
      <alignment vertical="center" wrapText="1"/>
    </xf>
    <xf numFmtId="0" fontId="21" fillId="0" borderId="37" xfId="12" applyFont="1" applyBorder="1" applyAlignment="1">
      <alignment horizontal="center" vertical="center" wrapText="1"/>
    </xf>
    <xf numFmtId="0" fontId="21" fillId="0" borderId="38" xfId="12" applyFont="1" applyBorder="1" applyAlignment="1">
      <alignment horizontal="center" vertical="center" wrapText="1"/>
    </xf>
    <xf numFmtId="0" fontId="15" fillId="0" borderId="39" xfId="12" applyFont="1" applyBorder="1" applyAlignment="1">
      <alignment vertical="center" wrapText="1"/>
    </xf>
    <xf numFmtId="164" fontId="21" fillId="0" borderId="40" xfId="14" applyNumberFormat="1" applyFont="1" applyFill="1" applyBorder="1" applyAlignment="1">
      <alignment horizontal="center" vertical="center"/>
    </xf>
    <xf numFmtId="0" fontId="15" fillId="0" borderId="39" xfId="12" applyFont="1" applyBorder="1" applyAlignment="1">
      <alignment horizontal="left" vertical="center"/>
    </xf>
    <xf numFmtId="170" fontId="21" fillId="0" borderId="41" xfId="0" applyNumberFormat="1" applyFont="1" applyBorder="1" applyAlignment="1">
      <alignment horizontal="center" vertical="center"/>
    </xf>
    <xf numFmtId="0" fontId="15" fillId="0" borderId="39" xfId="12" applyFont="1" applyBorder="1" applyAlignment="1">
      <alignment horizontal="left" vertical="center" wrapText="1"/>
    </xf>
    <xf numFmtId="0" fontId="21" fillId="0" borderId="36" xfId="12" applyFont="1" applyBorder="1" applyAlignment="1">
      <alignment vertical="center"/>
    </xf>
    <xf numFmtId="40" fontId="21" fillId="0" borderId="40" xfId="14" applyNumberFormat="1" applyFont="1" applyFill="1" applyBorder="1" applyAlignment="1">
      <alignment horizontal="center" vertical="center"/>
    </xf>
    <xf numFmtId="40" fontId="21" fillId="0" borderId="40" xfId="13" applyNumberFormat="1" applyFont="1" applyFill="1" applyBorder="1" applyAlignment="1">
      <alignment horizontal="center" vertical="center"/>
    </xf>
    <xf numFmtId="38" fontId="21" fillId="0" borderId="40" xfId="14" applyNumberFormat="1" applyFont="1" applyFill="1" applyBorder="1" applyAlignment="1">
      <alignment horizontal="center" vertical="center"/>
    </xf>
    <xf numFmtId="38" fontId="21" fillId="0" borderId="41" xfId="0" applyNumberFormat="1" applyFont="1" applyBorder="1" applyAlignment="1">
      <alignment horizontal="center" vertical="center"/>
    </xf>
    <xf numFmtId="0" fontId="15" fillId="0" borderId="39" xfId="0" applyFont="1" applyBorder="1" applyAlignment="1">
      <alignment vertical="center" wrapText="1"/>
    </xf>
    <xf numFmtId="170" fontId="20" fillId="0" borderId="3" xfId="0" applyNumberFormat="1" applyFont="1" applyBorder="1" applyAlignment="1">
      <alignment horizontal="center" vertical="center"/>
    </xf>
    <xf numFmtId="169" fontId="20" fillId="0" borderId="3" xfId="0" applyNumberFormat="1" applyFont="1" applyBorder="1" applyAlignment="1">
      <alignment horizontal="center" vertical="center"/>
    </xf>
    <xf numFmtId="0" fontId="21" fillId="0" borderId="1" xfId="0" applyFont="1" applyBorder="1" applyAlignment="1">
      <alignment horizontal="center" vertical="center" wrapText="1"/>
    </xf>
    <xf numFmtId="0" fontId="48" fillId="0" borderId="0" xfId="7" applyFont="1" applyAlignment="1">
      <alignment horizontal="center"/>
    </xf>
    <xf numFmtId="0" fontId="43" fillId="0" borderId="0" xfId="0" applyFont="1" applyAlignment="1">
      <alignment horizontal="left" wrapText="1"/>
    </xf>
    <xf numFmtId="0" fontId="21" fillId="0" borderId="10" xfId="12" applyFont="1" applyBorder="1" applyAlignment="1">
      <alignment horizontal="left" vertical="center"/>
    </xf>
    <xf numFmtId="170" fontId="20" fillId="0" borderId="10" xfId="12" applyNumberFormat="1" applyFont="1" applyBorder="1" applyAlignment="1">
      <alignment horizontal="center" vertical="center"/>
    </xf>
    <xf numFmtId="38" fontId="20" fillId="0" borderId="10" xfId="12" applyNumberFormat="1" applyFont="1" applyBorder="1" applyAlignment="1">
      <alignment horizontal="center" vertical="center"/>
    </xf>
    <xf numFmtId="0" fontId="21" fillId="0" borderId="10" xfId="12" applyFont="1" applyBorder="1" applyAlignment="1">
      <alignment horizontal="left" vertical="center" wrapText="1"/>
    </xf>
    <xf numFmtId="0" fontId="21" fillId="0" borderId="11" xfId="0" applyFont="1" applyBorder="1" applyAlignment="1">
      <alignment horizontal="center" vertical="center" wrapText="1"/>
    </xf>
    <xf numFmtId="170" fontId="21" fillId="0" borderId="11" xfId="1" applyNumberFormat="1" applyFont="1" applyBorder="1" applyAlignment="1">
      <alignment horizontal="center" vertical="center"/>
    </xf>
    <xf numFmtId="170" fontId="15" fillId="0" borderId="11" xfId="0" applyNumberFormat="1" applyFont="1" applyBorder="1" applyAlignment="1">
      <alignment vertical="center" wrapText="1"/>
    </xf>
    <xf numFmtId="0" fontId="21" fillId="0" borderId="11" xfId="0" applyFont="1" applyBorder="1" applyAlignment="1">
      <alignment horizontal="left" vertical="center"/>
    </xf>
    <xf numFmtId="170" fontId="20" fillId="0" borderId="11" xfId="0" applyNumberFormat="1" applyFont="1" applyBorder="1" applyAlignment="1">
      <alignment horizontal="center" vertical="center"/>
    </xf>
    <xf numFmtId="169" fontId="21" fillId="0" borderId="11" xfId="1" applyNumberFormat="1" applyFont="1" applyBorder="1" applyAlignment="1">
      <alignment horizontal="center" vertical="center"/>
    </xf>
    <xf numFmtId="171" fontId="15" fillId="0" borderId="11" xfId="0" applyNumberFormat="1" applyFont="1" applyBorder="1" applyAlignment="1">
      <alignment horizontal="center" vertical="center"/>
    </xf>
    <xf numFmtId="171" fontId="20" fillId="0" borderId="11" xfId="0" applyNumberFormat="1" applyFont="1" applyBorder="1" applyAlignment="1">
      <alignment horizontal="center" vertical="center"/>
    </xf>
    <xf numFmtId="169" fontId="21" fillId="0" borderId="11" xfId="0" applyNumberFormat="1" applyFont="1" applyBorder="1" applyAlignment="1">
      <alignment horizontal="center" vertical="center" wrapText="1"/>
    </xf>
    <xf numFmtId="169" fontId="21" fillId="0" borderId="11" xfId="0" applyNumberFormat="1" applyFont="1" applyBorder="1" applyAlignment="1">
      <alignment horizontal="center" vertical="center"/>
    </xf>
    <xf numFmtId="0" fontId="21" fillId="0" borderId="26" xfId="0" applyFont="1" applyBorder="1" applyAlignment="1">
      <alignment horizontal="left" vertical="center"/>
    </xf>
    <xf numFmtId="170" fontId="21" fillId="0" borderId="26" xfId="0" applyNumberFormat="1" applyFont="1" applyBorder="1" applyAlignment="1">
      <alignment horizontal="center" vertical="center"/>
    </xf>
    <xf numFmtId="0" fontId="15" fillId="0" borderId="26" xfId="0" applyFont="1" applyBorder="1" applyAlignment="1">
      <alignment vertical="center"/>
    </xf>
    <xf numFmtId="169" fontId="21" fillId="0" borderId="26" xfId="1" applyNumberFormat="1" applyFont="1" applyBorder="1" applyAlignment="1">
      <alignment horizontal="center" vertical="center"/>
    </xf>
    <xf numFmtId="169" fontId="20" fillId="0" borderId="26" xfId="0" applyNumberFormat="1" applyFont="1" applyBorder="1" applyAlignment="1">
      <alignment horizontal="center" vertical="center"/>
    </xf>
    <xf numFmtId="170" fontId="20" fillId="0" borderId="26"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23" xfId="0" applyFont="1" applyBorder="1" applyAlignment="1">
      <alignment vertical="center"/>
    </xf>
    <xf numFmtId="0" fontId="21" fillId="0" borderId="23" xfId="0" applyFont="1" applyBorder="1" applyAlignment="1">
      <alignment horizontal="center" vertical="center" wrapText="1"/>
    </xf>
    <xf numFmtId="0" fontId="15" fillId="0" borderId="13" xfId="0" applyFont="1" applyBorder="1" applyAlignment="1">
      <alignment vertical="center" wrapText="1"/>
    </xf>
    <xf numFmtId="0" fontId="21" fillId="0" borderId="13" xfId="0" applyFont="1" applyBorder="1" applyAlignment="1">
      <alignment horizontal="center" vertical="center"/>
    </xf>
    <xf numFmtId="0" fontId="21" fillId="0" borderId="13" xfId="0" applyFont="1" applyBorder="1" applyAlignment="1">
      <alignment horizontal="left" vertical="center"/>
    </xf>
    <xf numFmtId="170" fontId="15" fillId="0" borderId="42" xfId="0" applyNumberFormat="1" applyFont="1" applyBorder="1" applyAlignment="1">
      <alignment vertical="center"/>
    </xf>
    <xf numFmtId="166" fontId="34" fillId="0" borderId="26" xfId="1" applyFont="1" applyBorder="1" applyAlignment="1">
      <alignment horizontal="center" vertical="center"/>
    </xf>
    <xf numFmtId="0" fontId="21" fillId="0" borderId="43" xfId="0" applyFont="1" applyBorder="1" applyAlignment="1">
      <alignment horizontal="left" vertical="center"/>
    </xf>
    <xf numFmtId="6" fontId="21" fillId="0" borderId="26" xfId="0" applyNumberFormat="1" applyFont="1" applyBorder="1" applyAlignment="1">
      <alignment horizontal="center" vertical="center"/>
    </xf>
    <xf numFmtId="169" fontId="20" fillId="0" borderId="1" xfId="0" applyNumberFormat="1" applyFont="1" applyBorder="1" applyAlignment="1">
      <alignment horizontal="center" vertical="center"/>
    </xf>
    <xf numFmtId="0" fontId="15" fillId="0" borderId="44" xfId="0" applyFont="1" applyBorder="1" applyAlignment="1">
      <alignment vertical="center"/>
    </xf>
    <xf numFmtId="0" fontId="15" fillId="0" borderId="23" xfId="0" applyFont="1" applyBorder="1" applyAlignment="1">
      <alignment vertical="center"/>
    </xf>
    <xf numFmtId="0" fontId="34" fillId="0" borderId="26" xfId="0" applyFont="1" applyBorder="1" applyAlignment="1">
      <alignment vertical="center"/>
    </xf>
    <xf numFmtId="166" fontId="21" fillId="0" borderId="45" xfId="1" applyFont="1" applyBorder="1" applyAlignment="1">
      <alignment horizontal="center" vertical="center"/>
    </xf>
    <xf numFmtId="0" fontId="21" fillId="0" borderId="1" xfId="0" applyFont="1" applyBorder="1" applyAlignment="1">
      <alignment horizontal="center" wrapText="1"/>
    </xf>
    <xf numFmtId="0" fontId="6" fillId="0" borderId="0" xfId="71"/>
    <xf numFmtId="0" fontId="15" fillId="0" borderId="2" xfId="71" applyFont="1" applyBorder="1" applyAlignment="1">
      <alignment vertical="center" wrapText="1"/>
    </xf>
    <xf numFmtId="5" fontId="39" fillId="0" borderId="2" xfId="72" applyNumberFormat="1" applyFont="1" applyFill="1" applyBorder="1" applyAlignment="1">
      <alignment horizontal="center" vertical="center" wrapText="1"/>
    </xf>
    <xf numFmtId="0" fontId="15" fillId="0" borderId="0" xfId="71" applyFont="1" applyAlignment="1">
      <alignment vertical="center" wrapText="1"/>
    </xf>
    <xf numFmtId="5" fontId="39" fillId="0" borderId="0" xfId="72" applyNumberFormat="1" applyFont="1" applyFill="1" applyBorder="1" applyAlignment="1">
      <alignment horizontal="center" vertical="center" wrapText="1"/>
    </xf>
    <xf numFmtId="0" fontId="21" fillId="0" borderId="1" xfId="0" applyFont="1" applyBorder="1" applyAlignment="1">
      <alignment vertical="center" wrapText="1"/>
    </xf>
    <xf numFmtId="9" fontId="21" fillId="0" borderId="17" xfId="73" applyFont="1" applyFill="1" applyBorder="1" applyAlignment="1">
      <alignment horizontal="center" vertical="center"/>
    </xf>
    <xf numFmtId="9" fontId="21" fillId="0" borderId="2" xfId="73" applyFont="1" applyFill="1" applyBorder="1" applyAlignment="1">
      <alignment horizontal="center" vertical="center"/>
    </xf>
    <xf numFmtId="0" fontId="15" fillId="0" borderId="44" xfId="0" applyFont="1" applyBorder="1" applyAlignment="1">
      <alignment vertical="center" wrapText="1"/>
    </xf>
    <xf numFmtId="169" fontId="21" fillId="0" borderId="44" xfId="1" applyNumberFormat="1" applyFont="1" applyBorder="1" applyAlignment="1">
      <alignment horizontal="center" vertical="center"/>
    </xf>
    <xf numFmtId="0" fontId="15" fillId="0" borderId="23" xfId="0" applyFont="1" applyBorder="1" applyAlignment="1">
      <alignment vertical="center" wrapText="1"/>
    </xf>
    <xf numFmtId="169" fontId="15" fillId="0" borderId="23" xfId="0" applyNumberFormat="1" applyFont="1" applyBorder="1" applyAlignment="1">
      <alignment vertical="center"/>
    </xf>
    <xf numFmtId="170" fontId="15" fillId="0" borderId="23" xfId="0" applyNumberFormat="1" applyFont="1" applyBorder="1" applyAlignment="1">
      <alignment horizontal="center" vertical="center"/>
    </xf>
    <xf numFmtId="0" fontId="15" fillId="0" borderId="27" xfId="0" applyFont="1" applyBorder="1" applyAlignment="1">
      <alignment vertical="center" wrapText="1"/>
    </xf>
    <xf numFmtId="0" fontId="6" fillId="0" borderId="0" xfId="74"/>
    <xf numFmtId="0" fontId="27" fillId="0" borderId="1" xfId="74" applyFont="1" applyBorder="1" applyAlignment="1">
      <alignment horizontal="center" vertical="center"/>
    </xf>
    <xf numFmtId="0" fontId="27" fillId="0" borderId="3" xfId="74" applyFont="1" applyBorder="1" applyAlignment="1">
      <alignment horizontal="center" vertical="center" wrapText="1"/>
    </xf>
    <xf numFmtId="0" fontId="15" fillId="0" borderId="1" xfId="75" applyFont="1" applyBorder="1" applyAlignment="1">
      <alignment vertical="center" wrapText="1"/>
    </xf>
    <xf numFmtId="0" fontId="27" fillId="0" borderId="1" xfId="74" applyFont="1" applyBorder="1" applyAlignment="1">
      <alignment horizontal="center" vertical="center" wrapText="1"/>
    </xf>
    <xf numFmtId="0" fontId="15" fillId="0" borderId="1" xfId="74" applyFont="1" applyBorder="1" applyAlignment="1">
      <alignment vertical="center"/>
    </xf>
    <xf numFmtId="0" fontId="15" fillId="0" borderId="7" xfId="74" applyFont="1" applyBorder="1" applyAlignment="1">
      <alignment vertical="center" wrapText="1"/>
    </xf>
    <xf numFmtId="164" fontId="6" fillId="0" borderId="0" xfId="74" applyNumberFormat="1"/>
    <xf numFmtId="0" fontId="21" fillId="0" borderId="0" xfId="74" applyFont="1" applyAlignment="1">
      <alignment horizontal="left" vertical="center"/>
    </xf>
    <xf numFmtId="170" fontId="20" fillId="0" borderId="10" xfId="6" applyNumberFormat="1" applyFont="1" applyBorder="1" applyAlignment="1">
      <alignment horizontal="center" vertical="center"/>
    </xf>
    <xf numFmtId="170" fontId="21" fillId="0" borderId="0" xfId="3" applyNumberFormat="1" applyFont="1" applyBorder="1" applyAlignment="1">
      <alignment horizontal="center" vertical="center"/>
    </xf>
    <xf numFmtId="0" fontId="15" fillId="0" borderId="0" xfId="6" applyFont="1" applyAlignment="1">
      <alignment vertical="center"/>
    </xf>
    <xf numFmtId="170" fontId="15" fillId="0" borderId="0" xfId="6" applyNumberFormat="1" applyFont="1" applyAlignment="1">
      <alignment vertical="center"/>
    </xf>
    <xf numFmtId="0" fontId="15" fillId="0" borderId="1" xfId="6" applyFont="1" applyBorder="1" applyAlignment="1">
      <alignment vertical="center"/>
    </xf>
    <xf numFmtId="0" fontId="15" fillId="0" borderId="0" xfId="74" applyFont="1" applyAlignment="1">
      <alignment vertical="center"/>
    </xf>
    <xf numFmtId="170" fontId="21" fillId="0" borderId="0" xfId="74" applyNumberFormat="1" applyFont="1" applyAlignment="1">
      <alignment horizontal="center" vertical="center"/>
    </xf>
    <xf numFmtId="0" fontId="43" fillId="0" borderId="0" xfId="6" applyFont="1" applyAlignment="1">
      <alignment horizontal="left" wrapText="1"/>
    </xf>
    <xf numFmtId="0" fontId="21" fillId="0" borderId="0" xfId="71" applyFont="1" applyAlignment="1">
      <alignment horizontal="center" vertical="center"/>
    </xf>
    <xf numFmtId="0" fontId="15" fillId="0" borderId="0" xfId="71" applyFont="1" applyAlignment="1">
      <alignment vertical="center"/>
    </xf>
    <xf numFmtId="0" fontId="26" fillId="0" borderId="0" xfId="71" applyFont="1" applyAlignment="1">
      <alignment vertical="center"/>
    </xf>
    <xf numFmtId="5" fontId="21" fillId="0" borderId="2" xfId="71" applyNumberFormat="1" applyFont="1" applyBorder="1" applyAlignment="1">
      <alignment horizontal="center" vertical="center" wrapText="1"/>
    </xf>
    <xf numFmtId="43" fontId="26" fillId="0" borderId="0" xfId="5" applyFont="1" applyBorder="1" applyAlignment="1">
      <alignment vertical="center"/>
    </xf>
    <xf numFmtId="0" fontId="6" fillId="0" borderId="0" xfId="74" applyAlignment="1">
      <alignment vertical="center"/>
    </xf>
    <xf numFmtId="0" fontId="14" fillId="0" borderId="0" xfId="6"/>
    <xf numFmtId="0" fontId="28" fillId="2" borderId="0" xfId="6" applyFont="1" applyFill="1" applyAlignment="1">
      <alignment vertical="center"/>
    </xf>
    <xf numFmtId="0" fontId="14" fillId="0" borderId="0" xfId="6" applyAlignment="1">
      <alignment vertical="center"/>
    </xf>
    <xf numFmtId="0" fontId="22" fillId="0" borderId="0" xfId="6" applyFont="1" applyAlignment="1">
      <alignment vertical="center" wrapText="1"/>
    </xf>
    <xf numFmtId="0" fontId="6" fillId="0" borderId="0" xfId="75"/>
    <xf numFmtId="0" fontId="15" fillId="0" borderId="0" xfId="75" applyFont="1" applyAlignment="1">
      <alignment vertical="center" wrapText="1"/>
    </xf>
    <xf numFmtId="0" fontId="21" fillId="0" borderId="0" xfId="75" applyFont="1" applyAlignment="1">
      <alignment horizontal="center" vertical="center"/>
    </xf>
    <xf numFmtId="0" fontId="15" fillId="0" borderId="0" xfId="75" applyFont="1" applyAlignment="1">
      <alignment vertical="center"/>
    </xf>
    <xf numFmtId="0" fontId="26" fillId="0" borderId="0" xfId="75" applyFont="1" applyAlignment="1">
      <alignment vertical="center"/>
    </xf>
    <xf numFmtId="0" fontId="15" fillId="0" borderId="2" xfId="75" applyFont="1" applyBorder="1" applyAlignment="1">
      <alignment vertical="center" wrapText="1"/>
    </xf>
    <xf numFmtId="5" fontId="21" fillId="0" borderId="2" xfId="75" applyNumberFormat="1" applyFont="1" applyBorder="1" applyAlignment="1">
      <alignment horizontal="center" vertical="center" wrapText="1"/>
    </xf>
    <xf numFmtId="169" fontId="35" fillId="0" borderId="11" xfId="1" applyNumberFormat="1" applyFont="1" applyBorder="1" applyAlignment="1">
      <alignment horizontal="center" vertical="center"/>
    </xf>
    <xf numFmtId="9" fontId="21" fillId="0" borderId="31" xfId="36" applyFont="1" applyFill="1" applyBorder="1" applyAlignment="1">
      <alignment horizontal="center" vertical="center"/>
    </xf>
    <xf numFmtId="9" fontId="21" fillId="0" borderId="3" xfId="36" applyFont="1" applyFill="1" applyBorder="1" applyAlignment="1">
      <alignment horizontal="center" vertical="center"/>
    </xf>
    <xf numFmtId="0" fontId="15" fillId="0" borderId="32" xfId="0" applyFont="1" applyBorder="1" applyAlignment="1">
      <alignment vertical="center" wrapText="1"/>
    </xf>
    <xf numFmtId="166" fontId="21" fillId="0" borderId="46" xfId="1" applyFont="1" applyBorder="1" applyAlignment="1">
      <alignment horizontal="center" vertical="center"/>
    </xf>
    <xf numFmtId="166" fontId="21" fillId="0" borderId="4" xfId="1" applyFont="1" applyBorder="1" applyAlignment="1">
      <alignment horizontal="center" vertical="center"/>
    </xf>
    <xf numFmtId="0" fontId="15" fillId="0" borderId="3" xfId="6" applyFont="1" applyBorder="1" applyAlignment="1">
      <alignment vertical="center"/>
    </xf>
    <xf numFmtId="0" fontId="15" fillId="0" borderId="0" xfId="0" applyFont="1" applyAlignment="1">
      <alignment horizontal="left" vertical="center" wrapText="1"/>
    </xf>
    <xf numFmtId="0" fontId="16" fillId="0" borderId="0" xfId="0" applyFont="1" applyAlignment="1">
      <alignment horizontal="center" vertical="center"/>
    </xf>
    <xf numFmtId="0" fontId="36" fillId="0" borderId="12"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15" fillId="0" borderId="2" xfId="0" applyFont="1" applyBorder="1" applyAlignment="1">
      <alignment horizontal="left" vertical="center" wrapText="1"/>
    </xf>
    <xf numFmtId="0" fontId="15" fillId="0" borderId="11" xfId="0" applyFont="1" applyBorder="1" applyAlignment="1">
      <alignment horizontal="left" vertical="center" wrapText="1"/>
    </xf>
    <xf numFmtId="0" fontId="15" fillId="0" borderId="26" xfId="0" applyFont="1" applyBorder="1" applyAlignment="1">
      <alignment vertical="center" wrapText="1"/>
    </xf>
    <xf numFmtId="0" fontId="15" fillId="0" borderId="2" xfId="0" applyFont="1" applyBorder="1" applyAlignment="1">
      <alignment vertical="center" wrapText="1"/>
    </xf>
    <xf numFmtId="0" fontId="24" fillId="0" borderId="0" xfId="0" applyFont="1" applyAlignment="1">
      <alignment horizontal="center" vertical="center" wrapText="1"/>
    </xf>
    <xf numFmtId="0" fontId="42" fillId="0" borderId="0" xfId="7" applyFont="1" applyAlignment="1">
      <alignment horizontal="center"/>
    </xf>
    <xf numFmtId="164" fontId="0" fillId="0" borderId="0" xfId="0" applyNumberFormat="1"/>
    <xf numFmtId="43" fontId="26" fillId="0" borderId="0" xfId="5" applyFont="1" applyAlignment="1">
      <alignment vertical="center"/>
    </xf>
    <xf numFmtId="164" fontId="32" fillId="0" borderId="0" xfId="0" applyNumberFormat="1" applyFont="1" applyAlignment="1">
      <alignment vertical="center"/>
    </xf>
    <xf numFmtId="0" fontId="5" fillId="0" borderId="0" xfId="76"/>
    <xf numFmtId="0" fontId="15" fillId="0" borderId="1" xfId="76" applyFont="1" applyBorder="1" applyAlignment="1">
      <alignment vertical="center"/>
    </xf>
    <xf numFmtId="0" fontId="21" fillId="0" borderId="5" xfId="76" applyFont="1" applyBorder="1" applyAlignment="1">
      <alignment horizontal="center" vertical="center" wrapText="1"/>
    </xf>
    <xf numFmtId="0" fontId="21" fillId="0" borderId="4" xfId="76" applyFont="1" applyBorder="1" applyAlignment="1">
      <alignment horizontal="center" vertical="center" wrapText="1"/>
    </xf>
    <xf numFmtId="0" fontId="21" fillId="0" borderId="0" xfId="76" applyFont="1" applyAlignment="1">
      <alignment horizontal="center" vertical="center" wrapText="1"/>
    </xf>
    <xf numFmtId="0" fontId="21" fillId="0" borderId="0" xfId="76" applyFont="1" applyAlignment="1">
      <alignment horizontal="center" vertical="center"/>
    </xf>
    <xf numFmtId="0" fontId="15" fillId="0" borderId="1" xfId="76" applyFont="1" applyBorder="1" applyAlignment="1">
      <alignment vertical="center" wrapText="1"/>
    </xf>
    <xf numFmtId="40" fontId="21" fillId="0" borderId="5" xfId="76" applyNumberFormat="1" applyFont="1" applyBorder="1" applyAlignment="1">
      <alignment horizontal="center" vertical="center" wrapText="1"/>
    </xf>
    <xf numFmtId="40" fontId="21" fillId="0" borderId="4" xfId="77" applyNumberFormat="1" applyFont="1" applyFill="1" applyBorder="1" applyAlignment="1">
      <alignment horizontal="center" vertical="center"/>
    </xf>
    <xf numFmtId="0" fontId="15" fillId="0" borderId="1" xfId="76" applyFont="1" applyBorder="1" applyAlignment="1">
      <alignment horizontal="left" vertical="center"/>
    </xf>
    <xf numFmtId="170" fontId="21" fillId="0" borderId="1" xfId="6" applyNumberFormat="1" applyFont="1" applyBorder="1" applyAlignment="1">
      <alignment horizontal="center" vertical="center"/>
    </xf>
    <xf numFmtId="164" fontId="21" fillId="0" borderId="0" xfId="76" applyNumberFormat="1" applyFont="1" applyAlignment="1">
      <alignment horizontal="center" vertical="center"/>
    </xf>
    <xf numFmtId="0" fontId="15" fillId="0" borderId="0" xfId="76" applyFont="1" applyAlignment="1">
      <alignment vertical="center"/>
    </xf>
    <xf numFmtId="0" fontId="15" fillId="0" borderId="1" xfId="76" applyFont="1" applyBorder="1" applyAlignment="1">
      <alignment horizontal="left" vertical="center" wrapText="1"/>
    </xf>
    <xf numFmtId="0" fontId="21" fillId="0" borderId="0" xfId="76" applyFont="1" applyAlignment="1">
      <alignment horizontal="left" vertical="center"/>
    </xf>
    <xf numFmtId="170" fontId="20" fillId="0" borderId="0" xfId="76" applyNumberFormat="1" applyFont="1" applyAlignment="1">
      <alignment horizontal="center" vertical="center"/>
    </xf>
    <xf numFmtId="169" fontId="15" fillId="0" borderId="0" xfId="6" applyNumberFormat="1" applyFont="1" applyAlignment="1">
      <alignment horizontal="center" vertical="center"/>
    </xf>
    <xf numFmtId="0" fontId="15" fillId="0" borderId="0" xfId="76" applyFont="1" applyAlignment="1">
      <alignment vertical="center" wrapText="1"/>
    </xf>
    <xf numFmtId="170" fontId="21" fillId="0" borderId="0" xfId="76" applyNumberFormat="1" applyFont="1" applyAlignment="1">
      <alignment horizontal="center" vertical="center"/>
    </xf>
    <xf numFmtId="0" fontId="45" fillId="0" borderId="0" xfId="76" applyFont="1" applyAlignment="1">
      <alignment vertical="center"/>
    </xf>
    <xf numFmtId="0" fontId="15" fillId="0" borderId="2" xfId="76" applyFont="1" applyBorder="1" applyAlignment="1">
      <alignment vertical="center" wrapText="1"/>
    </xf>
    <xf numFmtId="170" fontId="21" fillId="0" borderId="20" xfId="76" applyNumberFormat="1" applyFont="1" applyBorder="1" applyAlignment="1">
      <alignment horizontal="center" vertical="center" wrapText="1"/>
    </xf>
    <xf numFmtId="170" fontId="21" fillId="0" borderId="41" xfId="76" applyNumberFormat="1" applyFont="1" applyBorder="1" applyAlignment="1">
      <alignment horizontal="center" vertical="center"/>
    </xf>
    <xf numFmtId="0" fontId="34" fillId="0" borderId="11" xfId="76" applyFont="1" applyBorder="1" applyAlignment="1">
      <alignment horizontal="center" vertical="center" wrapText="1"/>
    </xf>
    <xf numFmtId="6" fontId="40" fillId="0" borderId="0" xfId="76" applyNumberFormat="1" applyFont="1"/>
    <xf numFmtId="0" fontId="34" fillId="0" borderId="0" xfId="6" applyFont="1" applyAlignment="1">
      <alignment vertical="center"/>
    </xf>
    <xf numFmtId="169" fontId="34" fillId="0" borderId="0" xfId="4" applyNumberFormat="1" applyFont="1" applyBorder="1" applyAlignment="1">
      <alignment horizontal="center" vertical="center"/>
    </xf>
    <xf numFmtId="0" fontId="15" fillId="0" borderId="26" xfId="0" applyFont="1" applyBorder="1" applyAlignment="1">
      <alignment horizontal="left" vertical="center" wrapText="1"/>
    </xf>
    <xf numFmtId="0" fontId="36" fillId="0" borderId="26" xfId="0" applyFont="1" applyBorder="1" applyAlignment="1">
      <alignment horizontal="left" vertical="center" wrapText="1"/>
    </xf>
    <xf numFmtId="43" fontId="0" fillId="0" borderId="0" xfId="0" applyNumberFormat="1"/>
    <xf numFmtId="170" fontId="21" fillId="3" borderId="1" xfId="0" applyNumberFormat="1" applyFont="1" applyFill="1" applyBorder="1" applyAlignment="1">
      <alignment horizontal="center" vertical="center"/>
    </xf>
    <xf numFmtId="0" fontId="34" fillId="3" borderId="11" xfId="0" applyFont="1" applyFill="1" applyBorder="1" applyAlignment="1">
      <alignment vertical="center"/>
    </xf>
    <xf numFmtId="170" fontId="34" fillId="0" borderId="11" xfId="1" applyNumberFormat="1" applyFont="1" applyFill="1" applyBorder="1" applyAlignment="1">
      <alignment horizontal="center" vertical="center"/>
    </xf>
    <xf numFmtId="43" fontId="0" fillId="0" borderId="0" xfId="5" applyFont="1"/>
    <xf numFmtId="43" fontId="21" fillId="0" borderId="0" xfId="5" applyFont="1" applyAlignment="1">
      <alignment horizontal="center" vertical="center"/>
    </xf>
    <xf numFmtId="0" fontId="16" fillId="0" borderId="0" xfId="2" applyFont="1" applyAlignment="1">
      <alignment vertical="center"/>
    </xf>
    <xf numFmtId="0" fontId="15" fillId="0" borderId="21" xfId="6" applyFont="1" applyBorder="1" applyAlignment="1">
      <alignment vertical="center" wrapText="1"/>
    </xf>
    <xf numFmtId="0" fontId="15" fillId="0" borderId="0" xfId="6" applyFont="1" applyAlignment="1">
      <alignment vertical="center" wrapText="1"/>
    </xf>
    <xf numFmtId="0" fontId="0" fillId="0" borderId="26" xfId="0" applyBorder="1"/>
    <xf numFmtId="0" fontId="0" fillId="0" borderId="21" xfId="0" applyBorder="1"/>
    <xf numFmtId="0" fontId="30" fillId="0" borderId="0" xfId="2" applyFont="1" applyAlignment="1">
      <alignment vertical="center"/>
    </xf>
    <xf numFmtId="164" fontId="6" fillId="0" borderId="0" xfId="71" applyNumberFormat="1"/>
    <xf numFmtId="164" fontId="13" fillId="0" borderId="0" xfId="7" applyNumberFormat="1"/>
    <xf numFmtId="0" fontId="0" fillId="0" borderId="23" xfId="0" applyBorder="1"/>
    <xf numFmtId="0" fontId="15" fillId="0" borderId="0" xfId="71" applyFont="1" applyAlignment="1">
      <alignment horizontal="left" vertical="center" wrapText="1"/>
    </xf>
    <xf numFmtId="0" fontId="15" fillId="0" borderId="47" xfId="71" applyFont="1" applyBorder="1" applyAlignment="1">
      <alignment vertical="center" wrapText="1"/>
    </xf>
    <xf numFmtId="5" fontId="39" fillId="0" borderId="47" xfId="72" applyNumberFormat="1" applyFont="1" applyFill="1" applyBorder="1" applyAlignment="1">
      <alignment horizontal="center" vertical="center" wrapText="1"/>
    </xf>
    <xf numFmtId="170" fontId="21" fillId="0" borderId="45" xfId="0" applyNumberFormat="1" applyFont="1" applyBorder="1" applyAlignment="1">
      <alignment horizontal="center" vertical="center"/>
    </xf>
    <xf numFmtId="0" fontId="15" fillId="3" borderId="0" xfId="0" applyFont="1" applyFill="1" applyAlignment="1">
      <alignment vertical="center"/>
    </xf>
    <xf numFmtId="0" fontId="0" fillId="3" borderId="0" xfId="0" applyFill="1" applyAlignment="1">
      <alignment vertical="center"/>
    </xf>
    <xf numFmtId="0" fontId="21" fillId="3" borderId="0" xfId="0" applyFont="1" applyFill="1" applyAlignment="1">
      <alignment horizontal="center" vertical="center"/>
    </xf>
    <xf numFmtId="0" fontId="21" fillId="3" borderId="1" xfId="0" applyFont="1" applyFill="1" applyBorder="1" applyAlignment="1">
      <alignment horizontal="center" vertical="center"/>
    </xf>
    <xf numFmtId="0" fontId="21" fillId="3" borderId="10"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5" fillId="3" borderId="11" xfId="0" applyFont="1" applyFill="1" applyBorder="1" applyAlignment="1">
      <alignment horizontal="left" vertical="center" wrapText="1"/>
    </xf>
    <xf numFmtId="170" fontId="21" fillId="3" borderId="17" xfId="1" applyNumberFormat="1" applyFont="1" applyFill="1" applyBorder="1" applyAlignment="1">
      <alignment horizontal="center" vertical="center"/>
    </xf>
    <xf numFmtId="0" fontId="15" fillId="3" borderId="2" xfId="0" applyFont="1" applyFill="1" applyBorder="1" applyAlignment="1">
      <alignment vertical="center"/>
    </xf>
    <xf numFmtId="170" fontId="21" fillId="3" borderId="19" xfId="0" applyNumberFormat="1" applyFont="1" applyFill="1" applyBorder="1" applyAlignment="1">
      <alignment horizontal="center" vertical="center"/>
    </xf>
    <xf numFmtId="0" fontId="15" fillId="3" borderId="7" xfId="0" applyFont="1" applyFill="1" applyBorder="1" applyAlignment="1">
      <alignment vertical="center" wrapText="1"/>
    </xf>
    <xf numFmtId="170" fontId="21" fillId="3" borderId="1" xfId="0" applyNumberFormat="1" applyFont="1" applyFill="1" applyBorder="1" applyAlignment="1">
      <alignment horizontal="center" vertical="center" wrapText="1"/>
    </xf>
    <xf numFmtId="164" fontId="15" fillId="3" borderId="0" xfId="0" applyNumberFormat="1" applyFont="1" applyFill="1" applyAlignment="1">
      <alignment vertical="center"/>
    </xf>
    <xf numFmtId="9" fontId="21" fillId="3" borderId="0" xfId="36" applyFont="1" applyFill="1" applyAlignment="1">
      <alignment horizontal="center" vertical="center"/>
    </xf>
    <xf numFmtId="170" fontId="21" fillId="3" borderId="17" xfId="0" applyNumberFormat="1" applyFont="1" applyFill="1" applyBorder="1" applyAlignment="1">
      <alignment horizontal="center" vertical="center"/>
    </xf>
    <xf numFmtId="0" fontId="21" fillId="3" borderId="0" xfId="0" applyFont="1" applyFill="1" applyAlignment="1">
      <alignment horizontal="left" vertical="center"/>
    </xf>
    <xf numFmtId="170" fontId="20" fillId="3" borderId="1" xfId="0" applyNumberFormat="1" applyFont="1" applyFill="1" applyBorder="1" applyAlignment="1">
      <alignment horizontal="center" vertical="center"/>
    </xf>
    <xf numFmtId="170" fontId="15" fillId="3" borderId="0" xfId="0" applyNumberFormat="1" applyFont="1" applyFill="1" applyAlignment="1">
      <alignment horizontal="center" vertical="center"/>
    </xf>
    <xf numFmtId="170" fontId="34" fillId="3" borderId="11" xfId="1" applyNumberFormat="1" applyFont="1" applyFill="1" applyBorder="1" applyAlignment="1">
      <alignment horizontal="center" vertical="center"/>
    </xf>
    <xf numFmtId="0" fontId="34" fillId="3" borderId="0" xfId="0" applyFont="1" applyFill="1" applyAlignment="1">
      <alignment vertical="center"/>
    </xf>
    <xf numFmtId="170" fontId="34" fillId="3" borderId="0" xfId="1" applyNumberFormat="1" applyFont="1" applyFill="1" applyBorder="1" applyAlignment="1">
      <alignment horizontal="center" vertical="center"/>
    </xf>
    <xf numFmtId="0" fontId="15" fillId="3" borderId="0" xfId="0" applyFont="1" applyFill="1" applyAlignment="1">
      <alignment vertical="center" wrapText="1"/>
    </xf>
    <xf numFmtId="170" fontId="21" fillId="3" borderId="0" xfId="0" applyNumberFormat="1" applyFont="1" applyFill="1" applyAlignment="1">
      <alignment horizontal="center" vertical="center" wrapText="1"/>
    </xf>
    <xf numFmtId="0" fontId="15" fillId="3" borderId="2" xfId="0" applyFont="1" applyFill="1" applyBorder="1" applyAlignment="1">
      <alignment horizontal="left" vertical="center" wrapText="1"/>
    </xf>
    <xf numFmtId="170" fontId="21" fillId="3" borderId="1" xfId="1" applyNumberFormat="1" applyFont="1" applyFill="1" applyBorder="1" applyAlignment="1">
      <alignment horizontal="center" vertical="center"/>
    </xf>
    <xf numFmtId="0" fontId="18" fillId="3" borderId="0" xfId="0" applyFont="1" applyFill="1" applyAlignment="1">
      <alignment vertical="center"/>
    </xf>
    <xf numFmtId="0" fontId="28" fillId="3" borderId="0" xfId="0" applyFont="1" applyFill="1" applyAlignment="1">
      <alignment vertical="center"/>
    </xf>
    <xf numFmtId="0" fontId="22" fillId="3" borderId="0" xfId="0" applyFont="1" applyFill="1" applyAlignment="1">
      <alignment vertical="center" wrapText="1"/>
    </xf>
    <xf numFmtId="0" fontId="26" fillId="3" borderId="0" xfId="0" applyFont="1" applyFill="1" applyAlignment="1">
      <alignment vertical="center"/>
    </xf>
    <xf numFmtId="43" fontId="15" fillId="3" borderId="0" xfId="5" applyFont="1" applyFill="1" applyAlignment="1">
      <alignment vertical="center"/>
    </xf>
    <xf numFmtId="169" fontId="34" fillId="0" borderId="11" xfId="1" applyNumberFormat="1" applyFont="1" applyFill="1" applyBorder="1" applyAlignment="1">
      <alignment horizontal="center" vertical="center"/>
    </xf>
    <xf numFmtId="169" fontId="21" fillId="0" borderId="35" xfId="0" applyNumberFormat="1" applyFont="1" applyBorder="1" applyAlignment="1">
      <alignment horizontal="center" vertical="center"/>
    </xf>
    <xf numFmtId="169" fontId="21" fillId="0" borderId="33" xfId="0" applyNumberFormat="1" applyFont="1" applyBorder="1" applyAlignment="1">
      <alignment horizontal="center" vertical="center"/>
    </xf>
    <xf numFmtId="169" fontId="27" fillId="0" borderId="2" xfId="4" applyNumberFormat="1" applyFont="1" applyFill="1" applyBorder="1" applyAlignment="1">
      <alignment horizontal="center" vertical="center"/>
    </xf>
    <xf numFmtId="0" fontId="28" fillId="5" borderId="0" xfId="0" applyFont="1" applyFill="1" applyAlignment="1">
      <alignment vertical="center"/>
    </xf>
    <xf numFmtId="171" fontId="15" fillId="5" borderId="11" xfId="0" applyNumberFormat="1" applyFont="1" applyFill="1" applyBorder="1" applyAlignment="1">
      <alignment horizontal="center" vertical="center"/>
    </xf>
    <xf numFmtId="171" fontId="20" fillId="5" borderId="11" xfId="0" applyNumberFormat="1" applyFont="1" applyFill="1" applyBorder="1" applyAlignment="1">
      <alignment horizontal="center" vertical="center"/>
    </xf>
    <xf numFmtId="170" fontId="21" fillId="5" borderId="1" xfId="0" applyNumberFormat="1" applyFont="1" applyFill="1" applyBorder="1" applyAlignment="1">
      <alignment horizontal="center" vertical="center"/>
    </xf>
    <xf numFmtId="169" fontId="34" fillId="0" borderId="11" xfId="4" applyNumberFormat="1" applyFont="1" applyFill="1" applyBorder="1" applyAlignment="1">
      <alignment horizontal="center" vertical="center"/>
    </xf>
    <xf numFmtId="169" fontId="21" fillId="0" borderId="17" xfId="4" applyNumberFormat="1" applyFont="1" applyBorder="1" applyAlignment="1">
      <alignment horizontal="center" vertical="center"/>
    </xf>
    <xf numFmtId="169" fontId="21" fillId="0" borderId="19" xfId="4" applyNumberFormat="1" applyFont="1" applyBorder="1" applyAlignment="1">
      <alignment horizontal="center" vertical="center"/>
    </xf>
    <xf numFmtId="0" fontId="3" fillId="0" borderId="0" xfId="78"/>
    <xf numFmtId="0" fontId="51" fillId="0" borderId="0" xfId="78" applyFont="1"/>
    <xf numFmtId="0" fontId="51" fillId="3" borderId="0" xfId="78" applyFont="1" applyFill="1"/>
    <xf numFmtId="167" fontId="52" fillId="3" borderId="0" xfId="5" applyNumberFormat="1" applyFont="1" applyFill="1" applyAlignment="1">
      <alignment vertical="center"/>
    </xf>
    <xf numFmtId="0" fontId="53" fillId="0" borderId="0" xfId="0" applyFont="1" applyAlignment="1">
      <alignment vertical="center"/>
    </xf>
    <xf numFmtId="9" fontId="21" fillId="0" borderId="1" xfId="0" applyNumberFormat="1" applyFont="1" applyBorder="1" applyAlignment="1">
      <alignment horizontal="center" vertical="center"/>
    </xf>
    <xf numFmtId="6" fontId="34" fillId="0" borderId="11" xfId="0" applyNumberFormat="1" applyFont="1" applyBorder="1" applyAlignment="1">
      <alignment vertical="center"/>
    </xf>
    <xf numFmtId="170" fontId="15" fillId="0" borderId="3" xfId="0" applyNumberFormat="1" applyFont="1" applyBorder="1" applyAlignment="1">
      <alignment horizontal="center" vertical="center"/>
    </xf>
    <xf numFmtId="0" fontId="28" fillId="0" borderId="0" xfId="6" applyFont="1" applyAlignment="1">
      <alignment vertical="center"/>
    </xf>
    <xf numFmtId="170" fontId="20" fillId="0" borderId="0" xfId="7" applyNumberFormat="1" applyFont="1" applyAlignment="1">
      <alignment horizontal="center" vertical="center"/>
    </xf>
    <xf numFmtId="0" fontId="54" fillId="0" borderId="0" xfId="78" applyFont="1"/>
    <xf numFmtId="0" fontId="2" fillId="0" borderId="0" xfId="78" applyFont="1"/>
    <xf numFmtId="0" fontId="55" fillId="0" borderId="0" xfId="0" applyFont="1"/>
    <xf numFmtId="0" fontId="56" fillId="3" borderId="0" xfId="0" applyFont="1" applyFill="1"/>
    <xf numFmtId="0" fontId="58" fillId="0" borderId="0" xfId="145" applyFont="1" applyAlignment="1">
      <alignment wrapText="1"/>
    </xf>
    <xf numFmtId="0" fontId="59" fillId="3" borderId="0" xfId="0" applyFont="1" applyFill="1" applyAlignment="1">
      <alignment vertical="center"/>
    </xf>
    <xf numFmtId="167" fontId="60" fillId="3" borderId="0" xfId="5" applyNumberFormat="1" applyFont="1" applyFill="1" applyAlignment="1">
      <alignment vertical="center"/>
    </xf>
    <xf numFmtId="0" fontId="61" fillId="0" borderId="0" xfId="12" applyFont="1" applyAlignment="1">
      <alignment vertical="center" readingOrder="1"/>
    </xf>
    <xf numFmtId="0" fontId="62" fillId="0" borderId="0" xfId="78" applyFont="1"/>
    <xf numFmtId="6" fontId="34" fillId="5" borderId="11" xfId="0" applyNumberFormat="1" applyFont="1" applyFill="1" applyBorder="1" applyAlignment="1">
      <alignment vertical="center"/>
    </xf>
    <xf numFmtId="172" fontId="34" fillId="0" borderId="11" xfId="0" applyNumberFormat="1" applyFont="1" applyBorder="1" applyAlignment="1">
      <alignment vertical="center"/>
    </xf>
    <xf numFmtId="0" fontId="21" fillId="3" borderId="0" xfId="0" applyFont="1" applyFill="1" applyAlignment="1">
      <alignment vertical="center"/>
    </xf>
    <xf numFmtId="0" fontId="24" fillId="0" borderId="0" xfId="0" applyFont="1" applyAlignment="1">
      <alignment vertical="center" wrapText="1"/>
    </xf>
    <xf numFmtId="0" fontId="42" fillId="0" borderId="0" xfId="0" applyFont="1" applyAlignment="1">
      <alignment vertical="center"/>
    </xf>
    <xf numFmtId="0" fontId="63" fillId="0" borderId="0" xfId="0" applyFont="1" applyAlignment="1">
      <alignment horizontal="center"/>
    </xf>
    <xf numFmtId="173" fontId="64" fillId="0" borderId="0" xfId="5" applyNumberFormat="1" applyFont="1" applyAlignment="1">
      <alignment vertical="center"/>
    </xf>
    <xf numFmtId="170" fontId="34" fillId="0" borderId="0" xfId="1" applyNumberFormat="1" applyFont="1" applyFill="1" applyBorder="1" applyAlignment="1">
      <alignment horizontal="center" vertical="center"/>
    </xf>
    <xf numFmtId="169" fontId="21" fillId="0" borderId="0" xfId="1" applyNumberFormat="1" applyFont="1" applyFill="1" applyBorder="1" applyAlignment="1">
      <alignment horizontal="center"/>
    </xf>
    <xf numFmtId="0" fontId="36" fillId="0" borderId="0" xfId="0" applyFont="1" applyAlignment="1">
      <alignment horizontal="left" vertical="center" wrapText="1"/>
    </xf>
    <xf numFmtId="169" fontId="21" fillId="0" borderId="0" xfId="1" applyNumberFormat="1" applyFont="1" applyFill="1" applyBorder="1" applyAlignment="1">
      <alignment horizontal="center" vertical="center"/>
    </xf>
    <xf numFmtId="0" fontId="65" fillId="0" borderId="0" xfId="0" applyFont="1" applyAlignment="1">
      <alignment horizontal="center"/>
    </xf>
    <xf numFmtId="0" fontId="42" fillId="0" borderId="0" xfId="0" applyFont="1" applyAlignment="1">
      <alignment horizontal="center"/>
    </xf>
    <xf numFmtId="0" fontId="1" fillId="0" borderId="0" xfId="146"/>
    <xf numFmtId="0" fontId="15" fillId="0" borderId="1" xfId="146" applyFont="1" applyBorder="1" applyAlignment="1">
      <alignment vertical="center"/>
    </xf>
    <xf numFmtId="0" fontId="21" fillId="0" borderId="5" xfId="146" applyFont="1" applyBorder="1" applyAlignment="1">
      <alignment horizontal="center" vertical="center" wrapText="1"/>
    </xf>
    <xf numFmtId="0" fontId="21" fillId="0" borderId="4" xfId="146" applyFont="1" applyBorder="1" applyAlignment="1">
      <alignment horizontal="center" vertical="center" wrapText="1"/>
    </xf>
    <xf numFmtId="0" fontId="21" fillId="0" borderId="0" xfId="146" applyFont="1" applyAlignment="1">
      <alignment horizontal="center" vertical="center" wrapText="1"/>
    </xf>
    <xf numFmtId="0" fontId="21" fillId="0" borderId="0" xfId="146" applyFont="1" applyAlignment="1">
      <alignment horizontal="center" vertical="center"/>
    </xf>
    <xf numFmtId="0" fontId="15" fillId="0" borderId="1" xfId="146" applyFont="1" applyBorder="1" applyAlignment="1">
      <alignment vertical="center" wrapText="1"/>
    </xf>
    <xf numFmtId="40" fontId="21" fillId="0" borderId="5" xfId="146" applyNumberFormat="1" applyFont="1" applyBorder="1" applyAlignment="1">
      <alignment horizontal="center" vertical="center" wrapText="1"/>
    </xf>
    <xf numFmtId="40" fontId="35" fillId="0" borderId="4" xfId="147" applyNumberFormat="1" applyFont="1" applyFill="1" applyBorder="1" applyAlignment="1">
      <alignment horizontal="center" vertical="center"/>
    </xf>
    <xf numFmtId="0" fontId="15" fillId="0" borderId="1" xfId="146" applyFont="1" applyBorder="1" applyAlignment="1">
      <alignment horizontal="left" vertical="center"/>
    </xf>
    <xf numFmtId="164" fontId="21" fillId="0" borderId="0" xfId="146" applyNumberFormat="1" applyFont="1" applyAlignment="1">
      <alignment horizontal="center" vertical="center"/>
    </xf>
    <xf numFmtId="0" fontId="15" fillId="0" borderId="0" xfId="146" applyFont="1" applyAlignment="1">
      <alignment vertical="center"/>
    </xf>
    <xf numFmtId="0" fontId="15" fillId="0" borderId="1" xfId="146" applyFont="1" applyBorder="1" applyAlignment="1">
      <alignment horizontal="left" vertical="center" wrapText="1"/>
    </xf>
    <xf numFmtId="0" fontId="21" fillId="0" borderId="0" xfId="146" applyFont="1" applyAlignment="1">
      <alignment horizontal="left" vertical="center"/>
    </xf>
    <xf numFmtId="170" fontId="20" fillId="0" borderId="0" xfId="146" applyNumberFormat="1" applyFont="1" applyAlignment="1">
      <alignment horizontal="center" vertical="center"/>
    </xf>
    <xf numFmtId="169" fontId="21" fillId="0" borderId="0" xfId="6" applyNumberFormat="1" applyFont="1" applyAlignment="1">
      <alignment horizontal="center" vertical="center" wrapText="1"/>
    </xf>
    <xf numFmtId="169" fontId="21" fillId="0" borderId="1" xfId="4" applyNumberFormat="1" applyFont="1" applyFill="1" applyBorder="1" applyAlignment="1">
      <alignment horizontal="center" vertical="center"/>
    </xf>
    <xf numFmtId="169" fontId="35" fillId="0" borderId="1" xfId="4" applyNumberFormat="1" applyFont="1" applyFill="1" applyBorder="1" applyAlignment="1">
      <alignment horizontal="center" vertical="center"/>
    </xf>
    <xf numFmtId="0" fontId="66" fillId="0" borderId="2" xfId="6" applyFont="1" applyBorder="1" applyAlignment="1">
      <alignment horizontal="left" vertical="center" wrapText="1"/>
    </xf>
    <xf numFmtId="0" fontId="1" fillId="0" borderId="0" xfId="78" applyFont="1" applyAlignment="1">
      <alignment wrapText="1"/>
    </xf>
    <xf numFmtId="0" fontId="1" fillId="0" borderId="0" xfId="71" applyFont="1"/>
    <xf numFmtId="0" fontId="1" fillId="0" borderId="0" xfId="12" applyFont="1"/>
    <xf numFmtId="0" fontId="58" fillId="0" borderId="0" xfId="145" applyFont="1" applyAlignment="1">
      <alignment wrapText="1"/>
    </xf>
    <xf numFmtId="0" fontId="1" fillId="0" borderId="0" xfId="78" applyFont="1" applyAlignment="1">
      <alignment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6" fillId="0" borderId="0" xfId="0" applyFont="1" applyAlignment="1">
      <alignment horizontal="center" vertical="center"/>
    </xf>
    <xf numFmtId="0" fontId="30" fillId="0" borderId="0" xfId="0" applyFont="1" applyAlignment="1">
      <alignment horizontal="center" vertical="center"/>
    </xf>
    <xf numFmtId="0" fontId="36" fillId="0" borderId="12"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0" fillId="0" borderId="0" xfId="0" applyAlignment="1">
      <alignment vertical="center"/>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15" fillId="0" borderId="0" xfId="0" applyFont="1" applyAlignment="1">
      <alignment vertical="center"/>
    </xf>
    <xf numFmtId="0" fontId="15" fillId="0" borderId="0" xfId="0" applyFont="1" applyAlignment="1">
      <alignment horizontal="left" vertical="center" wrapText="1"/>
    </xf>
    <xf numFmtId="0" fontId="33" fillId="0" borderId="0" xfId="0" applyFont="1" applyAlignment="1">
      <alignment horizontal="center" vertical="center"/>
    </xf>
    <xf numFmtId="0" fontId="16" fillId="0" borderId="0" xfId="6" applyFont="1" applyAlignment="1">
      <alignment horizontal="center" vertical="center"/>
    </xf>
    <xf numFmtId="0" fontId="30" fillId="0" borderId="0" xfId="6" applyFont="1" applyAlignment="1">
      <alignment horizontal="center" vertical="center"/>
    </xf>
    <xf numFmtId="0" fontId="15" fillId="0" borderId="12" xfId="71" applyFont="1" applyBorder="1" applyAlignment="1">
      <alignment horizontal="left" vertical="center" wrapText="1"/>
    </xf>
    <xf numFmtId="0" fontId="15" fillId="0" borderId="13" xfId="71" applyFont="1" applyBorder="1" applyAlignment="1">
      <alignment horizontal="left" vertical="center" wrapText="1"/>
    </xf>
    <xf numFmtId="0" fontId="15" fillId="0" borderId="14" xfId="71"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wrapText="1"/>
    </xf>
    <xf numFmtId="0" fontId="15" fillId="0" borderId="13" xfId="0" applyFont="1" applyBorder="1" applyAlignment="1">
      <alignment horizontal="left" wrapText="1"/>
    </xf>
    <xf numFmtId="0" fontId="15" fillId="0" borderId="14" xfId="0" applyFont="1" applyBorder="1" applyAlignment="1">
      <alignment horizontal="left" wrapText="1"/>
    </xf>
    <xf numFmtId="6" fontId="36" fillId="0" borderId="12" xfId="12" applyNumberFormat="1" applyFont="1" applyBorder="1" applyAlignment="1">
      <alignment horizontal="left" vertical="center" wrapText="1"/>
    </xf>
    <xf numFmtId="0" fontId="41" fillId="0" borderId="13" xfId="12" applyFont="1" applyBorder="1" applyAlignment="1">
      <alignment horizontal="left" vertical="center" wrapText="1"/>
    </xf>
    <xf numFmtId="0" fontId="41" fillId="0" borderId="14" xfId="12" applyFont="1" applyBorder="1" applyAlignment="1">
      <alignment horizontal="left" vertical="center" wrapText="1"/>
    </xf>
    <xf numFmtId="0" fontId="15" fillId="0" borderId="12" xfId="6" applyFont="1" applyBorder="1" applyAlignment="1">
      <alignment horizontal="left" vertical="center" wrapText="1"/>
    </xf>
    <xf numFmtId="0" fontId="15" fillId="0" borderId="13" xfId="6" applyFont="1" applyBorder="1" applyAlignment="1">
      <alignment horizontal="left" vertical="center" wrapText="1"/>
    </xf>
    <xf numFmtId="0" fontId="15" fillId="0" borderId="14" xfId="6" applyFont="1" applyBorder="1" applyAlignment="1">
      <alignment horizontal="left" vertical="center" wrapText="1"/>
    </xf>
    <xf numFmtId="0" fontId="50" fillId="0" borderId="12" xfId="0" applyFont="1" applyBorder="1" applyAlignment="1">
      <alignment horizontal="left" vertical="center" wrapText="1"/>
    </xf>
    <xf numFmtId="0" fontId="50" fillId="0" borderId="12" xfId="6" applyFont="1" applyBorder="1" applyAlignment="1">
      <alignment horizontal="left" vertical="center" wrapText="1"/>
    </xf>
    <xf numFmtId="0" fontId="28" fillId="0" borderId="13" xfId="12" applyFont="1" applyBorder="1" applyAlignment="1">
      <alignment horizontal="left" vertical="center" wrapText="1"/>
    </xf>
    <xf numFmtId="0" fontId="28" fillId="0" borderId="14" xfId="12" applyFont="1" applyBorder="1" applyAlignment="1">
      <alignment horizontal="left" vertical="center" wrapText="1"/>
    </xf>
    <xf numFmtId="0" fontId="15" fillId="0" borderId="16" xfId="0" applyFont="1" applyBorder="1" applyAlignment="1">
      <alignment vertical="center" wrapText="1"/>
    </xf>
    <xf numFmtId="0" fontId="15" fillId="0" borderId="13" xfId="0" applyFont="1" applyBorder="1" applyAlignment="1">
      <alignment vertical="center" wrapText="1"/>
    </xf>
    <xf numFmtId="0" fontId="15" fillId="0" borderId="15" xfId="0" applyFont="1" applyBorder="1" applyAlignment="1">
      <alignment vertical="center" wrapText="1"/>
    </xf>
    <xf numFmtId="0" fontId="68" fillId="0" borderId="13" xfId="0" applyFont="1" applyBorder="1" applyAlignment="1">
      <alignment horizontal="left" vertical="center" wrapText="1"/>
    </xf>
    <xf numFmtId="0" fontId="42" fillId="0" borderId="0" xfId="0" applyFont="1" applyAlignment="1">
      <alignment horizontal="center" vertical="center"/>
    </xf>
    <xf numFmtId="0" fontId="15" fillId="0" borderId="26" xfId="0" applyFont="1" applyBorder="1" applyAlignment="1">
      <alignment vertical="center" wrapText="1"/>
    </xf>
    <xf numFmtId="0" fontId="15" fillId="0" borderId="2" xfId="0" applyFont="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0" fillId="0" borderId="13" xfId="0" applyBorder="1" applyAlignment="1">
      <alignment vertical="center"/>
    </xf>
    <xf numFmtId="0" fontId="0" fillId="0" borderId="15" xfId="0" applyBorder="1" applyAlignment="1">
      <alignment vertical="center"/>
    </xf>
    <xf numFmtId="0" fontId="42" fillId="0" borderId="0" xfId="0" applyFont="1" applyAlignment="1">
      <alignment horizontal="center"/>
    </xf>
    <xf numFmtId="0" fontId="34" fillId="0" borderId="12" xfId="0" applyFont="1" applyBorder="1" applyAlignment="1">
      <alignment horizontal="left" vertical="center" wrapText="1"/>
    </xf>
    <xf numFmtId="0" fontId="34" fillId="0" borderId="13" xfId="0" applyFont="1" applyBorder="1" applyAlignment="1">
      <alignment horizontal="left" vertical="center" wrapText="1"/>
    </xf>
    <xf numFmtId="0" fontId="34" fillId="0" borderId="14" xfId="0" applyFont="1" applyBorder="1" applyAlignment="1">
      <alignment horizontal="left" vertical="center" wrapText="1"/>
    </xf>
    <xf numFmtId="0" fontId="15" fillId="0" borderId="32"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5" fillId="0" borderId="30" xfId="0" applyFont="1" applyBorder="1" applyAlignment="1">
      <alignment horizontal="left" vertical="center" wrapText="1"/>
    </xf>
    <xf numFmtId="0" fontId="15" fillId="0" borderId="23" xfId="0" applyFont="1" applyBorder="1" applyAlignment="1">
      <alignment horizontal="left" vertical="center" wrapText="1"/>
    </xf>
    <xf numFmtId="0" fontId="15" fillId="0" borderId="28" xfId="0" applyFont="1" applyBorder="1" applyAlignment="1">
      <alignment horizontal="left" vertical="center" wrapText="1"/>
    </xf>
    <xf numFmtId="0" fontId="24" fillId="0" borderId="0" xfId="0" applyFont="1" applyAlignment="1">
      <alignment horizontal="center" vertical="center" wrapText="1"/>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16" fillId="3" borderId="0" xfId="0" applyFont="1" applyFill="1" applyAlignment="1">
      <alignment horizontal="center" vertical="center"/>
    </xf>
    <xf numFmtId="0" fontId="30" fillId="3" borderId="0" xfId="0" applyFont="1" applyFill="1" applyAlignment="1">
      <alignment horizontal="center" vertical="center"/>
    </xf>
    <xf numFmtId="0" fontId="42" fillId="3" borderId="0" xfId="0" applyFont="1" applyFill="1" applyAlignment="1">
      <alignment horizontal="center" vertical="center"/>
    </xf>
    <xf numFmtId="0" fontId="36" fillId="3" borderId="12" xfId="0" applyFont="1" applyFill="1" applyBorder="1" applyAlignment="1">
      <alignment horizontal="left" vertical="center" wrapText="1"/>
    </xf>
    <xf numFmtId="0" fontId="36" fillId="3" borderId="13" xfId="0" applyFont="1" applyFill="1" applyBorder="1" applyAlignment="1">
      <alignment horizontal="left" vertical="center" wrapText="1"/>
    </xf>
    <xf numFmtId="0" fontId="36" fillId="3" borderId="14" xfId="0" applyFont="1" applyFill="1" applyBorder="1" applyAlignment="1">
      <alignment horizontal="left" vertical="center" wrapText="1"/>
    </xf>
    <xf numFmtId="0" fontId="16" fillId="0" borderId="0" xfId="2" applyFont="1" applyAlignment="1">
      <alignment horizontal="center" vertical="center"/>
    </xf>
    <xf numFmtId="0" fontId="30" fillId="0" borderId="0" xfId="2" applyFont="1" applyAlignment="1">
      <alignment horizontal="center" vertical="center"/>
    </xf>
    <xf numFmtId="0" fontId="43" fillId="0" borderId="12" xfId="6" applyFont="1" applyBorder="1" applyAlignment="1">
      <alignment horizontal="left" wrapText="1"/>
    </xf>
    <xf numFmtId="0" fontId="43" fillId="0" borderId="13" xfId="6" applyFont="1" applyBorder="1" applyAlignment="1">
      <alignment horizontal="left" wrapText="1"/>
    </xf>
    <xf numFmtId="0" fontId="43" fillId="0" borderId="14" xfId="6" applyFont="1" applyBorder="1" applyAlignment="1">
      <alignment horizontal="left" wrapText="1"/>
    </xf>
    <xf numFmtId="0" fontId="36" fillId="0" borderId="12" xfId="71" applyFont="1" applyBorder="1" applyAlignment="1">
      <alignment horizontal="left" vertical="center" wrapText="1"/>
    </xf>
    <xf numFmtId="0" fontId="36" fillId="0" borderId="13" xfId="71" applyFont="1" applyBorder="1" applyAlignment="1">
      <alignment horizontal="left" vertical="center" wrapText="1"/>
    </xf>
    <xf numFmtId="0" fontId="36" fillId="0" borderId="14" xfId="71" applyFont="1" applyBorder="1" applyAlignment="1">
      <alignment horizontal="left" vertical="center" wrapText="1"/>
    </xf>
    <xf numFmtId="0" fontId="42" fillId="0" borderId="0" xfId="71" applyFont="1" applyAlignment="1">
      <alignment horizontal="center"/>
    </xf>
    <xf numFmtId="0" fontId="49" fillId="0" borderId="0" xfId="74" applyFont="1" applyAlignment="1">
      <alignment horizontal="center"/>
    </xf>
    <xf numFmtId="0" fontId="36" fillId="0" borderId="12" xfId="75" applyFont="1" applyBorder="1" applyAlignment="1">
      <alignment horizontal="left" vertical="center" wrapText="1"/>
    </xf>
    <xf numFmtId="0" fontId="36" fillId="0" borderId="13" xfId="75" applyFont="1" applyBorder="1" applyAlignment="1">
      <alignment horizontal="left" vertical="center" wrapText="1"/>
    </xf>
    <xf numFmtId="0" fontId="36" fillId="0" borderId="14" xfId="75" applyFont="1" applyBorder="1" applyAlignment="1">
      <alignment horizontal="left" vertical="center" wrapText="1"/>
    </xf>
    <xf numFmtId="0" fontId="42" fillId="0" borderId="0" xfId="75" applyFont="1" applyAlignment="1">
      <alignment horizontal="center"/>
    </xf>
    <xf numFmtId="0" fontId="36" fillId="0" borderId="12" xfId="7" applyFont="1" applyBorder="1" applyAlignment="1">
      <alignment horizontal="left" vertical="center" wrapText="1"/>
    </xf>
    <xf numFmtId="0" fontId="22" fillId="0" borderId="13" xfId="7" applyFont="1" applyBorder="1" applyAlignment="1">
      <alignment horizontal="left" vertical="center" wrapText="1"/>
    </xf>
    <xf numFmtId="0" fontId="22" fillId="0" borderId="14" xfId="7" applyFont="1" applyBorder="1" applyAlignment="1">
      <alignment horizontal="left" vertical="center" wrapText="1"/>
    </xf>
    <xf numFmtId="0" fontId="42" fillId="0" borderId="0" xfId="7" applyFont="1" applyAlignment="1">
      <alignment horizontal="center"/>
    </xf>
    <xf numFmtId="0" fontId="43" fillId="0" borderId="12" xfId="0" applyFont="1" applyBorder="1" applyAlignment="1">
      <alignment horizontal="left" wrapText="1"/>
    </xf>
    <xf numFmtId="0" fontId="43" fillId="0" borderId="13" xfId="0" applyFont="1" applyBorder="1" applyAlignment="1">
      <alignment horizontal="left" wrapText="1"/>
    </xf>
    <xf numFmtId="0" fontId="43" fillId="0" borderId="14" xfId="0" applyFont="1" applyBorder="1" applyAlignment="1">
      <alignment horizontal="left" wrapText="1"/>
    </xf>
  </cellXfs>
  <cellStyles count="148">
    <cellStyle name="Comma" xfId="5" builtinId="3"/>
    <cellStyle name="Comma 2" xfId="9" xr:uid="{00000000-0005-0000-0000-000001000000}"/>
    <cellStyle name="Comma 3" xfId="68" xr:uid="{00000000-0005-0000-0000-000002000000}"/>
    <cellStyle name="Comma 4" xfId="144" xr:uid="{E09993B7-2341-4857-BD11-CFBE4A3F166F}"/>
    <cellStyle name="Currency" xfId="1" builtinId="4" customBuiltin="1"/>
    <cellStyle name="Currency 2" xfId="4" xr:uid="{00000000-0005-0000-0000-000004000000}"/>
    <cellStyle name="Currency 3" xfId="8" xr:uid="{00000000-0005-0000-0000-000005000000}"/>
    <cellStyle name="Currency 3 2" xfId="14" xr:uid="{00000000-0005-0000-0000-000006000000}"/>
    <cellStyle name="Currency 3 2 2" xfId="21" xr:uid="{00000000-0005-0000-0000-000007000000}"/>
    <cellStyle name="Currency 3 2 2 2" xfId="24" xr:uid="{00000000-0005-0000-0000-000008000000}"/>
    <cellStyle name="Currency 3 2 2 2 2" xfId="43" xr:uid="{00000000-0005-0000-0000-000009000000}"/>
    <cellStyle name="Currency 3 2 2 2 2 2" xfId="113" xr:uid="{7CF04E6D-DE50-48B3-B73D-67D2B28E6D91}"/>
    <cellStyle name="Currency 3 2 2 2 3" xfId="95" xr:uid="{069F55EB-440F-4C24-B0DB-3723ABC4FFA8}"/>
    <cellStyle name="Currency 3 2 2 3" xfId="42" xr:uid="{00000000-0005-0000-0000-00000A000000}"/>
    <cellStyle name="Currency 3 2 2 3 2" xfId="112" xr:uid="{C6DA684F-E53F-46A3-86FD-89D6D216ED6E}"/>
    <cellStyle name="Currency 3 2 2 4" xfId="92" xr:uid="{22D08847-A55C-4370-958D-D44A55B43B2B}"/>
    <cellStyle name="Currency 3 2 3" xfId="23" xr:uid="{00000000-0005-0000-0000-00000B000000}"/>
    <cellStyle name="Currency 3 2 3 2" xfId="44" xr:uid="{00000000-0005-0000-0000-00000C000000}"/>
    <cellStyle name="Currency 3 2 3 2 2" xfId="114" xr:uid="{AF9927E0-A5D5-443B-9CA3-0DBF817BD7AC}"/>
    <cellStyle name="Currency 3 2 3 3" xfId="94" xr:uid="{1A5DC990-90BB-4D82-A555-BC7DB0790E3E}"/>
    <cellStyle name="Currency 3 2 4" xfId="40" xr:uid="{00000000-0005-0000-0000-00000D000000}"/>
    <cellStyle name="Currency 3 2 4 2" xfId="110" xr:uid="{838165AF-A2BB-4AE2-9025-465C2506781F}"/>
    <cellStyle name="Currency 3 2 5" xfId="72" xr:uid="{00000000-0005-0000-0000-00000E000000}"/>
    <cellStyle name="Currency 3 2 5 2" xfId="138" xr:uid="{5C855F1E-6D5A-4C5E-976E-7293D3FB8AA1}"/>
    <cellStyle name="Currency 3 2 6" xfId="85" xr:uid="{F9B7D210-C15C-494F-9D85-879E41C30CF7}"/>
    <cellStyle name="Currency 3 3" xfId="16" xr:uid="{00000000-0005-0000-0000-00000F000000}"/>
    <cellStyle name="Currency 3 3 2" xfId="25" xr:uid="{00000000-0005-0000-0000-000010000000}"/>
    <cellStyle name="Currency 3 3 2 2" xfId="46" xr:uid="{00000000-0005-0000-0000-000011000000}"/>
    <cellStyle name="Currency 3 3 2 2 2" xfId="116" xr:uid="{FB093C08-C4C3-4531-8A2B-F5BFE22766E2}"/>
    <cellStyle name="Currency 3 3 2 3" xfId="96" xr:uid="{3ED7F311-BD79-4330-B7DB-3622173A2572}"/>
    <cellStyle name="Currency 3 3 3" xfId="45" xr:uid="{00000000-0005-0000-0000-000012000000}"/>
    <cellStyle name="Currency 3 3 3 2" xfId="115" xr:uid="{CE24497A-96BA-4BCB-BAD8-847B893F072E}"/>
    <cellStyle name="Currency 3 3 4" xfId="87" xr:uid="{647CC111-411C-4030-89C7-ECD0AFDF9B93}"/>
    <cellStyle name="Currency 3 4" xfId="22" xr:uid="{00000000-0005-0000-0000-000013000000}"/>
    <cellStyle name="Currency 3 4 2" xfId="47" xr:uid="{00000000-0005-0000-0000-000014000000}"/>
    <cellStyle name="Currency 3 4 2 2" xfId="117" xr:uid="{75B6DB86-78D5-4BED-8DE1-8F2E0F7F49F4}"/>
    <cellStyle name="Currency 3 4 3" xfId="93" xr:uid="{16787535-2460-4D9E-8628-585AE5660ED9}"/>
    <cellStyle name="Currency 3 5" xfId="41" xr:uid="{00000000-0005-0000-0000-000015000000}"/>
    <cellStyle name="Currency 3 5 2" xfId="111" xr:uid="{9BCF2DB0-5FBF-417F-A70B-7F15240597FE}"/>
    <cellStyle name="Currency 3 6" xfId="80" xr:uid="{87E3037B-6450-477D-B928-609D9E64251B}"/>
    <cellStyle name="Currency 4" xfId="11" xr:uid="{00000000-0005-0000-0000-000016000000}"/>
    <cellStyle name="Currency 4 2" xfId="18" xr:uid="{00000000-0005-0000-0000-000017000000}"/>
    <cellStyle name="Currency 4 2 2" xfId="27" xr:uid="{00000000-0005-0000-0000-000018000000}"/>
    <cellStyle name="Currency 4 2 2 2" xfId="50" xr:uid="{00000000-0005-0000-0000-000019000000}"/>
    <cellStyle name="Currency 4 2 2 2 2" xfId="120" xr:uid="{E3B828AA-10DA-40B4-BFF9-2D4B2289D3F5}"/>
    <cellStyle name="Currency 4 2 2 3" xfId="98" xr:uid="{AE886D94-5AF4-4534-9BE2-1982DE2AE0D1}"/>
    <cellStyle name="Currency 4 2 3" xfId="49" xr:uid="{00000000-0005-0000-0000-00001A000000}"/>
    <cellStyle name="Currency 4 2 3 2" xfId="119" xr:uid="{4E71488D-1112-4ECA-ACD0-3C8F3E7FEA5E}"/>
    <cellStyle name="Currency 4 2 4" xfId="89" xr:uid="{537DDFCF-7A00-40DC-A4EB-BA5D83610F2C}"/>
    <cellStyle name="Currency 4 3" xfId="26" xr:uid="{00000000-0005-0000-0000-00001B000000}"/>
    <cellStyle name="Currency 4 3 2" xfId="51" xr:uid="{00000000-0005-0000-0000-00001C000000}"/>
    <cellStyle name="Currency 4 3 2 2" xfId="121" xr:uid="{1740AAA6-E5B5-4CC8-AEF2-0FC8F7929DA2}"/>
    <cellStyle name="Currency 4 3 3" xfId="97" xr:uid="{0C10295B-F930-4A35-9176-DDB586D4160C}"/>
    <cellStyle name="Currency 4 4" xfId="48" xr:uid="{00000000-0005-0000-0000-00001D000000}"/>
    <cellStyle name="Currency 4 4 2" xfId="118" xr:uid="{115ABA01-AC17-4C67-980F-620C633E6A7F}"/>
    <cellStyle name="Currency 4 5" xfId="82" xr:uid="{428CB06C-6823-4C56-9CBA-240A611E5D17}"/>
    <cellStyle name="Currency 5" xfId="13" xr:uid="{00000000-0005-0000-0000-00001E000000}"/>
    <cellStyle name="Currency 5 2" xfId="20" xr:uid="{00000000-0005-0000-0000-00001F000000}"/>
    <cellStyle name="Currency 5 2 2" xfId="29" xr:uid="{00000000-0005-0000-0000-000020000000}"/>
    <cellStyle name="Currency 5 2 2 2" xfId="53" xr:uid="{00000000-0005-0000-0000-000021000000}"/>
    <cellStyle name="Currency 5 2 2 2 2" xfId="123" xr:uid="{97B7D38B-8385-4637-BC2E-10F389E10B40}"/>
    <cellStyle name="Currency 5 2 2 3" xfId="100" xr:uid="{B060EACF-EB69-42C9-BB5B-B6477980169D}"/>
    <cellStyle name="Currency 5 2 3" xfId="52" xr:uid="{00000000-0005-0000-0000-000022000000}"/>
    <cellStyle name="Currency 5 2 3 2" xfId="122" xr:uid="{4A07AFC0-5856-4D02-BEC3-5A9F313540EC}"/>
    <cellStyle name="Currency 5 2 4" xfId="91" xr:uid="{0A308422-CDC3-48C6-A54B-1F823BE64887}"/>
    <cellStyle name="Currency 5 3" xfId="28" xr:uid="{00000000-0005-0000-0000-000023000000}"/>
    <cellStyle name="Currency 5 3 2" xfId="54" xr:uid="{00000000-0005-0000-0000-000024000000}"/>
    <cellStyle name="Currency 5 3 2 2" xfId="124" xr:uid="{BB660BF2-43A3-45F3-A502-E31542C42278}"/>
    <cellStyle name="Currency 5 3 3" xfId="99" xr:uid="{403A5020-001C-4E9D-8509-DBCDA5121554}"/>
    <cellStyle name="Currency 5 4" xfId="39" xr:uid="{00000000-0005-0000-0000-000025000000}"/>
    <cellStyle name="Currency 5 4 2" xfId="109" xr:uid="{FAF78A6C-858A-46B7-8CEB-44E0C657B288}"/>
    <cellStyle name="Currency 5 5" xfId="77" xr:uid="{A2CDA606-5B61-4E89-A9A7-3D39DE161C44}"/>
    <cellStyle name="Currency 5 5 2" xfId="143" xr:uid="{1E87B5FC-FD94-44F2-880D-B4EA5275551A}"/>
    <cellStyle name="Currency 5 6" xfId="84" xr:uid="{F2350804-FCF4-4170-863B-EE49BE2128E2}"/>
    <cellStyle name="Currency 5 7" xfId="147" xr:uid="{7629FBB4-531A-44B0-9798-188F96E24193}"/>
    <cellStyle name="Currency 6" xfId="69" xr:uid="{00000000-0005-0000-0000-000026000000}"/>
    <cellStyle name="Hyperlink" xfId="145" builtinId="8"/>
    <cellStyle name="Normal" xfId="0" builtinId="0" customBuiltin="1"/>
    <cellStyle name="Normal 2" xfId="6" xr:uid="{00000000-0005-0000-0000-000028000000}"/>
    <cellStyle name="Normal 3" xfId="7" xr:uid="{00000000-0005-0000-0000-000029000000}"/>
    <cellStyle name="Normal 3 2" xfId="10" xr:uid="{00000000-0005-0000-0000-00002A000000}"/>
    <cellStyle name="Normal 3 2 2" xfId="17" xr:uid="{00000000-0005-0000-0000-00002B000000}"/>
    <cellStyle name="Normal 3 2 2 2" xfId="32" xr:uid="{00000000-0005-0000-0000-00002C000000}"/>
    <cellStyle name="Normal 3 2 2 2 2" xfId="58" xr:uid="{00000000-0005-0000-0000-00002D000000}"/>
    <cellStyle name="Normal 3 2 2 2 2 2" xfId="128" xr:uid="{241C07E2-35A2-4C1D-967B-F73720FD0B1C}"/>
    <cellStyle name="Normal 3 2 2 2 3" xfId="103" xr:uid="{F3678B7C-4188-415F-BADE-B079BB8227C4}"/>
    <cellStyle name="Normal 3 2 2 3" xfId="57" xr:uid="{00000000-0005-0000-0000-00002E000000}"/>
    <cellStyle name="Normal 3 2 2 3 2" xfId="127" xr:uid="{FF853A5B-A22C-40DE-B828-953415EA2CC7}"/>
    <cellStyle name="Normal 3 2 2 4" xfId="88" xr:uid="{7FD96BE3-5535-42CB-B87D-FFF173B938F2}"/>
    <cellStyle name="Normal 3 2 3" xfId="31" xr:uid="{00000000-0005-0000-0000-00002F000000}"/>
    <cellStyle name="Normal 3 2 3 2" xfId="59" xr:uid="{00000000-0005-0000-0000-000030000000}"/>
    <cellStyle name="Normal 3 2 3 2 2" xfId="129" xr:uid="{DABCA763-BDB2-483C-A833-49E2314AE678}"/>
    <cellStyle name="Normal 3 2 3 3" xfId="102" xr:uid="{FA501C53-55E7-4BEC-98DD-EAC025B9F88A}"/>
    <cellStyle name="Normal 3 2 4" xfId="56" xr:uid="{00000000-0005-0000-0000-000031000000}"/>
    <cellStyle name="Normal 3 2 4 2" xfId="126" xr:uid="{776E1372-90D2-4122-AAB3-D26A1DDB9D8C}"/>
    <cellStyle name="Normal 3 2 5" xfId="81" xr:uid="{36296DCC-A27E-48F3-9B2E-06891001E4BE}"/>
    <cellStyle name="Normal 3 3" xfId="12" xr:uid="{00000000-0005-0000-0000-000032000000}"/>
    <cellStyle name="Normal 3 3 2" xfId="19" xr:uid="{00000000-0005-0000-0000-000033000000}"/>
    <cellStyle name="Normal 3 3 2 2" xfId="34" xr:uid="{00000000-0005-0000-0000-000034000000}"/>
    <cellStyle name="Normal 3 3 2 2 2" xfId="61" xr:uid="{00000000-0005-0000-0000-000035000000}"/>
    <cellStyle name="Normal 3 3 2 2 2 2" xfId="75" xr:uid="{00000000-0005-0000-0000-000036000000}"/>
    <cellStyle name="Normal 3 3 2 2 2 2 2" xfId="141" xr:uid="{2D890340-6A23-456C-A08E-BD2516CA3AE0}"/>
    <cellStyle name="Normal 3 3 2 2 2 3" xfId="131" xr:uid="{92E4B73B-E355-4CB3-A94D-B0B2FC511A65}"/>
    <cellStyle name="Normal 3 3 2 2 3" xfId="105" xr:uid="{96ECD29C-D9DC-4175-9A7C-637E4591445E}"/>
    <cellStyle name="Normal 3 3 2 3" xfId="60" xr:uid="{00000000-0005-0000-0000-000037000000}"/>
    <cellStyle name="Normal 3 3 2 3 2" xfId="130" xr:uid="{E20FF135-BC31-4A5D-B4D4-7A8936AD529B}"/>
    <cellStyle name="Normal 3 3 2 4" xfId="90" xr:uid="{9D4D8FB5-4A21-41BC-ADF4-E2F748F5760D}"/>
    <cellStyle name="Normal 3 3 3" xfId="33" xr:uid="{00000000-0005-0000-0000-000038000000}"/>
    <cellStyle name="Normal 3 3 3 2" xfId="62" xr:uid="{00000000-0005-0000-0000-000039000000}"/>
    <cellStyle name="Normal 3 3 3 2 2" xfId="132" xr:uid="{E67D0D90-BC41-4CF7-B21D-13BCEB44A125}"/>
    <cellStyle name="Normal 3 3 3 3" xfId="104" xr:uid="{B98D4A25-0672-4382-A063-031B1F344A2C}"/>
    <cellStyle name="Normal 3 3 4" xfId="38" xr:uid="{00000000-0005-0000-0000-00003A000000}"/>
    <cellStyle name="Normal 3 3 4 2" xfId="108" xr:uid="{548325A6-777B-4200-BFF1-3163A878C411}"/>
    <cellStyle name="Normal 3 3 5" xfId="71" xr:uid="{00000000-0005-0000-0000-00003B000000}"/>
    <cellStyle name="Normal 3 3 5 2" xfId="137" xr:uid="{AF00AFF2-FEFD-4E95-A7C9-262E2237DB59}"/>
    <cellStyle name="Normal 3 3 6" xfId="76" xr:uid="{5E639CAF-A744-438B-821F-179DC04BA4FA}"/>
    <cellStyle name="Normal 3 3 6 2" xfId="142" xr:uid="{E6ED8293-A1E9-4EE8-A659-BD5B591C9351}"/>
    <cellStyle name="Normal 3 3 7" xfId="83" xr:uid="{E3604484-0759-463A-B92C-12D9B2261CEE}"/>
    <cellStyle name="Normal 3 3 8" xfId="146" xr:uid="{C4D97410-1359-4742-9D27-300FB294975F}"/>
    <cellStyle name="Normal 3 4" xfId="15" xr:uid="{00000000-0005-0000-0000-00003C000000}"/>
    <cellStyle name="Normal 3 4 2" xfId="35" xr:uid="{00000000-0005-0000-0000-00003D000000}"/>
    <cellStyle name="Normal 3 4 2 2" xfId="64" xr:uid="{00000000-0005-0000-0000-00003E000000}"/>
    <cellStyle name="Normal 3 4 2 2 2" xfId="134" xr:uid="{4B943DD8-B737-4D42-8EAE-17403900FF33}"/>
    <cellStyle name="Normal 3 4 2 3" xfId="106" xr:uid="{4A956414-5B51-4DE9-9246-F48BD9812D45}"/>
    <cellStyle name="Normal 3 4 3" xfId="63" xr:uid="{00000000-0005-0000-0000-00003F000000}"/>
    <cellStyle name="Normal 3 4 3 2" xfId="133" xr:uid="{7866B138-DA4D-4664-AD94-2EE44AA8464B}"/>
    <cellStyle name="Normal 3 4 4" xfId="86" xr:uid="{A83E6D80-63AA-4C53-A7C1-44F3752B0A5E}"/>
    <cellStyle name="Normal 3 5" xfId="30" xr:uid="{00000000-0005-0000-0000-000040000000}"/>
    <cellStyle name="Normal 3 5 2" xfId="65" xr:uid="{00000000-0005-0000-0000-000041000000}"/>
    <cellStyle name="Normal 3 5 2 2" xfId="135" xr:uid="{2A97B4F6-8A94-41F6-94FE-F3785BED007D}"/>
    <cellStyle name="Normal 3 5 3" xfId="101" xr:uid="{8B461DCE-BA3A-4694-B921-E05E3E34AEC7}"/>
    <cellStyle name="Normal 3 6" xfId="55" xr:uid="{00000000-0005-0000-0000-000042000000}"/>
    <cellStyle name="Normal 3 6 2" xfId="125" xr:uid="{2ABF89DB-FC85-4E33-BF76-DBFDBE79AA36}"/>
    <cellStyle name="Normal 3 7" xfId="74" xr:uid="{00000000-0005-0000-0000-000043000000}"/>
    <cellStyle name="Normal 3 7 2" xfId="140" xr:uid="{21CE35F8-897B-45E7-86F1-191D2F79BB7D}"/>
    <cellStyle name="Normal 3 8" xfId="79" xr:uid="{106F6F92-BA9C-41F1-BC20-A103EBD63AD4}"/>
    <cellStyle name="Normal 4" xfId="37" xr:uid="{00000000-0005-0000-0000-000044000000}"/>
    <cellStyle name="Normal 4 2" xfId="107" xr:uid="{445FEE91-367A-4F1F-810B-5D5A6EE309B3}"/>
    <cellStyle name="Normal 5" xfId="66" xr:uid="{00000000-0005-0000-0000-000045000000}"/>
    <cellStyle name="Normal 5 2" xfId="67" xr:uid="{00000000-0005-0000-0000-000046000000}"/>
    <cellStyle name="Normal 5 3" xfId="136" xr:uid="{0A68E67B-EA4E-4D14-AC28-5BC3EA959BD2}"/>
    <cellStyle name="Normal 6" xfId="78" xr:uid="{F9018288-D925-4089-A55F-8EFAFDEFA048}"/>
    <cellStyle name="Normal_Sheet1" xfId="2" xr:uid="{00000000-0005-0000-0000-000047000000}"/>
    <cellStyle name="Normal_Sheet2" xfId="3" xr:uid="{00000000-0005-0000-0000-000048000000}"/>
    <cellStyle name="Percent" xfId="36" builtinId="5"/>
    <cellStyle name="Percent 2" xfId="70" xr:uid="{00000000-0005-0000-0000-00004A000000}"/>
    <cellStyle name="Percent 3" xfId="73" xr:uid="{00000000-0005-0000-0000-00004B000000}"/>
    <cellStyle name="Percent 3 2" xfId="139" xr:uid="{B26518A9-845A-48BC-81B6-A02F34328DBB}"/>
  </cellStyles>
  <dxfs count="0"/>
  <tableStyles count="0" defaultTableStyle="TableStyleMedium2" defaultPivotStyle="PivotStyleLight16"/>
  <colors>
    <mruColors>
      <color rgb="FF0000FF"/>
      <color rgb="FF3366FF"/>
      <color rgb="FFFFCC00"/>
      <color rgb="FF9900FF"/>
      <color rgb="FF996633"/>
      <color rgb="FF6600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ustomXml" Target="../customXml/item3.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microsoft.com/office/2017/10/relationships/person" Target="persons/perso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3.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1.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105"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externalLink" Target="externalLinks/externalLink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441324</xdr:colOff>
      <xdr:row>18</xdr:row>
      <xdr:rowOff>41274</xdr:rowOff>
    </xdr:from>
    <xdr:to>
      <xdr:col>2</xdr:col>
      <xdr:colOff>3609270</xdr:colOff>
      <xdr:row>31</xdr:row>
      <xdr:rowOff>133349</xdr:rowOff>
    </xdr:to>
    <xdr:pic>
      <xdr:nvPicPr>
        <xdr:cNvPr id="2" name="Picture 1">
          <a:extLst>
            <a:ext uri="{FF2B5EF4-FFF2-40B4-BE49-F238E27FC236}">
              <a16:creationId xmlns:a16="http://schemas.microsoft.com/office/drawing/2014/main" id="{0F030F7E-9C10-5E9F-A4C7-972896CB6145}"/>
            </a:ext>
          </a:extLst>
        </xdr:cNvPr>
        <xdr:cNvPicPr>
          <a:picLocks noChangeAspect="1"/>
        </xdr:cNvPicPr>
      </xdr:nvPicPr>
      <xdr:blipFill>
        <a:blip xmlns:r="http://schemas.openxmlformats.org/officeDocument/2006/relationships" r:embed="rId1"/>
        <a:stretch>
          <a:fillRect/>
        </a:stretch>
      </xdr:blipFill>
      <xdr:spPr>
        <a:xfrm>
          <a:off x="441324" y="3870324"/>
          <a:ext cx="6425496" cy="2692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132347\Downloads\TransplantRatesEffective%20BUMCT%2010-01-2021%20to%209-30-2022.xlsx" TargetMode="External"/><Relationship Id="rId2" Type="http://schemas.microsoft.com/office/2019/04/relationships/externalLinkLongPath" Target="Banner%20University%20Tucson%20-%20HRT%20and%20HLT/TransplantRatesEffective%20BUMCT%2010-01-2021%20to%209-30-2022.xlsx?32516A5C" TargetMode="External"/><Relationship Id="rId1" Type="http://schemas.openxmlformats.org/officeDocument/2006/relationships/externalLinkPath" Target="file:///\\32516A5C\TransplantRatesEffective%20BUMCT%2010-01-2021%20to%209-30-2022.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ahcccs.sharepoint.com/sites/DHCMFINRI/Shared%20Documents/RI/Reinsurance%20-%20DHCM%20Finance/2025%20CY43%2010-01-2024%2009-30-2025/Transplant%20contracts/Transplant%20Contract%20Matrices%20CY43/TransplantRatesEffective10012024%20Rate%20Updates.xlsx" TargetMode="External"/><Relationship Id="rId2" Type="http://schemas.microsoft.com/office/2019/04/relationships/externalLinkLongPath" Target="TransplantRatesEffective10012024%20Rate%20Updates.xlsx?3F96E828" TargetMode="External"/><Relationship Id="rId1" Type="http://schemas.openxmlformats.org/officeDocument/2006/relationships/externalLinkPath" Target="file:///\\3F96E828\TransplantRatesEffective10012024%20Rate%20Updates.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ahcccs.sharepoint.com/sites/DHCMFINRI/Shared%20Documents/RI/Reinsurance%20-%20DHCM%20Finance/2025%20CY43%2010-01-2024%2009-30-2025/Transplant%20contracts/Transplant%20Contract%20Matrices%20CY43/TransplantRatesEffective10012024%20Rate%20Updates%205.24.2024%20-%20with%20new%20rates.xlsx" TargetMode="External"/><Relationship Id="rId2" Type="http://schemas.microsoft.com/office/2019/04/relationships/externalLinkLongPath" Target="TransplantRatesEffective10012024%20Rate%20Updates%205.24.2024%20-%20with%20new%20rates.xlsx?3F96E828" TargetMode="External"/><Relationship Id="rId1" Type="http://schemas.openxmlformats.org/officeDocument/2006/relationships/externalLinkPath" Target="file:///\\3F96E828\TransplantRatesEffective10012024%20Rate%20Updates%205.24.2024%20-%20with%20new%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2021_BUMCT_AUT_PEDS"/>
      <sheetName val="2021_BUMCT_ALLO_RELA_PEDS"/>
      <sheetName val="2021_BUMCT_HAPLOID PEDS"/>
      <sheetName val="2021_BUMCT_ALLO_UNRE_PEDS"/>
      <sheetName val="2021_BUMCT_BMT_AUTO_ADULT"/>
      <sheetName val="2021_BUMCT_BMT_ALLO_REL_ADULT"/>
      <sheetName val="2021_BUMCT_BMT_HAPLOID_ADULT"/>
      <sheetName val="2021_BUMCT_BMT_ALLO_UNREL_ADULT"/>
      <sheetName val="2021_BUMCT_KYMRIAH"/>
      <sheetName val="2021_BUMCT_YESCARTA"/>
      <sheetName val="2021_BUMCT_TECARTUS"/>
      <sheetName val="2021_BUMCT_KIDNEY_LIVING"/>
      <sheetName val="2021_BUMCT_KIDNEY_CADAVERIC"/>
      <sheetName val="2021_BUMCT_PANCREAS_AFTER_KDY"/>
      <sheetName val="2021_BUMCT_SIMUL_PANCREAS_KDNY_"/>
      <sheetName val="2021_BUMCT_CAD_LIVER"/>
      <sheetName val="2021 BUMCT CADV SIM LIV KDY"/>
      <sheetName val="2021_BUMCT_SINGLE_LUNG"/>
      <sheetName val="2021_BUMCT_DOUBLE_LUNG"/>
      <sheetName val="2021_BUMCT_HEART"/>
      <sheetName val="2021_BUMCT_VAD_CAD"/>
      <sheetName val="2021_BUMCT_HEART-LUNG"/>
      <sheetName val="Sheet1"/>
    </sheetNames>
    <sheetDataSet>
      <sheetData sheetId="0"/>
      <sheetData sheetId="1"/>
      <sheetData sheetId="2"/>
      <sheetData sheetId="3"/>
      <sheetData sheetId="4"/>
      <sheetData sheetId="5"/>
      <sheetData sheetId="6"/>
      <sheetData sheetId="7">
        <row r="27">
          <cell r="B27" t="str">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2lVV9gU2eEWnvEUjiCCZVJ49jIlupUtDu2p8bwYSjut_YjlVc6CuSZINKPhkm-Ex" itemId="01TPYAXKDH3ULJ7TIPWZBJ3WYHL3UJ4Z6K">
      <xxl21:absoluteUrl r:id="rId3"/>
    </xxl21:alternateUrls>
    <sheetNames>
      <sheetName val="2023_BannerMD_BMT_AUT_ADULT"/>
      <sheetName val="2023_BannerMD_BMT_ALLO_RELATED"/>
      <sheetName val="2023_BannerMD_BMT_HAPLOID "/>
      <sheetName val="2023_BannerMD_BMT_ALLO_UNRELAT"/>
      <sheetName val="2023_BannerMD_TBI"/>
      <sheetName val="2023_BannerMD_YESCARTA"/>
      <sheetName val="2023_BannerMD_KYMRIAH"/>
      <sheetName val="2023_BannerMD_TECARTUS"/>
      <sheetName val="2023BannerMD_ABECMA "/>
      <sheetName val="2023_BannerMD_BREYANZI"/>
      <sheetName val="2023_BUMCP_HEART"/>
      <sheetName val="2023_BUMCP_KIDNEY CADAVERIC"/>
      <sheetName val="2023_BUMCP_KIDNEY_LIVING"/>
      <sheetName val="2023_BUMCP_PANCREAS_AFTER_KDY"/>
      <sheetName val="2023_BUMCP_SIM__KIDNEY-PANCREAS"/>
      <sheetName val="2023_BUMCP_CAD_LIVER"/>
      <sheetName val="2023_BUMCP_SIMUL_CADV LIV KD"/>
      <sheetName val="2023_BUMCT_AUT_PEDS"/>
      <sheetName val="2023_BUMCT_ALLO_RELA_PEDS"/>
      <sheetName val="2023_BUMCT_HAPLOID PEDS"/>
      <sheetName val="2023_BUMCT_ALLO_UNRE_PEDS"/>
      <sheetName val="2023_BUMCT_BMT_AUTO_ADULT"/>
      <sheetName val="2023_BUMCT_BMT_ALLO_REL_ADULT"/>
      <sheetName val="2023_BUMCT_BMT_HAPLOID_ADULT"/>
      <sheetName val="2023_BUMCT_BMT_ALLO_UNREL_ADULT"/>
      <sheetName val="2023_BUMCT_TBI"/>
      <sheetName val="2023_BUMCT_KYMRIAH"/>
      <sheetName val="2023_BUMCT_YESCARTA"/>
      <sheetName val="2023_BUMCT_TECARTUS"/>
      <sheetName val="2023 BUMCT_CARVYKTI"/>
      <sheetName val="2023_BUMCT_KIDNEY_LIVING"/>
      <sheetName val="2023_BUMCT_KIDNEY_CADAVERIC"/>
      <sheetName val="2023_BUMCT_PANCREAS_AFTER_KDY"/>
      <sheetName val="2023_BUMCT_SIMUL_PANCREAS_KDNY_"/>
      <sheetName val="2023_BUMCT_CAD_LIVER"/>
      <sheetName val="2023 BUMCT CADV SIM LIV KDY"/>
      <sheetName val="2023_BUMCT_SINGLE_LUNG"/>
      <sheetName val="2023_BUMCT_DOUBLE_LUNG"/>
      <sheetName val="2022_BUMCT_HEART"/>
      <sheetName val="2022_BUMCT_VAD_CAD"/>
      <sheetName val="2022_BUMCT_HEART-LUNG"/>
      <sheetName val="2023_BUMCT_HEART "/>
      <sheetName val="2023_BUMCT_HEART-LUNG"/>
      <sheetName val="2023_CITYOFHOPE_BMT_AUT_ADULT"/>
      <sheetName val="2023_CITYOFHOPE_KYMRIAH"/>
      <sheetName val="2023_CITYOFHOPE_YESCARTA"/>
      <sheetName val="2023_CITYOFHOPE_TECARTUS"/>
      <sheetName val="2023_CITYOFHOPE_CARVYKTI"/>
      <sheetName val="2023_CITYOFHOPE_ABECMA"/>
      <sheetName val="2023_CITYOFHOPE_BREYANZI"/>
      <sheetName val="2023 LPCH-BMT AUT PEDS"/>
      <sheetName val="2023 LPCH-ALLO RELA PEDS"/>
      <sheetName val="2023 LPCH ALLO UNREL PEDS"/>
      <sheetName val="2023_LPCH_TBI_PED"/>
      <sheetName val="2023 LPCH -Living_Liver"/>
      <sheetName val="2023 LPCH -CAD_Liver"/>
      <sheetName val="2023 LPCH-Single-Double Lung"/>
      <sheetName val="2023 LPCH_Heart"/>
      <sheetName val="2023 LPCH-Heart-Lung"/>
      <sheetName val="2023 LPCH-Heart-Liver"/>
      <sheetName val="2023 LPCH - Multi-vis cad donor"/>
      <sheetName val="2023 LPCH - Intestine cad donor"/>
      <sheetName val="2023_MAYO_BMT_AUT_ADULT"/>
      <sheetName val="2023_MAYO_BMT_ALO_REL_ADULT_"/>
      <sheetName val="2023_MAYO_HAPLOID_BMT_ADULT"/>
      <sheetName val="2023_MAYO_BMT_ALLO_UNR_ADULT"/>
      <sheetName val="2023_MAYO_BMT_AUT_PED"/>
      <sheetName val="2023_MAYO_BMT_ALO_REL_PED"/>
      <sheetName val="2023_MAYO_HAPLOID_BMT_PED"/>
      <sheetName val="2023_MAYO_BMT_ALLO_UNR_PED"/>
      <sheetName val="2023_MAYO_TBI_ADULT &amp; PED"/>
      <sheetName val="2023_MAYO_PHX_HEART"/>
      <sheetName val="2023_MAYO_KIDNEY_LIVING"/>
      <sheetName val="2023_MAYO_KIDNEY_CADAVERIC"/>
      <sheetName val="2023_MAYO_PHX_CAD_LIVER_ADULT"/>
      <sheetName val="2023_MAYO_SIMUL_CADV LIV KDY"/>
      <sheetName val="2023_MAYO_SIMUL_KDY_PANCREAS"/>
      <sheetName val="2023_MAYO_PANCREAS_after_KDY"/>
      <sheetName val="2023_PCH_PED_BMT_AUTO"/>
      <sheetName val="2023_PCH_PED_BMT_ALLO_RELATED"/>
      <sheetName val="2023_PCH_PED_HAPLOID_"/>
      <sheetName val="2023_PCH_PED_BMT_ALLO_UNREL_"/>
      <sheetName val="2023_PCH_BMT_AUT_ADULT"/>
      <sheetName val="2023_PCH_BMT_ADULT ALLO_RELA "/>
      <sheetName val="2023_PCH_ADULT_HAPLOID"/>
      <sheetName val="2023_PCH_ADULT_ALLO_UNREL"/>
      <sheetName val="2023_PCH_TBI"/>
      <sheetName val="2023_PCH_VOD"/>
      <sheetName val="2023_PCH_KYMRIAH"/>
      <sheetName val="2023_PCH_KIDNEY_LIVING"/>
      <sheetName val="2023_PCH_KIDNEY_CADAVERIC"/>
      <sheetName val="2023_PCH_PEDIATRIC_HEART"/>
      <sheetName val="2023_PCH_PED_LIVING_LIVER"/>
      <sheetName val="2023_PCH_PED_CADAVERIC_LIVER_"/>
      <sheetName val="2023_SCTHLTH_CARE-SHEA_BMT_AUTO"/>
      <sheetName val="2023SCTHLTHCARE-SHEA_BMT_ALOREL"/>
      <sheetName val="2023 SCTH_CARE-SHEA_HAPLOID_BMT"/>
      <sheetName val="2023SCTH_CARE-SHEA_BMT_ALOUNREL"/>
      <sheetName val="2023_SCTH-SHEA_TBI"/>
      <sheetName val="2023_SCTH-SHEA_KYMRIAH"/>
      <sheetName val="2023_SCTH-SHEA_YESCARTA"/>
      <sheetName val="2023_SCTH-SHEA_TECARTUS "/>
      <sheetName val="2023_SCTH-SHEA_ ABECMA"/>
      <sheetName val="2023_SCTH-SHEA_ BREYANZI"/>
      <sheetName val="2023_ST_JOSEPHS_SINGLE_LUNG"/>
      <sheetName val="2023_ST_JOSEPHS_DOUBLE_LUNG"/>
      <sheetName val="2023_ST_JOES_SIMUL_CADV LIV KID"/>
      <sheetName val="2023_ST_JOSEPHS_CAD_LIVER_ADULT"/>
      <sheetName val="2023_ST_Josephs Cad KIDNEY CKY"/>
      <sheetName val="2023_ST_JOSEPHS_LIVING KIDNEY"/>
      <sheetName val="2023 STANFORD SINGLE DOUBLELUNG"/>
      <sheetName val="2023 STANFORD HEART"/>
      <sheetName val="2023 STANFORD-Heart-Lung "/>
      <sheetName val="2023_UCSF_PED_ALLO_UNR_MUDSCID_"/>
      <sheetName val="2023_UCSF_PED_ALLO_REL_SCIDS_"/>
      <sheetName val="2023_UCSF_PED_AUT_MUDSCID"/>
    </sheetNames>
    <sheetDataSet>
      <sheetData sheetId="0">
        <row r="4">
          <cell r="A4" t="str">
            <v>EFFECTIVE 10/01/2023 THROUGH 9/30/2024</v>
          </cell>
          <cell r="B4"/>
          <cell r="C4"/>
          <cell r="D4"/>
          <cell r="E4"/>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NotesHS"/>
      <sheetName val="20241001_BannerMD_BMT_AUT_ADULT"/>
      <sheetName val="20241001_BannerMD_BMT_ALLO_RELA"/>
      <sheetName val="20241001_BannerMD_BMT_HAPLOID "/>
      <sheetName val="20241001BannerMD_BMT_ALLO_UNREL"/>
      <sheetName val="20241001_BannerMD_TBI"/>
      <sheetName val="20241001_BannerMD_YESCARTA"/>
      <sheetName val="20241001_BannerMD_KYMRIAH"/>
      <sheetName val="20241001_BannerMD_TECARTUS"/>
      <sheetName val="20241001BannerMD_ABECMA "/>
      <sheetName val="20241001_BannerMD_BREYANZI"/>
      <sheetName val="20241001_BUMCP_HEART"/>
      <sheetName val="20241001_BUMCP_KIDNEY CADAVERIC"/>
      <sheetName val="20241001_BUMCP_KIDNEY_LIVING"/>
      <sheetName val="2024101_BUMCP_PANCREA_AFTER_KDY"/>
      <sheetName val="20241001_BUMCP_SIM_KIDNEY-PANCR"/>
      <sheetName val="20241001_BUMCP_CAD_LIVER"/>
      <sheetName val="2024100_BUMCP_SIMUL_CADV LIV KD"/>
      <sheetName val="20241001_BUMCT_AUT_PEDS"/>
      <sheetName val="20241001_BUMCT_ALLO_RELA_PEDS"/>
      <sheetName val="20241001_BUMCT_HAPLOID PEDS"/>
      <sheetName val="20241001_BUMCT_ALLO_UNRE_PEDS"/>
      <sheetName val="20241001_BUMCT_BMT_AUTO_ADULT"/>
      <sheetName val="202410_BUMCT_BMT_ALLO_REL_ADULT"/>
      <sheetName val="2024100_BUMCT_BMT_HAPLOID_ADULT"/>
      <sheetName val="2024_BUMCT_BMT_ALLO_UNREL_ADULT"/>
      <sheetName val="20241001BUMCT_TBI"/>
      <sheetName val="20241001_BUMCT_KYMRIAH"/>
      <sheetName val="20241001_BUMCT_YESCARTA"/>
      <sheetName val="20241001_BUMCT_TECARTUS"/>
      <sheetName val="20241001 BUMCT_CARVYKTI"/>
      <sheetName val="20241001_BUMCT_KIDNEY_LIVING"/>
      <sheetName val="20241001_BUMCT_KIDNEY_CADAVERIC"/>
      <sheetName val="202410_BUMCT_PANCREAS_AFTER_KDY"/>
      <sheetName val="20241001_BUMCT_SIM_PANCREA_KDY_"/>
      <sheetName val="20241001_BUMCT_CAD_LIVER"/>
      <sheetName val="20241001 BUMCT CADV SIM LIV KDY"/>
      <sheetName val="20241001_BUMCT_SINGLE_LUNG"/>
      <sheetName val="20241001_BUMCT_DOUBLE_LUNG"/>
      <sheetName val="2022_BUMCT_HEART"/>
      <sheetName val="2022_BUMCT_VAD_CAD"/>
      <sheetName val="2022_BUMCT_HEART-LUNG"/>
      <sheetName val="20241001_BUMCT_HEART "/>
      <sheetName val="20241001_BUMCT_HEART-LUNG"/>
      <sheetName val="20241001_CITYHOPE_BMT_AUT_ADULT"/>
      <sheetName val="20241001_CITYOFHOPE_KYMRIAH"/>
      <sheetName val="20241001_CITYOFHOPE_YESCARTA"/>
      <sheetName val="20241001_CITYOFHOPE_TECARTUS"/>
      <sheetName val="20241001_CITYOFHOPE_CARVYKTI"/>
      <sheetName val="20241001_CITYOFHOPE_ABECMA"/>
      <sheetName val="20241001_CITYOFHOPE_BREYANZI"/>
      <sheetName val="20241001 LPCH-BMT AUT PEDS"/>
      <sheetName val="20241001 LPCH-ALLO RELA PEDS"/>
      <sheetName val="20241001 LPCH ALLO UNREL PEDS"/>
      <sheetName val="20241001_LPCH_TBI_PED"/>
      <sheetName val="20241001 LPCH -Living_Liver"/>
      <sheetName val="20241001 LPCH -CAD_Liver"/>
      <sheetName val="20241001_LPCH-SingleDouble Lung"/>
      <sheetName val="20241001 LPCH_Heart"/>
      <sheetName val="20241001 LPCH-Heart-Lung"/>
      <sheetName val="20241001 LPCH-Heart-Liver"/>
      <sheetName val="20241001_LPCH Multivis CadDonor"/>
      <sheetName val="20241001_LPCH-IntestineCadDonor"/>
      <sheetName val="20241001_MAYO_BMT_AUT_ADULT"/>
      <sheetName val="20241001_MAYO_BMT_ALO_REL_ADULT"/>
      <sheetName val="20241001_MAYO_HAPLOID_BMT_ADULT"/>
      <sheetName val="20241001_MAYO_BMT_ALLO_UNR_ADUL"/>
      <sheetName val="20241001_MAYO_BMT_AUT_PED"/>
      <sheetName val="20241001_MAYO_BMT_ALO_REL_PED"/>
      <sheetName val="20241001_MAYO_HAPLOID_BMT_PED"/>
      <sheetName val="20241001_MAYO_BMT_ALLO_UNR_PED"/>
      <sheetName val="20241001_MAYO_TBI_ADULT &amp; PED"/>
      <sheetName val="20241001_MAYO_PHX_HEART"/>
      <sheetName val="20241001_MAYO_KIDNEY_LIVING"/>
      <sheetName val="20241001_MAYO_KIDNEY_CADAVERIC"/>
      <sheetName val="20241001_MAYO__CAD_LIVER_ADULT"/>
      <sheetName val="20241001_MAYO_SIMU_CADV LIV KDY"/>
      <sheetName val="20241001_MAYO_SIMU_KDY_PANCREAS"/>
      <sheetName val="20241001_MAYO_PANCREASafter_KDY"/>
      <sheetName val="20241001_PCH_PED_BMT_AUTO"/>
      <sheetName val="2024101_PCH_PED_BMT_ALLO_RELATE"/>
      <sheetName val="20241001_PCH_PED_HAPLOID"/>
      <sheetName val="20241001_PCH_PED_BMT_ALLO_UNREL"/>
      <sheetName val="20241001_PCH_BMT_AUT_ADULT"/>
      <sheetName val="20241001_PCH_ADULT_HAPLOID"/>
      <sheetName val="20241001_PCH_ADULT_ALLO_UNREL"/>
      <sheetName val="20241001_PCH_TBI"/>
      <sheetName val="20241001_PCH_VOD"/>
      <sheetName val="20241001_PCH_KYMRIAH"/>
      <sheetName val="20241001_PCH_KIDNEY_LIVING"/>
      <sheetName val="20241001_PCH_KIDNEY_CADAVERIC"/>
      <sheetName val="20241001_PCH_PEDIATRIC_HEART"/>
      <sheetName val="20241001_PCH_PED_LIVING_LIVER"/>
      <sheetName val="20241001_PCH_PED_CADAVER_LIVER"/>
      <sheetName val="20241001_SCH-SHEA_BMT_AUTO"/>
      <sheetName val="20241001_SCH-SHEA_BMT_ALLO_REL"/>
      <sheetName val="20241001_SCH-SHEA_HAPLOID_BMT"/>
      <sheetName val="20241001_SCH-SHEA_BMT_ALO_UNREL"/>
      <sheetName val="20241001_SCH-SHEA_TBI"/>
      <sheetName val="20241001_SCH-SHEA_KYMRIAH"/>
      <sheetName val="20241001_SCH-SHEA_YESCARTA"/>
      <sheetName val="20241001_SCH-SHEA_TECARTUS "/>
      <sheetName val="20241001_SCH-SHEA_ ABECMA"/>
      <sheetName val="20241001_SCH-SHEA_ BREYANZI"/>
      <sheetName val="20241001_ST_JOSEPHS_SINGLE_LUNG"/>
      <sheetName val="20241001_ST_JOSEPHS_DOUBLE_LUNG"/>
      <sheetName val="2024_ST_JOES_SIMUL_CADV LIV KID"/>
      <sheetName val="2024_ST_JOSEPHS_CAD_LIVER_ADULT"/>
      <sheetName val="20241001_ST_Josephs CAD KIDNEY"/>
      <sheetName val="20241001_ST_JOSEPHS_LIVING KDY"/>
      <sheetName val="2024 STANFORD SINGLE DOUBLELUNG"/>
      <sheetName val="20241001 STANFORD HEART"/>
      <sheetName val="20241001 STANFORD-Heart-Lung "/>
      <sheetName val="2024_UCSF_PED_ALLO_UNR_MUDSCID"/>
      <sheetName val="2024_UCSF_PED_ALLO_REL_SCIDS"/>
      <sheetName val="20241001_UCSF_PED_AUT_MUDSCID"/>
      <sheetName val="2024101_PCH_BMT_ADULT ALLO_REL "/>
    </sheetNames>
    <sheetDataSet>
      <sheetData sheetId="0" refreshError="1"/>
      <sheetData sheetId="1">
        <row r="4">
          <cell r="A4" t="str">
            <v>EFFECTIVE 10/01/2024 THROUGH 9/30/2025</v>
          </cell>
          <cell r="B4"/>
          <cell r="C4"/>
          <cell r="D4"/>
          <cell r="E4"/>
        </row>
        <row r="16">
          <cell r="D16">
            <v>2394</v>
          </cell>
          <cell r="E16" t="str">
            <v>Days 11+/61+ paid at the per diem rate are not subject to the transplant outlier (prep and transplant through day 60) but are subject to outlier pursuant to the transplant specialty contract at an established threshold of $7,263.18</v>
          </cell>
        </row>
        <row r="21">
          <cell r="C21">
            <v>1.0333000000000001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persons/person.xml><?xml version="1.0" encoding="utf-8"?>
<personList xmlns="http://schemas.microsoft.com/office/spreadsheetml/2018/threadedcomments" xmlns:x="http://schemas.openxmlformats.org/spreadsheetml/2006/main">
  <person displayName="Venturini, Ruth" id="{C1D5F143-D3D8-477E-8C9D-E151ECD56B6C}" userId="S::ruth.venturini@azahcccs.gov::2b6ce808-2948-4154-8516-91b045955a8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7" dT="2022-07-20T21:56:44.02" personId="{C1D5F143-D3D8-477E-8C9D-E151ECD56B6C}" id="{7A3E87FF-29F2-485C-B786-F4DA44EFD530}">
    <text>should be 2138</text>
  </threadedComment>
  <threadedComment ref="C20" dT="2022-07-20T21:58:30.83" personId="{C1D5F143-D3D8-477E-8C9D-E151ECD56B6C}" id="{F917AA42-9D3E-4BE8-85DF-44C085948371}">
    <text>should be 236072</text>
  </threadedComment>
</ThreadedComments>
</file>

<file path=xl/threadedComments/threadedComment2.xml><?xml version="1.0" encoding="utf-8"?>
<ThreadedComments xmlns="http://schemas.microsoft.com/office/spreadsheetml/2018/threadedcomments" xmlns:x="http://schemas.openxmlformats.org/spreadsheetml/2006/main">
  <threadedComment ref="C19" dT="2022-07-20T21:53:59.81" personId="{C1D5F143-D3D8-477E-8C9D-E151ECD56B6C}" id="{D1AB39AC-4007-4841-A992-CAE4DB81FDEC}">
    <text>should be 2138</text>
  </threadedComment>
</ThreadedComments>
</file>

<file path=xl/threadedComments/threadedComment3.xml><?xml version="1.0" encoding="utf-8"?>
<ThreadedComments xmlns="http://schemas.microsoft.com/office/spreadsheetml/2018/threadedcomments" xmlns:x="http://schemas.openxmlformats.org/spreadsheetml/2006/main">
  <threadedComment ref="C18" dT="2022-07-20T21:56:44.02" personId="{C1D5F143-D3D8-477E-8C9D-E151ECD56B6C}" id="{516C2C58-545E-4AF2-B042-BED77B4A7CD8}">
    <text>should be 2138</text>
  </threadedComment>
  <threadedComment ref="C21" dT="2022-07-20T21:58:30.83" personId="{C1D5F143-D3D8-477E-8C9D-E151ECD56B6C}" id="{15D1A52F-1837-4481-BEF7-B102ED8D8ABD}">
    <text>should be 236072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Banner%20University%20Tucson%20-%20HRT%20and%20HLT/TransplantRatesEffective%20BUMCT%2010-01-2021%20to%209-30-2022.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9.bin"/><Relationship Id="rId4" Type="http://schemas.microsoft.com/office/2017/10/relationships/threadedComment" Target="../threadedComments/threadedComment2.xml"/></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1.bin"/><Relationship Id="rId4" Type="http://schemas.microsoft.com/office/2017/10/relationships/threadedComment" Target="../threadedComments/threadedComment3.xml"/></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378B5-3A6D-427C-9617-71C9E2629D9D}">
  <sheetPr codeName="Sheet119"/>
  <dimension ref="A1:F18"/>
  <sheetViews>
    <sheetView showGridLines="0" zoomScaleNormal="100" workbookViewId="0">
      <selection activeCell="C6" sqref="C6"/>
    </sheetView>
  </sheetViews>
  <sheetFormatPr defaultColWidth="8.625" defaultRowHeight="15.75" x14ac:dyDescent="0.25"/>
  <cols>
    <col min="1" max="1" width="5.875" style="481" bestFit="1" customWidth="1"/>
    <col min="2" max="2" width="36.875" style="481" customWidth="1"/>
    <col min="3" max="3" width="57.75" style="481" customWidth="1"/>
    <col min="4" max="16384" width="8.625" style="481"/>
  </cols>
  <sheetData>
    <row r="1" spans="1:6" x14ac:dyDescent="0.25">
      <c r="B1" s="482" t="s">
        <v>0</v>
      </c>
    </row>
    <row r="2" spans="1:6" ht="33.6" customHeight="1" x14ac:dyDescent="0.25">
      <c r="A2" s="482"/>
      <c r="B2" s="535" t="s">
        <v>1</v>
      </c>
      <c r="C2" s="536"/>
      <c r="D2" s="536"/>
      <c r="E2" s="536"/>
      <c r="F2" s="536"/>
    </row>
    <row r="3" spans="1:6" ht="15.6" customHeight="1" x14ac:dyDescent="0.25">
      <c r="A3" s="482"/>
      <c r="B3" s="495"/>
      <c r="C3" s="532"/>
      <c r="D3" s="532"/>
      <c r="E3" s="532"/>
      <c r="F3" s="532"/>
    </row>
    <row r="4" spans="1:6" x14ac:dyDescent="0.25">
      <c r="D4" s="482"/>
    </row>
    <row r="5" spans="1:6" x14ac:dyDescent="0.25">
      <c r="B5" s="498" t="s">
        <v>2</v>
      </c>
    </row>
    <row r="6" spans="1:6" x14ac:dyDescent="0.25">
      <c r="B6" s="498" t="s">
        <v>3</v>
      </c>
    </row>
    <row r="7" spans="1:6" x14ac:dyDescent="0.25">
      <c r="B7" s="498"/>
    </row>
    <row r="8" spans="1:6" x14ac:dyDescent="0.25">
      <c r="A8" s="492"/>
    </row>
    <row r="9" spans="1:6" x14ac:dyDescent="0.25">
      <c r="B9" s="482" t="s">
        <v>4</v>
      </c>
    </row>
    <row r="10" spans="1:6" x14ac:dyDescent="0.25">
      <c r="A10"/>
      <c r="B10" s="494" t="s">
        <v>5</v>
      </c>
      <c r="C10" s="483" t="s">
        <v>6</v>
      </c>
    </row>
    <row r="11" spans="1:6" x14ac:dyDescent="0.25">
      <c r="A11"/>
      <c r="B11" s="493" t="s">
        <v>7</v>
      </c>
      <c r="C11" s="491" t="s">
        <v>8</v>
      </c>
    </row>
    <row r="12" spans="1:6" x14ac:dyDescent="0.25">
      <c r="A12"/>
      <c r="B12" s="493" t="s">
        <v>9</v>
      </c>
      <c r="C12" s="491" t="s">
        <v>8</v>
      </c>
    </row>
    <row r="13" spans="1:6" x14ac:dyDescent="0.25">
      <c r="A13"/>
      <c r="B13" s="493" t="s">
        <v>10</v>
      </c>
      <c r="C13" s="491" t="s">
        <v>11</v>
      </c>
    </row>
    <row r="14" spans="1:6" x14ac:dyDescent="0.25">
      <c r="A14"/>
      <c r="B14" s="493" t="s">
        <v>12</v>
      </c>
      <c r="C14" s="491" t="s">
        <v>11</v>
      </c>
    </row>
    <row r="15" spans="1:6" x14ac:dyDescent="0.25">
      <c r="A15"/>
      <c r="B15" s="493" t="s">
        <v>13</v>
      </c>
      <c r="C15" s="491" t="s">
        <v>11</v>
      </c>
    </row>
    <row r="16" spans="1:6" x14ac:dyDescent="0.25">
      <c r="A16"/>
    </row>
    <row r="17" spans="1:2" x14ac:dyDescent="0.25">
      <c r="A17"/>
    </row>
    <row r="18" spans="1:2" x14ac:dyDescent="0.25">
      <c r="A18"/>
      <c r="B18" s="499" t="s">
        <v>14</v>
      </c>
    </row>
  </sheetData>
  <mergeCells count="1">
    <mergeCell ref="B2:F2"/>
  </mergeCells>
  <hyperlinks>
    <hyperlink ref="B2" r:id="rId1" display="https://ahcccs.sharepoint.com/sites/DHCMFINRI/Shared Documents/RI/Reinsurance - DHCM Finance/2025 CY43 10-01-2024 09-30-2025/Transplant contracts/Transplant Contract Matrices CY43/Banner University Tucson - HRT and HLT/TransplantRatesEffective BUMCT 10-01-2021 to 9-30-2022.xlsx" xr:uid="{8F4429A7-F735-4290-946A-EEB37CD4A652}"/>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tabColor theme="5"/>
    <pageSetUpPr fitToPage="1"/>
  </sheetPr>
  <dimension ref="A1:G28"/>
  <sheetViews>
    <sheetView showGridLines="0" topLeftCell="A6" zoomScale="90" zoomScaleNormal="90" zoomScaleSheetLayoutView="70" workbookViewId="0">
      <selection activeCell="A26" sqref="A26"/>
    </sheetView>
  </sheetViews>
  <sheetFormatPr defaultColWidth="9" defaultRowHeight="12.75" x14ac:dyDescent="0.15"/>
  <cols>
    <col min="1" max="1" width="2.875" style="15" customWidth="1"/>
    <col min="2" max="2" width="64" style="15" customWidth="1"/>
    <col min="3" max="3" width="14.625" style="15" hidden="1" customWidth="1"/>
    <col min="4" max="4" width="22.25" style="15" bestFit="1" customWidth="1"/>
    <col min="5" max="5" width="18.625" style="15" customWidth="1"/>
    <col min="6" max="6" width="24.125" style="15" customWidth="1"/>
    <col min="7" max="7" width="4.125" style="15" customWidth="1"/>
    <col min="8" max="8" width="9" style="15" customWidth="1"/>
    <col min="9" max="16384" width="9" style="15"/>
  </cols>
  <sheetData>
    <row r="1" spans="1:7" x14ac:dyDescent="0.15">
      <c r="A1" s="1"/>
    </row>
    <row r="2" spans="1:7" s="11" customFormat="1" ht="19.899999999999999" customHeight="1" x14ac:dyDescent="0.15">
      <c r="B2" s="540" t="s">
        <v>66</v>
      </c>
      <c r="C2" s="540"/>
      <c r="D2" s="540"/>
      <c r="E2" s="540"/>
      <c r="F2" s="540"/>
      <c r="G2" s="85"/>
    </row>
    <row r="3" spans="1:7" s="11" customFormat="1" ht="19.899999999999999" customHeight="1" x14ac:dyDescent="0.15">
      <c r="B3" s="540" t="s">
        <v>82</v>
      </c>
      <c r="C3" s="540"/>
      <c r="D3" s="540"/>
      <c r="E3" s="540"/>
      <c r="F3" s="540"/>
      <c r="G3" s="85"/>
    </row>
    <row r="4" spans="1:7" s="11" customFormat="1" ht="19.899999999999999" customHeight="1" x14ac:dyDescent="0.15">
      <c r="B4" s="541" t="str">
        <f>'2024_BUMCP_KIDNEY CADAVERIC'!B4:E4</f>
        <v>EFFECTIVE 10/01/2024 THROUGH 9/30/2025</v>
      </c>
      <c r="C4" s="541"/>
      <c r="D4" s="541"/>
      <c r="E4" s="541"/>
      <c r="F4" s="541"/>
      <c r="G4" s="85"/>
    </row>
    <row r="5" spans="1:7" s="11" customFormat="1" ht="19.899999999999999" customHeight="1" x14ac:dyDescent="0.15">
      <c r="B5" s="540" t="s">
        <v>68</v>
      </c>
      <c r="C5" s="540"/>
      <c r="D5" s="540"/>
      <c r="E5" s="540"/>
      <c r="F5" s="540"/>
      <c r="G5" s="85"/>
    </row>
    <row r="6" spans="1:7" x14ac:dyDescent="0.15">
      <c r="D6" s="2"/>
    </row>
    <row r="7" spans="1:7" x14ac:dyDescent="0.15">
      <c r="B7" s="17"/>
      <c r="C7" s="17"/>
      <c r="D7" s="2" t="s">
        <v>19</v>
      </c>
      <c r="E7" s="2"/>
      <c r="F7" s="2"/>
      <c r="G7" s="2"/>
    </row>
    <row r="8" spans="1:7" s="10" customFormat="1" ht="35.1" customHeight="1" x14ac:dyDescent="0.15">
      <c r="A8" s="15"/>
      <c r="B8" s="80" t="s">
        <v>20</v>
      </c>
      <c r="C8" s="129" t="s">
        <v>21</v>
      </c>
      <c r="D8" s="86" t="s">
        <v>22</v>
      </c>
      <c r="E8" s="2"/>
      <c r="F8" s="2"/>
      <c r="G8" s="15"/>
    </row>
    <row r="9" spans="1:7" s="10" customFormat="1" ht="50.25" customHeight="1" x14ac:dyDescent="0.15">
      <c r="A9" s="15"/>
      <c r="B9" s="386" t="s">
        <v>23</v>
      </c>
      <c r="C9" s="240">
        <v>3485</v>
      </c>
      <c r="D9" s="143">
        <f>ROUND(C9*$C$27,0)</f>
        <v>3601</v>
      </c>
      <c r="E9" s="2"/>
      <c r="F9" s="2"/>
      <c r="G9" s="15"/>
    </row>
    <row r="10" spans="1:7" ht="35.1" customHeight="1" x14ac:dyDescent="0.15">
      <c r="B10" s="79" t="s">
        <v>25</v>
      </c>
      <c r="C10" s="211">
        <v>86765</v>
      </c>
      <c r="D10" s="143">
        <f t="shared" ref="D10:D12" si="0">ROUND(C10*$C$27,0)</f>
        <v>89654</v>
      </c>
      <c r="E10" s="20"/>
    </row>
    <row r="11" spans="1:7" ht="35.1" customHeight="1" x14ac:dyDescent="0.15">
      <c r="B11" s="29" t="s">
        <v>26</v>
      </c>
      <c r="C11" s="143">
        <v>38588</v>
      </c>
      <c r="D11" s="143">
        <f t="shared" si="0"/>
        <v>39873</v>
      </c>
      <c r="E11" s="20"/>
    </row>
    <row r="12" spans="1:7" ht="35.1" customHeight="1" x14ac:dyDescent="0.15">
      <c r="B12" s="29" t="s">
        <v>83</v>
      </c>
      <c r="C12" s="143">
        <v>8399</v>
      </c>
      <c r="D12" s="143">
        <f t="shared" si="0"/>
        <v>8679</v>
      </c>
      <c r="E12" s="20"/>
    </row>
    <row r="13" spans="1:7" ht="35.1" customHeight="1" x14ac:dyDescent="0.15">
      <c r="B13" s="21" t="s">
        <v>84</v>
      </c>
      <c r="C13" s="144">
        <f>SUM(C9:C12)</f>
        <v>137237</v>
      </c>
      <c r="D13" s="144">
        <f>SUM(D9:D12)</f>
        <v>141807</v>
      </c>
      <c r="G13" s="30"/>
    </row>
    <row r="14" spans="1:7" x14ac:dyDescent="0.15">
      <c r="B14" s="1"/>
      <c r="C14" s="1"/>
      <c r="D14" s="145"/>
    </row>
    <row r="15" spans="1:7" ht="70.5" customHeight="1" x14ac:dyDescent="0.15">
      <c r="B15" s="5" t="s">
        <v>29</v>
      </c>
      <c r="C15" s="5">
        <v>2317</v>
      </c>
      <c r="D15" s="143">
        <f t="shared" ref="D15" si="1">ROUND(C15*$C$27,0)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4"/>
    </row>
    <row r="16" spans="1:7" x14ac:dyDescent="0.15">
      <c r="B16" s="9"/>
      <c r="C16" s="9"/>
    </row>
    <row r="17" spans="2:6" s="12" customFormat="1" ht="15" x14ac:dyDescent="0.15">
      <c r="B17" s="13"/>
      <c r="C17" s="13"/>
    </row>
    <row r="18" spans="2:6" s="12" customFormat="1" ht="62.25" customHeight="1" x14ac:dyDescent="0.15">
      <c r="B18" s="537" t="s">
        <v>31</v>
      </c>
      <c r="C18" s="538"/>
      <c r="D18" s="538"/>
      <c r="E18" s="538"/>
      <c r="F18" s="539"/>
    </row>
    <row r="19" spans="2:6" x14ac:dyDescent="0.15">
      <c r="B19" s="9"/>
      <c r="C19" s="9"/>
      <c r="D19" s="31"/>
    </row>
    <row r="20" spans="2:6" x14ac:dyDescent="0.15">
      <c r="B20" s="9"/>
      <c r="C20" s="9"/>
      <c r="D20" s="31"/>
    </row>
    <row r="26" spans="2:6" hidden="1" x14ac:dyDescent="0.15">
      <c r="B26" s="136" t="s">
        <v>52</v>
      </c>
    </row>
    <row r="27" spans="2:6" ht="18" hidden="1" x14ac:dyDescent="0.15">
      <c r="B27" s="25" t="s">
        <v>33</v>
      </c>
      <c r="C27" s="484">
        <f>'2024_BannerMD_BMT_AUT_ADULT'!$C$21</f>
        <v>1.0333000000000001</v>
      </c>
    </row>
    <row r="28" spans="2:6" x14ac:dyDescent="0.15">
      <c r="C28" s="26"/>
    </row>
  </sheetData>
  <mergeCells count="6">
    <mergeCell ref="B18:F18"/>
    <mergeCell ref="E15:F15"/>
    <mergeCell ref="B2:F2"/>
    <mergeCell ref="B3:F3"/>
    <mergeCell ref="B4:F4"/>
    <mergeCell ref="B5:F5"/>
  </mergeCells>
  <printOptions horizontalCentered="1"/>
  <pageMargins left="0.25" right="0.25" top="0.25" bottom="0.25" header="0.25" footer="0.25"/>
  <pageSetup scale="9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theme="5"/>
    <pageSetUpPr fitToPage="1"/>
  </sheetPr>
  <dimension ref="A1:F27"/>
  <sheetViews>
    <sheetView showGridLines="0" zoomScale="90" zoomScaleNormal="90" zoomScaleSheetLayoutView="70" workbookViewId="0">
      <selection activeCell="B4" sqref="B4:F4"/>
    </sheetView>
  </sheetViews>
  <sheetFormatPr defaultColWidth="24.25" defaultRowHeight="12.75" x14ac:dyDescent="0.15"/>
  <cols>
    <col min="1" max="1" width="1.875" style="15" bestFit="1" customWidth="1"/>
    <col min="2" max="2" width="64" style="15" customWidth="1"/>
    <col min="3" max="3" width="24.25" style="15" hidden="1" customWidth="1"/>
    <col min="4" max="4" width="24.25" style="15"/>
    <col min="5" max="5" width="20.875" style="15" customWidth="1"/>
    <col min="6" max="6" width="22.5" style="15" customWidth="1"/>
    <col min="7" max="7" width="3.375" style="15" customWidth="1"/>
    <col min="8" max="16384" width="24.25" style="15"/>
  </cols>
  <sheetData>
    <row r="1" spans="1:6" x14ac:dyDescent="0.15">
      <c r="A1" s="1"/>
    </row>
    <row r="2" spans="1:6" s="11" customFormat="1" ht="19.899999999999999" customHeight="1" x14ac:dyDescent="0.15">
      <c r="B2" s="540" t="s">
        <v>66</v>
      </c>
      <c r="C2" s="540"/>
      <c r="D2" s="540"/>
      <c r="E2" s="540"/>
      <c r="F2" s="540"/>
    </row>
    <row r="3" spans="1:6" s="11" customFormat="1" ht="19.899999999999999" customHeight="1" x14ac:dyDescent="0.15">
      <c r="B3" s="540" t="s">
        <v>85</v>
      </c>
      <c r="C3" s="540"/>
      <c r="D3" s="540"/>
      <c r="E3" s="540"/>
      <c r="F3" s="540"/>
    </row>
    <row r="4" spans="1:6" s="11" customFormat="1" ht="19.899999999999999" customHeight="1" x14ac:dyDescent="0.15">
      <c r="B4" s="541" t="str">
        <f>'2024_BUMCP_KIDNEY CADAVERIC'!B4:E4</f>
        <v>EFFECTIVE 10/01/2024 THROUGH 9/30/2025</v>
      </c>
      <c r="C4" s="541"/>
      <c r="D4" s="541"/>
      <c r="E4" s="541"/>
      <c r="F4" s="541"/>
    </row>
    <row r="5" spans="1:6" s="11" customFormat="1" ht="19.899999999999999" customHeight="1" x14ac:dyDescent="0.15">
      <c r="B5" s="540" t="s">
        <v>68</v>
      </c>
      <c r="C5" s="540"/>
      <c r="D5" s="540"/>
      <c r="E5" s="540"/>
      <c r="F5" s="540"/>
    </row>
    <row r="6" spans="1:6" s="12" customFormat="1" ht="15" x14ac:dyDescent="0.15">
      <c r="B6" s="13"/>
      <c r="C6" s="13"/>
    </row>
    <row r="7" spans="1:6" ht="20.25" customHeight="1" x14ac:dyDescent="0.15">
      <c r="B7" s="17"/>
      <c r="C7" s="17"/>
      <c r="D7" s="2" t="s">
        <v>19</v>
      </c>
      <c r="E7" s="2"/>
      <c r="F7" s="2"/>
    </row>
    <row r="8" spans="1:6" ht="35.1" customHeight="1" x14ac:dyDescent="0.15">
      <c r="B8" s="18" t="s">
        <v>20</v>
      </c>
      <c r="C8" s="28" t="s">
        <v>21</v>
      </c>
      <c r="D8" s="18" t="s">
        <v>22</v>
      </c>
      <c r="E8" s="2"/>
      <c r="F8" s="2"/>
    </row>
    <row r="9" spans="1:6" ht="44.25" customHeight="1" x14ac:dyDescent="0.15">
      <c r="B9" s="386" t="s">
        <v>23</v>
      </c>
      <c r="C9" s="170">
        <v>5004</v>
      </c>
      <c r="D9" s="143">
        <f>ROUND(C9*$C$26,0)</f>
        <v>5171</v>
      </c>
      <c r="E9" s="2"/>
      <c r="F9" s="2"/>
    </row>
    <row r="10" spans="1:6" ht="35.1" customHeight="1" x14ac:dyDescent="0.15">
      <c r="B10" s="23" t="s">
        <v>25</v>
      </c>
      <c r="C10" s="143">
        <v>123608</v>
      </c>
      <c r="D10" s="143">
        <f t="shared" ref="D10:D12" si="0">ROUND(C10*$C$26,0)</f>
        <v>127724</v>
      </c>
      <c r="E10" s="20"/>
    </row>
    <row r="11" spans="1:6" ht="35.1" customHeight="1" x14ac:dyDescent="0.15">
      <c r="B11" s="29" t="s">
        <v>26</v>
      </c>
      <c r="C11" s="143">
        <v>50078</v>
      </c>
      <c r="D11" s="143">
        <f t="shared" si="0"/>
        <v>51746</v>
      </c>
      <c r="E11" s="20"/>
    </row>
    <row r="12" spans="1:6" ht="35.1" customHeight="1" x14ac:dyDescent="0.15">
      <c r="B12" s="29" t="s">
        <v>83</v>
      </c>
      <c r="C12" s="143">
        <v>9429</v>
      </c>
      <c r="D12" s="143">
        <f t="shared" si="0"/>
        <v>9743</v>
      </c>
      <c r="E12" s="20"/>
    </row>
    <row r="13" spans="1:6" ht="35.1" customHeight="1" x14ac:dyDescent="0.15">
      <c r="B13" s="21" t="s">
        <v>86</v>
      </c>
      <c r="C13" s="21"/>
      <c r="D13" s="144">
        <f>SUM(D9:D12)</f>
        <v>194384</v>
      </c>
    </row>
    <row r="14" spans="1:6" x14ac:dyDescent="0.15">
      <c r="B14" s="1"/>
      <c r="C14" s="1"/>
      <c r="D14" s="145"/>
    </row>
    <row r="15" spans="1:6" ht="80.25" customHeight="1" x14ac:dyDescent="0.15">
      <c r="B15" s="5" t="s">
        <v>29</v>
      </c>
      <c r="C15" s="5">
        <v>2317</v>
      </c>
      <c r="D15" s="143">
        <f t="shared" ref="D15" si="1">ROUND(C15*$C$26,0)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4"/>
    </row>
    <row r="16" spans="1:6" x14ac:dyDescent="0.15">
      <c r="B16" s="9"/>
      <c r="C16" s="9"/>
    </row>
    <row r="17" spans="2:6" s="12" customFormat="1" ht="52.5" customHeight="1" x14ac:dyDescent="0.15">
      <c r="B17" s="537" t="s">
        <v>31</v>
      </c>
      <c r="C17" s="538"/>
      <c r="D17" s="538"/>
      <c r="E17" s="538"/>
      <c r="F17" s="539"/>
    </row>
    <row r="18" spans="2:6" x14ac:dyDescent="0.15">
      <c r="B18" s="9"/>
      <c r="C18" s="9"/>
      <c r="D18" s="31"/>
    </row>
    <row r="19" spans="2:6" x14ac:dyDescent="0.15">
      <c r="B19" s="9"/>
      <c r="C19" s="9"/>
      <c r="D19" s="31"/>
    </row>
    <row r="21" spans="2:6" ht="44.25" customHeight="1" x14ac:dyDescent="0.15"/>
    <row r="25" spans="2:6" hidden="1" x14ac:dyDescent="0.15">
      <c r="B25" s="136" t="s">
        <v>52</v>
      </c>
    </row>
    <row r="26" spans="2:6" ht="18" hidden="1" x14ac:dyDescent="0.15">
      <c r="B26" s="25" t="s">
        <v>33</v>
      </c>
      <c r="C26" s="484">
        <f>'2024_BannerMD_BMT_AUT_ADULT'!$C$21</f>
        <v>1.0333000000000001</v>
      </c>
    </row>
    <row r="27" spans="2:6" x14ac:dyDescent="0.15">
      <c r="C27" s="26"/>
    </row>
  </sheetData>
  <mergeCells count="6">
    <mergeCell ref="B17:F17"/>
    <mergeCell ref="E15:F15"/>
    <mergeCell ref="B2:F2"/>
    <mergeCell ref="B3:F3"/>
    <mergeCell ref="B4:F4"/>
    <mergeCell ref="B5:F5"/>
  </mergeCells>
  <printOptions horizontalCentered="1"/>
  <pageMargins left="0.25" right="0.25" top="0.25" bottom="0.25" header="0.25" footer="0.25"/>
  <pageSetup scale="9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tabColor theme="5"/>
    <pageSetUpPr fitToPage="1"/>
  </sheetPr>
  <dimension ref="A2:J26"/>
  <sheetViews>
    <sheetView showGridLines="0" zoomScale="90" zoomScaleNormal="90" zoomScaleSheetLayoutView="70" workbookViewId="0">
      <selection activeCell="A24" sqref="A24"/>
    </sheetView>
  </sheetViews>
  <sheetFormatPr defaultColWidth="9" defaultRowHeight="12.75" x14ac:dyDescent="0.15"/>
  <cols>
    <col min="1" max="1" width="2.875" style="15" customWidth="1"/>
    <col min="2" max="2" width="64" style="15" customWidth="1"/>
    <col min="3" max="3" width="20.625" style="15" hidden="1" customWidth="1"/>
    <col min="4" max="4" width="20.625" style="15" customWidth="1"/>
    <col min="5" max="5" width="18.625" style="15" customWidth="1"/>
    <col min="6" max="6" width="19.375" style="15" customWidth="1"/>
    <col min="7" max="7" width="9" style="15" customWidth="1"/>
    <col min="8" max="16384" width="9" style="15"/>
  </cols>
  <sheetData>
    <row r="2" spans="1:10" s="11" customFormat="1" ht="19.899999999999999" customHeight="1" x14ac:dyDescent="0.15">
      <c r="A2" s="540" t="s">
        <v>66</v>
      </c>
      <c r="B2" s="540"/>
      <c r="C2" s="540"/>
      <c r="D2" s="540"/>
      <c r="E2" s="540"/>
      <c r="F2" s="540"/>
    </row>
    <row r="3" spans="1:10" s="11" customFormat="1" ht="19.899999999999999" customHeight="1" x14ac:dyDescent="0.15">
      <c r="A3" s="540" t="s">
        <v>87</v>
      </c>
      <c r="B3" s="540"/>
      <c r="C3" s="540"/>
      <c r="D3" s="540"/>
      <c r="E3" s="540"/>
      <c r="F3" s="540"/>
    </row>
    <row r="4" spans="1:10" s="11" customFormat="1" ht="19.899999999999999" customHeight="1" x14ac:dyDescent="0.15">
      <c r="A4" s="541" t="str">
        <f>'2024_BannerMD_BMT_AUT_ADULT'!A4:E4</f>
        <v>EFFECTIVE 10/01/2024 THROUGH 9/30/2025</v>
      </c>
      <c r="B4" s="541"/>
      <c r="C4" s="541"/>
      <c r="D4" s="541"/>
      <c r="E4" s="541"/>
      <c r="F4" s="541"/>
    </row>
    <row r="5" spans="1:10" s="11" customFormat="1" ht="19.899999999999999" customHeight="1" x14ac:dyDescent="0.15">
      <c r="A5" s="540" t="s">
        <v>68</v>
      </c>
      <c r="B5" s="540"/>
      <c r="C5" s="540"/>
      <c r="D5" s="540"/>
      <c r="E5" s="540"/>
      <c r="F5" s="540"/>
    </row>
    <row r="6" spans="1:10" s="12" customFormat="1" ht="15.75" x14ac:dyDescent="0.15">
      <c r="B6" s="13"/>
      <c r="C6" s="13"/>
      <c r="D6" s="14"/>
      <c r="E6" s="14"/>
      <c r="F6" s="540"/>
      <c r="G6" s="540"/>
      <c r="H6" s="540"/>
      <c r="I6" s="540"/>
      <c r="J6" s="540"/>
    </row>
    <row r="7" spans="1:10" x14ac:dyDescent="0.15">
      <c r="B7" s="17"/>
      <c r="C7" s="17"/>
      <c r="D7" s="2" t="s">
        <v>19</v>
      </c>
      <c r="E7" s="2"/>
      <c r="F7" s="2"/>
    </row>
    <row r="8" spans="1:10" ht="24.95" customHeight="1" x14ac:dyDescent="0.15">
      <c r="B8" s="18" t="s">
        <v>20</v>
      </c>
      <c r="C8" s="28" t="s">
        <v>21</v>
      </c>
      <c r="D8" s="18" t="s">
        <v>22</v>
      </c>
      <c r="E8" s="2"/>
      <c r="F8" s="2"/>
    </row>
    <row r="9" spans="1:10" ht="47.25" customHeight="1" x14ac:dyDescent="0.15">
      <c r="B9" s="386" t="s">
        <v>23</v>
      </c>
      <c r="C9" s="170">
        <v>7271</v>
      </c>
      <c r="D9" s="143">
        <f>ROUND(C9*$C$25,0)</f>
        <v>7513</v>
      </c>
      <c r="E9" s="2"/>
      <c r="F9" s="2"/>
    </row>
    <row r="10" spans="1:10" ht="35.1" customHeight="1" x14ac:dyDescent="0.15">
      <c r="B10" s="23" t="s">
        <v>25</v>
      </c>
      <c r="C10" s="143">
        <v>154292</v>
      </c>
      <c r="D10" s="143">
        <f t="shared" ref="D10:D12" si="0">ROUND(C10*$C$25,0)</f>
        <v>159430</v>
      </c>
      <c r="E10" s="20"/>
    </row>
    <row r="11" spans="1:10" ht="48" customHeight="1" x14ac:dyDescent="0.15">
      <c r="B11" s="29" t="s">
        <v>26</v>
      </c>
      <c r="C11" s="143">
        <v>71314</v>
      </c>
      <c r="D11" s="143">
        <f t="shared" si="0"/>
        <v>73689</v>
      </c>
      <c r="E11" s="20"/>
    </row>
    <row r="12" spans="1:10" ht="33" customHeight="1" x14ac:dyDescent="0.15">
      <c r="B12" s="29" t="s">
        <v>27</v>
      </c>
      <c r="C12" s="143">
        <v>35656</v>
      </c>
      <c r="D12" s="143">
        <f t="shared" si="0"/>
        <v>36843</v>
      </c>
      <c r="E12" s="20"/>
    </row>
    <row r="13" spans="1:10" ht="35.1" customHeight="1" x14ac:dyDescent="0.15">
      <c r="B13" s="21" t="s">
        <v>88</v>
      </c>
      <c r="C13" s="21"/>
      <c r="D13" s="144">
        <f>SUM(D9:D12)</f>
        <v>277475</v>
      </c>
    </row>
    <row r="14" spans="1:10" x14ac:dyDescent="0.15">
      <c r="B14" s="1"/>
      <c r="C14" s="1"/>
      <c r="D14" s="145"/>
    </row>
    <row r="15" spans="1:10" ht="69" customHeight="1" x14ac:dyDescent="0.15">
      <c r="B15" s="5" t="s">
        <v>29</v>
      </c>
      <c r="C15" s="5">
        <v>2317</v>
      </c>
      <c r="D15" s="143">
        <f t="shared" ref="D15" si="1">ROUND(C15*$C$25,0)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4"/>
    </row>
    <row r="16" spans="1:10" x14ac:dyDescent="0.15">
      <c r="B16" s="9"/>
      <c r="C16" s="9"/>
    </row>
    <row r="17" spans="2:6" s="12" customFormat="1" ht="60" customHeight="1" x14ac:dyDescent="0.15">
      <c r="B17" s="537" t="s">
        <v>31</v>
      </c>
      <c r="C17" s="538"/>
      <c r="D17" s="538"/>
      <c r="E17" s="538"/>
      <c r="F17" s="539"/>
    </row>
    <row r="18" spans="2:6" x14ac:dyDescent="0.15">
      <c r="B18" s="9"/>
      <c r="C18" s="9"/>
      <c r="D18" s="31"/>
    </row>
    <row r="24" spans="2:6" hidden="1" x14ac:dyDescent="0.15">
      <c r="B24" s="136" t="s">
        <v>52</v>
      </c>
    </row>
    <row r="25" spans="2:6" ht="18" hidden="1" x14ac:dyDescent="0.15">
      <c r="B25" s="25" t="s">
        <v>33</v>
      </c>
      <c r="C25" s="484">
        <f>'2024_BannerMD_BMT_AUT_ADULT'!$C$21</f>
        <v>1.0333000000000001</v>
      </c>
    </row>
    <row r="26" spans="2:6" x14ac:dyDescent="0.15">
      <c r="C26" s="26"/>
    </row>
  </sheetData>
  <mergeCells count="7">
    <mergeCell ref="B17:F17"/>
    <mergeCell ref="E15:F15"/>
    <mergeCell ref="A2:F2"/>
    <mergeCell ref="A3:F3"/>
    <mergeCell ref="A4:F4"/>
    <mergeCell ref="A5:F5"/>
    <mergeCell ref="F6:J6"/>
  </mergeCells>
  <printOptions horizontalCentered="1"/>
  <pageMargins left="0.25" right="0.25" top="0.25" bottom="0.25" header="0.25" footer="0.25"/>
  <pageSetup scale="9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theme="5"/>
    <pageSetUpPr fitToPage="1"/>
  </sheetPr>
  <dimension ref="A1:F27"/>
  <sheetViews>
    <sheetView showGridLines="0" topLeftCell="A3" zoomScale="90" zoomScaleNormal="90" zoomScaleSheetLayoutView="70" workbookViewId="0">
      <selection activeCell="A5" sqref="A5:F5"/>
    </sheetView>
  </sheetViews>
  <sheetFormatPr defaultColWidth="9" defaultRowHeight="12" x14ac:dyDescent="0.15"/>
  <cols>
    <col min="1" max="1" width="3.125" style="10" customWidth="1"/>
    <col min="2" max="2" width="64" style="10" customWidth="1"/>
    <col min="3" max="3" width="22.875" style="10" hidden="1" customWidth="1"/>
    <col min="4" max="4" width="22.875" style="10" customWidth="1"/>
    <col min="5" max="5" width="11.5" style="10" customWidth="1"/>
    <col min="6" max="6" width="25.875" style="10" customWidth="1"/>
    <col min="7" max="7" width="8.875" style="10" customWidth="1"/>
    <col min="8" max="16384" width="9" style="10"/>
  </cols>
  <sheetData>
    <row r="1" spans="1:6" ht="12.75" x14ac:dyDescent="0.15">
      <c r="A1" s="15"/>
      <c r="B1" s="15"/>
      <c r="C1" s="15"/>
      <c r="D1" s="15"/>
      <c r="E1" s="15"/>
      <c r="F1" s="15"/>
    </row>
    <row r="2" spans="1:6" s="47" customFormat="1" ht="19.899999999999999" customHeight="1" x14ac:dyDescent="0.15">
      <c r="A2" s="540" t="s">
        <v>66</v>
      </c>
      <c r="B2" s="540"/>
      <c r="C2" s="540"/>
      <c r="D2" s="540"/>
      <c r="E2" s="540"/>
      <c r="F2" s="540"/>
    </row>
    <row r="3" spans="1:6" s="47" customFormat="1" ht="19.899999999999999" customHeight="1" x14ac:dyDescent="0.15">
      <c r="A3" s="540" t="s">
        <v>89</v>
      </c>
      <c r="B3" s="540"/>
      <c r="C3" s="540"/>
      <c r="D3" s="540"/>
      <c r="E3" s="540"/>
      <c r="F3" s="540"/>
    </row>
    <row r="4" spans="1:6" s="47" customFormat="1" ht="19.899999999999999" customHeight="1" x14ac:dyDescent="0.15">
      <c r="A4" s="541" t="str">
        <f>'2024_BannerMD_BMT_AUT_ADULT'!A4:E4</f>
        <v>EFFECTIVE 10/01/2024 THROUGH 9/30/2025</v>
      </c>
      <c r="B4" s="541"/>
      <c r="C4" s="541"/>
      <c r="D4" s="541"/>
      <c r="E4" s="541"/>
      <c r="F4" s="541"/>
    </row>
    <row r="5" spans="1:6" s="47" customFormat="1" ht="19.899999999999999" customHeight="1" x14ac:dyDescent="0.15">
      <c r="A5" s="540" t="s">
        <v>68</v>
      </c>
      <c r="B5" s="540"/>
      <c r="C5" s="540"/>
      <c r="D5" s="540"/>
      <c r="E5" s="540"/>
      <c r="F5" s="540"/>
    </row>
    <row r="6" spans="1:6" ht="15.75" x14ac:dyDescent="0.15">
      <c r="A6" s="379"/>
      <c r="B6" s="379" t="s">
        <v>44</v>
      </c>
      <c r="C6" s="379"/>
      <c r="D6" s="379"/>
      <c r="E6" s="379"/>
      <c r="F6" s="379"/>
    </row>
    <row r="7" spans="1:6" s="15" customFormat="1" ht="27.95" customHeight="1" x14ac:dyDescent="0.15">
      <c r="B7" s="17"/>
      <c r="C7" s="17"/>
      <c r="D7" s="2" t="s">
        <v>19</v>
      </c>
      <c r="E7" s="549"/>
      <c r="F7" s="549"/>
    </row>
    <row r="8" spans="1:6" s="15" customFormat="1" ht="35.1" customHeight="1" x14ac:dyDescent="0.15">
      <c r="B8" s="18" t="s">
        <v>20</v>
      </c>
      <c r="C8" s="28" t="s">
        <v>21</v>
      </c>
      <c r="D8" s="18" t="s">
        <v>22</v>
      </c>
      <c r="E8" s="2"/>
      <c r="F8" s="2"/>
    </row>
    <row r="9" spans="1:6" s="15" customFormat="1" ht="47.25" customHeight="1" x14ac:dyDescent="0.15">
      <c r="B9" s="386" t="s">
        <v>23</v>
      </c>
      <c r="C9" s="170">
        <v>7501</v>
      </c>
      <c r="D9" s="143">
        <f>ROUND(C9*$C$26,0)</f>
        <v>7751</v>
      </c>
      <c r="E9" s="2"/>
      <c r="F9" s="2"/>
    </row>
    <row r="10" spans="1:6" s="15" customFormat="1" ht="35.1" customHeight="1" x14ac:dyDescent="0.15">
      <c r="B10" s="29" t="s">
        <v>25</v>
      </c>
      <c r="C10" s="143">
        <v>203766</v>
      </c>
      <c r="D10" s="143">
        <f t="shared" ref="D10:D12" si="0">ROUND(C10*$C$26,0)</f>
        <v>210551</v>
      </c>
    </row>
    <row r="11" spans="1:6" s="15" customFormat="1" ht="35.1" customHeight="1" x14ac:dyDescent="0.15">
      <c r="B11" s="29" t="s">
        <v>26</v>
      </c>
      <c r="C11" s="143">
        <v>110320</v>
      </c>
      <c r="D11" s="143">
        <f t="shared" si="0"/>
        <v>113994</v>
      </c>
    </row>
    <row r="12" spans="1:6" s="15" customFormat="1" ht="35.1" customHeight="1" x14ac:dyDescent="0.15">
      <c r="B12" s="29" t="s">
        <v>27</v>
      </c>
      <c r="C12" s="143">
        <v>39981</v>
      </c>
      <c r="D12" s="143">
        <f t="shared" si="0"/>
        <v>41312</v>
      </c>
    </row>
    <row r="13" spans="1:6" s="15" customFormat="1" ht="35.1" customHeight="1" x14ac:dyDescent="0.15">
      <c r="B13" s="21" t="s">
        <v>90</v>
      </c>
      <c r="C13" s="144">
        <f>SUM(C9:C12)</f>
        <v>361568</v>
      </c>
      <c r="D13" s="144">
        <f>SUM(D9:D12)</f>
        <v>373608</v>
      </c>
    </row>
    <row r="14" spans="1:6" s="15" customFormat="1" ht="12.75" x14ac:dyDescent="0.15">
      <c r="B14" s="1"/>
      <c r="C14" s="1"/>
      <c r="D14" s="145"/>
    </row>
    <row r="15" spans="1:6" s="15" customFormat="1" ht="12.75" x14ac:dyDescent="0.15">
      <c r="B15" s="21"/>
      <c r="C15" s="2"/>
      <c r="D15" s="144"/>
    </row>
    <row r="16" spans="1:6" s="15" customFormat="1" ht="79.5" customHeight="1" x14ac:dyDescent="0.15">
      <c r="B16" s="5" t="s">
        <v>29</v>
      </c>
      <c r="C16" s="5">
        <v>2317</v>
      </c>
      <c r="D16" s="143">
        <f t="shared" ref="D16" si="1">ROUND(C16*$C$26,0)</f>
        <v>2394</v>
      </c>
      <c r="E16" s="542" t="str">
        <f>'2024_BannerMD_BMT_AUT_ADULT'!E16</f>
        <v>Days 11+/61+ paid at the per diem rate are not subject to the transplant outlier (prep and transplant through day 60) but are subject to outlier pursuant to the transplant specialty contract at an established threshold of $7,263.18</v>
      </c>
      <c r="F16" s="544"/>
    </row>
    <row r="17" spans="1:6" ht="12.75" x14ac:dyDescent="0.15">
      <c r="A17" s="15"/>
      <c r="B17" s="1"/>
      <c r="C17" s="1"/>
      <c r="D17" s="15"/>
      <c r="E17" s="15"/>
      <c r="F17" s="15"/>
    </row>
    <row r="18" spans="1:6" ht="65.25" customHeight="1" x14ac:dyDescent="0.15">
      <c r="A18" s="12"/>
      <c r="B18" s="537" t="s">
        <v>60</v>
      </c>
      <c r="C18" s="538"/>
      <c r="D18" s="538"/>
      <c r="E18" s="538"/>
      <c r="F18" s="539"/>
    </row>
    <row r="19" spans="1:6" ht="12.75" x14ac:dyDescent="0.15">
      <c r="A19" s="15"/>
      <c r="C19" s="1"/>
      <c r="D19" s="15"/>
      <c r="E19" s="15"/>
      <c r="F19" s="15"/>
    </row>
    <row r="22" spans="1:6" ht="11.25" customHeight="1" x14ac:dyDescent="0.15"/>
    <row r="25" spans="1:6" ht="12.75" hidden="1" x14ac:dyDescent="0.15">
      <c r="B25" s="136" t="s">
        <v>52</v>
      </c>
      <c r="C25" s="15"/>
      <c r="D25" s="15"/>
      <c r="E25" s="15"/>
      <c r="F25" s="15"/>
    </row>
    <row r="26" spans="1:6" ht="18" hidden="1" x14ac:dyDescent="0.15">
      <c r="B26" s="25" t="s">
        <v>33</v>
      </c>
      <c r="C26" s="484">
        <f>'2024_BannerMD_BMT_AUT_ADULT'!$C$21</f>
        <v>1.0333000000000001</v>
      </c>
    </row>
    <row r="27" spans="1:6" x14ac:dyDescent="0.15">
      <c r="C27" s="39"/>
    </row>
  </sheetData>
  <mergeCells count="7">
    <mergeCell ref="B18:F18"/>
    <mergeCell ref="E16:F16"/>
    <mergeCell ref="A2:F2"/>
    <mergeCell ref="A3:F3"/>
    <mergeCell ref="A5:F5"/>
    <mergeCell ref="E7:F7"/>
    <mergeCell ref="A4:F4"/>
  </mergeCells>
  <printOptions horizontalCentered="1"/>
  <pageMargins left="0.25" right="0.25" top="0.25" bottom="0.25" header="0.25" footer="0.25"/>
  <pageSetup scale="9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tabColor rgb="FFFFFF00"/>
    <pageSetUpPr fitToPage="1"/>
  </sheetPr>
  <dimension ref="A2:I29"/>
  <sheetViews>
    <sheetView showGridLines="0" topLeftCell="A14" zoomScale="90" zoomScaleNormal="90" zoomScaleSheetLayoutView="70" workbookViewId="0">
      <selection activeCell="D30" sqref="D30"/>
    </sheetView>
  </sheetViews>
  <sheetFormatPr defaultColWidth="9" defaultRowHeight="12" x14ac:dyDescent="0.15"/>
  <cols>
    <col min="1" max="1" width="2.875" customWidth="1"/>
    <col min="2" max="2" width="66.75" customWidth="1"/>
    <col min="3" max="3" width="12.875" hidden="1" customWidth="1"/>
    <col min="4" max="4" width="27.875" customWidth="1"/>
    <col min="5" max="5" width="38.125" customWidth="1"/>
    <col min="6" max="6" width="9" customWidth="1"/>
  </cols>
  <sheetData>
    <row r="2" spans="1:7" s="11" customFormat="1" ht="19.899999999999999" customHeight="1" x14ac:dyDescent="0.15">
      <c r="B2" s="540" t="s">
        <v>91</v>
      </c>
      <c r="C2" s="540"/>
      <c r="D2" s="540"/>
      <c r="E2" s="540"/>
      <c r="F2" s="85"/>
      <c r="G2" s="85"/>
    </row>
    <row r="3" spans="1:7" s="11" customFormat="1" ht="19.899999999999999" customHeight="1" x14ac:dyDescent="0.15">
      <c r="A3" s="540" t="s">
        <v>92</v>
      </c>
      <c r="B3" s="540"/>
      <c r="C3" s="540"/>
      <c r="D3" s="540"/>
      <c r="E3" s="540"/>
    </row>
    <row r="4" spans="1:7" s="11" customFormat="1" ht="19.899999999999999" customHeight="1" x14ac:dyDescent="0.15">
      <c r="A4" s="541" t="str">
        <f>'2024_BannerMD_BMT_AUT_ADULT'!$A$4:$E$4</f>
        <v>EFFECTIVE 10/01/2024 THROUGH 9/30/2025</v>
      </c>
      <c r="B4" s="541"/>
      <c r="C4" s="541"/>
      <c r="D4" s="541"/>
      <c r="E4" s="541"/>
    </row>
    <row r="5" spans="1:7" s="11" customFormat="1" ht="19.899999999999999" customHeight="1" x14ac:dyDescent="0.15">
      <c r="A5" s="540" t="s">
        <v>93</v>
      </c>
      <c r="B5" s="540"/>
      <c r="C5" s="540"/>
      <c r="D5" s="540"/>
      <c r="E5" s="540"/>
    </row>
    <row r="6" spans="1:7" s="12" customFormat="1" ht="15" x14ac:dyDescent="0.15">
      <c r="B6" s="13"/>
      <c r="C6" s="13"/>
    </row>
    <row r="7" spans="1:7" ht="12.75" x14ac:dyDescent="0.15">
      <c r="A7" s="15"/>
      <c r="B7" s="17"/>
      <c r="C7" s="17"/>
      <c r="D7" s="2" t="s">
        <v>94</v>
      </c>
      <c r="E7" s="2"/>
    </row>
    <row r="8" spans="1:7" ht="40.15" customHeight="1" x14ac:dyDescent="0.15">
      <c r="A8" s="15"/>
      <c r="B8" s="18" t="s">
        <v>20</v>
      </c>
      <c r="C8" s="129" t="s">
        <v>21</v>
      </c>
      <c r="D8" s="18" t="s">
        <v>22</v>
      </c>
      <c r="E8" s="2"/>
    </row>
    <row r="9" spans="1:7" ht="49.5" customHeight="1" x14ac:dyDescent="0.15">
      <c r="A9" s="15"/>
      <c r="B9" s="386" t="s">
        <v>23</v>
      </c>
      <c r="C9" s="204">
        <v>5903</v>
      </c>
      <c r="D9" s="173">
        <f>ROUND(C9*$C$25,0)</f>
        <v>6100</v>
      </c>
      <c r="E9" s="2"/>
    </row>
    <row r="10" spans="1:7" ht="35.1" customHeight="1" x14ac:dyDescent="0.15">
      <c r="A10" s="15"/>
      <c r="B10" s="78" t="s">
        <v>24</v>
      </c>
      <c r="C10" s="213">
        <v>15551</v>
      </c>
      <c r="D10" s="173">
        <f>ROUND(C10*$C$25,0)</f>
        <v>16069</v>
      </c>
      <c r="E10" s="20"/>
    </row>
    <row r="11" spans="1:7" ht="35.1" customHeight="1" x14ac:dyDescent="0.15">
      <c r="A11" s="15"/>
      <c r="B11" s="78" t="s">
        <v>25</v>
      </c>
      <c r="C11" s="140">
        <v>57903</v>
      </c>
      <c r="D11" s="173">
        <f>ROUND(C11*$C$25,0)</f>
        <v>59831</v>
      </c>
      <c r="E11" s="20"/>
    </row>
    <row r="12" spans="1:7" ht="35.1" customHeight="1" x14ac:dyDescent="0.15">
      <c r="A12" s="15"/>
      <c r="B12" s="29" t="s">
        <v>26</v>
      </c>
      <c r="C12" s="140">
        <v>78502</v>
      </c>
      <c r="D12" s="173">
        <f>ROUND(C12*$C$25,0)</f>
        <v>81116</v>
      </c>
      <c r="E12" s="20"/>
    </row>
    <row r="13" spans="1:7" ht="35.1" customHeight="1" x14ac:dyDescent="0.15">
      <c r="A13" s="15"/>
      <c r="B13" s="29" t="s">
        <v>27</v>
      </c>
      <c r="C13" s="140">
        <v>11151</v>
      </c>
      <c r="D13" s="173">
        <f>ROUND(C13*$C$25,0)</f>
        <v>11522</v>
      </c>
      <c r="E13" s="20"/>
    </row>
    <row r="14" spans="1:7" ht="35.1" customHeight="1" x14ac:dyDescent="0.15">
      <c r="A14" s="15"/>
      <c r="B14" s="58" t="s">
        <v>28</v>
      </c>
      <c r="C14" s="141">
        <f>SUM(C9:C13)</f>
        <v>169010</v>
      </c>
      <c r="D14" s="141">
        <f>SUM(D9:D13)</f>
        <v>174638</v>
      </c>
      <c r="E14" s="15"/>
    </row>
    <row r="15" spans="1:7" ht="12.75" x14ac:dyDescent="0.15">
      <c r="A15" s="15"/>
      <c r="B15" s="15"/>
      <c r="C15" s="15"/>
      <c r="D15" s="31"/>
      <c r="E15" s="15"/>
    </row>
    <row r="16" spans="1:7" ht="71.25" customHeight="1" x14ac:dyDescent="0.15">
      <c r="A16" s="15"/>
      <c r="B16" s="5" t="s">
        <v>29</v>
      </c>
      <c r="C16" s="5">
        <v>2317</v>
      </c>
      <c r="D16" s="173">
        <f>ROUND(C16*$C$25,0)</f>
        <v>2394</v>
      </c>
      <c r="E16" s="132" t="str">
        <f>'2024_BannerMD_BMT_AUT_ADULT'!E16</f>
        <v>Days 11+/61+ paid at the per diem rate are not subject to the transplant outlier (prep and transplant through day 60) but are subject to outlier pursuant to the transplant specialty contract at an established threshold of $7,263.18</v>
      </c>
    </row>
    <row r="17" spans="1:9" s="15" customFormat="1" ht="12.75" x14ac:dyDescent="0.15">
      <c r="B17" s="9"/>
      <c r="C17" s="9"/>
    </row>
    <row r="18" spans="1:9" s="15" customFormat="1" ht="12.75" x14ac:dyDescent="0.15">
      <c r="B18" s="9"/>
      <c r="C18" s="9"/>
      <c r="D18" s="8"/>
    </row>
    <row r="19" spans="1:9" ht="11.45" customHeight="1" x14ac:dyDescent="0.15">
      <c r="A19" s="15"/>
      <c r="B19" s="1"/>
      <c r="C19" s="1"/>
      <c r="D19" s="15"/>
      <c r="E19" s="15"/>
    </row>
    <row r="20" spans="1:9" ht="57.75" customHeight="1" x14ac:dyDescent="0.15">
      <c r="A20" s="15"/>
      <c r="B20" s="537" t="s">
        <v>60</v>
      </c>
      <c r="C20" s="538"/>
      <c r="D20" s="538"/>
      <c r="E20" s="539"/>
    </row>
    <row r="21" spans="1:9" ht="11.45" customHeight="1" x14ac:dyDescent="0.15">
      <c r="A21" s="15"/>
      <c r="B21" s="1"/>
      <c r="C21" s="1"/>
      <c r="D21" s="15"/>
      <c r="E21" s="15"/>
    </row>
    <row r="22" spans="1:9" ht="33.6" customHeight="1" x14ac:dyDescent="0.15">
      <c r="A22" s="15"/>
      <c r="B22" s="537" t="s">
        <v>95</v>
      </c>
      <c r="C22" s="538"/>
      <c r="D22" s="538"/>
      <c r="E22" s="539"/>
    </row>
    <row r="23" spans="1:9" ht="11.45" customHeight="1" x14ac:dyDescent="0.15">
      <c r="A23" s="15"/>
      <c r="B23" s="1"/>
      <c r="C23" s="1"/>
      <c r="D23" s="15"/>
      <c r="E23" s="15"/>
    </row>
    <row r="24" spans="1:9" ht="27" hidden="1" customHeight="1" x14ac:dyDescent="0.15">
      <c r="A24" s="15"/>
      <c r="B24" s="136" t="s">
        <v>52</v>
      </c>
      <c r="C24" s="15"/>
      <c r="D24" s="15"/>
      <c r="E24" s="15"/>
      <c r="F24" s="15"/>
    </row>
    <row r="25" spans="1:9" s="10" customFormat="1" ht="18" hidden="1" x14ac:dyDescent="0.15">
      <c r="A25" s="15"/>
      <c r="B25" s="25" t="s">
        <v>33</v>
      </c>
      <c r="C25" s="484">
        <f>'2024_BannerMD_BMT_AUT_ADULT'!$C$21</f>
        <v>1.0333000000000001</v>
      </c>
      <c r="D25" s="15"/>
      <c r="E25" s="15"/>
    </row>
    <row r="26" spans="1:9" ht="3" customHeight="1" x14ac:dyDescent="0.15">
      <c r="A26" s="15"/>
      <c r="B26" s="1"/>
      <c r="C26" s="26"/>
      <c r="D26" s="15"/>
      <c r="E26" s="15"/>
    </row>
    <row r="27" spans="1:9" s="15" customFormat="1" ht="36.75" customHeight="1" x14ac:dyDescent="0.15">
      <c r="B27" s="537" t="s">
        <v>38</v>
      </c>
      <c r="C27" s="538"/>
      <c r="D27" s="538"/>
      <c r="E27" s="538"/>
      <c r="F27" s="538"/>
      <c r="G27" s="539"/>
      <c r="H27" s="10"/>
      <c r="I27" s="10"/>
    </row>
    <row r="28" spans="1:9" ht="12.75" x14ac:dyDescent="0.15">
      <c r="A28" s="15"/>
      <c r="B28" s="15"/>
      <c r="C28" s="15"/>
      <c r="D28" s="15"/>
      <c r="E28" s="15"/>
    </row>
    <row r="29" spans="1:9" ht="12.75" x14ac:dyDescent="0.15">
      <c r="A29" s="15"/>
      <c r="B29" s="15"/>
      <c r="C29" s="15"/>
      <c r="D29" s="15"/>
      <c r="E29" s="15"/>
    </row>
  </sheetData>
  <mergeCells count="7">
    <mergeCell ref="B27:G27"/>
    <mergeCell ref="B22:E22"/>
    <mergeCell ref="B20:E20"/>
    <mergeCell ref="B2:E2"/>
    <mergeCell ref="A3:E3"/>
    <mergeCell ref="A4:E4"/>
    <mergeCell ref="A5:E5"/>
  </mergeCells>
  <printOptions horizontalCentered="1"/>
  <pageMargins left="0.25" right="0.25" top="0.25" bottom="0.25" header="0.25" footer="0.25"/>
  <pageSetup scale="81"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rgb="FFFFFF00"/>
    <pageSetUpPr fitToPage="1"/>
  </sheetPr>
  <dimension ref="A2:L31"/>
  <sheetViews>
    <sheetView showGridLines="0" topLeftCell="A11" zoomScale="90" zoomScaleNormal="90" zoomScaleSheetLayoutView="70" workbookViewId="0">
      <selection activeCell="D30" sqref="D30"/>
    </sheetView>
  </sheetViews>
  <sheetFormatPr defaultColWidth="9" defaultRowHeight="12.75" x14ac:dyDescent="0.15"/>
  <cols>
    <col min="1" max="1" width="2.875" style="15" customWidth="1"/>
    <col min="2" max="2" width="64" style="15" customWidth="1"/>
    <col min="3" max="3" width="12.625" style="15" hidden="1" customWidth="1"/>
    <col min="4" max="4" width="27.375" style="15" customWidth="1"/>
    <col min="5" max="6" width="18.625" style="15" customWidth="1"/>
    <col min="7" max="7" width="12.625" style="15" customWidth="1"/>
    <col min="8" max="8" width="9" style="15" customWidth="1"/>
    <col min="9" max="16384" width="9" style="15"/>
  </cols>
  <sheetData>
    <row r="2" spans="1:10" s="11" customFormat="1" ht="19.899999999999999" customHeight="1" x14ac:dyDescent="0.15">
      <c r="A2" s="85"/>
      <c r="B2" s="540" t="s">
        <v>91</v>
      </c>
      <c r="C2" s="540"/>
      <c r="D2" s="540"/>
      <c r="E2" s="540"/>
      <c r="F2" s="540"/>
      <c r="G2" s="85"/>
      <c r="H2" s="85"/>
    </row>
    <row r="3" spans="1:10" s="11" customFormat="1" ht="19.899999999999999" customHeight="1" x14ac:dyDescent="0.15">
      <c r="A3" s="85"/>
      <c r="B3" s="540" t="s">
        <v>96</v>
      </c>
      <c r="C3" s="540"/>
      <c r="D3" s="540"/>
      <c r="E3" s="540"/>
      <c r="F3" s="540"/>
      <c r="G3" s="85"/>
      <c r="H3" s="85"/>
    </row>
    <row r="4" spans="1:10" s="11" customFormat="1" ht="19.899999999999999" customHeight="1" x14ac:dyDescent="0.15">
      <c r="A4" s="541" t="str">
        <f>'2024_BannerMD_BMT_AUT_ADULT'!$A$4:$E$4</f>
        <v>EFFECTIVE 10/01/2024 THROUGH 9/30/2025</v>
      </c>
      <c r="B4" s="541"/>
      <c r="C4" s="541"/>
      <c r="D4" s="541"/>
      <c r="E4" s="541"/>
      <c r="F4" s="130"/>
      <c r="G4" s="130"/>
    </row>
    <row r="5" spans="1:10" s="11" customFormat="1" ht="19.899999999999999" customHeight="1" x14ac:dyDescent="0.15">
      <c r="A5" s="85"/>
      <c r="B5" s="540" t="s">
        <v>93</v>
      </c>
      <c r="C5" s="540"/>
      <c r="D5" s="540"/>
      <c r="E5" s="540"/>
      <c r="F5" s="540"/>
      <c r="G5" s="85"/>
    </row>
    <row r="6" spans="1:10" s="11" customFormat="1" ht="12.75" customHeight="1" x14ac:dyDescent="0.15">
      <c r="A6" s="379"/>
      <c r="B6" s="379"/>
      <c r="C6" s="379"/>
      <c r="D6" s="379"/>
      <c r="E6" s="379"/>
      <c r="F6" s="379"/>
      <c r="G6" s="379"/>
    </row>
    <row r="7" spans="1:10" ht="15.75" customHeight="1" x14ac:dyDescent="0.15">
      <c r="D7" s="2" t="s">
        <v>94</v>
      </c>
      <c r="E7" s="48"/>
    </row>
    <row r="8" spans="1:10" ht="35.1" customHeight="1" x14ac:dyDescent="0.15">
      <c r="B8" s="18" t="s">
        <v>20</v>
      </c>
      <c r="C8" s="129" t="s">
        <v>21</v>
      </c>
      <c r="D8" s="18" t="s">
        <v>22</v>
      </c>
      <c r="E8" s="2"/>
      <c r="F8" s="2"/>
      <c r="G8" s="2"/>
    </row>
    <row r="9" spans="1:10" ht="60.75" customHeight="1" x14ac:dyDescent="0.15">
      <c r="B9" s="386" t="s">
        <v>23</v>
      </c>
      <c r="C9" s="254">
        <v>5944</v>
      </c>
      <c r="D9" s="258">
        <f>ROUND(C9*$C$30,0)</f>
        <v>6142</v>
      </c>
      <c r="E9" s="2"/>
      <c r="F9" s="2"/>
      <c r="G9" s="2"/>
    </row>
    <row r="10" spans="1:10" ht="35.1" customHeight="1" x14ac:dyDescent="0.15">
      <c r="B10" s="4" t="s">
        <v>97</v>
      </c>
      <c r="C10" s="255">
        <v>4860</v>
      </c>
      <c r="D10" s="258">
        <f>ROUND(C10*$C$30,0)</f>
        <v>5022</v>
      </c>
      <c r="E10" s="20"/>
      <c r="F10" s="541"/>
      <c r="G10" s="541"/>
      <c r="H10" s="541"/>
      <c r="I10" s="541"/>
      <c r="J10" s="541"/>
    </row>
    <row r="11" spans="1:10" ht="35.1" customHeight="1" x14ac:dyDescent="0.15">
      <c r="B11" s="386" t="s">
        <v>42</v>
      </c>
      <c r="C11" s="256">
        <v>16036</v>
      </c>
      <c r="D11" s="258">
        <f t="shared" ref="D11:D13" si="0">ROUND(C11*$C$30,0)</f>
        <v>16570</v>
      </c>
      <c r="E11" s="20"/>
    </row>
    <row r="12" spans="1:10" ht="35.1" customHeight="1" x14ac:dyDescent="0.15">
      <c r="B12" s="78" t="s">
        <v>25</v>
      </c>
      <c r="C12" s="256">
        <v>57912</v>
      </c>
      <c r="D12" s="258">
        <f t="shared" si="0"/>
        <v>59840</v>
      </c>
      <c r="E12" s="20"/>
    </row>
    <row r="13" spans="1:10" ht="35.1" customHeight="1" x14ac:dyDescent="0.15">
      <c r="B13" s="29" t="s">
        <v>26</v>
      </c>
      <c r="C13" s="256">
        <v>78516</v>
      </c>
      <c r="D13" s="258">
        <f t="shared" si="0"/>
        <v>81131</v>
      </c>
      <c r="E13" s="20"/>
    </row>
    <row r="14" spans="1:10" ht="35.1" customHeight="1" x14ac:dyDescent="0.15">
      <c r="B14" s="29" t="s">
        <v>27</v>
      </c>
      <c r="C14" s="257">
        <v>11157</v>
      </c>
      <c r="D14" s="258">
        <f>ROUND(C14*$C$30,0)</f>
        <v>11529</v>
      </c>
      <c r="E14" s="20"/>
    </row>
    <row r="15" spans="1:10" ht="35.1" customHeight="1" x14ac:dyDescent="0.15">
      <c r="B15" s="21" t="s">
        <v>43</v>
      </c>
      <c r="C15" s="144">
        <f>SUM(C9:C14)</f>
        <v>174425</v>
      </c>
      <c r="D15" s="144">
        <f>SUM(D9:D14)</f>
        <v>180234</v>
      </c>
      <c r="E15" s="20"/>
    </row>
    <row r="16" spans="1:10" x14ac:dyDescent="0.15">
      <c r="D16" s="145"/>
    </row>
    <row r="17" spans="1:12" ht="66" customHeight="1" x14ac:dyDescent="0.15">
      <c r="B17" s="5" t="s">
        <v>29</v>
      </c>
      <c r="C17" s="5">
        <v>2317</v>
      </c>
      <c r="D17" s="258">
        <f t="shared" ref="D17" si="1">ROUND(C17*$C$30,0)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12" x14ac:dyDescent="0.15">
      <c r="B18" s="9"/>
      <c r="C18" s="9"/>
      <c r="D18" s="8"/>
    </row>
    <row r="19" spans="1:12" s="12" customFormat="1" ht="59.45" customHeight="1" x14ac:dyDescent="0.15">
      <c r="B19" s="537" t="s">
        <v>45</v>
      </c>
      <c r="C19" s="538"/>
      <c r="D19" s="538"/>
      <c r="E19" s="538"/>
      <c r="F19" s="538"/>
      <c r="G19" s="539"/>
      <c r="I19" s="550"/>
      <c r="J19" s="550"/>
      <c r="K19" s="550"/>
      <c r="L19" s="550"/>
    </row>
    <row r="20" spans="1:12" customFormat="1" ht="11.45" customHeight="1" x14ac:dyDescent="0.15">
      <c r="A20" s="15"/>
      <c r="B20" s="1"/>
      <c r="C20" s="1"/>
      <c r="D20" s="15"/>
      <c r="E20" s="15"/>
    </row>
    <row r="21" spans="1:12" customFormat="1" ht="33" customHeight="1" x14ac:dyDescent="0.15">
      <c r="A21" s="15"/>
      <c r="B21" s="537" t="s">
        <v>95</v>
      </c>
      <c r="C21" s="538"/>
      <c r="D21" s="538"/>
      <c r="E21" s="538"/>
      <c r="F21" s="538"/>
      <c r="G21" s="539"/>
    </row>
    <row r="22" spans="1:12" x14ac:dyDescent="0.15">
      <c r="B22" s="9"/>
      <c r="C22" s="9"/>
      <c r="D22" s="8"/>
    </row>
    <row r="23" spans="1:12" ht="36.75" customHeight="1" x14ac:dyDescent="0.15">
      <c r="B23" s="537" t="s">
        <v>38</v>
      </c>
      <c r="C23" s="538"/>
      <c r="D23" s="538"/>
      <c r="E23" s="538"/>
      <c r="F23" s="538"/>
      <c r="G23" s="539"/>
      <c r="H23" s="10"/>
      <c r="I23" s="10"/>
    </row>
    <row r="24" spans="1:12" s="10" customFormat="1" x14ac:dyDescent="0.15">
      <c r="A24" s="15"/>
      <c r="B24" s="9"/>
      <c r="C24" s="9"/>
      <c r="D24" s="8"/>
      <c r="E24" s="15"/>
      <c r="F24" s="15"/>
      <c r="G24" s="15"/>
    </row>
    <row r="27" spans="1:12" ht="13.5" customHeight="1" x14ac:dyDescent="0.15"/>
    <row r="29" spans="1:12" hidden="1" x14ac:dyDescent="0.15">
      <c r="B29" s="136" t="s">
        <v>52</v>
      </c>
    </row>
    <row r="30" spans="1:12" ht="18" hidden="1" x14ac:dyDescent="0.15">
      <c r="B30" s="25" t="s">
        <v>33</v>
      </c>
      <c r="C30" s="484">
        <f>'2024_BannerMD_BMT_AUT_ADULT'!$C$21</f>
        <v>1.0333000000000001</v>
      </c>
      <c r="D30" s="49"/>
      <c r="E30" s="49"/>
    </row>
    <row r="31" spans="1:12" x14ac:dyDescent="0.15">
      <c r="C31" s="26"/>
    </row>
  </sheetData>
  <mergeCells count="10">
    <mergeCell ref="B23:G23"/>
    <mergeCell ref="B21:G21"/>
    <mergeCell ref="B2:F2"/>
    <mergeCell ref="B3:F3"/>
    <mergeCell ref="B5:F5"/>
    <mergeCell ref="E17:G17"/>
    <mergeCell ref="F10:J10"/>
    <mergeCell ref="B19:G19"/>
    <mergeCell ref="I19:L19"/>
    <mergeCell ref="A4:E4"/>
  </mergeCells>
  <printOptions horizontalCentered="1"/>
  <pageMargins left="0.25" right="0.25" top="0.25" bottom="0.25" header="0.25" footer="0.25"/>
  <pageSetup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tabColor rgb="FFFFFF00"/>
    <pageSetUpPr fitToPage="1"/>
  </sheetPr>
  <dimension ref="A1:I30"/>
  <sheetViews>
    <sheetView showGridLines="0" zoomScale="90" zoomScaleNormal="90" zoomScaleSheetLayoutView="70" workbookViewId="0">
      <selection activeCell="D30" sqref="D30"/>
    </sheetView>
  </sheetViews>
  <sheetFormatPr defaultColWidth="9" defaultRowHeight="12.75" x14ac:dyDescent="0.1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40" t="s">
        <v>91</v>
      </c>
      <c r="B2" s="540"/>
      <c r="C2" s="540"/>
      <c r="D2" s="540"/>
      <c r="E2" s="540"/>
      <c r="F2" s="540"/>
      <c r="G2" s="540"/>
    </row>
    <row r="3" spans="1:7" s="11" customFormat="1" ht="19.899999999999999" customHeight="1" x14ac:dyDescent="0.15">
      <c r="A3" s="540" t="s">
        <v>98</v>
      </c>
      <c r="B3" s="540"/>
      <c r="C3" s="540"/>
      <c r="D3" s="540"/>
      <c r="E3" s="540"/>
      <c r="F3" s="540"/>
      <c r="G3" s="540"/>
    </row>
    <row r="4" spans="1:7" s="11" customFormat="1" ht="19.899999999999999" customHeight="1" x14ac:dyDescent="0.15">
      <c r="A4" s="541" t="str">
        <f>'2024_BUMCT_AUT_PEDS'!A4:E4</f>
        <v>EFFECTIVE 10/01/2024 THROUGH 9/30/2025</v>
      </c>
      <c r="B4" s="541"/>
      <c r="C4" s="541"/>
      <c r="D4" s="541"/>
      <c r="E4" s="541"/>
      <c r="F4" s="541"/>
      <c r="G4" s="541"/>
    </row>
    <row r="5" spans="1:7" s="11" customFormat="1" ht="19.899999999999999" customHeight="1" x14ac:dyDescent="0.15">
      <c r="A5" s="540" t="s">
        <v>93</v>
      </c>
      <c r="B5" s="540"/>
      <c r="C5" s="540"/>
      <c r="D5" s="540"/>
      <c r="E5" s="540"/>
      <c r="F5" s="540"/>
      <c r="G5" s="540"/>
    </row>
    <row r="6" spans="1:7" x14ac:dyDescent="0.15">
      <c r="D6" s="2"/>
      <c r="E6" s="545"/>
      <c r="F6" s="545"/>
      <c r="G6" s="545"/>
    </row>
    <row r="7" spans="1:7" ht="15.6" customHeight="1" x14ac:dyDescent="0.15">
      <c r="B7" s="17"/>
      <c r="C7" s="17"/>
      <c r="D7" s="2" t="s">
        <v>94</v>
      </c>
      <c r="E7" s="545"/>
      <c r="F7" s="545"/>
      <c r="G7" s="545"/>
    </row>
    <row r="8" spans="1:7" ht="35.1" customHeight="1" x14ac:dyDescent="0.15">
      <c r="B8" s="18" t="s">
        <v>20</v>
      </c>
      <c r="C8" s="129" t="s">
        <v>21</v>
      </c>
      <c r="D8" s="241" t="s">
        <v>22</v>
      </c>
      <c r="E8" s="2"/>
      <c r="F8" s="2"/>
      <c r="G8" s="2"/>
    </row>
    <row r="9" spans="1:7" ht="57" customHeight="1" x14ac:dyDescent="0.15">
      <c r="B9" s="386" t="s">
        <v>23</v>
      </c>
      <c r="C9" s="299">
        <v>6033</v>
      </c>
      <c r="D9" s="242">
        <f t="shared" ref="D9:D14" si="0">ROUND(C9*$C$23,0)</f>
        <v>6234</v>
      </c>
      <c r="E9" s="2"/>
      <c r="F9" s="2"/>
      <c r="G9" s="2"/>
    </row>
    <row r="10" spans="1:7" ht="35.1" customHeight="1" x14ac:dyDescent="0.15">
      <c r="B10" s="386" t="s">
        <v>99</v>
      </c>
      <c r="C10" s="471">
        <v>10650</v>
      </c>
      <c r="D10" s="242">
        <f t="shared" si="0"/>
        <v>11005</v>
      </c>
      <c r="E10" s="20"/>
    </row>
    <row r="11" spans="1:7" ht="35.1" customHeight="1" x14ac:dyDescent="0.15">
      <c r="B11" s="386" t="s">
        <v>48</v>
      </c>
      <c r="C11" s="471">
        <v>16036</v>
      </c>
      <c r="D11" s="242">
        <f t="shared" si="0"/>
        <v>16570</v>
      </c>
      <c r="E11" s="20"/>
    </row>
    <row r="12" spans="1:7" ht="35.1" customHeight="1" x14ac:dyDescent="0.15">
      <c r="B12" s="78" t="s">
        <v>25</v>
      </c>
      <c r="C12" s="472">
        <v>58010</v>
      </c>
      <c r="D12" s="242">
        <f t="shared" si="0"/>
        <v>59942</v>
      </c>
      <c r="E12" s="20"/>
    </row>
    <row r="13" spans="1:7" ht="35.1" customHeight="1" x14ac:dyDescent="0.15">
      <c r="B13" s="29" t="s">
        <v>26</v>
      </c>
      <c r="C13" s="472">
        <v>91630</v>
      </c>
      <c r="D13" s="242">
        <f t="shared" si="0"/>
        <v>94681</v>
      </c>
      <c r="E13" s="20"/>
    </row>
    <row r="14" spans="1:7" ht="35.1" customHeight="1" x14ac:dyDescent="0.15">
      <c r="B14" s="29" t="s">
        <v>27</v>
      </c>
      <c r="C14" s="472">
        <v>30301</v>
      </c>
      <c r="D14" s="243">
        <f t="shared" si="0"/>
        <v>31310</v>
      </c>
      <c r="E14" s="20"/>
    </row>
    <row r="15" spans="1:7" ht="35.1" customHeight="1" x14ac:dyDescent="0.15">
      <c r="B15" s="21" t="s">
        <v>49</v>
      </c>
      <c r="C15" s="149">
        <f>SUM(C9:C14)</f>
        <v>212660</v>
      </c>
      <c r="D15" s="149">
        <f>SUM(D9:D14)</f>
        <v>219742</v>
      </c>
    </row>
    <row r="16" spans="1:7" x14ac:dyDescent="0.15">
      <c r="D16" s="152"/>
    </row>
    <row r="17" spans="1:9" ht="67.5" customHeight="1" x14ac:dyDescent="0.15">
      <c r="B17" s="5" t="s">
        <v>29</v>
      </c>
      <c r="C17" s="5">
        <v>2317</v>
      </c>
      <c r="D17" s="142">
        <f>'2024_BannerMD_BMT_AUT_ADULT'!D16</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x14ac:dyDescent="0.15">
      <c r="B18" s="9"/>
      <c r="C18" s="9"/>
      <c r="D18" s="8"/>
    </row>
    <row r="19" spans="1:9" x14ac:dyDescent="0.15">
      <c r="D19" s="31"/>
    </row>
    <row r="20" spans="1:9" ht="10.5" customHeight="1" x14ac:dyDescent="0.15">
      <c r="B20" s="1"/>
      <c r="C20" s="1" t="s">
        <v>50</v>
      </c>
      <c r="D20" s="2" t="s">
        <v>50</v>
      </c>
    </row>
    <row r="21" spans="1:9" ht="76.5" customHeight="1" x14ac:dyDescent="0.15">
      <c r="B21" s="6" t="s">
        <v>51</v>
      </c>
      <c r="C21" s="143">
        <v>233577</v>
      </c>
      <c r="D21" s="243">
        <f>ROUND(C21*$C$23,0)</f>
        <v>241355</v>
      </c>
    </row>
    <row r="22" spans="1:9" x14ac:dyDescent="0.15">
      <c r="B22" s="474" t="s">
        <v>44</v>
      </c>
    </row>
    <row r="23" spans="1:9" ht="18" x14ac:dyDescent="0.15">
      <c r="B23" s="25" t="s">
        <v>44</v>
      </c>
      <c r="C23" s="484">
        <f>'2024_BannerMD_BMT_AUT_ADULT'!$C$21</f>
        <v>1.0333000000000001</v>
      </c>
    </row>
    <row r="24" spans="1:9" x14ac:dyDescent="0.15">
      <c r="B24" s="15" t="s">
        <v>44</v>
      </c>
      <c r="C24" s="193">
        <v>10000</v>
      </c>
    </row>
    <row r="25" spans="1:9" s="11" customFormat="1" ht="19.899999999999999" customHeight="1" x14ac:dyDescent="0.15">
      <c r="A25" s="379"/>
      <c r="B25" s="379"/>
      <c r="C25" s="379"/>
      <c r="D25" s="379"/>
      <c r="E25" s="379"/>
      <c r="F25" s="379"/>
      <c r="G25" s="379"/>
    </row>
    <row r="26" spans="1:9" s="12" customFormat="1" ht="54.75" customHeight="1" x14ac:dyDescent="0.15">
      <c r="B26" s="537" t="s">
        <v>100</v>
      </c>
      <c r="C26" s="538"/>
      <c r="D26" s="538"/>
      <c r="E26" s="538"/>
      <c r="F26" s="538"/>
      <c r="G26" s="539"/>
    </row>
    <row r="28" spans="1:9" customFormat="1" ht="34.5" customHeight="1" x14ac:dyDescent="0.15">
      <c r="A28" s="15"/>
      <c r="B28" s="537" t="s">
        <v>95</v>
      </c>
      <c r="C28" s="538"/>
      <c r="D28" s="538"/>
      <c r="E28" s="538"/>
      <c r="F28" s="538"/>
      <c r="G28" s="539"/>
    </row>
    <row r="30" spans="1:9" ht="36.75" customHeight="1" x14ac:dyDescent="0.15">
      <c r="B30" s="537" t="s">
        <v>38</v>
      </c>
      <c r="C30" s="538"/>
      <c r="D30" s="538"/>
      <c r="E30" s="538"/>
      <c r="F30" s="538"/>
      <c r="G30" s="539"/>
      <c r="H30" s="10"/>
      <c r="I30" s="10"/>
    </row>
  </sheetData>
  <mergeCells count="9">
    <mergeCell ref="B30:G30"/>
    <mergeCell ref="B28:G28"/>
    <mergeCell ref="A2:G2"/>
    <mergeCell ref="A3:G3"/>
    <mergeCell ref="A4:G4"/>
    <mergeCell ref="A5:G5"/>
    <mergeCell ref="E6:G7"/>
    <mergeCell ref="E17:G17"/>
    <mergeCell ref="B26:G26"/>
  </mergeCells>
  <printOptions horizontalCentered="1"/>
  <pageMargins left="0.25" right="0.25" top="0.25" bottom="0.25" header="0.25" footer="0.25"/>
  <pageSetup scale="6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2">
    <tabColor rgb="FFFFFF00"/>
    <pageSetUpPr fitToPage="1"/>
  </sheetPr>
  <dimension ref="A1:I29"/>
  <sheetViews>
    <sheetView showGridLines="0" topLeftCell="A12" zoomScale="90" zoomScaleNormal="90" zoomScaleSheetLayoutView="70" workbookViewId="0">
      <selection activeCell="D30" sqref="D30"/>
    </sheetView>
  </sheetViews>
  <sheetFormatPr defaultColWidth="9" defaultRowHeight="12.75" x14ac:dyDescent="0.1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x14ac:dyDescent="0.15"/>
    <row r="2" spans="1:8" s="11" customFormat="1" ht="19.899999999999999" customHeight="1" x14ac:dyDescent="0.15">
      <c r="A2" s="85"/>
      <c r="B2" s="540" t="s">
        <v>91</v>
      </c>
      <c r="C2" s="540"/>
      <c r="D2" s="540"/>
      <c r="E2" s="540"/>
      <c r="F2" s="540"/>
      <c r="G2" s="85"/>
      <c r="H2" s="85"/>
    </row>
    <row r="3" spans="1:8" s="11" customFormat="1" ht="19.899999999999999" customHeight="1" x14ac:dyDescent="0.15">
      <c r="A3" s="85"/>
      <c r="B3" s="540" t="s">
        <v>101</v>
      </c>
      <c r="C3" s="540"/>
      <c r="D3" s="540"/>
      <c r="E3" s="540"/>
      <c r="F3" s="540"/>
      <c r="G3" s="85"/>
      <c r="H3" s="85"/>
    </row>
    <row r="4" spans="1:8" s="11" customFormat="1" ht="19.899999999999999" customHeight="1" x14ac:dyDescent="0.15">
      <c r="A4" s="130"/>
      <c r="B4" s="541" t="str">
        <f>'2024_BUMCT_AUT_PEDS'!A4</f>
        <v>EFFECTIVE 10/01/2024 THROUGH 9/30/2025</v>
      </c>
      <c r="C4" s="541"/>
      <c r="D4" s="541"/>
      <c r="E4" s="541"/>
      <c r="F4" s="541"/>
      <c r="G4" s="130"/>
    </row>
    <row r="5" spans="1:8" s="11" customFormat="1" ht="19.899999999999999" customHeight="1" x14ac:dyDescent="0.15">
      <c r="A5" s="85"/>
      <c r="B5" s="540" t="s">
        <v>93</v>
      </c>
      <c r="C5" s="540"/>
      <c r="D5" s="540"/>
      <c r="E5" s="540"/>
      <c r="F5" s="540"/>
      <c r="G5" s="85"/>
    </row>
    <row r="6" spans="1:8" x14ac:dyDescent="0.15">
      <c r="D6" s="2"/>
      <c r="E6" s="545"/>
      <c r="F6" s="545"/>
      <c r="G6" s="545"/>
    </row>
    <row r="7" spans="1:8" ht="18" customHeight="1" x14ac:dyDescent="0.15">
      <c r="B7" s="17"/>
      <c r="C7" s="17"/>
      <c r="D7" s="2" t="s">
        <v>94</v>
      </c>
      <c r="E7" s="545"/>
      <c r="F7" s="545"/>
      <c r="G7" s="545"/>
    </row>
    <row r="8" spans="1:8" ht="24.95" customHeight="1" x14ac:dyDescent="0.15">
      <c r="B8" s="18" t="s">
        <v>20</v>
      </c>
      <c r="C8" s="129" t="s">
        <v>21</v>
      </c>
      <c r="D8" s="18" t="s">
        <v>22</v>
      </c>
      <c r="E8" s="2"/>
      <c r="F8" s="2"/>
      <c r="G8" s="2"/>
    </row>
    <row r="9" spans="1:8" ht="51.75" customHeight="1" x14ac:dyDescent="0.15">
      <c r="B9" s="386" t="s">
        <v>23</v>
      </c>
      <c r="C9" s="210">
        <v>6165</v>
      </c>
      <c r="D9" s="143">
        <f>ROUND(C9*$C$22,0)</f>
        <v>6370</v>
      </c>
      <c r="E9" s="2"/>
      <c r="F9" s="2"/>
      <c r="G9" s="2"/>
    </row>
    <row r="10" spans="1:8" ht="35.1" customHeight="1" x14ac:dyDescent="0.15">
      <c r="B10" s="23" t="s">
        <v>56</v>
      </c>
      <c r="C10" s="211">
        <v>10883</v>
      </c>
      <c r="D10" s="143">
        <f>ROUND(C10*$C$22,0)</f>
        <v>11245</v>
      </c>
      <c r="E10" s="20"/>
    </row>
    <row r="11" spans="1:8" ht="35.1" customHeight="1" x14ac:dyDescent="0.15">
      <c r="B11" s="4" t="s">
        <v>48</v>
      </c>
      <c r="C11" s="214" t="s">
        <v>102</v>
      </c>
      <c r="D11" s="143" t="s">
        <v>102</v>
      </c>
      <c r="E11" s="20"/>
    </row>
    <row r="12" spans="1:8" ht="35.1" customHeight="1" x14ac:dyDescent="0.15">
      <c r="B12" s="23" t="s">
        <v>25</v>
      </c>
      <c r="C12" s="143">
        <v>59285</v>
      </c>
      <c r="D12" s="143">
        <f>ROUND(C12*$C$22,0)</f>
        <v>61259</v>
      </c>
      <c r="E12" s="20"/>
    </row>
    <row r="13" spans="1:8" ht="35.1" customHeight="1" x14ac:dyDescent="0.15">
      <c r="B13" s="29" t="s">
        <v>26</v>
      </c>
      <c r="C13" s="143">
        <v>93646</v>
      </c>
      <c r="D13" s="143">
        <f>ROUND(C13*$C$22,0)</f>
        <v>96764</v>
      </c>
      <c r="E13" s="20"/>
    </row>
    <row r="14" spans="1:8" ht="35.1" customHeight="1" x14ac:dyDescent="0.15">
      <c r="B14" s="29" t="s">
        <v>27</v>
      </c>
      <c r="C14" s="143">
        <v>30968</v>
      </c>
      <c r="D14" s="143">
        <f>ROUND(C14*$C$22,0)</f>
        <v>31999</v>
      </c>
      <c r="E14" s="20"/>
    </row>
    <row r="15" spans="1:8" ht="35.1" customHeight="1" x14ac:dyDescent="0.15">
      <c r="B15" s="21" t="s">
        <v>58</v>
      </c>
      <c r="C15" s="144">
        <f>SUM(C9:C14)</f>
        <v>200947</v>
      </c>
      <c r="D15" s="144">
        <f>SUM(D9:D14)</f>
        <v>207637</v>
      </c>
    </row>
    <row r="16" spans="1:8" x14ac:dyDescent="0.15">
      <c r="D16" s="147"/>
    </row>
    <row r="17" spans="1:9" ht="67.5" customHeight="1" x14ac:dyDescent="0.15">
      <c r="B17" s="5" t="s">
        <v>29</v>
      </c>
      <c r="C17" s="5">
        <v>2317</v>
      </c>
      <c r="D17" s="143">
        <f>ROUND(C17*$C$22,0)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x14ac:dyDescent="0.15">
      <c r="D18" s="31"/>
    </row>
    <row r="19" spans="1:9" ht="24" customHeight="1" x14ac:dyDescent="0.15">
      <c r="B19" s="1"/>
      <c r="C19" s="1" t="s">
        <v>50</v>
      </c>
      <c r="D19" s="2" t="s">
        <v>50</v>
      </c>
    </row>
    <row r="20" spans="1:9" ht="77.25" customHeight="1" x14ac:dyDescent="0.15">
      <c r="B20" s="6" t="s">
        <v>59</v>
      </c>
      <c r="C20" s="143">
        <v>255823</v>
      </c>
      <c r="D20" s="143">
        <f t="shared" ref="D20" si="0">ROUND(C20*$C$22,0)</f>
        <v>264342</v>
      </c>
    </row>
    <row r="21" spans="1:9" hidden="1" x14ac:dyDescent="0.15">
      <c r="B21" s="136" t="s">
        <v>52</v>
      </c>
    </row>
    <row r="22" spans="1:9" ht="18" hidden="1" x14ac:dyDescent="0.15">
      <c r="B22" s="25" t="s">
        <v>33</v>
      </c>
      <c r="C22" s="484">
        <f>'2024_BannerMD_BMT_AUT_ADULT'!$C$21</f>
        <v>1.0333000000000001</v>
      </c>
    </row>
    <row r="23" spans="1:9" hidden="1" x14ac:dyDescent="0.15">
      <c r="B23" s="15" t="s">
        <v>53</v>
      </c>
      <c r="C23" s="193">
        <v>30000</v>
      </c>
    </row>
    <row r="25" spans="1:9" s="12" customFormat="1" ht="51.95" customHeight="1" x14ac:dyDescent="0.15">
      <c r="B25" s="537" t="s">
        <v>31</v>
      </c>
      <c r="C25" s="538"/>
      <c r="D25" s="538"/>
      <c r="E25" s="538"/>
      <c r="F25" s="538"/>
      <c r="G25" s="539"/>
    </row>
    <row r="27" spans="1:9" customFormat="1" ht="38.1" customHeight="1" x14ac:dyDescent="0.15">
      <c r="A27" s="15"/>
      <c r="B27" s="537" t="s">
        <v>95</v>
      </c>
      <c r="C27" s="538"/>
      <c r="D27" s="538"/>
      <c r="E27" s="538"/>
      <c r="F27" s="538"/>
      <c r="G27" s="539"/>
    </row>
    <row r="29" spans="1:9" ht="36.75" customHeight="1" x14ac:dyDescent="0.15">
      <c r="B29" s="537" t="s">
        <v>38</v>
      </c>
      <c r="C29" s="538"/>
      <c r="D29" s="538"/>
      <c r="E29" s="538"/>
      <c r="F29" s="538"/>
      <c r="G29" s="539"/>
      <c r="H29" s="10"/>
      <c r="I29" s="10"/>
    </row>
  </sheetData>
  <mergeCells count="9">
    <mergeCell ref="B29:G29"/>
    <mergeCell ref="B27:G27"/>
    <mergeCell ref="B2:F2"/>
    <mergeCell ref="B3:F3"/>
    <mergeCell ref="B4:F4"/>
    <mergeCell ref="B5:F5"/>
    <mergeCell ref="E6:G7"/>
    <mergeCell ref="E17:G17"/>
    <mergeCell ref="B25:G25"/>
  </mergeCells>
  <printOptions horizontalCentered="1"/>
  <pageMargins left="0.25" right="0.25" top="0.25" bottom="0.25" header="0.25" footer="0.25"/>
  <pageSetup scale="7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rgb="FFFFFF00"/>
    <pageSetUpPr fitToPage="1"/>
  </sheetPr>
  <dimension ref="A1:I28"/>
  <sheetViews>
    <sheetView showGridLines="0" zoomScale="90" zoomScaleNormal="90" zoomScaleSheetLayoutView="70" workbookViewId="0">
      <selection activeCell="D30" sqref="D30"/>
    </sheetView>
  </sheetViews>
  <sheetFormatPr defaultColWidth="9" defaultRowHeight="12.75" x14ac:dyDescent="0.15"/>
  <cols>
    <col min="1" max="1" width="2.875" style="15" customWidth="1"/>
    <col min="2" max="2" width="64" style="15" customWidth="1"/>
    <col min="3" max="3" width="24.125" style="15" hidden="1" customWidth="1"/>
    <col min="4" max="4" width="24.12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40" t="s">
        <v>91</v>
      </c>
      <c r="B2" s="540"/>
      <c r="C2" s="540"/>
      <c r="D2" s="540"/>
      <c r="E2" s="540"/>
      <c r="F2" s="540"/>
      <c r="G2" s="540"/>
    </row>
    <row r="3" spans="1:7" s="11" customFormat="1" ht="19.899999999999999" customHeight="1" x14ac:dyDescent="0.15">
      <c r="A3" s="540" t="s">
        <v>16</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93</v>
      </c>
      <c r="B5" s="540"/>
      <c r="C5" s="540"/>
      <c r="D5" s="540"/>
      <c r="E5" s="540"/>
      <c r="F5" s="540"/>
      <c r="G5" s="540"/>
    </row>
    <row r="6" spans="1:7" s="12" customFormat="1" ht="18.75" customHeight="1" x14ac:dyDescent="0.15">
      <c r="B6" s="13"/>
      <c r="C6" s="13"/>
    </row>
    <row r="7" spans="1:7" ht="18" customHeight="1" x14ac:dyDescent="0.15">
      <c r="B7" s="17"/>
      <c r="C7" s="17"/>
      <c r="D7" s="2" t="s">
        <v>19</v>
      </c>
      <c r="E7" s="2"/>
      <c r="F7" s="2"/>
      <c r="G7" s="2"/>
    </row>
    <row r="8" spans="1:7" ht="35.1" customHeight="1" x14ac:dyDescent="0.15">
      <c r="B8" s="18" t="s">
        <v>20</v>
      </c>
      <c r="C8" s="129" t="s">
        <v>21</v>
      </c>
      <c r="D8" s="18" t="s">
        <v>22</v>
      </c>
      <c r="E8" s="2"/>
      <c r="F8" s="2"/>
      <c r="G8" s="2"/>
    </row>
    <row r="9" spans="1:7" ht="72" customHeight="1" x14ac:dyDescent="0.15">
      <c r="B9" s="386" t="s">
        <v>23</v>
      </c>
      <c r="C9" s="240">
        <v>5903</v>
      </c>
      <c r="D9" s="143">
        <f>ROUND(C9*$C$27,0)</f>
        <v>6100</v>
      </c>
      <c r="E9" s="2"/>
      <c r="F9" s="2"/>
      <c r="G9" s="2"/>
    </row>
    <row r="10" spans="1:7" ht="35.1" customHeight="1" x14ac:dyDescent="0.15">
      <c r="B10" s="78" t="s">
        <v>24</v>
      </c>
      <c r="C10" s="259">
        <v>15551</v>
      </c>
      <c r="D10" s="143">
        <f t="shared" ref="D10:D11" si="0">ROUND(C10*$C$27,0)</f>
        <v>16069</v>
      </c>
      <c r="E10" s="20"/>
    </row>
    <row r="11" spans="1:7" ht="35.1" customHeight="1" x14ac:dyDescent="0.15">
      <c r="B11" s="78" t="s">
        <v>25</v>
      </c>
      <c r="C11" s="258">
        <v>57903</v>
      </c>
      <c r="D11" s="143">
        <f t="shared" si="0"/>
        <v>59831</v>
      </c>
      <c r="E11" s="20"/>
    </row>
    <row r="12" spans="1:7" ht="35.1" customHeight="1" x14ac:dyDescent="0.15">
      <c r="B12" s="29" t="s">
        <v>26</v>
      </c>
      <c r="C12" s="258">
        <v>78502</v>
      </c>
      <c r="D12" s="143">
        <f>ROUND(C12*$C$27,0)</f>
        <v>81116</v>
      </c>
      <c r="E12" s="20"/>
    </row>
    <row r="13" spans="1:7" ht="35.1" customHeight="1" x14ac:dyDescent="0.15">
      <c r="B13" s="29" t="s">
        <v>27</v>
      </c>
      <c r="C13" s="258">
        <v>11151</v>
      </c>
      <c r="D13" s="143">
        <f>ROUND(C13*$C$27,0)</f>
        <v>11522</v>
      </c>
      <c r="E13" s="20"/>
    </row>
    <row r="14" spans="1:7" ht="35.1" customHeight="1" x14ac:dyDescent="0.15">
      <c r="B14" s="21" t="s">
        <v>103</v>
      </c>
      <c r="C14" s="144">
        <f>SUM(C9:C13)</f>
        <v>169010</v>
      </c>
      <c r="D14" s="144">
        <f>SUM(D9:D13)</f>
        <v>174638</v>
      </c>
    </row>
    <row r="15" spans="1:7" ht="21" customHeight="1" x14ac:dyDescent="0.15">
      <c r="B15" s="1"/>
      <c r="C15" s="1"/>
      <c r="D15" s="145"/>
    </row>
    <row r="16" spans="1:7" ht="63" customHeight="1" x14ac:dyDescent="0.15">
      <c r="B16" s="5" t="s">
        <v>29</v>
      </c>
      <c r="C16" s="5">
        <v>2317</v>
      </c>
      <c r="D16" s="143">
        <f>ROUND(C16*$C$27,0)</f>
        <v>2394</v>
      </c>
      <c r="E16" s="542" t="str">
        <f>'2024_BannerMD_BMT_AUT_ADULT'!E16</f>
        <v>Days 11+/61+ paid at the per diem rate are not subject to the transplant outlier (prep and transplant through day 60) but are subject to outlier pursuant to the transplant specialty contract at an established threshold of $7,263.18</v>
      </c>
      <c r="F16" s="543"/>
      <c r="G16" s="544"/>
    </row>
    <row r="17" spans="1:9" x14ac:dyDescent="0.15">
      <c r="B17" s="9"/>
      <c r="C17" s="9"/>
      <c r="D17" s="8"/>
    </row>
    <row r="18" spans="1:9" ht="56.1" customHeight="1" x14ac:dyDescent="0.15">
      <c r="B18" s="537" t="s">
        <v>60</v>
      </c>
      <c r="C18" s="538"/>
      <c r="D18" s="538"/>
      <c r="E18" s="538"/>
      <c r="F18" s="538"/>
      <c r="G18" s="539"/>
    </row>
    <row r="19" spans="1:9" x14ac:dyDescent="0.15">
      <c r="B19" s="9"/>
      <c r="C19" s="9"/>
      <c r="D19" s="8"/>
    </row>
    <row r="20" spans="1:9" ht="36.75" customHeight="1" x14ac:dyDescent="0.15">
      <c r="B20" s="537" t="s">
        <v>38</v>
      </c>
      <c r="C20" s="538"/>
      <c r="D20" s="538"/>
      <c r="E20" s="538"/>
      <c r="F20" s="538"/>
      <c r="G20" s="539"/>
      <c r="H20" s="10"/>
      <c r="I20" s="10"/>
    </row>
    <row r="21" spans="1:9" x14ac:dyDescent="0.15">
      <c r="B21" s="9"/>
      <c r="C21" s="9"/>
      <c r="D21" s="8"/>
    </row>
    <row r="25" spans="1:9" hidden="1" x14ac:dyDescent="0.15"/>
    <row r="26" spans="1:9" hidden="1" x14ac:dyDescent="0.15">
      <c r="B26" s="136" t="s">
        <v>52</v>
      </c>
    </row>
    <row r="27" spans="1:9" s="10" customFormat="1" ht="18" hidden="1" x14ac:dyDescent="0.15">
      <c r="A27" s="15"/>
      <c r="B27" s="25" t="s">
        <v>33</v>
      </c>
      <c r="C27" s="484">
        <f>'2024_BannerMD_BMT_AUT_ADULT'!$C$21</f>
        <v>1.0333000000000001</v>
      </c>
      <c r="D27" s="15"/>
      <c r="E27" s="15"/>
      <c r="F27" s="15"/>
      <c r="G27" s="15"/>
    </row>
    <row r="28" spans="1:9" x14ac:dyDescent="0.15">
      <c r="C28" s="26"/>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tabColor rgb="FFFFFF00"/>
    <pageSetUpPr fitToPage="1"/>
  </sheetPr>
  <dimension ref="A2:I25"/>
  <sheetViews>
    <sheetView showGridLines="0" zoomScale="90" zoomScaleNormal="90" zoomScaleSheetLayoutView="70" workbookViewId="0">
      <selection activeCell="D30" sqref="D30"/>
    </sheetView>
  </sheetViews>
  <sheetFormatPr defaultColWidth="9" defaultRowHeight="12.75" x14ac:dyDescent="0.15"/>
  <cols>
    <col min="1" max="1" width="2.875" style="15" customWidth="1"/>
    <col min="2" max="2" width="64" style="15" customWidth="1"/>
    <col min="3" max="3" width="27.375" style="15" hidden="1" customWidth="1"/>
    <col min="4" max="4" width="27.375"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40" t="s">
        <v>91</v>
      </c>
      <c r="B2" s="540"/>
      <c r="C2" s="540"/>
      <c r="D2" s="540"/>
      <c r="E2" s="540"/>
      <c r="F2" s="540"/>
      <c r="G2" s="540"/>
    </row>
    <row r="3" spans="1:7" s="11" customFormat="1" ht="19.899999999999999" customHeight="1" x14ac:dyDescent="0.15">
      <c r="A3" s="540" t="s">
        <v>40</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93</v>
      </c>
      <c r="B5" s="540"/>
      <c r="C5" s="540"/>
      <c r="D5" s="540"/>
      <c r="E5" s="540"/>
      <c r="F5" s="540"/>
      <c r="G5" s="540"/>
    </row>
    <row r="6" spans="1:7" s="11" customFormat="1" ht="12.75" customHeight="1" x14ac:dyDescent="0.15">
      <c r="A6" s="379"/>
      <c r="B6" s="379"/>
      <c r="C6" s="379"/>
      <c r="D6" s="379"/>
      <c r="E6" s="379"/>
      <c r="F6" s="379"/>
      <c r="G6" s="379"/>
    </row>
    <row r="7" spans="1:7" ht="15.75" customHeight="1" x14ac:dyDescent="0.15">
      <c r="D7" s="2" t="s">
        <v>19</v>
      </c>
      <c r="E7" s="48"/>
    </row>
    <row r="8" spans="1:7" ht="35.1" customHeight="1" x14ac:dyDescent="0.15">
      <c r="B8" s="18" t="s">
        <v>20</v>
      </c>
      <c r="C8" s="129" t="s">
        <v>21</v>
      </c>
      <c r="D8" s="18" t="s">
        <v>22</v>
      </c>
      <c r="E8" s="2"/>
      <c r="F8" s="2"/>
      <c r="G8" s="2"/>
    </row>
    <row r="9" spans="1:7" ht="56.25" customHeight="1" x14ac:dyDescent="0.15">
      <c r="B9" s="386" t="s">
        <v>23</v>
      </c>
      <c r="C9" s="240">
        <v>5944</v>
      </c>
      <c r="D9" s="143">
        <f>ROUND(C9*$C$23,0)</f>
        <v>6142</v>
      </c>
      <c r="E9" s="2"/>
      <c r="F9" s="2"/>
      <c r="G9" s="2"/>
    </row>
    <row r="10" spans="1:7" ht="35.1" customHeight="1" x14ac:dyDescent="0.15">
      <c r="B10" s="4" t="s">
        <v>97</v>
      </c>
      <c r="C10" s="259">
        <v>4860</v>
      </c>
      <c r="D10" s="143">
        <f t="shared" ref="D10:D13" si="0">ROUND(C10*$C$23,0)</f>
        <v>5022</v>
      </c>
      <c r="E10" s="20"/>
    </row>
    <row r="11" spans="1:7" ht="35.1" customHeight="1" x14ac:dyDescent="0.15">
      <c r="B11" s="386" t="s">
        <v>42</v>
      </c>
      <c r="C11" s="258">
        <v>16036</v>
      </c>
      <c r="D11" s="143">
        <f t="shared" si="0"/>
        <v>16570</v>
      </c>
      <c r="E11" s="20"/>
    </row>
    <row r="12" spans="1:7" ht="35.1" customHeight="1" x14ac:dyDescent="0.15">
      <c r="B12" s="78" t="s">
        <v>25</v>
      </c>
      <c r="C12" s="258">
        <v>57912</v>
      </c>
      <c r="D12" s="143">
        <f t="shared" si="0"/>
        <v>59840</v>
      </c>
      <c r="E12" s="20"/>
    </row>
    <row r="13" spans="1:7" ht="35.1" customHeight="1" x14ac:dyDescent="0.15">
      <c r="B13" s="29" t="s">
        <v>26</v>
      </c>
      <c r="C13" s="258">
        <v>78516</v>
      </c>
      <c r="D13" s="143">
        <f t="shared" si="0"/>
        <v>81131</v>
      </c>
      <c r="E13" s="20"/>
    </row>
    <row r="14" spans="1:7" ht="35.1" customHeight="1" x14ac:dyDescent="0.15">
      <c r="B14" s="29" t="s">
        <v>27</v>
      </c>
      <c r="C14" s="258">
        <v>11157</v>
      </c>
      <c r="D14" s="143">
        <f>ROUND(C14*$C$23,0)</f>
        <v>11529</v>
      </c>
      <c r="E14" s="20"/>
    </row>
    <row r="15" spans="1:7" ht="35.1" customHeight="1" x14ac:dyDescent="0.15">
      <c r="B15" s="21" t="s">
        <v>43</v>
      </c>
      <c r="C15" s="144">
        <f>SUM(C9:C14)</f>
        <v>174425</v>
      </c>
      <c r="D15" s="144">
        <f>SUM(D9:D14)</f>
        <v>180234</v>
      </c>
      <c r="E15" s="20"/>
    </row>
    <row r="16" spans="1:7" x14ac:dyDescent="0.15">
      <c r="D16" s="145"/>
    </row>
    <row r="17" spans="2:9" ht="66" customHeight="1" x14ac:dyDescent="0.15">
      <c r="B17" s="5" t="s">
        <v>29</v>
      </c>
      <c r="C17" s="5">
        <v>2317</v>
      </c>
      <c r="D17" s="143">
        <f t="shared" ref="D17" si="1">ROUND(C17*$C$23,0)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2:9" x14ac:dyDescent="0.15">
      <c r="B18" s="9"/>
      <c r="C18" s="9"/>
      <c r="D18" s="8"/>
    </row>
    <row r="19" spans="2:9" s="12" customFormat="1" ht="60.75" customHeight="1" x14ac:dyDescent="0.15">
      <c r="B19" s="537" t="s">
        <v>100</v>
      </c>
      <c r="C19" s="538"/>
      <c r="D19" s="538"/>
      <c r="E19" s="538"/>
      <c r="F19" s="538"/>
      <c r="G19" s="539"/>
    </row>
    <row r="22" spans="2:9" hidden="1" x14ac:dyDescent="0.15">
      <c r="B22" s="136" t="s">
        <v>52</v>
      </c>
    </row>
    <row r="23" spans="2:9" ht="18" hidden="1" x14ac:dyDescent="0.15">
      <c r="B23" s="25" t="s">
        <v>33</v>
      </c>
      <c r="C23" s="484">
        <f>'2024_BannerMD_BMT_AUT_ADULT'!$C$21</f>
        <v>1.0333000000000001</v>
      </c>
      <c r="D23" s="49"/>
      <c r="E23" s="49"/>
    </row>
    <row r="24" spans="2:9" x14ac:dyDescent="0.15">
      <c r="C24" s="26"/>
    </row>
    <row r="25" spans="2:9" ht="36.75" customHeight="1" x14ac:dyDescent="0.15">
      <c r="B25" s="537" t="s">
        <v>38</v>
      </c>
      <c r="C25" s="538"/>
      <c r="D25" s="538"/>
      <c r="E25" s="538"/>
      <c r="F25" s="538"/>
      <c r="G25" s="539"/>
      <c r="H25" s="10"/>
      <c r="I25" s="10"/>
    </row>
  </sheetData>
  <mergeCells count="7">
    <mergeCell ref="B25:G25"/>
    <mergeCell ref="B19:G19"/>
    <mergeCell ref="A2:G2"/>
    <mergeCell ref="A3:G3"/>
    <mergeCell ref="A4:G4"/>
    <mergeCell ref="A5:G5"/>
    <mergeCell ref="E17:G17"/>
  </mergeCells>
  <printOptions horizontalCentered="1"/>
  <pageMargins left="0.25" right="0.25" top="0.25" bottom="0.25" header="0.25" footer="0.25"/>
  <pageSetup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39997558519241921"/>
    <pageSetUpPr fitToPage="1"/>
  </sheetPr>
  <dimension ref="A2:J28"/>
  <sheetViews>
    <sheetView showGridLines="0" tabSelected="1" topLeftCell="B1" zoomScale="90" zoomScaleNormal="90" zoomScaleSheetLayoutView="70" workbookViewId="0">
      <selection activeCell="E16" sqref="E16"/>
    </sheetView>
  </sheetViews>
  <sheetFormatPr defaultColWidth="9" defaultRowHeight="12" x14ac:dyDescent="0.15"/>
  <cols>
    <col min="1" max="1" width="2.875" customWidth="1"/>
    <col min="2" max="2" width="69.5" customWidth="1"/>
    <col min="3" max="3" width="27.875" hidden="1" customWidth="1"/>
    <col min="4" max="4" width="27.875" customWidth="1"/>
    <col min="5" max="5" width="38.125" customWidth="1"/>
    <col min="6" max="6" width="4.375" customWidth="1"/>
    <col min="7" max="7" width="12.125" bestFit="1" customWidth="1"/>
    <col min="8" max="8" width="12" customWidth="1"/>
  </cols>
  <sheetData>
    <row r="2" spans="1:7" s="11" customFormat="1" ht="19.899999999999999" customHeight="1" x14ac:dyDescent="0.15">
      <c r="A2" s="540" t="s">
        <v>15</v>
      </c>
      <c r="B2" s="540"/>
      <c r="C2" s="540"/>
      <c r="D2" s="540"/>
      <c r="E2" s="540"/>
    </row>
    <row r="3" spans="1:7" s="11" customFormat="1" ht="19.899999999999999" customHeight="1" x14ac:dyDescent="0.15">
      <c r="A3" s="540" t="s">
        <v>16</v>
      </c>
      <c r="B3" s="540"/>
      <c r="C3" s="540"/>
      <c r="D3" s="540"/>
      <c r="E3" s="540"/>
    </row>
    <row r="4" spans="1:7" s="11" customFormat="1" ht="19.899999999999999" customHeight="1" x14ac:dyDescent="0.15">
      <c r="A4" s="541" t="s">
        <v>17</v>
      </c>
      <c r="B4" s="541"/>
      <c r="C4" s="541"/>
      <c r="D4" s="541"/>
      <c r="E4" s="541"/>
    </row>
    <row r="5" spans="1:7" s="11" customFormat="1" ht="19.899999999999999" customHeight="1" x14ac:dyDescent="0.15">
      <c r="A5" s="540" t="s">
        <v>18</v>
      </c>
      <c r="B5" s="540"/>
      <c r="C5" s="540"/>
      <c r="D5" s="540"/>
      <c r="E5" s="540"/>
    </row>
    <row r="6" spans="1:7" s="12" customFormat="1" ht="15" x14ac:dyDescent="0.15">
      <c r="B6" s="13"/>
      <c r="C6" s="13"/>
    </row>
    <row r="7" spans="1:7" ht="12.75" x14ac:dyDescent="0.15">
      <c r="A7" s="15"/>
      <c r="B7" s="17"/>
      <c r="C7" s="17"/>
      <c r="D7" s="2" t="s">
        <v>19</v>
      </c>
      <c r="E7" s="2"/>
    </row>
    <row r="8" spans="1:7" ht="40.15" customHeight="1" x14ac:dyDescent="0.15">
      <c r="A8" s="15"/>
      <c r="B8" s="18" t="s">
        <v>20</v>
      </c>
      <c r="C8" s="129" t="s">
        <v>21</v>
      </c>
      <c r="D8" s="18" t="s">
        <v>22</v>
      </c>
      <c r="E8" s="2"/>
    </row>
    <row r="9" spans="1:7" ht="47.25" customHeight="1" x14ac:dyDescent="0.15">
      <c r="A9" s="15"/>
      <c r="B9" s="386" t="s">
        <v>23</v>
      </c>
      <c r="C9" s="204">
        <v>5903</v>
      </c>
      <c r="D9" s="173">
        <f>ROUND(C9*$C$21,0)</f>
        <v>6100</v>
      </c>
      <c r="E9" s="2"/>
      <c r="G9" s="389"/>
    </row>
    <row r="10" spans="1:7" ht="35.1" customHeight="1" x14ac:dyDescent="0.15">
      <c r="A10" s="15"/>
      <c r="B10" s="78" t="s">
        <v>24</v>
      </c>
      <c r="C10" s="205">
        <v>14610</v>
      </c>
      <c r="D10" s="173">
        <f t="shared" ref="D10:D12" si="0">ROUND(C10*$C$21,0)</f>
        <v>15097</v>
      </c>
      <c r="E10" s="20"/>
      <c r="G10" s="389"/>
    </row>
    <row r="11" spans="1:7" ht="35.1" customHeight="1" x14ac:dyDescent="0.15">
      <c r="A11" s="15"/>
      <c r="B11" s="78" t="s">
        <v>25</v>
      </c>
      <c r="C11" s="204">
        <v>109571</v>
      </c>
      <c r="D11" s="173">
        <f t="shared" si="0"/>
        <v>113220</v>
      </c>
      <c r="E11" s="20"/>
      <c r="G11" s="389"/>
    </row>
    <row r="12" spans="1:7" ht="35.1" customHeight="1" x14ac:dyDescent="0.15">
      <c r="A12" s="15"/>
      <c r="B12" s="29" t="s">
        <v>26</v>
      </c>
      <c r="C12" s="204">
        <v>27759</v>
      </c>
      <c r="D12" s="173">
        <f t="shared" si="0"/>
        <v>28683</v>
      </c>
      <c r="E12" s="20"/>
      <c r="G12" s="389"/>
    </row>
    <row r="13" spans="1:7" ht="35.1" customHeight="1" x14ac:dyDescent="0.15">
      <c r="A13" s="15"/>
      <c r="B13" s="29" t="s">
        <v>27</v>
      </c>
      <c r="C13" s="204">
        <v>10227</v>
      </c>
      <c r="D13" s="173">
        <f>ROUND(C13*$C$21,0)</f>
        <v>10568</v>
      </c>
      <c r="E13" s="20"/>
      <c r="G13" s="389"/>
    </row>
    <row r="14" spans="1:7" ht="35.1" customHeight="1" x14ac:dyDescent="0.15">
      <c r="A14" s="15"/>
      <c r="B14" s="58" t="s">
        <v>28</v>
      </c>
      <c r="C14" s="141">
        <v>168070</v>
      </c>
      <c r="D14" s="141">
        <f>SUM(D9:D13)</f>
        <v>173668</v>
      </c>
      <c r="E14" s="15"/>
      <c r="G14" s="389"/>
    </row>
    <row r="15" spans="1:7" ht="12.75" x14ac:dyDescent="0.15">
      <c r="A15" s="15"/>
      <c r="B15" s="15"/>
      <c r="C15" s="15"/>
      <c r="D15" s="31"/>
      <c r="E15" s="15"/>
    </row>
    <row r="16" spans="1:7" ht="71.25" customHeight="1" x14ac:dyDescent="0.15">
      <c r="A16" s="15"/>
      <c r="B16" s="5" t="s">
        <v>29</v>
      </c>
      <c r="C16" s="470">
        <v>2317</v>
      </c>
      <c r="D16" s="173">
        <f>ROUND($C$21*C16,0)</f>
        <v>2394</v>
      </c>
      <c r="E16" s="132" t="s">
        <v>30</v>
      </c>
    </row>
    <row r="17" spans="1:10" ht="11.45" customHeight="1" x14ac:dyDescent="0.15">
      <c r="A17" s="15"/>
      <c r="B17" s="1"/>
      <c r="C17" s="1"/>
      <c r="D17" s="15"/>
      <c r="E17" s="15"/>
    </row>
    <row r="18" spans="1:10" ht="48.75" customHeight="1" x14ac:dyDescent="0.15">
      <c r="A18" s="15"/>
      <c r="B18" s="537" t="s">
        <v>31</v>
      </c>
      <c r="C18" s="538"/>
      <c r="D18" s="538"/>
      <c r="E18" s="539"/>
    </row>
    <row r="19" spans="1:10" ht="12.75" x14ac:dyDescent="0.15">
      <c r="A19" s="15"/>
      <c r="B19" s="15"/>
      <c r="C19" s="15"/>
      <c r="D19" s="15"/>
      <c r="E19" s="15"/>
    </row>
    <row r="20" spans="1:10" ht="12.75" hidden="1" x14ac:dyDescent="0.15">
      <c r="A20" s="15"/>
      <c r="B20" s="236" t="s">
        <v>32</v>
      </c>
      <c r="C20" s="238"/>
      <c r="D20" s="239"/>
      <c r="E20" s="239"/>
    </row>
    <row r="21" spans="1:10" s="10" customFormat="1" ht="18" hidden="1" x14ac:dyDescent="0.15">
      <c r="A21" s="15"/>
      <c r="B21" s="25" t="s">
        <v>33</v>
      </c>
      <c r="C21" s="497">
        <v>1.0333000000000001</v>
      </c>
      <c r="D21" s="235" t="s">
        <v>34</v>
      </c>
      <c r="E21" s="496" t="s">
        <v>35</v>
      </c>
      <c r="H21"/>
      <c r="J21" s="485" t="s">
        <v>36</v>
      </c>
    </row>
    <row r="22" spans="1:10" ht="12.75" hidden="1" x14ac:dyDescent="0.15">
      <c r="A22" s="15"/>
      <c r="B22" s="1"/>
      <c r="C22" s="26"/>
      <c r="D22" s="15"/>
      <c r="E22" s="15" t="s">
        <v>37</v>
      </c>
    </row>
    <row r="23" spans="1:10" ht="12.75" x14ac:dyDescent="0.15">
      <c r="A23" s="15"/>
      <c r="B23" s="1"/>
      <c r="C23" s="26"/>
      <c r="D23" s="15"/>
      <c r="E23" s="15"/>
    </row>
    <row r="24" spans="1:10" s="15" customFormat="1" ht="27" customHeight="1" x14ac:dyDescent="0.15">
      <c r="B24" s="537" t="s">
        <v>38</v>
      </c>
      <c r="C24" s="538"/>
      <c r="D24" s="538"/>
      <c r="E24" s="538"/>
      <c r="F24" s="538"/>
      <c r="G24" s="539"/>
      <c r="H24" s="10"/>
      <c r="I24" s="10"/>
    </row>
    <row r="25" spans="1:10" ht="12.75" x14ac:dyDescent="0.15">
      <c r="A25" s="15"/>
      <c r="B25" s="15"/>
      <c r="C25" s="15"/>
      <c r="D25" s="15"/>
      <c r="E25" s="15"/>
    </row>
    <row r="26" spans="1:10" ht="12.75" x14ac:dyDescent="0.15">
      <c r="A26" s="15"/>
      <c r="B26" s="15"/>
      <c r="C26" s="15"/>
      <c r="D26" s="15"/>
      <c r="E26" s="15"/>
    </row>
    <row r="28" spans="1:10" x14ac:dyDescent="0.15">
      <c r="B28" t="s">
        <v>39</v>
      </c>
    </row>
  </sheetData>
  <mergeCells count="6">
    <mergeCell ref="B24:G24"/>
    <mergeCell ref="B18:E18"/>
    <mergeCell ref="A2:E2"/>
    <mergeCell ref="A3:E3"/>
    <mergeCell ref="A4:E4"/>
    <mergeCell ref="A5:E5"/>
  </mergeCells>
  <printOptions horizontalCentered="1"/>
  <pageMargins left="0.25" right="0.25" top="0.25" bottom="0.25" header="0.25" footer="0.25"/>
  <pageSetup scale="81"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rgb="FFFFFF00"/>
    <pageSetUpPr fitToPage="1"/>
  </sheetPr>
  <dimension ref="A1:I28"/>
  <sheetViews>
    <sheetView showGridLines="0" topLeftCell="A10" zoomScale="90" zoomScaleNormal="90" zoomScaleSheetLayoutView="70" workbookViewId="0">
      <selection activeCell="D30" sqref="D30"/>
    </sheetView>
  </sheetViews>
  <sheetFormatPr defaultColWidth="9" defaultRowHeight="12.75" x14ac:dyDescent="0.15"/>
  <cols>
    <col min="1" max="1" width="2.875" style="15" customWidth="1"/>
    <col min="2" max="2" width="64" style="15" customWidth="1"/>
    <col min="3" max="3" width="17.7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40" t="s">
        <v>91</v>
      </c>
      <c r="B2" s="540"/>
      <c r="C2" s="540"/>
      <c r="D2" s="540"/>
      <c r="E2" s="540"/>
      <c r="F2" s="540"/>
      <c r="G2" s="540"/>
    </row>
    <row r="3" spans="1:7" s="11" customFormat="1" ht="19.899999999999999" customHeight="1" x14ac:dyDescent="0.15">
      <c r="A3" s="540" t="s">
        <v>46</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93</v>
      </c>
      <c r="B5" s="540"/>
      <c r="C5" s="540"/>
      <c r="D5" s="540"/>
      <c r="E5" s="540"/>
      <c r="F5" s="540"/>
      <c r="G5" s="540"/>
    </row>
    <row r="6" spans="1:7" x14ac:dyDescent="0.15">
      <c r="D6" s="2"/>
      <c r="E6" s="545"/>
      <c r="F6" s="545"/>
      <c r="G6" s="545"/>
    </row>
    <row r="7" spans="1:7" ht="15.6" customHeight="1" x14ac:dyDescent="0.15">
      <c r="B7" s="17"/>
      <c r="C7" s="17"/>
      <c r="D7" s="2" t="s">
        <v>19</v>
      </c>
      <c r="E7" s="545"/>
      <c r="F7" s="545"/>
      <c r="G7" s="545"/>
    </row>
    <row r="8" spans="1:7" ht="24.95" customHeight="1" x14ac:dyDescent="0.15">
      <c r="B8" s="18" t="s">
        <v>20</v>
      </c>
      <c r="C8" s="129" t="s">
        <v>21</v>
      </c>
      <c r="D8" s="241" t="s">
        <v>22</v>
      </c>
      <c r="E8" s="2"/>
      <c r="F8" s="2"/>
      <c r="G8" s="2"/>
    </row>
    <row r="9" spans="1:7" ht="47.25" customHeight="1" x14ac:dyDescent="0.15">
      <c r="B9" s="386" t="s">
        <v>23</v>
      </c>
      <c r="C9" s="207">
        <v>6033</v>
      </c>
      <c r="D9" s="244">
        <f t="shared" ref="D9:D14" si="0">ROUND(C9*$C$23,0)</f>
        <v>6234</v>
      </c>
      <c r="E9" s="2"/>
      <c r="F9" s="2"/>
      <c r="G9" s="2"/>
    </row>
    <row r="10" spans="1:7" ht="35.1" customHeight="1" x14ac:dyDescent="0.15">
      <c r="B10" s="4" t="s">
        <v>104</v>
      </c>
      <c r="C10" s="208">
        <v>10650</v>
      </c>
      <c r="D10" s="244">
        <f t="shared" si="0"/>
        <v>11005</v>
      </c>
      <c r="E10" s="20"/>
    </row>
    <row r="11" spans="1:7" ht="35.1" customHeight="1" x14ac:dyDescent="0.15">
      <c r="B11" s="4" t="s">
        <v>48</v>
      </c>
      <c r="C11" s="208">
        <v>16036</v>
      </c>
      <c r="D11" s="244">
        <f t="shared" si="0"/>
        <v>16570</v>
      </c>
      <c r="E11" s="20"/>
    </row>
    <row r="12" spans="1:7" ht="35.1" customHeight="1" x14ac:dyDescent="0.15">
      <c r="B12" s="23" t="s">
        <v>25</v>
      </c>
      <c r="C12" s="209">
        <v>58010</v>
      </c>
      <c r="D12" s="244">
        <f t="shared" si="0"/>
        <v>59942</v>
      </c>
      <c r="E12" s="20"/>
    </row>
    <row r="13" spans="1:7" ht="34.5" customHeight="1" x14ac:dyDescent="0.15">
      <c r="B13" s="29" t="s">
        <v>26</v>
      </c>
      <c r="C13" s="209">
        <v>91630</v>
      </c>
      <c r="D13" s="244">
        <f t="shared" si="0"/>
        <v>94681</v>
      </c>
      <c r="E13" s="20"/>
    </row>
    <row r="14" spans="1:7" ht="35.1" customHeight="1" x14ac:dyDescent="0.15">
      <c r="B14" s="29" t="s">
        <v>27</v>
      </c>
      <c r="C14" s="209">
        <v>30301</v>
      </c>
      <c r="D14" s="245">
        <f t="shared" si="0"/>
        <v>31310</v>
      </c>
      <c r="E14" s="20"/>
    </row>
    <row r="15" spans="1:7" ht="35.1" customHeight="1" x14ac:dyDescent="0.15">
      <c r="B15" s="21" t="s">
        <v>49</v>
      </c>
      <c r="C15" s="149">
        <f>SUM(C9:C14)</f>
        <v>212660</v>
      </c>
      <c r="D15" s="149">
        <f>SUM(D9:D14)</f>
        <v>219742</v>
      </c>
    </row>
    <row r="16" spans="1:7" x14ac:dyDescent="0.15">
      <c r="D16" s="152"/>
    </row>
    <row r="17" spans="2:9" ht="72" customHeight="1" x14ac:dyDescent="0.15">
      <c r="B17" s="5" t="s">
        <v>29</v>
      </c>
      <c r="C17" s="5">
        <v>2317</v>
      </c>
      <c r="D17" s="142">
        <f>'2024_BannerMD_BMT_AUT_ADULT'!D16</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2:9" x14ac:dyDescent="0.15">
      <c r="B18" s="9"/>
      <c r="C18" s="9"/>
      <c r="D18" s="154"/>
    </row>
    <row r="19" spans="2:9" x14ac:dyDescent="0.15">
      <c r="D19" s="152"/>
    </row>
    <row r="20" spans="2:9" ht="10.5" customHeight="1" x14ac:dyDescent="0.15">
      <c r="B20" s="1"/>
      <c r="C20" s="1" t="s">
        <v>50</v>
      </c>
      <c r="D20" s="155" t="s">
        <v>50</v>
      </c>
    </row>
    <row r="21" spans="2:9" ht="76.5" customHeight="1" x14ac:dyDescent="0.15">
      <c r="B21" s="6" t="s">
        <v>51</v>
      </c>
      <c r="C21" s="156">
        <v>233577</v>
      </c>
      <c r="D21" s="245">
        <f>ROUND(C21*$C$23,0)</f>
        <v>241355</v>
      </c>
    </row>
    <row r="22" spans="2:9" hidden="1" x14ac:dyDescent="0.15">
      <c r="B22" s="136" t="s">
        <v>52</v>
      </c>
    </row>
    <row r="23" spans="2:9" ht="15" hidden="1" customHeight="1" x14ac:dyDescent="0.15">
      <c r="B23" s="25" t="s">
        <v>33</v>
      </c>
      <c r="C23" s="484">
        <f>'2024_BannerMD_BMT_AUT_ADULT'!$C$21</f>
        <v>1.0333000000000001</v>
      </c>
    </row>
    <row r="24" spans="2:9" ht="27.75" hidden="1" customHeight="1" x14ac:dyDescent="0.15">
      <c r="B24" s="15" t="s">
        <v>53</v>
      </c>
      <c r="C24" s="193">
        <v>10000</v>
      </c>
    </row>
    <row r="26" spans="2:9" ht="57.95" customHeight="1" x14ac:dyDescent="0.15">
      <c r="B26" s="537" t="s">
        <v>100</v>
      </c>
      <c r="C26" s="538"/>
      <c r="D26" s="538"/>
      <c r="E26" s="538"/>
      <c r="F26" s="538"/>
      <c r="G26" s="539"/>
    </row>
    <row r="28" spans="2:9" ht="36.75" customHeight="1" x14ac:dyDescent="0.15">
      <c r="B28" s="537" t="s">
        <v>38</v>
      </c>
      <c r="C28" s="538"/>
      <c r="D28" s="538"/>
      <c r="E28" s="538"/>
      <c r="F28" s="538"/>
      <c r="G28" s="539"/>
      <c r="H28" s="10"/>
      <c r="I28" s="10"/>
    </row>
  </sheetData>
  <mergeCells count="8">
    <mergeCell ref="B28:G28"/>
    <mergeCell ref="E17:G17"/>
    <mergeCell ref="B26:G26"/>
    <mergeCell ref="A2:G2"/>
    <mergeCell ref="A3:G3"/>
    <mergeCell ref="A4:G4"/>
    <mergeCell ref="A5:G5"/>
    <mergeCell ref="E6:G7"/>
  </mergeCells>
  <printOptions horizontalCentered="1"/>
  <pageMargins left="0.25" right="0.25" top="0.25" bottom="0.25" header="0.25" footer="0.25"/>
  <pageSetup scale="7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6">
    <tabColor rgb="FFFFFF00"/>
    <pageSetUpPr fitToPage="1"/>
  </sheetPr>
  <dimension ref="A1:I27"/>
  <sheetViews>
    <sheetView showGridLines="0" topLeftCell="A10" zoomScale="90" zoomScaleNormal="90" zoomScaleSheetLayoutView="70" workbookViewId="0">
      <selection activeCell="D30" sqref="D30"/>
    </sheetView>
  </sheetViews>
  <sheetFormatPr defaultColWidth="9" defaultRowHeight="12.75" x14ac:dyDescent="0.1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40" t="s">
        <v>91</v>
      </c>
      <c r="B2" s="540"/>
      <c r="C2" s="540"/>
      <c r="D2" s="540"/>
      <c r="E2" s="540"/>
      <c r="F2" s="540"/>
      <c r="G2" s="540"/>
    </row>
    <row r="3" spans="1:7" s="11" customFormat="1" ht="19.899999999999999" customHeight="1" x14ac:dyDescent="0.15">
      <c r="A3" s="540" t="s">
        <v>54</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93</v>
      </c>
      <c r="B5" s="540"/>
      <c r="C5" s="540"/>
      <c r="D5" s="540"/>
      <c r="E5" s="540"/>
      <c r="F5" s="540"/>
      <c r="G5" s="540"/>
    </row>
    <row r="6" spans="1:7" x14ac:dyDescent="0.15">
      <c r="D6" s="2"/>
      <c r="E6" s="545"/>
      <c r="F6" s="545"/>
      <c r="G6" s="545"/>
    </row>
    <row r="7" spans="1:7" ht="18" customHeight="1" x14ac:dyDescent="0.15">
      <c r="B7" s="17"/>
      <c r="C7" s="17"/>
      <c r="D7" s="2" t="s">
        <v>19</v>
      </c>
      <c r="E7" s="545"/>
      <c r="F7" s="545"/>
      <c r="G7" s="545"/>
    </row>
    <row r="8" spans="1:7" ht="24.95" customHeight="1" x14ac:dyDescent="0.15">
      <c r="B8" s="18" t="s">
        <v>20</v>
      </c>
      <c r="C8" s="129" t="s">
        <v>21</v>
      </c>
      <c r="D8" s="18" t="s">
        <v>22</v>
      </c>
      <c r="E8" s="2"/>
      <c r="F8" s="2"/>
      <c r="G8" s="2"/>
    </row>
    <row r="9" spans="1:7" ht="47.25" customHeight="1" x14ac:dyDescent="0.15">
      <c r="B9" s="386" t="s">
        <v>23</v>
      </c>
      <c r="C9" s="210">
        <v>6165</v>
      </c>
      <c r="D9" s="143">
        <f>ROUND(C9*$C$22,0)</f>
        <v>6370</v>
      </c>
      <c r="E9" s="2"/>
      <c r="F9" s="2"/>
      <c r="G9" s="2"/>
    </row>
    <row r="10" spans="1:7" ht="35.1" customHeight="1" x14ac:dyDescent="0.15">
      <c r="B10" s="23" t="s">
        <v>56</v>
      </c>
      <c r="C10" s="211">
        <v>10883</v>
      </c>
      <c r="D10" s="143">
        <f>ROUND(C10*$C$22,0)</f>
        <v>11245</v>
      </c>
      <c r="E10" s="20"/>
    </row>
    <row r="11" spans="1:7" ht="35.1" customHeight="1" x14ac:dyDescent="0.15">
      <c r="B11" s="4" t="s">
        <v>48</v>
      </c>
      <c r="C11" s="214" t="s">
        <v>57</v>
      </c>
      <c r="D11" s="143" t="s">
        <v>57</v>
      </c>
      <c r="E11" s="20"/>
    </row>
    <row r="12" spans="1:7" ht="35.1" customHeight="1" x14ac:dyDescent="0.15">
      <c r="B12" s="23" t="s">
        <v>25</v>
      </c>
      <c r="C12" s="143">
        <v>59285</v>
      </c>
      <c r="D12" s="143">
        <f>ROUND(C12*$C$22,0)</f>
        <v>61259</v>
      </c>
      <c r="E12" s="20"/>
    </row>
    <row r="13" spans="1:7" ht="35.1" customHeight="1" x14ac:dyDescent="0.15">
      <c r="B13" s="29" t="s">
        <v>26</v>
      </c>
      <c r="C13" s="143">
        <v>93646</v>
      </c>
      <c r="D13" s="143">
        <f>ROUND(C13*$C$22,0)</f>
        <v>96764</v>
      </c>
      <c r="E13" s="20"/>
    </row>
    <row r="14" spans="1:7" ht="35.1" customHeight="1" x14ac:dyDescent="0.15">
      <c r="B14" s="29" t="s">
        <v>27</v>
      </c>
      <c r="C14" s="143">
        <v>30968</v>
      </c>
      <c r="D14" s="143">
        <f>ROUND(C14*$C$22,0)</f>
        <v>31999</v>
      </c>
      <c r="E14" s="20"/>
    </row>
    <row r="15" spans="1:7" ht="35.1" customHeight="1" x14ac:dyDescent="0.15">
      <c r="B15" s="21" t="s">
        <v>58</v>
      </c>
      <c r="C15" s="144">
        <f>SUM(C9:C14)</f>
        <v>200947</v>
      </c>
      <c r="D15" s="144">
        <f>SUM(D9:D14)</f>
        <v>207637</v>
      </c>
    </row>
    <row r="16" spans="1:7" x14ac:dyDescent="0.15">
      <c r="D16" s="147"/>
    </row>
    <row r="17" spans="2:9" ht="67.5" customHeight="1" x14ac:dyDescent="0.15">
      <c r="B17" s="5" t="s">
        <v>29</v>
      </c>
      <c r="C17" s="5">
        <v>2317</v>
      </c>
      <c r="D17" s="143">
        <f>ROUND(C17*$C$22,0)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2:9" x14ac:dyDescent="0.15">
      <c r="D18" s="147"/>
    </row>
    <row r="19" spans="2:9" ht="24" customHeight="1" x14ac:dyDescent="0.15">
      <c r="B19" s="1"/>
      <c r="C19" s="1" t="s">
        <v>50</v>
      </c>
      <c r="D19" s="153" t="s">
        <v>50</v>
      </c>
    </row>
    <row r="20" spans="2:9" ht="61.5" customHeight="1" x14ac:dyDescent="0.15">
      <c r="B20" s="6" t="s">
        <v>59</v>
      </c>
      <c r="C20" s="143">
        <v>255823</v>
      </c>
      <c r="D20" s="143">
        <f>ROUND(C20*$C$22,0)</f>
        <v>264342</v>
      </c>
    </row>
    <row r="21" spans="2:9" ht="21" hidden="1" customHeight="1" x14ac:dyDescent="0.15">
      <c r="B21" s="136" t="s">
        <v>52</v>
      </c>
    </row>
    <row r="22" spans="2:9" ht="14.25" hidden="1" customHeight="1" x14ac:dyDescent="0.15">
      <c r="B22" s="25" t="s">
        <v>33</v>
      </c>
      <c r="C22" s="484">
        <f>'2024_BannerMD_BMT_AUT_ADULT'!$C$21</f>
        <v>1.0333000000000001</v>
      </c>
    </row>
    <row r="23" spans="2:9" ht="8.25" hidden="1" customHeight="1" x14ac:dyDescent="0.15">
      <c r="B23" s="15" t="s">
        <v>53</v>
      </c>
      <c r="C23" s="193">
        <v>30000</v>
      </c>
    </row>
    <row r="24" spans="2:9" ht="21" customHeight="1" x14ac:dyDescent="0.15"/>
    <row r="25" spans="2:9" s="12" customFormat="1" ht="48" customHeight="1" x14ac:dyDescent="0.15">
      <c r="B25" s="537" t="s">
        <v>60</v>
      </c>
      <c r="C25" s="538"/>
      <c r="D25" s="538"/>
      <c r="E25" s="538"/>
      <c r="F25" s="538"/>
      <c r="G25" s="539"/>
    </row>
    <row r="27" spans="2:9" ht="36.75" customHeight="1" x14ac:dyDescent="0.15">
      <c r="B27" s="537" t="s">
        <v>38</v>
      </c>
      <c r="C27" s="538"/>
      <c r="D27" s="538"/>
      <c r="E27" s="538"/>
      <c r="F27" s="538"/>
      <c r="G27" s="539"/>
      <c r="H27" s="10"/>
      <c r="I27" s="10"/>
    </row>
  </sheetData>
  <mergeCells count="8">
    <mergeCell ref="B27:G27"/>
    <mergeCell ref="B25:G25"/>
    <mergeCell ref="E17:G17"/>
    <mergeCell ref="A2:G2"/>
    <mergeCell ref="A3:G3"/>
    <mergeCell ref="A4:G4"/>
    <mergeCell ref="A5:G5"/>
    <mergeCell ref="E6:G7"/>
  </mergeCells>
  <printOptions horizontalCentered="1"/>
  <pageMargins left="0.25" right="0.25" top="0.25" bottom="0.25" header="0.25" footer="0.25"/>
  <pageSetup scale="8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59C08-A19D-4D34-A098-DC69AB4846F1}">
  <sheetPr codeName="Sheet27">
    <tabColor rgb="FFFFFF00"/>
    <pageSetUpPr fitToPage="1"/>
  </sheetPr>
  <dimension ref="A2:G15"/>
  <sheetViews>
    <sheetView showGridLines="0" zoomScale="90" zoomScaleNormal="90" zoomScaleSheetLayoutView="70" workbookViewId="0">
      <selection activeCell="D30" sqref="D30"/>
    </sheetView>
  </sheetViews>
  <sheetFormatPr defaultColWidth="9" defaultRowHeight="12.75" x14ac:dyDescent="0.15"/>
  <cols>
    <col min="1" max="1" width="2.875" style="15" customWidth="1"/>
    <col min="2" max="2" width="64" style="15" customWidth="1"/>
    <col min="3" max="3" width="14.75" style="15" hidden="1" customWidth="1"/>
    <col min="4" max="4" width="24" style="15" customWidth="1"/>
    <col min="5" max="5" width="9" style="15" customWidth="1"/>
    <col min="6" max="16384" width="9" style="15"/>
  </cols>
  <sheetData>
    <row r="2" spans="1:7" s="11" customFormat="1" ht="19.899999999999999" customHeight="1" x14ac:dyDescent="0.15">
      <c r="A2" s="540" t="s">
        <v>91</v>
      </c>
      <c r="B2" s="540"/>
      <c r="C2" s="540"/>
      <c r="D2" s="540"/>
      <c r="E2" s="85"/>
      <c r="F2" s="85"/>
      <c r="G2" s="85"/>
    </row>
    <row r="3" spans="1:7" s="11" customFormat="1" ht="19.899999999999999" customHeight="1" x14ac:dyDescent="0.15">
      <c r="A3" s="540" t="s">
        <v>61</v>
      </c>
      <c r="B3" s="540"/>
      <c r="C3" s="540"/>
      <c r="D3" s="540"/>
    </row>
    <row r="4" spans="1:7" s="11" customFormat="1" ht="19.899999999999999" customHeight="1" x14ac:dyDescent="0.15">
      <c r="A4" s="541" t="str">
        <f>'2024_BUMCT_BMT_ALLO_UNREL_ADULT'!A4</f>
        <v>EFFECTIVE 10/01/2024 THROUGH 9/30/2025</v>
      </c>
      <c r="B4" s="541"/>
      <c r="C4" s="541"/>
      <c r="D4" s="541"/>
    </row>
    <row r="5" spans="1:7" s="11" customFormat="1" ht="19.899999999999999" customHeight="1" x14ac:dyDescent="0.15">
      <c r="A5" s="540" t="s">
        <v>93</v>
      </c>
      <c r="B5" s="540"/>
      <c r="C5" s="540"/>
      <c r="D5" s="540"/>
      <c r="E5" s="85"/>
      <c r="F5" s="85"/>
      <c r="G5" s="85"/>
    </row>
    <row r="6" spans="1:7" s="12" customFormat="1" ht="15" x14ac:dyDescent="0.15">
      <c r="B6" s="13"/>
      <c r="C6" s="13"/>
      <c r="D6" s="14"/>
    </row>
    <row r="7" spans="1:7" x14ac:dyDescent="0.15">
      <c r="B7" s="17"/>
      <c r="C7" s="17"/>
      <c r="D7" s="2"/>
    </row>
    <row r="8" spans="1:7" ht="39" customHeight="1" x14ac:dyDescent="0.15">
      <c r="B8" s="307" t="s">
        <v>20</v>
      </c>
      <c r="C8" s="309" t="s">
        <v>21</v>
      </c>
      <c r="D8" s="307" t="s">
        <v>22</v>
      </c>
    </row>
    <row r="9" spans="1:7" ht="20.100000000000001" hidden="1" customHeight="1" x14ac:dyDescent="0.15">
      <c r="B9" s="41" t="s">
        <v>63</v>
      </c>
      <c r="C9" s="297">
        <v>7321</v>
      </c>
      <c r="D9" s="475">
        <f>ROUND($C$9*$C$14,0)</f>
        <v>7565</v>
      </c>
    </row>
    <row r="10" spans="1:7" ht="35.1" customHeight="1" x14ac:dyDescent="0.15">
      <c r="B10" s="294" t="s">
        <v>64</v>
      </c>
      <c r="C10" s="476">
        <f>SUM(C9)</f>
        <v>7321</v>
      </c>
      <c r="D10" s="476">
        <f>SUM(D9)</f>
        <v>7565</v>
      </c>
    </row>
    <row r="11" spans="1:7" x14ac:dyDescent="0.15">
      <c r="B11" s="320"/>
      <c r="C11" s="320"/>
      <c r="D11" s="314"/>
    </row>
    <row r="12" spans="1:7" x14ac:dyDescent="0.15">
      <c r="B12" s="1"/>
      <c r="C12" s="1"/>
    </row>
    <row r="13" spans="1:7" hidden="1" x14ac:dyDescent="0.15">
      <c r="B13" s="136" t="s">
        <v>52</v>
      </c>
    </row>
    <row r="14" spans="1:7" ht="18" hidden="1" x14ac:dyDescent="0.15">
      <c r="B14" s="25" t="s">
        <v>33</v>
      </c>
      <c r="C14" s="484">
        <f>'2024_BannerMD_BMT_AUT_ADULT'!$C$21</f>
        <v>1.0333000000000001</v>
      </c>
      <c r="D14" s="49"/>
    </row>
    <row r="15" spans="1:7" x14ac:dyDescent="0.15">
      <c r="B15" s="1"/>
      <c r="C15"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2">
    <tabColor rgb="FFFFFF00"/>
    <pageSetUpPr fitToPage="1"/>
  </sheetPr>
  <dimension ref="A1:G27"/>
  <sheetViews>
    <sheetView showGridLines="0" zoomScale="90" zoomScaleNormal="90" zoomScaleSheetLayoutView="70" workbookViewId="0">
      <selection activeCell="D30" sqref="D30"/>
    </sheetView>
  </sheetViews>
  <sheetFormatPr defaultColWidth="9" defaultRowHeight="12.75" x14ac:dyDescent="0.15"/>
  <cols>
    <col min="1" max="1" width="2.875" style="15" customWidth="1"/>
    <col min="2" max="2" width="64" style="15" customWidth="1"/>
    <col min="3" max="3" width="24.75" style="15" hidden="1" customWidth="1"/>
    <col min="4" max="4" width="24.7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40" t="s">
        <v>91</v>
      </c>
      <c r="B2" s="540"/>
      <c r="C2" s="540"/>
      <c r="D2" s="540"/>
      <c r="E2" s="540"/>
      <c r="F2" s="540"/>
      <c r="G2" s="540"/>
    </row>
    <row r="3" spans="1:7" s="11" customFormat="1" ht="19.899999999999999" customHeight="1" x14ac:dyDescent="0.15">
      <c r="A3" s="540" t="s">
        <v>77</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93</v>
      </c>
      <c r="B5" s="540"/>
      <c r="C5" s="540"/>
      <c r="D5" s="540"/>
      <c r="E5" s="540"/>
      <c r="F5" s="540"/>
      <c r="G5" s="540"/>
    </row>
    <row r="6" spans="1:7" s="12" customFormat="1" ht="15" x14ac:dyDescent="0.15">
      <c r="A6" s="551"/>
      <c r="B6" s="551"/>
      <c r="C6" s="551"/>
      <c r="D6" s="551"/>
      <c r="E6" s="551"/>
      <c r="F6" s="551"/>
      <c r="G6" s="551"/>
    </row>
    <row r="7" spans="1:7" x14ac:dyDescent="0.15">
      <c r="D7" s="2"/>
    </row>
    <row r="8" spans="1:7" ht="22.5" customHeight="1" x14ac:dyDescent="0.15">
      <c r="B8" s="17"/>
      <c r="C8" s="17"/>
      <c r="D8" s="2" t="s">
        <v>62</v>
      </c>
      <c r="E8" s="2"/>
      <c r="F8" s="2"/>
      <c r="G8" s="2"/>
    </row>
    <row r="9" spans="1:7" ht="62.25" customHeight="1" x14ac:dyDescent="0.15">
      <c r="B9" s="18" t="s">
        <v>20</v>
      </c>
      <c r="C9" s="129" t="s">
        <v>21</v>
      </c>
      <c r="D9" s="18" t="s">
        <v>22</v>
      </c>
      <c r="E9" s="2"/>
      <c r="F9" s="2"/>
      <c r="G9" s="2"/>
    </row>
    <row r="10" spans="1:7" ht="47.25" customHeight="1" x14ac:dyDescent="0.15">
      <c r="B10" s="386" t="s">
        <v>23</v>
      </c>
      <c r="C10" s="215">
        <v>4832</v>
      </c>
      <c r="D10" s="143">
        <f>ROUND(C10*$C$27,0)</f>
        <v>4993</v>
      </c>
      <c r="E10" s="2"/>
      <c r="F10" s="2"/>
      <c r="G10" s="2"/>
    </row>
    <row r="11" spans="1:7" ht="40.5" customHeight="1" x14ac:dyDescent="0.15">
      <c r="B11" s="4" t="s">
        <v>105</v>
      </c>
      <c r="C11" s="211">
        <v>90949</v>
      </c>
      <c r="D11" s="143">
        <f t="shared" ref="D11" si="0">ROUND(C11*$C$27,0)</f>
        <v>93978</v>
      </c>
      <c r="E11" s="20"/>
    </row>
    <row r="12" spans="1:7" ht="35.1" customHeight="1" x14ac:dyDescent="0.15">
      <c r="B12" s="4" t="s">
        <v>79</v>
      </c>
      <c r="C12" s="165">
        <v>18146</v>
      </c>
      <c r="D12" s="143">
        <f>ROUND(C12*$C$27,0)</f>
        <v>18750</v>
      </c>
      <c r="E12" s="20"/>
    </row>
    <row r="13" spans="1:7" ht="35.1" customHeight="1" x14ac:dyDescent="0.15">
      <c r="B13" s="21" t="s">
        <v>106</v>
      </c>
      <c r="C13" s="144">
        <f>SUM(C10:C12)</f>
        <v>113927</v>
      </c>
      <c r="D13" s="144">
        <f>SUM(D10:D12)</f>
        <v>117721</v>
      </c>
    </row>
    <row r="14" spans="1:7" x14ac:dyDescent="0.15">
      <c r="D14" s="145"/>
    </row>
    <row r="15" spans="1:7" ht="63.75" customHeight="1" x14ac:dyDescent="0.15">
      <c r="B15" s="5" t="s">
        <v>76</v>
      </c>
      <c r="C15" s="5">
        <v>2317</v>
      </c>
      <c r="D15" s="143">
        <f t="shared" ref="D15" si="1">ROUND(C15*$C$27,0)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x14ac:dyDescent="0.15">
      <c r="B16" s="9"/>
      <c r="C16" s="9"/>
      <c r="D16" s="8"/>
    </row>
    <row r="17" spans="2:7" s="12" customFormat="1" ht="56.25" customHeight="1" x14ac:dyDescent="0.15">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8" spans="2:7" x14ac:dyDescent="0.15">
      <c r="B18" s="9"/>
      <c r="C18" s="9"/>
      <c r="D18" s="8"/>
    </row>
    <row r="19" spans="2:7" x14ac:dyDescent="0.15">
      <c r="B19" s="9"/>
      <c r="C19" s="9"/>
      <c r="D19" s="8"/>
    </row>
    <row r="26" spans="2:7" hidden="1" x14ac:dyDescent="0.15">
      <c r="B26" s="136" t="s">
        <v>52</v>
      </c>
    </row>
    <row r="27" spans="2:7" ht="18" hidden="1" x14ac:dyDescent="0.15">
      <c r="B27" s="25" t="s">
        <v>33</v>
      </c>
      <c r="C27" s="484">
        <f>'2024_BannerMD_BMT_AUT_ADULT'!$C$21</f>
        <v>1.0333000000000001</v>
      </c>
    </row>
  </sheetData>
  <mergeCells count="7">
    <mergeCell ref="B17:G17"/>
    <mergeCell ref="E15:G15"/>
    <mergeCell ref="A6:G6"/>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3">
    <tabColor rgb="FFFFFF00"/>
    <pageSetUpPr fitToPage="1"/>
  </sheetPr>
  <dimension ref="A2:G19"/>
  <sheetViews>
    <sheetView showGridLines="0" zoomScale="90" zoomScaleNormal="90" zoomScaleSheetLayoutView="70" workbookViewId="0">
      <selection activeCell="D30" sqref="D30"/>
    </sheetView>
  </sheetViews>
  <sheetFormatPr defaultColWidth="9" defaultRowHeight="12.75" x14ac:dyDescent="0.15"/>
  <cols>
    <col min="1" max="1" width="2.875" style="15" customWidth="1"/>
    <col min="2" max="2" width="64" style="15" customWidth="1"/>
    <col min="3" max="3" width="21.25" style="15" hidden="1" customWidth="1"/>
    <col min="4" max="4" width="29" style="15" customWidth="1"/>
    <col min="5" max="6" width="18.625" style="15" customWidth="1"/>
    <col min="7" max="7" width="12.625" style="15" customWidth="1"/>
    <col min="8" max="16384" width="9" style="15"/>
  </cols>
  <sheetData>
    <row r="2" spans="1:7" s="11" customFormat="1" ht="19.899999999999999" customHeight="1" x14ac:dyDescent="0.15">
      <c r="A2" s="540" t="s">
        <v>91</v>
      </c>
      <c r="B2" s="540"/>
      <c r="C2" s="540"/>
      <c r="D2" s="540"/>
      <c r="E2" s="540"/>
      <c r="F2" s="540"/>
      <c r="G2" s="540"/>
    </row>
    <row r="3" spans="1:7" s="11" customFormat="1" ht="19.899999999999999" customHeight="1" x14ac:dyDescent="0.15">
      <c r="A3" s="540" t="s">
        <v>73</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93</v>
      </c>
      <c r="B5" s="540"/>
      <c r="C5" s="540"/>
      <c r="D5" s="540"/>
      <c r="E5" s="540"/>
      <c r="F5" s="540"/>
      <c r="G5" s="540"/>
    </row>
    <row r="6" spans="1:7" s="12" customFormat="1" ht="30" customHeight="1" x14ac:dyDescent="0.15">
      <c r="A6" s="551"/>
      <c r="B6" s="551"/>
      <c r="C6" s="551"/>
      <c r="D6" s="551"/>
      <c r="E6" s="551"/>
      <c r="F6" s="551"/>
      <c r="G6" s="551"/>
    </row>
    <row r="7" spans="1:7" ht="21" customHeight="1" x14ac:dyDescent="0.15">
      <c r="B7" s="17"/>
      <c r="C7" s="17"/>
      <c r="D7" s="2" t="s">
        <v>62</v>
      </c>
      <c r="E7" s="2"/>
      <c r="F7" s="2"/>
      <c r="G7" s="2"/>
    </row>
    <row r="8" spans="1:7" ht="35.1" customHeight="1" x14ac:dyDescent="0.15">
      <c r="B8" s="18" t="s">
        <v>20</v>
      </c>
      <c r="C8" s="129" t="s">
        <v>21</v>
      </c>
      <c r="D8" s="18" t="s">
        <v>22</v>
      </c>
      <c r="E8" s="2"/>
      <c r="F8" s="2"/>
      <c r="G8" s="2"/>
    </row>
    <row r="9" spans="1:7" ht="62.25" customHeight="1" x14ac:dyDescent="0.15">
      <c r="B9" s="386" t="s">
        <v>23</v>
      </c>
      <c r="C9" s="215">
        <v>4832</v>
      </c>
      <c r="D9" s="143">
        <f>ROUND(C9*$C$18,0)</f>
        <v>4993</v>
      </c>
      <c r="E9" s="2"/>
      <c r="F9" s="2"/>
      <c r="G9" s="2"/>
    </row>
    <row r="10" spans="1:7" ht="35.1" customHeight="1" x14ac:dyDescent="0.15">
      <c r="B10" s="4" t="s">
        <v>107</v>
      </c>
      <c r="C10" s="211">
        <v>90949</v>
      </c>
      <c r="D10" s="143">
        <f>ROUND(C10*$C$18,0)</f>
        <v>93978</v>
      </c>
      <c r="E10" s="20"/>
    </row>
    <row r="11" spans="1:7" ht="35.1" customHeight="1" x14ac:dyDescent="0.15">
      <c r="B11" s="21" t="s">
        <v>108</v>
      </c>
      <c r="C11" s="144">
        <f>SUM(C9:C10)</f>
        <v>95781</v>
      </c>
      <c r="D11" s="144">
        <f>SUM(D9:D10)</f>
        <v>98971</v>
      </c>
    </row>
    <row r="12" spans="1:7" x14ac:dyDescent="0.15">
      <c r="D12" s="145"/>
    </row>
    <row r="13" spans="1:7" ht="55.5" customHeight="1" x14ac:dyDescent="0.15">
      <c r="B13" s="5" t="s">
        <v>76</v>
      </c>
      <c r="C13" s="5">
        <v>2317</v>
      </c>
      <c r="D13" s="143">
        <f>ROUND(C13*$C$18,0)</f>
        <v>2394</v>
      </c>
      <c r="E13" s="542" t="str">
        <f>'2024_BannerMD_BMT_AUT_ADULT'!E16</f>
        <v>Days 11+/61+ paid at the per diem rate are not subject to the transplant outlier (prep and transplant through day 60) but are subject to outlier pursuant to the transplant specialty contract at an established threshold of $7,263.18</v>
      </c>
      <c r="F13" s="543"/>
      <c r="G13" s="544"/>
    </row>
    <row r="14" spans="1:7" x14ac:dyDescent="0.15">
      <c r="B14" s="9"/>
      <c r="C14" s="9"/>
      <c r="D14" s="8"/>
    </row>
    <row r="16" spans="1:7" ht="55.5" customHeight="1" x14ac:dyDescent="0.15">
      <c r="B16" s="537" t="s">
        <v>60</v>
      </c>
      <c r="C16" s="538"/>
      <c r="D16" s="538"/>
      <c r="E16" s="538"/>
      <c r="F16" s="538"/>
      <c r="G16" s="539"/>
    </row>
    <row r="17" spans="2:3" hidden="1" x14ac:dyDescent="0.15">
      <c r="B17" s="136" t="s">
        <v>52</v>
      </c>
    </row>
    <row r="18" spans="2:3" ht="18" hidden="1" x14ac:dyDescent="0.15">
      <c r="B18" s="25" t="s">
        <v>33</v>
      </c>
      <c r="C18" s="484">
        <f>'2024_BannerMD_BMT_AUT_ADULT'!$C$21</f>
        <v>1.0333000000000001</v>
      </c>
    </row>
    <row r="19" spans="2:3" hidden="1" x14ac:dyDescent="0.15">
      <c r="B19" s="15" t="s">
        <v>109</v>
      </c>
      <c r="C19" s="26">
        <v>1</v>
      </c>
    </row>
  </sheetData>
  <mergeCells count="7">
    <mergeCell ref="B16:G16"/>
    <mergeCell ref="E13:G13"/>
    <mergeCell ref="A6:G6"/>
    <mergeCell ref="A2:G2"/>
    <mergeCell ref="A3:G3"/>
    <mergeCell ref="A4:G4"/>
    <mergeCell ref="A5:G5"/>
  </mergeCells>
  <printOptions horizontalCentered="1"/>
  <pageMargins left="0.25" right="0.25" top="0.25" bottom="0.25" header="0.25" footer="0.25"/>
  <pageSetup scale="81"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tabColor rgb="FFFFFF00"/>
    <pageSetUpPr fitToPage="1"/>
  </sheetPr>
  <dimension ref="A1:G26"/>
  <sheetViews>
    <sheetView showGridLines="0" zoomScale="90" zoomScaleNormal="90" zoomScaleSheetLayoutView="70" workbookViewId="0">
      <selection activeCell="D30" sqref="D30"/>
    </sheetView>
  </sheetViews>
  <sheetFormatPr defaultColWidth="9" defaultRowHeight="12" x14ac:dyDescent="0.15"/>
  <cols>
    <col min="1" max="1" width="4.5" style="10" customWidth="1"/>
    <col min="2" max="2" width="65" style="10" customWidth="1"/>
    <col min="3" max="3" width="20.625" style="10" hidden="1" customWidth="1"/>
    <col min="4" max="4" width="20.625" style="10" customWidth="1"/>
    <col min="5" max="5" width="11.5" style="10" customWidth="1"/>
    <col min="6" max="6" width="10.75" style="10" customWidth="1"/>
    <col min="7" max="7" width="26.375" style="10" customWidth="1"/>
    <col min="8" max="8" width="5.125" style="10" customWidth="1"/>
    <col min="9" max="16384" width="9" style="10"/>
  </cols>
  <sheetData>
    <row r="1" spans="1:7" ht="12.75" x14ac:dyDescent="0.15">
      <c r="A1" s="15"/>
      <c r="B1" s="15"/>
      <c r="C1" s="15"/>
      <c r="D1" s="15"/>
      <c r="E1" s="15"/>
      <c r="F1" s="15"/>
      <c r="G1" s="15"/>
    </row>
    <row r="2" spans="1:7" ht="19.899999999999999" customHeight="1" x14ac:dyDescent="0.15">
      <c r="A2" s="540" t="s">
        <v>91</v>
      </c>
      <c r="B2" s="540"/>
      <c r="C2" s="540"/>
      <c r="D2" s="540"/>
      <c r="E2" s="540"/>
      <c r="F2" s="540"/>
      <c r="G2" s="540"/>
    </row>
    <row r="3" spans="1:7" ht="19.899999999999999" customHeight="1" x14ac:dyDescent="0.15">
      <c r="A3" s="540" t="s">
        <v>110</v>
      </c>
      <c r="B3" s="540"/>
      <c r="C3" s="540"/>
      <c r="D3" s="540"/>
      <c r="E3" s="540"/>
      <c r="F3" s="540"/>
      <c r="G3" s="540"/>
    </row>
    <row r="4" spans="1:7" ht="19.899999999999999" customHeight="1" x14ac:dyDescent="0.15">
      <c r="A4" s="541" t="str">
        <f>'2024_BannerMD_BMT_AUT_ADULT'!A4:E4</f>
        <v>EFFECTIVE 10/01/2024 THROUGH 9/30/2025</v>
      </c>
      <c r="B4" s="541"/>
      <c r="C4" s="541"/>
      <c r="D4" s="541"/>
      <c r="E4" s="541"/>
      <c r="F4" s="541"/>
      <c r="G4" s="541"/>
    </row>
    <row r="5" spans="1:7" ht="19.899999999999999" customHeight="1" x14ac:dyDescent="0.15">
      <c r="A5" s="540" t="s">
        <v>93</v>
      </c>
      <c r="B5" s="540"/>
      <c r="C5" s="540"/>
      <c r="D5" s="540"/>
      <c r="E5" s="540"/>
      <c r="F5" s="540"/>
      <c r="G5" s="540"/>
    </row>
    <row r="6" spans="1:7" ht="15" x14ac:dyDescent="0.15">
      <c r="A6" s="11"/>
      <c r="B6" s="15"/>
      <c r="C6" s="15"/>
      <c r="D6" s="2"/>
      <c r="E6" s="15"/>
      <c r="F6" s="11"/>
      <c r="G6" s="11"/>
    </row>
    <row r="7" spans="1:7" ht="15.75" x14ac:dyDescent="0.15">
      <c r="A7" s="11"/>
      <c r="B7" s="17"/>
      <c r="C7" s="17"/>
      <c r="D7" s="2" t="s">
        <v>55</v>
      </c>
      <c r="E7" s="2"/>
      <c r="F7" s="379"/>
      <c r="G7" s="379"/>
    </row>
    <row r="8" spans="1:7" ht="35.1" customHeight="1" x14ac:dyDescent="0.15">
      <c r="A8" s="11"/>
      <c r="B8" s="18" t="s">
        <v>20</v>
      </c>
      <c r="C8" s="129" t="s">
        <v>21</v>
      </c>
      <c r="D8" s="18" t="s">
        <v>22</v>
      </c>
      <c r="E8" s="2"/>
      <c r="F8" s="2"/>
      <c r="G8" s="2"/>
    </row>
    <row r="9" spans="1:7" ht="51" customHeight="1" x14ac:dyDescent="0.15">
      <c r="A9" s="11"/>
      <c r="B9" s="386" t="s">
        <v>23</v>
      </c>
      <c r="C9" s="210">
        <v>3485</v>
      </c>
      <c r="D9" s="143">
        <f>ROUND(C9*$C$25,0)</f>
        <v>3601</v>
      </c>
      <c r="E9" s="2"/>
      <c r="F9" s="2"/>
      <c r="G9" s="2"/>
    </row>
    <row r="10" spans="1:7" ht="35.1" customHeight="1" x14ac:dyDescent="0.15">
      <c r="A10" s="11"/>
      <c r="B10" s="23" t="s">
        <v>25</v>
      </c>
      <c r="C10" s="211">
        <v>65554</v>
      </c>
      <c r="D10" s="143">
        <f t="shared" ref="D10:D12" si="0">ROUND(C10*$C$25,0)</f>
        <v>67737</v>
      </c>
      <c r="E10" s="20"/>
      <c r="F10" s="15"/>
      <c r="G10" s="15"/>
    </row>
    <row r="11" spans="1:7" ht="35.1" customHeight="1" x14ac:dyDescent="0.15">
      <c r="A11" s="11"/>
      <c r="B11" s="29" t="s">
        <v>26</v>
      </c>
      <c r="C11" s="143">
        <v>51238</v>
      </c>
      <c r="D11" s="143">
        <f t="shared" si="0"/>
        <v>52944</v>
      </c>
      <c r="E11" s="20"/>
      <c r="F11" s="15"/>
      <c r="G11" s="15"/>
    </row>
    <row r="12" spans="1:7" ht="35.1" customHeight="1" x14ac:dyDescent="0.15">
      <c r="A12" s="11"/>
      <c r="B12" s="29" t="s">
        <v>27</v>
      </c>
      <c r="C12" s="143">
        <v>21076</v>
      </c>
      <c r="D12" s="143">
        <f t="shared" si="0"/>
        <v>21778</v>
      </c>
      <c r="E12" s="20"/>
      <c r="F12" s="15"/>
      <c r="G12" s="15"/>
    </row>
    <row r="13" spans="1:7" ht="35.1" customHeight="1" x14ac:dyDescent="0.15">
      <c r="A13" s="15"/>
      <c r="B13" s="21" t="s">
        <v>84</v>
      </c>
      <c r="C13" s="144">
        <f>SUM(C9:C12)</f>
        <v>141353</v>
      </c>
      <c r="D13" s="144">
        <f>SUM(D9:D12)</f>
        <v>146060</v>
      </c>
      <c r="E13" s="15"/>
      <c r="F13" s="15"/>
      <c r="G13" s="15"/>
    </row>
    <row r="14" spans="1:7" ht="12.75" x14ac:dyDescent="0.15">
      <c r="A14" s="15"/>
      <c r="B14" s="1"/>
      <c r="C14" s="1"/>
      <c r="D14" s="145"/>
      <c r="E14" s="15"/>
      <c r="F14" s="15"/>
      <c r="G14" s="15"/>
    </row>
    <row r="15" spans="1:7" ht="59.25" customHeight="1" x14ac:dyDescent="0.15">
      <c r="A15" s="15"/>
      <c r="B15" s="5" t="s">
        <v>111</v>
      </c>
      <c r="C15" s="5">
        <v>2317</v>
      </c>
      <c r="D15" s="143">
        <f t="shared" ref="D15" si="1">ROUND(C15*$C$25,0)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ht="22.5" customHeight="1" x14ac:dyDescent="0.15">
      <c r="B16" s="9"/>
      <c r="C16" s="9"/>
      <c r="D16" s="8"/>
    </row>
    <row r="17" spans="2:7" ht="12.75" x14ac:dyDescent="0.15">
      <c r="B17" s="9"/>
      <c r="C17" s="9"/>
      <c r="D17" s="8"/>
    </row>
    <row r="18" spans="2:7" ht="63" customHeight="1" x14ac:dyDescent="0.15">
      <c r="B18" s="537" t="s">
        <v>60</v>
      </c>
      <c r="C18" s="538"/>
      <c r="D18" s="538"/>
      <c r="E18" s="538"/>
      <c r="F18" s="538"/>
      <c r="G18" s="539"/>
    </row>
    <row r="23" spans="2:7" ht="12.75" customHeight="1" x14ac:dyDescent="0.15"/>
    <row r="24" spans="2:7" ht="12.75" hidden="1" x14ac:dyDescent="0.15">
      <c r="B24" s="136" t="s">
        <v>52</v>
      </c>
      <c r="C24" s="15"/>
      <c r="D24" s="15"/>
      <c r="E24" s="15"/>
      <c r="F24" s="15"/>
    </row>
    <row r="25" spans="2:7" ht="18" hidden="1" x14ac:dyDescent="0.15">
      <c r="B25" s="25" t="s">
        <v>33</v>
      </c>
      <c r="C25" s="484">
        <f>'2024_BannerMD_BMT_AUT_ADULT'!$C$21</f>
        <v>1.0333000000000001</v>
      </c>
    </row>
    <row r="26" spans="2:7" x14ac:dyDescent="0.15">
      <c r="C26" s="39"/>
    </row>
  </sheetData>
  <mergeCells count="6">
    <mergeCell ref="B18:G18"/>
    <mergeCell ref="A2:G2"/>
    <mergeCell ref="A3:G3"/>
    <mergeCell ref="A4:G4"/>
    <mergeCell ref="A5:G5"/>
    <mergeCell ref="E15:G15"/>
  </mergeCells>
  <printOptions horizontalCentered="1"/>
  <pageMargins left="0.25" right="0.25" top="0.25" bottom="0.25" header="0.25" footer="0.25"/>
  <pageSetup scale="8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5">
    <tabColor rgb="FFFFFF00"/>
    <pageSetUpPr fitToPage="1"/>
  </sheetPr>
  <dimension ref="A2:G25"/>
  <sheetViews>
    <sheetView showGridLines="0" zoomScale="90" zoomScaleNormal="90" zoomScaleSheetLayoutView="70" workbookViewId="0">
      <selection activeCell="D30" sqref="D30"/>
    </sheetView>
  </sheetViews>
  <sheetFormatPr defaultColWidth="9" defaultRowHeight="12.75" x14ac:dyDescent="0.15"/>
  <cols>
    <col min="1" max="1" width="2.875" style="15" customWidth="1"/>
    <col min="2" max="2" width="64" style="15" customWidth="1"/>
    <col min="3" max="3" width="13.75" style="15" hidden="1" customWidth="1"/>
    <col min="4" max="4" width="21.875" style="15" customWidth="1"/>
    <col min="5" max="6" width="18.625" style="15" customWidth="1"/>
    <col min="7" max="7" width="12.625" style="15" customWidth="1"/>
    <col min="8" max="8" width="4.5" style="15" customWidth="1"/>
    <col min="9" max="16384" width="9" style="15"/>
  </cols>
  <sheetData>
    <row r="2" spans="1:7" s="11" customFormat="1" ht="19.899999999999999" customHeight="1" x14ac:dyDescent="0.15">
      <c r="A2" s="540" t="s">
        <v>91</v>
      </c>
      <c r="B2" s="540"/>
      <c r="C2" s="540"/>
      <c r="D2" s="540"/>
      <c r="E2" s="540"/>
      <c r="F2" s="540"/>
      <c r="G2" s="540"/>
    </row>
    <row r="3" spans="1:7" s="11" customFormat="1" ht="19.899999999999999" customHeight="1" x14ac:dyDescent="0.15">
      <c r="A3" s="540" t="s">
        <v>112</v>
      </c>
      <c r="B3" s="540"/>
      <c r="C3" s="540"/>
      <c r="D3" s="540"/>
      <c r="E3" s="540"/>
      <c r="F3" s="540"/>
      <c r="G3" s="540"/>
    </row>
    <row r="4" spans="1:7" s="11" customFormat="1" ht="19.899999999999999" customHeight="1" x14ac:dyDescent="0.15">
      <c r="A4" s="541" t="s">
        <v>17</v>
      </c>
      <c r="B4" s="541"/>
      <c r="C4" s="541"/>
      <c r="D4" s="541"/>
      <c r="E4" s="541"/>
      <c r="F4" s="541"/>
      <c r="G4" s="541"/>
    </row>
    <row r="5" spans="1:7" s="11" customFormat="1" ht="19.899999999999999" customHeight="1" x14ac:dyDescent="0.15">
      <c r="A5" s="540" t="s">
        <v>93</v>
      </c>
      <c r="B5" s="540"/>
      <c r="C5" s="540"/>
      <c r="D5" s="540"/>
      <c r="E5" s="540"/>
      <c r="F5" s="540"/>
      <c r="G5" s="540"/>
    </row>
    <row r="6" spans="1:7" x14ac:dyDescent="0.15">
      <c r="D6" s="2"/>
    </row>
    <row r="7" spans="1:7" ht="21.75" customHeight="1" x14ac:dyDescent="0.15">
      <c r="B7" s="17"/>
      <c r="C7" s="17"/>
      <c r="D7" s="2" t="s">
        <v>55</v>
      </c>
      <c r="E7" s="2"/>
      <c r="F7" s="2"/>
      <c r="G7" s="2"/>
    </row>
    <row r="8" spans="1:7" ht="35.1" customHeight="1" x14ac:dyDescent="0.15">
      <c r="B8" s="18" t="s">
        <v>20</v>
      </c>
      <c r="C8" s="129" t="s">
        <v>21</v>
      </c>
      <c r="D8" s="18" t="s">
        <v>22</v>
      </c>
      <c r="E8" s="2"/>
      <c r="F8" s="2"/>
      <c r="G8" s="2"/>
    </row>
    <row r="9" spans="1:7" ht="56.25" customHeight="1" x14ac:dyDescent="0.15">
      <c r="B9" s="386" t="s">
        <v>23</v>
      </c>
      <c r="C9" s="240">
        <v>5004</v>
      </c>
      <c r="D9" s="143">
        <f>ROUND(C9*$C$24,0)</f>
        <v>5171</v>
      </c>
      <c r="E9" s="2"/>
      <c r="F9" s="2"/>
      <c r="G9" s="2"/>
    </row>
    <row r="10" spans="1:7" ht="35.1" customHeight="1" x14ac:dyDescent="0.15">
      <c r="B10" s="78" t="s">
        <v>25</v>
      </c>
      <c r="C10" s="259">
        <v>80221</v>
      </c>
      <c r="D10" s="143">
        <f t="shared" ref="D10:D12" si="0">ROUND(C10*$C$24,0)</f>
        <v>82892</v>
      </c>
      <c r="E10" s="20"/>
    </row>
    <row r="11" spans="1:7" ht="35.1" customHeight="1" x14ac:dyDescent="0.15">
      <c r="B11" s="29" t="s">
        <v>26</v>
      </c>
      <c r="C11" s="258">
        <v>72222</v>
      </c>
      <c r="D11" s="143">
        <f t="shared" si="0"/>
        <v>74627</v>
      </c>
      <c r="E11" s="20"/>
    </row>
    <row r="12" spans="1:7" ht="35.1" customHeight="1" x14ac:dyDescent="0.15">
      <c r="B12" s="29" t="s">
        <v>27</v>
      </c>
      <c r="C12" s="258">
        <v>21079</v>
      </c>
      <c r="D12" s="143">
        <f t="shared" si="0"/>
        <v>21781</v>
      </c>
      <c r="E12" s="20"/>
    </row>
    <row r="13" spans="1:7" ht="35.1" customHeight="1" x14ac:dyDescent="0.15">
      <c r="B13" s="21" t="s">
        <v>113</v>
      </c>
      <c r="C13" s="144">
        <f>SUM(C9:C12)</f>
        <v>178526</v>
      </c>
      <c r="D13" s="144">
        <f>SUM(D9:D12)</f>
        <v>184471</v>
      </c>
    </row>
    <row r="14" spans="1:7" x14ac:dyDescent="0.15">
      <c r="B14" s="1"/>
      <c r="C14" s="1"/>
      <c r="D14" s="145"/>
    </row>
    <row r="15" spans="1:7" ht="66" customHeight="1" x14ac:dyDescent="0.15">
      <c r="B15" s="5" t="s">
        <v>29</v>
      </c>
      <c r="C15" s="5">
        <v>2317</v>
      </c>
      <c r="D15" s="143">
        <f t="shared" ref="D15" si="1">ROUND(C15*$C$24,0)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x14ac:dyDescent="0.15">
      <c r="B16" s="9"/>
      <c r="C16" s="9"/>
      <c r="D16" s="8"/>
    </row>
    <row r="17" spans="1:7" s="10" customFormat="1" ht="50.25" customHeight="1" x14ac:dyDescent="0.15">
      <c r="A17" s="15"/>
      <c r="B17" s="537" t="s">
        <v>31</v>
      </c>
      <c r="C17" s="538"/>
      <c r="D17" s="538"/>
      <c r="E17" s="538"/>
      <c r="F17" s="538"/>
      <c r="G17" s="539"/>
    </row>
    <row r="21" spans="1:7" ht="15.75" customHeight="1" x14ac:dyDescent="0.15"/>
    <row r="23" spans="1:7" hidden="1" x14ac:dyDescent="0.15">
      <c r="B23" s="236" t="s">
        <v>52</v>
      </c>
      <c r="C23" s="237"/>
      <c r="D23" s="237"/>
      <c r="E23" s="237"/>
    </row>
    <row r="24" spans="1:7" ht="18" hidden="1" x14ac:dyDescent="0.15">
      <c r="B24" s="25" t="s">
        <v>33</v>
      </c>
      <c r="C24" s="484">
        <f>'2024_BannerMD_BMT_AUT_ADULT'!$C$21</f>
        <v>1.0333000000000001</v>
      </c>
    </row>
    <row r="25" spans="1:7" x14ac:dyDescent="0.15">
      <c r="C25" s="26"/>
    </row>
  </sheetData>
  <mergeCells count="6">
    <mergeCell ref="B17:G17"/>
    <mergeCell ref="A2:G2"/>
    <mergeCell ref="A3:G3"/>
    <mergeCell ref="A4:G4"/>
    <mergeCell ref="A5:G5"/>
    <mergeCell ref="E15:G15"/>
  </mergeCells>
  <printOptions horizontalCentered="1"/>
  <pageMargins left="0.25" right="0.25" top="0.25" bottom="0.25" header="0.25" footer="0.25"/>
  <pageSetup scale="8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6">
    <tabColor rgb="FFFFFF00"/>
    <pageSetUpPr fitToPage="1"/>
  </sheetPr>
  <dimension ref="A2:H28"/>
  <sheetViews>
    <sheetView showGridLines="0" topLeftCell="A5" zoomScale="90" zoomScaleNormal="90" zoomScaleSheetLayoutView="70" workbookViewId="0">
      <selection activeCell="D30" sqref="D30"/>
    </sheetView>
  </sheetViews>
  <sheetFormatPr defaultColWidth="9" defaultRowHeight="12.75" x14ac:dyDescent="0.15"/>
  <cols>
    <col min="1" max="1" width="2.875" style="15" customWidth="1"/>
    <col min="2" max="2" width="64" style="15" customWidth="1"/>
    <col min="3" max="3" width="17.75" style="15" hidden="1" customWidth="1"/>
    <col min="4" max="4" width="22.5" style="15" customWidth="1"/>
    <col min="5" max="6" width="18.625" style="15" customWidth="1"/>
    <col min="7" max="7" width="12.625" style="15" customWidth="1"/>
    <col min="8" max="8" width="9" style="15" customWidth="1"/>
    <col min="9" max="16384" width="9" style="15"/>
  </cols>
  <sheetData>
    <row r="2" spans="1:8" s="11" customFormat="1" ht="19.899999999999999" customHeight="1" x14ac:dyDescent="0.15">
      <c r="A2" s="540" t="s">
        <v>91</v>
      </c>
      <c r="B2" s="540"/>
      <c r="C2" s="540"/>
      <c r="D2" s="540"/>
      <c r="E2" s="540"/>
      <c r="F2" s="540"/>
      <c r="G2" s="540"/>
    </row>
    <row r="3" spans="1:8" s="11" customFormat="1" ht="19.899999999999999" customHeight="1" x14ac:dyDescent="0.15">
      <c r="A3" s="540" t="s">
        <v>87</v>
      </c>
      <c r="B3" s="540"/>
      <c r="C3" s="540"/>
      <c r="D3" s="540"/>
      <c r="E3" s="540"/>
      <c r="F3" s="540"/>
      <c r="G3" s="540"/>
    </row>
    <row r="4" spans="1:8" s="11" customFormat="1" ht="19.899999999999999" customHeight="1" x14ac:dyDescent="0.15">
      <c r="A4" s="541" t="str">
        <f>'2024_BUMCT_SIM_PANCREA_KDY_'!A4:G4</f>
        <v>EFFECTIVE 10/01/2024 THROUGH 9/30/2025</v>
      </c>
      <c r="B4" s="541"/>
      <c r="C4" s="541"/>
      <c r="D4" s="541"/>
      <c r="E4" s="541"/>
      <c r="F4" s="541"/>
      <c r="G4" s="541"/>
    </row>
    <row r="5" spans="1:8" s="11" customFormat="1" ht="19.899999999999999" customHeight="1" x14ac:dyDescent="0.15">
      <c r="A5" s="540" t="s">
        <v>93</v>
      </c>
      <c r="B5" s="540"/>
      <c r="C5" s="540"/>
      <c r="D5" s="540"/>
      <c r="E5" s="540"/>
      <c r="F5" s="540"/>
      <c r="G5" s="540"/>
    </row>
    <row r="6" spans="1:8" s="12" customFormat="1" ht="15.75" x14ac:dyDescent="0.15">
      <c r="A6" s="541"/>
      <c r="B6" s="541"/>
      <c r="C6" s="541"/>
      <c r="D6" s="541"/>
      <c r="E6" s="541"/>
      <c r="F6" s="541"/>
      <c r="G6" s="541"/>
      <c r="H6" s="541"/>
    </row>
    <row r="7" spans="1:8" ht="24.95" customHeight="1" x14ac:dyDescent="0.15">
      <c r="B7" s="17"/>
      <c r="C7" s="17"/>
      <c r="D7" s="2" t="s">
        <v>19</v>
      </c>
    </row>
    <row r="8" spans="1:8" ht="24.95" customHeight="1" x14ac:dyDescent="0.15">
      <c r="B8" s="18" t="s">
        <v>20</v>
      </c>
      <c r="C8" s="129" t="s">
        <v>21</v>
      </c>
      <c r="D8" s="18" t="s">
        <v>22</v>
      </c>
      <c r="E8" s="2"/>
      <c r="F8" s="2"/>
      <c r="G8" s="2"/>
    </row>
    <row r="9" spans="1:8" ht="46.5" customHeight="1" x14ac:dyDescent="0.15">
      <c r="B9" s="386" t="s">
        <v>23</v>
      </c>
      <c r="C9" s="215">
        <v>7271</v>
      </c>
      <c r="D9" s="143">
        <f>ROUND(C9*$C$27,0)</f>
        <v>7513</v>
      </c>
      <c r="E9" s="2"/>
      <c r="F9" s="2"/>
      <c r="G9" s="2"/>
    </row>
    <row r="10" spans="1:8" ht="30" customHeight="1" x14ac:dyDescent="0.15">
      <c r="B10" s="23" t="s">
        <v>25</v>
      </c>
      <c r="C10" s="211">
        <v>167559</v>
      </c>
      <c r="D10" s="143">
        <f t="shared" ref="D10:D12" si="0">ROUND(C10*$C$27,0)</f>
        <v>173139</v>
      </c>
      <c r="E10" s="20"/>
    </row>
    <row r="11" spans="1:8" ht="30" customHeight="1" x14ac:dyDescent="0.15">
      <c r="B11" s="29" t="s">
        <v>26</v>
      </c>
      <c r="C11" s="143">
        <v>129735</v>
      </c>
      <c r="D11" s="143">
        <f t="shared" si="0"/>
        <v>134055</v>
      </c>
      <c r="E11" s="20"/>
    </row>
    <row r="12" spans="1:8" ht="30" customHeight="1" x14ac:dyDescent="0.15">
      <c r="B12" s="29" t="s">
        <v>27</v>
      </c>
      <c r="C12" s="143">
        <v>29161</v>
      </c>
      <c r="D12" s="143">
        <f t="shared" si="0"/>
        <v>30132</v>
      </c>
      <c r="E12" s="20"/>
    </row>
    <row r="13" spans="1:8" ht="21.6" customHeight="1" x14ac:dyDescent="0.15">
      <c r="B13" s="21" t="s">
        <v>88</v>
      </c>
      <c r="C13" s="144">
        <f>SUM(C9:C12)</f>
        <v>333726</v>
      </c>
      <c r="D13" s="144">
        <f>SUM(D9:D12)</f>
        <v>344839</v>
      </c>
    </row>
    <row r="14" spans="1:8" ht="20.100000000000001" customHeight="1" x14ac:dyDescent="0.15">
      <c r="B14" s="1"/>
      <c r="C14" s="1"/>
      <c r="D14" s="145"/>
    </row>
    <row r="15" spans="1:8" ht="60.75" customHeight="1" x14ac:dyDescent="0.15">
      <c r="B15" s="5" t="s">
        <v>29</v>
      </c>
      <c r="C15" s="5">
        <v>2317</v>
      </c>
      <c r="D15" s="143">
        <f t="shared" ref="D15" si="1">ROUND(C15*$C$27,0)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8" x14ac:dyDescent="0.15">
      <c r="B16" s="9"/>
      <c r="C16" s="9"/>
      <c r="D16" s="8"/>
    </row>
    <row r="17" spans="1:7" ht="57" customHeight="1" x14ac:dyDescent="0.15">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8" spans="1:7" ht="15.75" x14ac:dyDescent="0.15">
      <c r="A18" s="540"/>
      <c r="B18" s="540"/>
      <c r="C18" s="540"/>
      <c r="D18" s="540"/>
      <c r="E18" s="540"/>
      <c r="F18" s="540"/>
      <c r="G18" s="540"/>
    </row>
    <row r="19" spans="1:7" x14ac:dyDescent="0.15">
      <c r="B19" s="9"/>
      <c r="C19" s="9"/>
      <c r="D19" s="8"/>
    </row>
    <row r="20" spans="1:7" s="10" customFormat="1" x14ac:dyDescent="0.15">
      <c r="A20" s="15"/>
      <c r="B20" s="9"/>
      <c r="C20" s="9"/>
      <c r="D20" s="8"/>
      <c r="E20" s="15"/>
      <c r="F20" s="15"/>
      <c r="G20" s="15"/>
    </row>
    <row r="25" spans="1:7" ht="15" customHeight="1" x14ac:dyDescent="0.15"/>
    <row r="26" spans="1:7" hidden="1" x14ac:dyDescent="0.15">
      <c r="B26" s="136" t="s">
        <v>52</v>
      </c>
    </row>
    <row r="27" spans="1:7" ht="18" hidden="1" x14ac:dyDescent="0.15">
      <c r="B27" s="25" t="s">
        <v>33</v>
      </c>
      <c r="C27" s="484">
        <f>'2024_BannerMD_BMT_AUT_ADULT'!$C$21</f>
        <v>1.0333000000000001</v>
      </c>
    </row>
    <row r="28" spans="1:7" x14ac:dyDescent="0.15">
      <c r="C28" s="26"/>
    </row>
  </sheetData>
  <mergeCells count="8">
    <mergeCell ref="E15:G15"/>
    <mergeCell ref="A18:G18"/>
    <mergeCell ref="A2:G2"/>
    <mergeCell ref="A3:G3"/>
    <mergeCell ref="A4:G4"/>
    <mergeCell ref="A5:G5"/>
    <mergeCell ref="A6:H6"/>
    <mergeCell ref="B17:G17"/>
  </mergeCells>
  <printOptions horizontalCentered="1"/>
  <pageMargins left="0.25" right="0.25" top="0.25" bottom="0.25" header="0.25" footer="0.25"/>
  <pageSetup scale="84"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7">
    <tabColor rgb="FFFFFF00"/>
    <pageSetUpPr fitToPage="1"/>
  </sheetPr>
  <dimension ref="A2:I25"/>
  <sheetViews>
    <sheetView showGridLines="0" topLeftCell="B1" zoomScale="90" zoomScaleNormal="90" zoomScaleSheetLayoutView="70" workbookViewId="0">
      <selection activeCell="D30" sqref="D30"/>
    </sheetView>
  </sheetViews>
  <sheetFormatPr defaultColWidth="9" defaultRowHeight="12" x14ac:dyDescent="0.15"/>
  <cols>
    <col min="1" max="1" width="4.5" style="10" customWidth="1"/>
    <col min="2" max="2" width="64" style="10" customWidth="1"/>
    <col min="3" max="3" width="21.625" style="10" hidden="1" customWidth="1"/>
    <col min="4" max="4" width="21.625" style="10" customWidth="1"/>
    <col min="5" max="6" width="9" style="10"/>
    <col min="7" max="7" width="28.625" style="10" customWidth="1"/>
    <col min="8" max="8" width="0.25" style="10" customWidth="1"/>
    <col min="9" max="16384" width="9" style="10"/>
  </cols>
  <sheetData>
    <row r="2" spans="1:9" ht="18.600000000000001" customHeight="1" x14ac:dyDescent="0.15">
      <c r="B2" s="540" t="s">
        <v>91</v>
      </c>
      <c r="C2" s="540"/>
      <c r="D2" s="540"/>
      <c r="E2" s="540"/>
      <c r="F2" s="540"/>
      <c r="G2" s="540"/>
    </row>
    <row r="3" spans="1:9" ht="15.75" x14ac:dyDescent="0.15">
      <c r="A3" s="540" t="s">
        <v>89</v>
      </c>
      <c r="B3" s="540"/>
      <c r="C3" s="540"/>
      <c r="D3" s="540"/>
      <c r="E3" s="540"/>
      <c r="F3" s="540"/>
      <c r="G3" s="540"/>
      <c r="H3" s="379"/>
      <c r="I3" s="47"/>
    </row>
    <row r="4" spans="1:9" ht="15.75" x14ac:dyDescent="0.15">
      <c r="A4" s="541" t="str">
        <f>'2024_BannerMD_BMT_AUT_ADULT'!A4:E4</f>
        <v>EFFECTIVE 10/01/2024 THROUGH 9/30/2025</v>
      </c>
      <c r="B4" s="541"/>
      <c r="C4" s="541"/>
      <c r="D4" s="541"/>
      <c r="E4" s="541"/>
      <c r="F4" s="541"/>
      <c r="G4" s="541"/>
      <c r="H4" s="541"/>
      <c r="I4" s="47"/>
    </row>
    <row r="5" spans="1:9" ht="15.75" x14ac:dyDescent="0.15">
      <c r="A5" s="540" t="s">
        <v>93</v>
      </c>
      <c r="B5" s="540"/>
      <c r="C5" s="540"/>
      <c r="D5" s="540"/>
      <c r="E5" s="540"/>
      <c r="F5" s="540"/>
      <c r="G5" s="540"/>
      <c r="H5" s="540"/>
      <c r="I5" s="47"/>
    </row>
    <row r="6" spans="1:9" ht="12.75" x14ac:dyDescent="0.15">
      <c r="A6" s="15"/>
      <c r="B6" s="15"/>
      <c r="C6" s="15"/>
      <c r="D6" s="2"/>
      <c r="E6" s="15"/>
      <c r="F6" s="15"/>
      <c r="G6" s="15"/>
      <c r="H6" s="15"/>
      <c r="I6" s="15"/>
    </row>
    <row r="7" spans="1:9" ht="17.25" customHeight="1" x14ac:dyDescent="0.15">
      <c r="A7" s="15"/>
      <c r="B7" s="17"/>
      <c r="C7" s="17"/>
      <c r="D7" s="2" t="s">
        <v>19</v>
      </c>
      <c r="E7" s="549"/>
      <c r="F7" s="549"/>
      <c r="G7" s="549"/>
      <c r="H7" s="549"/>
      <c r="I7" s="15"/>
    </row>
    <row r="8" spans="1:9" ht="35.1" customHeight="1" x14ac:dyDescent="0.15">
      <c r="A8" s="15"/>
      <c r="B8" s="18" t="s">
        <v>20</v>
      </c>
      <c r="C8" s="129" t="s">
        <v>21</v>
      </c>
      <c r="D8" s="18" t="s">
        <v>22</v>
      </c>
      <c r="E8" s="2"/>
      <c r="F8" s="2"/>
      <c r="G8" s="2"/>
      <c r="H8" s="2"/>
      <c r="I8" s="15"/>
    </row>
    <row r="9" spans="1:9" ht="51.75" customHeight="1" x14ac:dyDescent="0.15">
      <c r="A9" s="15"/>
      <c r="B9" s="386" t="s">
        <v>23</v>
      </c>
      <c r="C9" s="210">
        <v>7501</v>
      </c>
      <c r="D9" s="143">
        <f>ROUND(C9*$C$24,0)</f>
        <v>7751</v>
      </c>
      <c r="E9" s="2"/>
      <c r="F9" s="2"/>
      <c r="G9" s="2"/>
      <c r="H9" s="2"/>
      <c r="I9" s="15"/>
    </row>
    <row r="10" spans="1:9" ht="35.1" customHeight="1" x14ac:dyDescent="0.15">
      <c r="A10" s="15"/>
      <c r="B10" s="23" t="s">
        <v>25</v>
      </c>
      <c r="C10" s="211">
        <v>203766</v>
      </c>
      <c r="D10" s="143">
        <f t="shared" ref="D10:D12" si="0">ROUND(C10*$C$24,0)</f>
        <v>210551</v>
      </c>
      <c r="E10" s="15"/>
      <c r="F10" s="15"/>
      <c r="G10" s="15"/>
      <c r="H10" s="15"/>
      <c r="I10" s="15"/>
    </row>
    <row r="11" spans="1:9" ht="35.1" customHeight="1" x14ac:dyDescent="0.15">
      <c r="A11" s="15"/>
      <c r="B11" s="29" t="s">
        <v>26</v>
      </c>
      <c r="C11" s="143">
        <v>110320</v>
      </c>
      <c r="D11" s="143">
        <f t="shared" si="0"/>
        <v>113994</v>
      </c>
      <c r="E11" s="15"/>
      <c r="F11" s="15"/>
      <c r="G11" s="15"/>
      <c r="H11" s="15"/>
      <c r="I11" s="15"/>
    </row>
    <row r="12" spans="1:9" ht="35.1" customHeight="1" x14ac:dyDescent="0.15">
      <c r="A12" s="15"/>
      <c r="B12" s="29" t="s">
        <v>27</v>
      </c>
      <c r="C12" s="143">
        <v>39981</v>
      </c>
      <c r="D12" s="143">
        <f t="shared" si="0"/>
        <v>41312</v>
      </c>
      <c r="E12" s="15"/>
      <c r="F12" s="15"/>
      <c r="G12" s="15"/>
      <c r="H12" s="15"/>
      <c r="I12" s="15"/>
    </row>
    <row r="13" spans="1:9" ht="35.1" customHeight="1" x14ac:dyDescent="0.15">
      <c r="A13" s="15"/>
      <c r="B13" s="21" t="s">
        <v>90</v>
      </c>
      <c r="C13" s="144">
        <f>SUM(C9:C12)</f>
        <v>361568</v>
      </c>
      <c r="D13" s="144">
        <f>SUM(D9:D12)</f>
        <v>373608</v>
      </c>
      <c r="E13" s="15"/>
      <c r="F13" s="15"/>
      <c r="G13" s="15"/>
      <c r="H13" s="15"/>
      <c r="I13" s="15"/>
    </row>
    <row r="14" spans="1:9" x14ac:dyDescent="0.15">
      <c r="D14" s="157"/>
    </row>
    <row r="15" spans="1:9" ht="65.25" customHeight="1" x14ac:dyDescent="0.15">
      <c r="B15" s="5" t="s">
        <v>29</v>
      </c>
      <c r="C15" s="5">
        <v>2317</v>
      </c>
      <c r="D15" s="143">
        <f t="shared" ref="D15" si="1">ROUND(C15*$C$24,0)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9" ht="12.75" x14ac:dyDescent="0.15">
      <c r="B16" s="9"/>
      <c r="C16" s="9"/>
      <c r="D16" s="8"/>
    </row>
    <row r="17" spans="2:7" ht="60.75" customHeight="1" x14ac:dyDescent="0.15">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8" spans="2:7" ht="22.5" customHeight="1" x14ac:dyDescent="0.15"/>
    <row r="23" spans="2:7" ht="12.75" hidden="1" x14ac:dyDescent="0.15">
      <c r="B23" s="136" t="s">
        <v>52</v>
      </c>
      <c r="C23" s="15"/>
      <c r="D23" s="15"/>
      <c r="E23" s="15"/>
      <c r="F23" s="15"/>
    </row>
    <row r="24" spans="2:7" ht="18" hidden="1" x14ac:dyDescent="0.15">
      <c r="B24" s="25" t="s">
        <v>33</v>
      </c>
      <c r="C24" s="484">
        <f>'2024_BannerMD_BMT_AUT_ADULT'!$C$21</f>
        <v>1.0333000000000001</v>
      </c>
    </row>
    <row r="25" spans="2:7" x14ac:dyDescent="0.15">
      <c r="C25" s="39"/>
    </row>
  </sheetData>
  <mergeCells count="7">
    <mergeCell ref="B17:G17"/>
    <mergeCell ref="E15:G15"/>
    <mergeCell ref="B2:G2"/>
    <mergeCell ref="A3:G3"/>
    <mergeCell ref="A4:H4"/>
    <mergeCell ref="A5:H5"/>
    <mergeCell ref="E7:H7"/>
  </mergeCells>
  <printOptions horizontalCentered="1"/>
  <pageMargins left="0.25" right="0.25" top="0.25" bottom="0.25" header="0.25" footer="0.25"/>
  <pageSetup scale="86"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8">
    <tabColor rgb="FFFFFF00"/>
    <pageSetUpPr fitToPage="1"/>
  </sheetPr>
  <dimension ref="A2:H22"/>
  <sheetViews>
    <sheetView showGridLines="0" topLeftCell="B5" zoomScale="90" zoomScaleNormal="90" zoomScaleSheetLayoutView="70" workbookViewId="0">
      <selection activeCell="D30" sqref="D30"/>
    </sheetView>
  </sheetViews>
  <sheetFormatPr defaultColWidth="9" defaultRowHeight="12" x14ac:dyDescent="0.15"/>
  <cols>
    <col min="1" max="1" width="4.25" style="10" customWidth="1"/>
    <col min="2" max="2" width="64" style="10" customWidth="1"/>
    <col min="3" max="3" width="16.5" style="10" hidden="1" customWidth="1"/>
    <col min="4" max="4" width="16.5" style="10" customWidth="1"/>
    <col min="5" max="5" width="11.25" style="10" customWidth="1"/>
    <col min="6" max="6" width="9.125" style="10" customWidth="1"/>
    <col min="7" max="7" width="24.75" style="10" customWidth="1"/>
    <col min="8" max="16384" width="9" style="10"/>
  </cols>
  <sheetData>
    <row r="2" spans="1:8" ht="19.899999999999999" customHeight="1" x14ac:dyDescent="0.15">
      <c r="A2" s="540" t="s">
        <v>91</v>
      </c>
      <c r="B2" s="540"/>
      <c r="C2" s="540"/>
      <c r="D2" s="540"/>
      <c r="E2" s="540"/>
      <c r="F2" s="540"/>
      <c r="G2" s="540"/>
    </row>
    <row r="3" spans="1:8" ht="19.899999999999999" customHeight="1" x14ac:dyDescent="0.15">
      <c r="A3" s="540" t="s">
        <v>114</v>
      </c>
      <c r="B3" s="540"/>
      <c r="C3" s="540"/>
      <c r="D3" s="540"/>
      <c r="E3" s="540"/>
      <c r="F3" s="540"/>
      <c r="G3" s="540"/>
    </row>
    <row r="4" spans="1:8" ht="19.899999999999999" customHeight="1" x14ac:dyDescent="0.15">
      <c r="A4" s="541" t="str">
        <f>'2024_BannerMD_BMT_AUT_ADULT'!A4:E4</f>
        <v>EFFECTIVE 10/01/2024 THROUGH 9/30/2025</v>
      </c>
      <c r="B4" s="541"/>
      <c r="C4" s="541"/>
      <c r="D4" s="541"/>
      <c r="E4" s="541"/>
      <c r="F4" s="541"/>
      <c r="G4" s="541"/>
    </row>
    <row r="5" spans="1:8" ht="19.899999999999999" customHeight="1" x14ac:dyDescent="0.15">
      <c r="A5" s="540" t="s">
        <v>93</v>
      </c>
      <c r="B5" s="540"/>
      <c r="C5" s="540"/>
      <c r="D5" s="540"/>
      <c r="E5" s="540"/>
      <c r="F5" s="540"/>
      <c r="G5" s="540"/>
    </row>
    <row r="6" spans="1:8" ht="15" x14ac:dyDescent="0.15">
      <c r="A6" s="12"/>
      <c r="B6" s="13"/>
      <c r="C6" s="13"/>
      <c r="D6" s="12"/>
      <c r="E6" s="12"/>
      <c r="F6" s="12"/>
      <c r="G6" s="12"/>
    </row>
    <row r="7" spans="1:8" ht="30.6" customHeight="1" x14ac:dyDescent="0.15">
      <c r="A7" s="15"/>
      <c r="B7" s="17"/>
      <c r="C7" s="17"/>
      <c r="D7" s="16" t="s">
        <v>55</v>
      </c>
      <c r="E7" s="545"/>
      <c r="F7" s="545"/>
      <c r="G7" s="545"/>
    </row>
    <row r="8" spans="1:8" ht="35.1" customHeight="1" x14ac:dyDescent="0.15">
      <c r="A8" s="32"/>
      <c r="B8" s="33" t="s">
        <v>20</v>
      </c>
      <c r="C8" s="129" t="s">
        <v>21</v>
      </c>
      <c r="D8" s="33" t="s">
        <v>22</v>
      </c>
      <c r="E8" s="34"/>
      <c r="F8" s="34"/>
      <c r="G8" s="34"/>
      <c r="H8" s="45"/>
    </row>
    <row r="9" spans="1:8" ht="37.5" customHeight="1" x14ac:dyDescent="0.15">
      <c r="A9" s="32"/>
      <c r="B9" s="386" t="s">
        <v>23</v>
      </c>
      <c r="C9" s="240">
        <v>9430</v>
      </c>
      <c r="D9" s="143">
        <f>ROUND(C9*$C$21,0)</f>
        <v>9744</v>
      </c>
      <c r="E9" s="34"/>
      <c r="F9" s="34"/>
      <c r="G9" s="34"/>
      <c r="H9" s="45"/>
    </row>
    <row r="10" spans="1:8" ht="35.1" customHeight="1" x14ac:dyDescent="0.15">
      <c r="A10" s="32"/>
      <c r="B10" s="23" t="s">
        <v>25</v>
      </c>
      <c r="C10" s="211">
        <v>127233</v>
      </c>
      <c r="D10" s="143">
        <f t="shared" ref="D10:D11" si="0">ROUND(C10*$C$21,0)</f>
        <v>131470</v>
      </c>
      <c r="E10" s="46"/>
      <c r="F10" s="32"/>
      <c r="G10" s="32"/>
      <c r="H10" s="45"/>
    </row>
    <row r="11" spans="1:8" ht="35.1" customHeight="1" x14ac:dyDescent="0.15">
      <c r="A11" s="32"/>
      <c r="B11" s="29" t="s">
        <v>26</v>
      </c>
      <c r="C11" s="143">
        <v>104709</v>
      </c>
      <c r="D11" s="143">
        <f t="shared" si="0"/>
        <v>108196</v>
      </c>
      <c r="E11" s="46"/>
      <c r="F11" s="32"/>
      <c r="G11" s="32"/>
      <c r="H11" s="45"/>
    </row>
    <row r="12" spans="1:8" ht="35.1" customHeight="1" x14ac:dyDescent="0.15">
      <c r="A12" s="32"/>
      <c r="B12" s="29" t="s">
        <v>27</v>
      </c>
      <c r="C12" s="143">
        <v>28948</v>
      </c>
      <c r="D12" s="143">
        <f>ROUND(C12*$C$21,0)</f>
        <v>29912</v>
      </c>
      <c r="E12" s="46"/>
      <c r="F12" s="32"/>
      <c r="G12" s="32"/>
      <c r="H12" s="45"/>
    </row>
    <row r="13" spans="1:8" ht="35.1" customHeight="1" x14ac:dyDescent="0.15">
      <c r="A13" s="15"/>
      <c r="B13" s="21" t="s">
        <v>115</v>
      </c>
      <c r="C13" s="144">
        <f>SUM(C9:C12)</f>
        <v>270320</v>
      </c>
      <c r="D13" s="144">
        <f>SUM(D9:D12)</f>
        <v>279322</v>
      </c>
      <c r="E13" s="32"/>
      <c r="F13" s="32"/>
      <c r="G13" s="32"/>
      <c r="H13" s="45"/>
    </row>
    <row r="14" spans="1:8" x14ac:dyDescent="0.15">
      <c r="D14" s="157"/>
    </row>
    <row r="15" spans="1:8" ht="73.150000000000006" customHeight="1" x14ac:dyDescent="0.15">
      <c r="B15" s="5" t="s">
        <v>29</v>
      </c>
      <c r="C15" s="5">
        <v>2317</v>
      </c>
      <c r="D15" s="143">
        <f>ROUND(C15*$C$21,0)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8" ht="12.75" x14ac:dyDescent="0.15">
      <c r="B16" s="9"/>
      <c r="C16" s="9"/>
      <c r="D16" s="8"/>
    </row>
    <row r="17" spans="1:7" ht="69" customHeight="1" x14ac:dyDescent="0.15">
      <c r="A17" s="12"/>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20" spans="1:7" ht="12.75" hidden="1" x14ac:dyDescent="0.15">
      <c r="B20" s="136" t="s">
        <v>52</v>
      </c>
      <c r="C20" s="15"/>
      <c r="D20" s="15"/>
      <c r="E20" s="15"/>
      <c r="F20" s="15"/>
    </row>
    <row r="21" spans="1:7" ht="18" hidden="1" x14ac:dyDescent="0.15">
      <c r="B21" s="25" t="s">
        <v>33</v>
      </c>
      <c r="C21" s="484">
        <f>'2024_BannerMD_BMT_AUT_ADULT'!$C$21</f>
        <v>1.0333000000000001</v>
      </c>
    </row>
    <row r="22" spans="1:7" x14ac:dyDescent="0.15">
      <c r="C22" s="39"/>
    </row>
  </sheetData>
  <mergeCells count="7">
    <mergeCell ref="B17:G17"/>
    <mergeCell ref="E15:G15"/>
    <mergeCell ref="E7:G7"/>
    <mergeCell ref="A2:G2"/>
    <mergeCell ref="A3:G3"/>
    <mergeCell ref="A4:G4"/>
    <mergeCell ref="A5:G5"/>
  </mergeCells>
  <printOptions horizontalCentered="1"/>
  <pageMargins left="0.25" right="0.25" top="0.25" bottom="0.25" header="0.25" footer="0.25"/>
  <pageSetup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6C5A3-5D78-43E3-9274-F9C4F11CBC64}">
  <sheetPr>
    <tabColor theme="9" tint="0.39997558519241921"/>
    <pageSetUpPr fitToPage="1"/>
  </sheetPr>
  <dimension ref="A2:I30"/>
  <sheetViews>
    <sheetView showGridLines="0" topLeftCell="A15" zoomScale="90" zoomScaleNormal="90" zoomScaleSheetLayoutView="70" workbookViewId="0">
      <selection activeCell="B32" sqref="B32"/>
    </sheetView>
  </sheetViews>
  <sheetFormatPr defaultColWidth="9" defaultRowHeight="12.75" x14ac:dyDescent="0.15"/>
  <cols>
    <col min="1" max="1" width="2.875" style="15" customWidth="1"/>
    <col min="2" max="2" width="66.875" style="15" customWidth="1"/>
    <col min="3" max="3" width="17.375" style="15" hidden="1" customWidth="1"/>
    <col min="4" max="4" width="18.875" style="15" customWidth="1"/>
    <col min="5" max="6" width="18.625" style="15" customWidth="1"/>
    <col min="7" max="7" width="12.625" style="15" customWidth="1"/>
    <col min="8" max="8" width="9" style="15" customWidth="1"/>
    <col min="9" max="16384" width="9" style="15"/>
  </cols>
  <sheetData>
    <row r="2" spans="1:8" s="11" customFormat="1" ht="19.899999999999999" customHeight="1" x14ac:dyDescent="0.15">
      <c r="A2" s="85"/>
      <c r="B2" s="540" t="s">
        <v>15</v>
      </c>
      <c r="C2" s="540"/>
      <c r="D2" s="540"/>
      <c r="E2" s="540"/>
      <c r="F2" s="540"/>
      <c r="G2" s="85"/>
    </row>
    <row r="3" spans="1:8" s="11" customFormat="1" ht="19.899999999999999" customHeight="1" x14ac:dyDescent="0.15">
      <c r="A3" s="85"/>
      <c r="B3" s="540" t="s">
        <v>40</v>
      </c>
      <c r="C3" s="540"/>
      <c r="D3" s="540"/>
      <c r="E3" s="540"/>
      <c r="F3" s="540"/>
      <c r="G3" s="85"/>
      <c r="H3" s="85"/>
    </row>
    <row r="4" spans="1:8" s="11" customFormat="1" ht="19.899999999999999" customHeight="1" x14ac:dyDescent="0.15">
      <c r="A4" s="130"/>
      <c r="B4" s="541" t="str">
        <f>'2024_BannerMD_BMT_AUT_ADULT'!A4</f>
        <v>EFFECTIVE 10/01/2024 THROUGH 9/30/2025</v>
      </c>
      <c r="C4" s="541"/>
      <c r="D4" s="541"/>
      <c r="E4" s="541"/>
      <c r="F4" s="541"/>
      <c r="G4" s="130"/>
    </row>
    <row r="5" spans="1:8" s="11" customFormat="1" ht="19.899999999999999" customHeight="1" x14ac:dyDescent="0.15">
      <c r="A5" s="85"/>
      <c r="B5" s="540" t="s">
        <v>18</v>
      </c>
      <c r="C5" s="540"/>
      <c r="D5" s="540"/>
      <c r="E5" s="540"/>
      <c r="F5" s="540"/>
      <c r="G5" s="85"/>
    </row>
    <row r="6" spans="1:8" s="11" customFormat="1" ht="12.75" customHeight="1" x14ac:dyDescent="0.15">
      <c r="A6" s="379"/>
      <c r="B6" s="379"/>
      <c r="C6" s="379"/>
      <c r="D6" s="379"/>
      <c r="E6" s="379"/>
      <c r="F6" s="379"/>
      <c r="G6" s="379"/>
    </row>
    <row r="7" spans="1:8" ht="15.75" customHeight="1" x14ac:dyDescent="0.15">
      <c r="D7" s="2" t="s">
        <v>19</v>
      </c>
      <c r="E7" s="48"/>
    </row>
    <row r="8" spans="1:8" ht="35.1" customHeight="1" x14ac:dyDescent="0.15">
      <c r="B8" s="18" t="s">
        <v>20</v>
      </c>
      <c r="C8" s="129" t="s">
        <v>21</v>
      </c>
      <c r="D8" s="18" t="s">
        <v>22</v>
      </c>
      <c r="E8" s="2"/>
      <c r="F8" s="2"/>
      <c r="G8" s="2"/>
    </row>
    <row r="9" spans="1:8" ht="51.75" customHeight="1" x14ac:dyDescent="0.15">
      <c r="B9" s="386" t="s">
        <v>23</v>
      </c>
      <c r="C9" s="143">
        <v>4201</v>
      </c>
      <c r="D9" s="143">
        <f t="shared" ref="D9:D14" si="0">ROUND(C9*$C$28,0)</f>
        <v>4341</v>
      </c>
      <c r="E9" s="2"/>
      <c r="F9" s="2"/>
      <c r="G9" s="2"/>
    </row>
    <row r="10" spans="1:8" ht="35.1" customHeight="1" x14ac:dyDescent="0.15">
      <c r="B10" s="4" t="s">
        <v>41</v>
      </c>
      <c r="C10" s="143">
        <v>6490</v>
      </c>
      <c r="D10" s="143">
        <f t="shared" si="0"/>
        <v>6706</v>
      </c>
      <c r="E10" s="20"/>
    </row>
    <row r="11" spans="1:8" ht="35.1" customHeight="1" x14ac:dyDescent="0.15">
      <c r="B11" s="4" t="s">
        <v>42</v>
      </c>
      <c r="C11" s="143">
        <v>10745</v>
      </c>
      <c r="D11" s="143">
        <f t="shared" si="0"/>
        <v>11103</v>
      </c>
      <c r="E11" s="20"/>
    </row>
    <row r="12" spans="1:8" ht="35.1" customHeight="1" x14ac:dyDescent="0.15">
      <c r="B12" s="23" t="s">
        <v>25</v>
      </c>
      <c r="C12" s="143">
        <v>100873</v>
      </c>
      <c r="D12" s="143">
        <f t="shared" si="0"/>
        <v>104232</v>
      </c>
      <c r="E12" s="20"/>
    </row>
    <row r="13" spans="1:8" ht="35.1" customHeight="1" x14ac:dyDescent="0.15">
      <c r="B13" s="29" t="s">
        <v>26</v>
      </c>
      <c r="C13" s="143">
        <v>44365</v>
      </c>
      <c r="D13" s="143">
        <f t="shared" si="0"/>
        <v>45842</v>
      </c>
      <c r="E13" s="20"/>
    </row>
    <row r="14" spans="1:8" ht="35.1" customHeight="1" x14ac:dyDescent="0.15">
      <c r="B14" s="29" t="s">
        <v>27</v>
      </c>
      <c r="C14" s="143">
        <v>13138</v>
      </c>
      <c r="D14" s="143">
        <f t="shared" si="0"/>
        <v>13575</v>
      </c>
      <c r="E14" s="20"/>
    </row>
    <row r="15" spans="1:8" ht="35.1" customHeight="1" x14ac:dyDescent="0.15">
      <c r="B15" s="21" t="s">
        <v>43</v>
      </c>
      <c r="C15" s="144">
        <f>SUM(C9:C14)</f>
        <v>179812</v>
      </c>
      <c r="D15" s="144">
        <f>SUM(D9:D14)</f>
        <v>185799</v>
      </c>
      <c r="E15" s="20"/>
    </row>
    <row r="16" spans="1:8" x14ac:dyDescent="0.15">
      <c r="D16" s="20"/>
    </row>
    <row r="17" spans="1:9" x14ac:dyDescent="0.15">
      <c r="D17" s="145" t="s">
        <v>44</v>
      </c>
    </row>
    <row r="18" spans="1:9" ht="66" customHeight="1" x14ac:dyDescent="0.15">
      <c r="B18" s="5" t="s">
        <v>29</v>
      </c>
      <c r="C18" s="424">
        <v>2317</v>
      </c>
      <c r="D18" s="143">
        <f>ROUND(C18*$C$28,0)</f>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row>
    <row r="19" spans="1:9" x14ac:dyDescent="0.15">
      <c r="B19" s="9"/>
      <c r="C19" s="9"/>
      <c r="D19" s="8"/>
    </row>
    <row r="20" spans="1:9" s="12" customFormat="1" ht="82.5" customHeight="1" x14ac:dyDescent="0.15">
      <c r="B20" s="537" t="s">
        <v>45</v>
      </c>
      <c r="C20" s="538"/>
      <c r="D20" s="538"/>
      <c r="E20" s="539"/>
      <c r="F20" s="14"/>
      <c r="G20" s="14"/>
    </row>
    <row r="21" spans="1:9" ht="15" customHeight="1" x14ac:dyDescent="0.15">
      <c r="B21" s="9"/>
      <c r="C21" s="9"/>
      <c r="D21" s="8"/>
    </row>
    <row r="22" spans="1:9" ht="36.75" customHeight="1" x14ac:dyDescent="0.15">
      <c r="B22" s="537" t="s">
        <v>38</v>
      </c>
      <c r="C22" s="538"/>
      <c r="D22" s="538"/>
      <c r="E22" s="538"/>
      <c r="F22" s="538"/>
      <c r="G22" s="539"/>
      <c r="H22" s="10"/>
      <c r="I22" s="10"/>
    </row>
    <row r="23" spans="1:9" s="10" customFormat="1" x14ac:dyDescent="0.15">
      <c r="A23" s="15"/>
      <c r="B23" s="9"/>
      <c r="C23" s="9"/>
      <c r="D23" s="8"/>
      <c r="E23" s="15"/>
      <c r="F23" s="15"/>
      <c r="G23" s="15"/>
    </row>
    <row r="28" spans="1:9" ht="12.75" hidden="1" customHeight="1" x14ac:dyDescent="0.15">
      <c r="B28" s="136" t="s">
        <v>44</v>
      </c>
      <c r="C28" s="484">
        <f>'2024_BannerMD_BMT_AUT_ADULT'!$C$21</f>
        <v>1.0333000000000001</v>
      </c>
    </row>
    <row r="29" spans="1:9" ht="12.75" customHeight="1" x14ac:dyDescent="0.15">
      <c r="B29" s="25" t="s">
        <v>44</v>
      </c>
      <c r="D29" s="49"/>
      <c r="E29" s="49"/>
    </row>
    <row r="30" spans="1:9" x14ac:dyDescent="0.15">
      <c r="C30" s="26"/>
    </row>
  </sheetData>
  <mergeCells count="7">
    <mergeCell ref="B22:G22"/>
    <mergeCell ref="B2:F2"/>
    <mergeCell ref="B3:F3"/>
    <mergeCell ref="B4:F4"/>
    <mergeCell ref="B5:F5"/>
    <mergeCell ref="E18:G18"/>
    <mergeCell ref="B20:E20"/>
  </mergeCells>
  <printOptions horizontalCentered="1"/>
  <pageMargins left="0.25" right="0.25" top="0.25" bottom="0.25" header="0.25" footer="0.25"/>
  <pageSetup scale="85"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9">
    <tabColor rgb="FFFFFF00"/>
    <pageSetUpPr fitToPage="1"/>
  </sheetPr>
  <dimension ref="A1:G27"/>
  <sheetViews>
    <sheetView showGridLines="0" zoomScale="90" zoomScaleNormal="90" zoomScaleSheetLayoutView="70" workbookViewId="0">
      <selection activeCell="D30" sqref="D30"/>
    </sheetView>
  </sheetViews>
  <sheetFormatPr defaultColWidth="9" defaultRowHeight="12" x14ac:dyDescent="0.15"/>
  <cols>
    <col min="1" max="1" width="3.75" style="10" customWidth="1"/>
    <col min="2" max="2" width="64" style="10" customWidth="1"/>
    <col min="3" max="3" width="16.5" style="10" hidden="1" customWidth="1"/>
    <col min="4" max="4" width="16.5" style="10" customWidth="1"/>
    <col min="5" max="5" width="10.5" style="10" customWidth="1"/>
    <col min="6" max="6" width="8.875" style="10" customWidth="1"/>
    <col min="7" max="7" width="31.375" style="10" customWidth="1"/>
    <col min="8" max="16384" width="9" style="10"/>
  </cols>
  <sheetData>
    <row r="1" spans="1:7" ht="19.899999999999999" customHeight="1" x14ac:dyDescent="0.15">
      <c r="A1" s="15"/>
      <c r="B1" s="15"/>
      <c r="C1" s="15"/>
      <c r="D1" s="15"/>
      <c r="E1" s="15"/>
      <c r="F1" s="15"/>
      <c r="G1" s="15"/>
    </row>
    <row r="2" spans="1:7" ht="20.100000000000001" customHeight="1" x14ac:dyDescent="0.15">
      <c r="A2" s="540" t="s">
        <v>91</v>
      </c>
      <c r="B2" s="540"/>
      <c r="C2" s="540"/>
      <c r="D2" s="540"/>
      <c r="E2" s="540"/>
      <c r="F2" s="540"/>
      <c r="G2" s="540"/>
    </row>
    <row r="3" spans="1:7" ht="20.100000000000001" customHeight="1" x14ac:dyDescent="0.15">
      <c r="A3" s="540" t="s">
        <v>116</v>
      </c>
      <c r="B3" s="540"/>
      <c r="C3" s="540"/>
      <c r="D3" s="540"/>
      <c r="E3" s="540"/>
      <c r="F3" s="540"/>
      <c r="G3" s="540"/>
    </row>
    <row r="4" spans="1:7" ht="20.100000000000001" customHeight="1" x14ac:dyDescent="0.15">
      <c r="A4" s="541" t="str">
        <f>'2024_BannerMD_BMT_AUT_ADULT'!A4</f>
        <v>EFFECTIVE 10/01/2024 THROUGH 9/30/2025</v>
      </c>
      <c r="B4" s="541"/>
      <c r="C4" s="541"/>
      <c r="D4" s="541"/>
      <c r="E4" s="541"/>
      <c r="F4" s="541"/>
      <c r="G4" s="541"/>
    </row>
    <row r="5" spans="1:7" ht="20.100000000000001" customHeight="1" x14ac:dyDescent="0.15">
      <c r="A5" s="540" t="s">
        <v>93</v>
      </c>
      <c r="B5" s="540"/>
      <c r="C5" s="540"/>
      <c r="D5" s="540"/>
      <c r="E5" s="540"/>
      <c r="F5" s="540"/>
      <c r="G5" s="540"/>
    </row>
    <row r="6" spans="1:7" ht="19.899999999999999" customHeight="1" x14ac:dyDescent="0.15">
      <c r="A6" s="541"/>
      <c r="B6" s="541"/>
      <c r="C6" s="541"/>
      <c r="D6" s="541"/>
      <c r="E6" s="541"/>
      <c r="F6" s="541"/>
      <c r="G6" s="541"/>
    </row>
    <row r="7" spans="1:7" ht="27.6" customHeight="1" x14ac:dyDescent="0.15">
      <c r="A7" s="15"/>
      <c r="B7" s="15"/>
      <c r="C7" s="15"/>
      <c r="D7" s="16" t="s">
        <v>55</v>
      </c>
      <c r="E7" s="545"/>
      <c r="F7" s="545"/>
      <c r="G7" s="545"/>
    </row>
    <row r="8" spans="1:7" s="15" customFormat="1" ht="38.25" x14ac:dyDescent="0.15">
      <c r="B8" s="33" t="s">
        <v>20</v>
      </c>
      <c r="C8" s="129" t="s">
        <v>21</v>
      </c>
      <c r="D8" s="18" t="s">
        <v>22</v>
      </c>
      <c r="E8" s="2"/>
      <c r="F8" s="2"/>
      <c r="G8" s="2"/>
    </row>
    <row r="9" spans="1:7" s="15" customFormat="1" ht="40.5" customHeight="1" x14ac:dyDescent="0.15">
      <c r="B9" s="386" t="s">
        <v>23</v>
      </c>
      <c r="C9" s="204">
        <v>10192</v>
      </c>
      <c r="D9" s="159">
        <f>ROUND(C9*$C$26,0)</f>
        <v>10531</v>
      </c>
      <c r="E9" s="2"/>
      <c r="F9" s="2"/>
      <c r="G9" s="2"/>
    </row>
    <row r="10" spans="1:7" s="15" customFormat="1" ht="35.1" customHeight="1" x14ac:dyDescent="0.15">
      <c r="B10" s="43" t="s">
        <v>25</v>
      </c>
      <c r="C10" s="216">
        <v>151992</v>
      </c>
      <c r="D10" s="159">
        <f t="shared" ref="D10:D11" si="0">ROUND(C10*$C$26,0)</f>
        <v>157053</v>
      </c>
      <c r="E10" s="37"/>
    </row>
    <row r="11" spans="1:7" s="15" customFormat="1" ht="35.1" customHeight="1" x14ac:dyDescent="0.15">
      <c r="B11" s="44" t="s">
        <v>26</v>
      </c>
      <c r="C11" s="217">
        <v>115606</v>
      </c>
      <c r="D11" s="159">
        <f t="shared" si="0"/>
        <v>119456</v>
      </c>
      <c r="E11" s="37"/>
    </row>
    <row r="12" spans="1:7" s="15" customFormat="1" ht="35.1" customHeight="1" x14ac:dyDescent="0.15">
      <c r="B12" s="44" t="s">
        <v>27</v>
      </c>
      <c r="C12" s="217">
        <v>25152</v>
      </c>
      <c r="D12" s="159">
        <f>ROUND(C12*$C$26,0)</f>
        <v>25990</v>
      </c>
      <c r="E12" s="37"/>
    </row>
    <row r="13" spans="1:7" s="15" customFormat="1" ht="35.1" customHeight="1" x14ac:dyDescent="0.15">
      <c r="B13" s="21" t="s">
        <v>117</v>
      </c>
      <c r="C13" s="149">
        <f>SUM(C9:C12)</f>
        <v>302942</v>
      </c>
      <c r="D13" s="149">
        <f>SUM(D9:D12)</f>
        <v>313030</v>
      </c>
    </row>
    <row r="14" spans="1:7" x14ac:dyDescent="0.15">
      <c r="A14" s="45"/>
      <c r="B14" s="45"/>
      <c r="C14" s="45"/>
      <c r="D14" s="160"/>
      <c r="E14" s="45"/>
      <c r="F14" s="45"/>
      <c r="G14" s="45"/>
    </row>
    <row r="15" spans="1:7" ht="67.5" customHeight="1" x14ac:dyDescent="0.15">
      <c r="A15" s="45"/>
      <c r="B15" s="5" t="s">
        <v>29</v>
      </c>
      <c r="C15" s="5">
        <v>2317</v>
      </c>
      <c r="D15" s="159">
        <f>ROUND(C15*$C$26,0)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ht="12.75" x14ac:dyDescent="0.15">
      <c r="B16" s="9"/>
      <c r="C16" s="9"/>
      <c r="D16" s="8"/>
    </row>
    <row r="17" spans="1:7" ht="59.1" customHeight="1" x14ac:dyDescent="0.15">
      <c r="A17" s="12"/>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8" spans="1:7" ht="12.75" x14ac:dyDescent="0.15">
      <c r="B18" s="9"/>
      <c r="C18" s="9"/>
      <c r="D18" s="8"/>
    </row>
    <row r="19" spans="1:7" ht="12.75" x14ac:dyDescent="0.15">
      <c r="B19" s="9"/>
      <c r="C19" s="9"/>
      <c r="D19" s="8"/>
    </row>
    <row r="25" spans="1:7" ht="12.75" hidden="1" x14ac:dyDescent="0.15">
      <c r="B25" s="136" t="s">
        <v>52</v>
      </c>
      <c r="C25" s="15"/>
      <c r="D25" s="15"/>
      <c r="E25" s="15"/>
      <c r="F25" s="15"/>
    </row>
    <row r="26" spans="1:7" ht="18" hidden="1" x14ac:dyDescent="0.15">
      <c r="B26" s="25" t="s">
        <v>33</v>
      </c>
      <c r="C26" s="484">
        <f>'2024_BannerMD_BMT_AUT_ADULT'!$C$21</f>
        <v>1.0333000000000001</v>
      </c>
    </row>
    <row r="27" spans="1:7" x14ac:dyDescent="0.15">
      <c r="C27" s="39"/>
    </row>
  </sheetData>
  <mergeCells count="8">
    <mergeCell ref="E15:G15"/>
    <mergeCell ref="B17:G17"/>
    <mergeCell ref="A2:G2"/>
    <mergeCell ref="A3:G3"/>
    <mergeCell ref="A4:G4"/>
    <mergeCell ref="A5:G5"/>
    <mergeCell ref="A6:G6"/>
    <mergeCell ref="E7:G7"/>
  </mergeCells>
  <printOptions horizontalCentered="1"/>
  <pageMargins left="0.25" right="0.25" top="0.25" bottom="0.25" header="0.25" footer="0.25"/>
  <pageSetup scale="87"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tabColor theme="1"/>
    <pageSetUpPr fitToPage="1"/>
  </sheetPr>
  <dimension ref="A1:G27"/>
  <sheetViews>
    <sheetView showGridLines="0" topLeftCell="A2" zoomScale="90" zoomScaleNormal="90" zoomScaleSheetLayoutView="80" workbookViewId="0">
      <selection activeCell="B12" sqref="B12:D12"/>
    </sheetView>
  </sheetViews>
  <sheetFormatPr defaultColWidth="9" defaultRowHeight="12.75" x14ac:dyDescent="0.15"/>
  <cols>
    <col min="1" max="1" width="2.875" style="15" customWidth="1"/>
    <col min="2" max="2" width="64" style="15" customWidth="1"/>
    <col min="3" max="3" width="16.375" style="15"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40" t="s">
        <v>91</v>
      </c>
      <c r="B2" s="540"/>
      <c r="C2" s="540"/>
      <c r="D2" s="540"/>
      <c r="E2" s="540"/>
      <c r="F2" s="540"/>
      <c r="G2" s="540"/>
    </row>
    <row r="3" spans="1:7" s="11" customFormat="1" ht="19.899999999999999" customHeight="1" x14ac:dyDescent="0.15">
      <c r="A3" s="540" t="s">
        <v>67</v>
      </c>
      <c r="B3" s="540"/>
      <c r="C3" s="540"/>
      <c r="D3" s="540"/>
      <c r="E3" s="540"/>
      <c r="F3" s="540"/>
      <c r="G3" s="540"/>
    </row>
    <row r="4" spans="1:7" s="11" customFormat="1" ht="19.899999999999999" customHeight="1" x14ac:dyDescent="0.15">
      <c r="A4" s="541" t="s">
        <v>118</v>
      </c>
      <c r="B4" s="541"/>
      <c r="C4" s="541"/>
      <c r="D4" s="541"/>
      <c r="E4" s="541"/>
      <c r="F4" s="541"/>
      <c r="G4" s="541"/>
    </row>
    <row r="5" spans="1:7" s="11" customFormat="1" ht="19.899999999999999" customHeight="1" x14ac:dyDescent="0.15">
      <c r="A5" s="540" t="s">
        <v>93</v>
      </c>
      <c r="B5" s="540"/>
      <c r="C5" s="540"/>
      <c r="D5" s="540"/>
      <c r="E5" s="540"/>
      <c r="F5" s="540"/>
      <c r="G5" s="540"/>
    </row>
    <row r="6" spans="1:7" ht="13.5" customHeight="1" x14ac:dyDescent="0.15">
      <c r="D6" s="2"/>
      <c r="E6" s="545"/>
      <c r="F6" s="545"/>
      <c r="G6" s="545"/>
    </row>
    <row r="7" spans="1:7" x14ac:dyDescent="0.15">
      <c r="B7" s="17"/>
      <c r="C7" s="17"/>
      <c r="D7" s="2" t="s">
        <v>55</v>
      </c>
      <c r="E7" s="545"/>
      <c r="F7" s="545"/>
      <c r="G7" s="545"/>
    </row>
    <row r="8" spans="1:7" ht="35.1" customHeight="1" x14ac:dyDescent="0.15">
      <c r="B8" s="18" t="s">
        <v>20</v>
      </c>
      <c r="C8" s="129" t="s">
        <v>21</v>
      </c>
      <c r="D8" s="18" t="s">
        <v>22</v>
      </c>
      <c r="E8" s="2"/>
      <c r="F8" s="2"/>
      <c r="G8" s="2"/>
    </row>
    <row r="9" spans="1:7" ht="107.1" customHeight="1" x14ac:dyDescent="0.15">
      <c r="B9" s="4" t="s">
        <v>119</v>
      </c>
      <c r="C9" s="148">
        <v>8743</v>
      </c>
      <c r="D9" s="161">
        <f>ROUND(C9*$C$25,0)</f>
        <v>9135</v>
      </c>
      <c r="E9" s="2"/>
      <c r="F9" s="2"/>
      <c r="G9" s="2"/>
    </row>
    <row r="10" spans="1:7" ht="35.1" customHeight="1" x14ac:dyDescent="0.15">
      <c r="B10" s="23" t="s">
        <v>25</v>
      </c>
      <c r="C10" s="206">
        <v>109022</v>
      </c>
      <c r="D10" s="161">
        <f t="shared" ref="D10:D12" si="0">ROUND(C10*$C$25,0)</f>
        <v>113906</v>
      </c>
      <c r="E10" s="20"/>
    </row>
    <row r="11" spans="1:7" ht="35.1" customHeight="1" x14ac:dyDescent="0.15">
      <c r="B11" s="29" t="s">
        <v>26</v>
      </c>
      <c r="C11" s="156">
        <v>82569</v>
      </c>
      <c r="D11" s="161">
        <f t="shared" si="0"/>
        <v>86268</v>
      </c>
      <c r="E11" s="20"/>
    </row>
    <row r="12" spans="1:7" ht="35.1" customHeight="1" x14ac:dyDescent="0.15">
      <c r="B12" s="29" t="s">
        <v>27</v>
      </c>
      <c r="C12" s="156">
        <v>35091</v>
      </c>
      <c r="D12" s="161">
        <f t="shared" si="0"/>
        <v>36663</v>
      </c>
      <c r="E12" s="20"/>
    </row>
    <row r="13" spans="1:7" ht="35.1" customHeight="1" x14ac:dyDescent="0.15">
      <c r="B13" s="21" t="s">
        <v>69</v>
      </c>
      <c r="C13" s="21"/>
      <c r="D13" s="149">
        <f>SUM(D9:D12)</f>
        <v>245972</v>
      </c>
    </row>
    <row r="14" spans="1:7" ht="16.5" customHeight="1" x14ac:dyDescent="0.15">
      <c r="D14" s="150"/>
    </row>
    <row r="15" spans="1:7" ht="35.1" customHeight="1" x14ac:dyDescent="0.15">
      <c r="B15" s="23" t="s">
        <v>120</v>
      </c>
      <c r="C15" s="24"/>
      <c r="D15" s="151" t="e">
        <f>'2024_BUMCP_KIDNEY CADAVERIC'!#REF!</f>
        <v>#REF!</v>
      </c>
    </row>
    <row r="16" spans="1:7" x14ac:dyDescent="0.15">
      <c r="D16" s="152"/>
    </row>
    <row r="17" spans="1:7" ht="69" customHeight="1" x14ac:dyDescent="0.15">
      <c r="B17" s="5" t="s">
        <v>29</v>
      </c>
      <c r="C17" s="5"/>
      <c r="D17" s="142">
        <f>'2024_BannerMD_BMT_AUT_ADULT'!D16</f>
        <v>2394</v>
      </c>
      <c r="E17" s="542" t="s">
        <v>121</v>
      </c>
      <c r="F17" s="543"/>
      <c r="G17" s="544"/>
    </row>
    <row r="18" spans="1:7" x14ac:dyDescent="0.15">
      <c r="B18" s="9"/>
      <c r="C18" s="9"/>
      <c r="D18" s="154"/>
    </row>
    <row r="19" spans="1:7" x14ac:dyDescent="0.15">
      <c r="B19" s="1"/>
      <c r="C19" s="1" t="s">
        <v>50</v>
      </c>
      <c r="D19" s="155" t="s">
        <v>50</v>
      </c>
    </row>
    <row r="20" spans="1:7" ht="68.25" customHeight="1" x14ac:dyDescent="0.15">
      <c r="B20" s="7" t="s">
        <v>70</v>
      </c>
      <c r="C20" s="162">
        <v>290000</v>
      </c>
      <c r="D20" s="161">
        <f t="shared" ref="D20" si="1">ROUND(C20*$C$25,0)</f>
        <v>302992</v>
      </c>
      <c r="E20" s="537" t="s">
        <v>71</v>
      </c>
      <c r="F20" s="538"/>
      <c r="G20" s="539"/>
    </row>
    <row r="21" spans="1:7" x14ac:dyDescent="0.15">
      <c r="B21" s="1"/>
      <c r="C21" s="84"/>
      <c r="D21" s="84"/>
      <c r="E21" s="1"/>
    </row>
    <row r="22" spans="1:7" ht="50.25" customHeight="1" x14ac:dyDescent="0.15">
      <c r="B22" s="546" t="s">
        <v>122</v>
      </c>
      <c r="C22" s="547"/>
      <c r="D22" s="547"/>
      <c r="E22" s="547"/>
      <c r="F22" s="547"/>
      <c r="G22" s="548"/>
    </row>
    <row r="23" spans="1:7" x14ac:dyDescent="0.15">
      <c r="B23" s="1"/>
      <c r="C23" s="10"/>
      <c r="D23" s="10"/>
      <c r="E23" s="1"/>
      <c r="F23" s="42"/>
    </row>
    <row r="24" spans="1:7" x14ac:dyDescent="0.15">
      <c r="B24" s="136" t="s">
        <v>52</v>
      </c>
    </row>
    <row r="25" spans="1:7" x14ac:dyDescent="0.15">
      <c r="B25" s="25" t="s">
        <v>33</v>
      </c>
      <c r="C25" s="27">
        <v>1.0448</v>
      </c>
    </row>
    <row r="26" spans="1:7" s="10" customFormat="1" x14ac:dyDescent="0.15">
      <c r="A26" s="15"/>
      <c r="B26" s="15"/>
      <c r="C26" s="194"/>
      <c r="E26" s="15"/>
      <c r="F26" s="15"/>
      <c r="G26" s="15"/>
    </row>
    <row r="27" spans="1:7" ht="52.5" customHeight="1" x14ac:dyDescent="0.15">
      <c r="B2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7" s="538"/>
      <c r="D27" s="538"/>
      <c r="E27" s="538"/>
      <c r="F27" s="538"/>
      <c r="G27" s="539"/>
    </row>
  </sheetData>
  <mergeCells count="9">
    <mergeCell ref="E20:G20"/>
    <mergeCell ref="B22:G22"/>
    <mergeCell ref="B27:G27"/>
    <mergeCell ref="E17:G17"/>
    <mergeCell ref="A2:G2"/>
    <mergeCell ref="A3:G3"/>
    <mergeCell ref="A4:G4"/>
    <mergeCell ref="A5:G5"/>
    <mergeCell ref="E6:G7"/>
  </mergeCells>
  <printOptions horizontalCentered="1"/>
  <pageMargins left="0.25" right="0.25" top="0.25" bottom="0.25" header="0.25" footer="0.25"/>
  <pageSetup scale="78"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1">
    <tabColor theme="1"/>
    <pageSetUpPr fitToPage="1"/>
  </sheetPr>
  <dimension ref="A2:D21"/>
  <sheetViews>
    <sheetView showGridLines="0" zoomScale="90" zoomScaleNormal="90" zoomScaleSheetLayoutView="70" workbookViewId="0">
      <selection activeCell="B12" sqref="B12:D12"/>
    </sheetView>
  </sheetViews>
  <sheetFormatPr defaultColWidth="9" defaultRowHeight="12" x14ac:dyDescent="0.15"/>
  <cols>
    <col min="1" max="1" width="3.625" style="10" customWidth="1"/>
    <col min="2" max="2" width="64" style="10" customWidth="1"/>
    <col min="3" max="3" width="16.375" style="10" hidden="1" customWidth="1"/>
    <col min="4" max="4" width="19.75" style="10" customWidth="1"/>
    <col min="5" max="16384" width="9" style="10"/>
  </cols>
  <sheetData>
    <row r="2" spans="1:4" ht="19.899999999999999" customHeight="1" x14ac:dyDescent="0.15">
      <c r="A2" s="540" t="s">
        <v>91</v>
      </c>
      <c r="B2" s="540"/>
      <c r="C2" s="540"/>
      <c r="D2" s="540"/>
    </row>
    <row r="3" spans="1:4" ht="19.899999999999999" customHeight="1" x14ac:dyDescent="0.15">
      <c r="A3" s="540" t="s">
        <v>123</v>
      </c>
      <c r="B3" s="540"/>
      <c r="C3" s="540"/>
      <c r="D3" s="540"/>
    </row>
    <row r="4" spans="1:4" ht="19.899999999999999" customHeight="1" x14ac:dyDescent="0.15">
      <c r="A4" s="541" t="str">
        <f>'2024_BannerMD_BMT_AUT_ADULT'!A4:E4</f>
        <v>EFFECTIVE 10/01/2024 THROUGH 9/30/2025</v>
      </c>
      <c r="B4" s="541"/>
      <c r="C4" s="541"/>
      <c r="D4" s="541"/>
    </row>
    <row r="5" spans="1:4" ht="19.899999999999999" customHeight="1" x14ac:dyDescent="0.15">
      <c r="A5" s="540" t="s">
        <v>93</v>
      </c>
      <c r="B5" s="540"/>
      <c r="C5" s="540"/>
      <c r="D5" s="540"/>
    </row>
    <row r="6" spans="1:4" ht="19.899999999999999" customHeight="1" x14ac:dyDescent="0.15">
      <c r="A6" s="541"/>
      <c r="B6" s="541"/>
      <c r="C6" s="541"/>
      <c r="D6" s="541"/>
    </row>
    <row r="7" spans="1:4" ht="12.75" x14ac:dyDescent="0.15">
      <c r="A7" s="15"/>
      <c r="B7" s="17"/>
      <c r="C7" s="17"/>
    </row>
    <row r="8" spans="1:4" s="35" customFormat="1" ht="35.1" customHeight="1" x14ac:dyDescent="0.15">
      <c r="A8" s="32"/>
      <c r="B8" s="33" t="s">
        <v>124</v>
      </c>
      <c r="C8" s="212" t="s">
        <v>21</v>
      </c>
      <c r="D8" s="80" t="s">
        <v>55</v>
      </c>
    </row>
    <row r="9" spans="1:4" s="35" customFormat="1" ht="15.95" customHeight="1" x14ac:dyDescent="0.15">
      <c r="A9" s="32"/>
      <c r="B9" s="21"/>
      <c r="C9" s="21"/>
      <c r="D9" s="144"/>
    </row>
    <row r="10" spans="1:4" s="35" customFormat="1" ht="35.1" customHeight="1" x14ac:dyDescent="0.15">
      <c r="A10" s="32"/>
      <c r="B10" s="36" t="s">
        <v>125</v>
      </c>
      <c r="C10" s="33" t="s">
        <v>22</v>
      </c>
      <c r="D10" s="33" t="s">
        <v>126</v>
      </c>
    </row>
    <row r="11" spans="1:4" s="35" customFormat="1" ht="12.75" x14ac:dyDescent="0.15">
      <c r="A11" s="32"/>
      <c r="B11" s="15"/>
      <c r="C11" s="15"/>
      <c r="D11" s="145"/>
    </row>
    <row r="12" spans="1:4" ht="87" customHeight="1" x14ac:dyDescent="0.15">
      <c r="A12" s="15"/>
      <c r="B12" s="537" t="s">
        <v>127</v>
      </c>
      <c r="C12" s="538"/>
      <c r="D12" s="539"/>
    </row>
    <row r="13" spans="1:4" ht="13.9" hidden="1" customHeight="1" x14ac:dyDescent="0.15">
      <c r="A13" s="15"/>
      <c r="B13" s="32"/>
      <c r="C13" s="32"/>
      <c r="D13" s="32"/>
    </row>
    <row r="14" spans="1:4" ht="13.5" hidden="1" customHeight="1" x14ac:dyDescent="0.15">
      <c r="A14" s="15"/>
      <c r="B14" s="136" t="s">
        <v>52</v>
      </c>
      <c r="C14" s="15"/>
      <c r="D14" s="15"/>
    </row>
    <row r="15" spans="1:4" ht="12.75" hidden="1" x14ac:dyDescent="0.15">
      <c r="B15" s="25" t="s">
        <v>33</v>
      </c>
      <c r="C15" s="27">
        <f>'2024_BannerMD_BMT_AUT_ADULT'!C21</f>
        <v>1.0333000000000001</v>
      </c>
    </row>
    <row r="16" spans="1:4" ht="13.15" hidden="1" customHeight="1" x14ac:dyDescent="0.15">
      <c r="B16" s="15" t="s">
        <v>53</v>
      </c>
      <c r="C16" s="195">
        <v>30000</v>
      </c>
    </row>
    <row r="17" hidden="1" x14ac:dyDescent="0.15"/>
    <row r="18" hidden="1" x14ac:dyDescent="0.15"/>
    <row r="19" hidden="1" x14ac:dyDescent="0.15"/>
    <row r="20" hidden="1" x14ac:dyDescent="0.15"/>
    <row r="21" hidden="1" x14ac:dyDescent="0.15"/>
  </sheetData>
  <mergeCells count="6">
    <mergeCell ref="B12:D12"/>
    <mergeCell ref="A6:D6"/>
    <mergeCell ref="A3:D3"/>
    <mergeCell ref="A4:D4"/>
    <mergeCell ref="A2:D2"/>
    <mergeCell ref="A5:D5"/>
  </mergeCells>
  <printOptions horizontalCentered="1"/>
  <pageMargins left="0.25" right="0.25" top="0.25" bottom="0.25" header="0.25" footer="0.25"/>
  <pageSetup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2">
    <tabColor theme="1"/>
    <pageSetUpPr fitToPage="1"/>
  </sheetPr>
  <dimension ref="A2:I25"/>
  <sheetViews>
    <sheetView showGridLines="0" zoomScale="90" zoomScaleNormal="90" zoomScaleSheetLayoutView="70" workbookViewId="0">
      <selection activeCell="B12" sqref="B12:D12"/>
    </sheetView>
  </sheetViews>
  <sheetFormatPr defaultColWidth="9" defaultRowHeight="12" x14ac:dyDescent="0.15"/>
  <cols>
    <col min="1" max="1" width="3.625" style="10" customWidth="1"/>
    <col min="2" max="2" width="64" style="10" customWidth="1"/>
    <col min="3" max="3" width="16.375" style="10" hidden="1" customWidth="1"/>
    <col min="4" max="4" width="19.75" style="10" customWidth="1"/>
    <col min="5" max="5" width="25.5" style="10" customWidth="1"/>
    <col min="6" max="6" width="10.5" style="10" customWidth="1"/>
    <col min="7" max="7" width="10.25" style="10" customWidth="1"/>
    <col min="8" max="16384" width="9" style="10"/>
  </cols>
  <sheetData>
    <row r="2" spans="1:9" ht="19.899999999999999" customHeight="1" x14ac:dyDescent="0.15">
      <c r="A2" s="540" t="s">
        <v>91</v>
      </c>
      <c r="B2" s="540"/>
      <c r="C2" s="540"/>
      <c r="D2" s="540"/>
      <c r="E2" s="540"/>
      <c r="F2" s="540"/>
      <c r="G2" s="540"/>
      <c r="H2" s="11"/>
    </row>
    <row r="3" spans="1:9" ht="19.899999999999999" customHeight="1" x14ac:dyDescent="0.15">
      <c r="A3" s="540" t="s">
        <v>128</v>
      </c>
      <c r="B3" s="540"/>
      <c r="C3" s="540"/>
      <c r="D3" s="540"/>
      <c r="E3" s="540"/>
      <c r="F3" s="540"/>
      <c r="G3" s="540"/>
      <c r="H3" s="11"/>
    </row>
    <row r="4" spans="1:9" ht="19.899999999999999" customHeight="1" x14ac:dyDescent="0.15">
      <c r="A4" s="541" t="s">
        <v>118</v>
      </c>
      <c r="B4" s="541"/>
      <c r="C4" s="541"/>
      <c r="D4" s="541"/>
      <c r="E4" s="541"/>
      <c r="F4" s="541"/>
      <c r="G4" s="541"/>
      <c r="H4" s="11"/>
    </row>
    <row r="5" spans="1:9" ht="19.899999999999999" customHeight="1" x14ac:dyDescent="0.15">
      <c r="A5" s="540" t="s">
        <v>93</v>
      </c>
      <c r="B5" s="540"/>
      <c r="C5" s="540"/>
      <c r="D5" s="540"/>
      <c r="E5" s="540"/>
      <c r="F5" s="540"/>
      <c r="G5" s="540"/>
      <c r="H5" s="11"/>
    </row>
    <row r="6" spans="1:9" ht="19.899999999999999" customHeight="1" x14ac:dyDescent="0.15">
      <c r="A6" s="541"/>
      <c r="B6" s="541"/>
      <c r="C6" s="541"/>
      <c r="D6" s="541"/>
      <c r="E6" s="541"/>
      <c r="F6" s="541"/>
      <c r="G6" s="541"/>
      <c r="H6" s="11"/>
    </row>
    <row r="7" spans="1:9" ht="12.75" x14ac:dyDescent="0.15">
      <c r="A7" s="15"/>
      <c r="B7" s="17"/>
      <c r="C7" s="17"/>
      <c r="D7" s="2" t="s">
        <v>55</v>
      </c>
      <c r="E7" s="545"/>
      <c r="F7" s="545"/>
      <c r="G7" s="545"/>
      <c r="H7" s="15"/>
    </row>
    <row r="8" spans="1:9" s="35" customFormat="1" ht="35.1" customHeight="1" x14ac:dyDescent="0.15">
      <c r="A8" s="32"/>
      <c r="B8" s="33" t="s">
        <v>20</v>
      </c>
      <c r="C8" s="129" t="s">
        <v>21</v>
      </c>
      <c r="D8" s="33" t="s">
        <v>22</v>
      </c>
      <c r="E8" s="34"/>
      <c r="F8" s="34"/>
      <c r="G8" s="34"/>
      <c r="H8" s="32"/>
    </row>
    <row r="9" spans="1:9" s="35" customFormat="1" ht="25.5" x14ac:dyDescent="0.15">
      <c r="A9" s="32"/>
      <c r="B9" s="383" t="s">
        <v>129</v>
      </c>
      <c r="C9" s="215">
        <v>11629</v>
      </c>
      <c r="D9" s="143">
        <f>ROUND(C9*$C$23,0)</f>
        <v>12150</v>
      </c>
      <c r="E9" s="34"/>
      <c r="F9" s="34"/>
      <c r="G9" s="34"/>
      <c r="H9" s="390"/>
      <c r="I9" s="391"/>
    </row>
    <row r="10" spans="1:9" s="35" customFormat="1" ht="35.1" customHeight="1" x14ac:dyDescent="0.15">
      <c r="A10" s="32"/>
      <c r="B10" s="23" t="s">
        <v>25</v>
      </c>
      <c r="C10" s="211">
        <v>140457</v>
      </c>
      <c r="D10" s="143">
        <f t="shared" ref="D10:D12" si="0">ROUND(C10*$C$23,0)</f>
        <v>146749</v>
      </c>
      <c r="E10" s="20"/>
      <c r="F10" s="15"/>
      <c r="G10" s="32"/>
      <c r="H10" s="390"/>
      <c r="I10" s="391"/>
    </row>
    <row r="11" spans="1:9" s="35" customFormat="1" ht="35.1" customHeight="1" x14ac:dyDescent="0.15">
      <c r="A11" s="32"/>
      <c r="B11" s="29" t="s">
        <v>26</v>
      </c>
      <c r="C11" s="143">
        <v>110723</v>
      </c>
      <c r="D11" s="143">
        <f t="shared" si="0"/>
        <v>115683</v>
      </c>
      <c r="E11" s="20"/>
      <c r="F11" s="15"/>
      <c r="G11" s="32"/>
      <c r="H11" s="390"/>
      <c r="I11" s="391"/>
    </row>
    <row r="12" spans="1:9" s="35" customFormat="1" ht="35.1" customHeight="1" x14ac:dyDescent="0.15">
      <c r="A12" s="32"/>
      <c r="B12" s="29" t="s">
        <v>27</v>
      </c>
      <c r="C12" s="143">
        <v>30227</v>
      </c>
      <c r="D12" s="143">
        <f t="shared" si="0"/>
        <v>31581</v>
      </c>
      <c r="E12" s="20"/>
      <c r="F12" s="15"/>
      <c r="G12" s="32"/>
      <c r="H12" s="390"/>
      <c r="I12" s="391"/>
    </row>
    <row r="13" spans="1:9" s="35" customFormat="1" ht="35.1" customHeight="1" x14ac:dyDescent="0.15">
      <c r="A13" s="32"/>
      <c r="B13" s="21" t="s">
        <v>130</v>
      </c>
      <c r="C13" s="21"/>
      <c r="D13" s="144">
        <f>SUM(D9:D12)</f>
        <v>306163</v>
      </c>
      <c r="E13" s="15"/>
      <c r="F13" s="15"/>
      <c r="G13" s="32"/>
      <c r="H13" s="390"/>
      <c r="I13" s="391"/>
    </row>
    <row r="14" spans="1:9" s="35" customFormat="1" ht="12.75" x14ac:dyDescent="0.15">
      <c r="A14" s="32"/>
      <c r="B14" s="21"/>
      <c r="C14" s="21"/>
      <c r="D14" s="144"/>
      <c r="E14" s="15"/>
      <c r="F14" s="15"/>
      <c r="G14" s="32"/>
      <c r="H14" s="32"/>
    </row>
    <row r="15" spans="1:9" s="35" customFormat="1" ht="35.1" customHeight="1" x14ac:dyDescent="0.15">
      <c r="A15" s="15"/>
      <c r="B15" s="23" t="s">
        <v>120</v>
      </c>
      <c r="C15" s="24"/>
      <c r="D15" s="158" t="e">
        <f>'2024_BUMCP_KIDNEY CADAVERIC'!#REF!</f>
        <v>#REF!</v>
      </c>
      <c r="E15" s="15"/>
      <c r="F15" s="15"/>
      <c r="G15" s="32"/>
      <c r="H15" s="32"/>
    </row>
    <row r="16" spans="1:9" s="35" customFormat="1" ht="12.75" x14ac:dyDescent="0.15">
      <c r="A16" s="15"/>
      <c r="B16" s="15"/>
      <c r="C16" s="15"/>
      <c r="D16" s="153"/>
      <c r="E16" s="15"/>
      <c r="F16" s="15"/>
      <c r="G16" s="32"/>
      <c r="H16" s="32"/>
    </row>
    <row r="17" spans="1:8" s="35" customFormat="1" ht="68.45" customHeight="1" x14ac:dyDescent="0.15">
      <c r="A17" s="15"/>
      <c r="B17" s="5" t="s">
        <v>29</v>
      </c>
      <c r="C17" s="5"/>
      <c r="D17" s="146">
        <f>'2024_BannerMD_BMT_AUT_ADULT'!D16</f>
        <v>2394</v>
      </c>
      <c r="E17" s="542" t="s">
        <v>121</v>
      </c>
      <c r="F17" s="543"/>
      <c r="G17" s="544"/>
      <c r="H17" s="32"/>
    </row>
    <row r="18" spans="1:8" s="35" customFormat="1" ht="12.75" x14ac:dyDescent="0.15">
      <c r="A18" s="15"/>
      <c r="B18" s="9"/>
      <c r="C18" s="9"/>
      <c r="D18" s="164"/>
      <c r="E18" s="15"/>
      <c r="F18" s="15"/>
      <c r="G18" s="32"/>
      <c r="H18" s="32"/>
    </row>
    <row r="19" spans="1:8" s="35" customFormat="1" ht="12.75" x14ac:dyDescent="0.15">
      <c r="A19" s="15"/>
      <c r="B19" s="1"/>
      <c r="C19" s="1" t="s">
        <v>50</v>
      </c>
      <c r="D19" s="153" t="s">
        <v>50</v>
      </c>
      <c r="E19" s="15"/>
      <c r="F19" s="15"/>
      <c r="G19" s="32"/>
      <c r="H19" s="32"/>
    </row>
    <row r="20" spans="1:8" s="35" customFormat="1" ht="48" x14ac:dyDescent="0.15">
      <c r="A20" s="15"/>
      <c r="B20" s="38" t="s">
        <v>131</v>
      </c>
      <c r="C20" s="165">
        <v>280000</v>
      </c>
      <c r="D20" s="143">
        <f t="shared" ref="D20" si="1">ROUND(C20*$C$23,0)</f>
        <v>292544</v>
      </c>
      <c r="E20" s="546" t="s">
        <v>71</v>
      </c>
      <c r="F20" s="547"/>
      <c r="G20" s="548"/>
      <c r="H20" s="32"/>
    </row>
    <row r="21" spans="1:8" ht="15" hidden="1" customHeight="1" x14ac:dyDescent="0.15">
      <c r="A21" s="15"/>
      <c r="F21" s="15"/>
      <c r="G21" s="15"/>
      <c r="H21" s="15"/>
    </row>
    <row r="22" spans="1:8" ht="13.5" hidden="1" customHeight="1" x14ac:dyDescent="0.15">
      <c r="A22" s="15"/>
      <c r="B22" s="136" t="s">
        <v>52</v>
      </c>
      <c r="C22" s="15"/>
      <c r="D22" s="15"/>
      <c r="E22" s="15"/>
      <c r="F22" s="15"/>
      <c r="G22" s="15"/>
      <c r="H22" s="15"/>
    </row>
    <row r="23" spans="1:8" ht="12.75" hidden="1" x14ac:dyDescent="0.15">
      <c r="B23" s="25" t="s">
        <v>33</v>
      </c>
      <c r="C23" s="27">
        <v>1.0448</v>
      </c>
    </row>
    <row r="24" spans="1:8" ht="13.15" hidden="1" customHeight="1" x14ac:dyDescent="0.15">
      <c r="B24" s="15"/>
      <c r="C24" s="195"/>
    </row>
    <row r="25" spans="1:8" ht="58.5" customHeight="1" x14ac:dyDescent="0.15">
      <c r="A25" s="15"/>
      <c r="B25"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38"/>
      <c r="D25" s="538"/>
      <c r="E25" s="538"/>
      <c r="F25" s="538"/>
      <c r="G25" s="539"/>
      <c r="H25" s="15"/>
    </row>
  </sheetData>
  <mergeCells count="9">
    <mergeCell ref="B25:G25"/>
    <mergeCell ref="A2:G2"/>
    <mergeCell ref="A3:G3"/>
    <mergeCell ref="A4:G4"/>
    <mergeCell ref="A5:G5"/>
    <mergeCell ref="E7:G7"/>
    <mergeCell ref="A6:G6"/>
    <mergeCell ref="E17:G17"/>
    <mergeCell ref="E20:G20"/>
  </mergeCells>
  <printOptions horizontalCentered="1"/>
  <pageMargins left="0.25" right="0.25" top="0.25" bottom="0.25" header="0.25" footer="0.25"/>
  <pageSetup scale="8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56B7E-D350-40B4-B580-35A17CD421D7}">
  <sheetPr codeName="Sheet43">
    <tabColor rgb="FFFFFF00"/>
    <pageSetUpPr fitToPage="1"/>
  </sheetPr>
  <dimension ref="A1:G26"/>
  <sheetViews>
    <sheetView showGridLines="0" topLeftCell="A4" zoomScale="90" zoomScaleNormal="90" zoomScaleSheetLayoutView="80" workbookViewId="0">
      <selection activeCell="D30" sqref="D30"/>
    </sheetView>
  </sheetViews>
  <sheetFormatPr defaultColWidth="9" defaultRowHeight="12.75" x14ac:dyDescent="0.15"/>
  <cols>
    <col min="1" max="1" width="2.875" style="15" customWidth="1"/>
    <col min="2" max="2" width="64" style="15" customWidth="1"/>
    <col min="3" max="3" width="16.375" style="15" hidden="1" customWidth="1"/>
    <col min="4" max="4" width="33.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40" t="s">
        <v>91</v>
      </c>
      <c r="B2" s="540"/>
      <c r="C2" s="540"/>
      <c r="D2" s="540"/>
      <c r="E2" s="540"/>
      <c r="F2" s="540"/>
      <c r="G2" s="540"/>
    </row>
    <row r="3" spans="1:7" s="11" customFormat="1" ht="19.899999999999999" customHeight="1" x14ac:dyDescent="0.15">
      <c r="A3" s="540" t="s">
        <v>67</v>
      </c>
      <c r="B3" s="540"/>
      <c r="C3" s="540"/>
      <c r="D3" s="540"/>
      <c r="E3" s="540"/>
      <c r="F3" s="540"/>
      <c r="G3" s="540"/>
    </row>
    <row r="4" spans="1:7" s="11" customFormat="1" ht="19.899999999999999" customHeight="1" x14ac:dyDescent="0.15">
      <c r="A4" s="541" t="s">
        <v>17</v>
      </c>
      <c r="B4" s="541"/>
      <c r="C4" s="541"/>
      <c r="D4" s="541"/>
      <c r="E4" s="541"/>
      <c r="F4" s="541"/>
      <c r="G4" s="541"/>
    </row>
    <row r="5" spans="1:7" s="11" customFormat="1" ht="19.899999999999999" customHeight="1" x14ac:dyDescent="0.15">
      <c r="A5" s="540" t="s">
        <v>93</v>
      </c>
      <c r="B5" s="540"/>
      <c r="C5" s="540"/>
      <c r="D5" s="540"/>
      <c r="E5" s="540"/>
      <c r="F5" s="540"/>
      <c r="G5" s="540"/>
    </row>
    <row r="6" spans="1:7" ht="13.5" customHeight="1" x14ac:dyDescent="0.15">
      <c r="D6" s="2"/>
      <c r="E6" s="545"/>
      <c r="F6" s="545"/>
      <c r="G6" s="545"/>
    </row>
    <row r="7" spans="1:7" x14ac:dyDescent="0.15">
      <c r="B7" s="17"/>
      <c r="C7" s="17"/>
      <c r="D7" s="2" t="s">
        <v>55</v>
      </c>
      <c r="E7" s="545"/>
      <c r="F7" s="545"/>
      <c r="G7" s="545"/>
    </row>
    <row r="8" spans="1:7" ht="35.1" customHeight="1" x14ac:dyDescent="0.15">
      <c r="B8" s="18" t="s">
        <v>20</v>
      </c>
      <c r="C8" s="129" t="s">
        <v>21</v>
      </c>
      <c r="D8" s="18" t="s">
        <v>22</v>
      </c>
      <c r="E8" s="2"/>
      <c r="F8" s="2"/>
      <c r="G8" s="2"/>
    </row>
    <row r="9" spans="1:7" ht="57.75" customHeight="1" x14ac:dyDescent="0.15">
      <c r="B9" s="4" t="s">
        <v>119</v>
      </c>
      <c r="C9" s="148">
        <v>9475</v>
      </c>
      <c r="D9" s="161">
        <f>ROUND(C9*$C$24,0)</f>
        <v>9791</v>
      </c>
      <c r="E9" s="2"/>
      <c r="F9" s="2"/>
      <c r="G9" s="2"/>
    </row>
    <row r="10" spans="1:7" ht="35.1" customHeight="1" x14ac:dyDescent="0.15">
      <c r="B10" s="23" t="s">
        <v>25</v>
      </c>
      <c r="C10" s="206">
        <v>118143</v>
      </c>
      <c r="D10" s="161">
        <f>ROUND(C10*$C$24,0)</f>
        <v>122077</v>
      </c>
      <c r="E10" s="20"/>
    </row>
    <row r="11" spans="1:7" ht="35.1" customHeight="1" x14ac:dyDescent="0.15">
      <c r="B11" s="29" t="s">
        <v>26</v>
      </c>
      <c r="C11" s="156">
        <v>89477</v>
      </c>
      <c r="D11" s="161">
        <f>ROUND(C11*$C$24,0)</f>
        <v>92457</v>
      </c>
      <c r="E11" s="20"/>
    </row>
    <row r="12" spans="1:7" ht="35.1" customHeight="1" x14ac:dyDescent="0.15">
      <c r="B12" s="29" t="s">
        <v>27</v>
      </c>
      <c r="C12" s="156">
        <v>38027</v>
      </c>
      <c r="D12" s="161">
        <f>ROUND(C12*$C$24,0)</f>
        <v>39293</v>
      </c>
      <c r="E12" s="20"/>
    </row>
    <row r="13" spans="1:7" ht="35.1" customHeight="1" x14ac:dyDescent="0.15">
      <c r="B13" s="21" t="s">
        <v>69</v>
      </c>
      <c r="C13" s="149">
        <f>SUM(C9:C12)</f>
        <v>255122</v>
      </c>
      <c r="D13" s="149">
        <f>SUM(D9:D12)</f>
        <v>263618</v>
      </c>
    </row>
    <row r="14" spans="1:7" ht="16.5" customHeight="1" x14ac:dyDescent="0.15">
      <c r="D14" s="150"/>
    </row>
    <row r="15" spans="1:7" x14ac:dyDescent="0.15">
      <c r="D15" s="152"/>
    </row>
    <row r="16" spans="1:7" ht="69" customHeight="1" x14ac:dyDescent="0.15">
      <c r="B16" s="5" t="s">
        <v>29</v>
      </c>
      <c r="C16" s="5">
        <v>2317</v>
      </c>
      <c r="D16" s="161">
        <f t="shared" ref="D16" si="0">ROUND(C16*$C$24,0)</f>
        <v>2394</v>
      </c>
      <c r="E16" s="542" t="s">
        <v>132</v>
      </c>
      <c r="F16" s="543"/>
      <c r="G16" s="544"/>
    </row>
    <row r="17" spans="1:7" x14ac:dyDescent="0.15">
      <c r="B17" s="9"/>
      <c r="C17" s="9"/>
      <c r="D17" s="154"/>
    </row>
    <row r="18" spans="1:7" x14ac:dyDescent="0.15">
      <c r="B18" s="1"/>
      <c r="C18" s="1" t="s">
        <v>50</v>
      </c>
      <c r="D18" s="155" t="s">
        <v>50</v>
      </c>
    </row>
    <row r="19" spans="1:7" ht="68.25" customHeight="1" x14ac:dyDescent="0.15">
      <c r="B19" s="7" t="s">
        <v>70</v>
      </c>
      <c r="C19" s="162">
        <v>322560</v>
      </c>
      <c r="D19" s="161">
        <f>ROUND(C19*$C$24,0)</f>
        <v>333301</v>
      </c>
      <c r="E19" s="537" t="s">
        <v>71</v>
      </c>
      <c r="F19" s="538"/>
      <c r="G19" s="539"/>
    </row>
    <row r="20" spans="1:7" x14ac:dyDescent="0.15">
      <c r="B20" s="1"/>
      <c r="C20" s="84"/>
      <c r="D20" s="84"/>
      <c r="E20" s="1"/>
    </row>
    <row r="21" spans="1:7" ht="50.25" customHeight="1" x14ac:dyDescent="0.15">
      <c r="B21" s="546" t="s">
        <v>72</v>
      </c>
      <c r="C21" s="547"/>
      <c r="D21" s="547"/>
      <c r="E21" s="547"/>
      <c r="F21" s="547"/>
      <c r="G21" s="548"/>
    </row>
    <row r="22" spans="1:7" x14ac:dyDescent="0.15">
      <c r="B22" s="1"/>
      <c r="C22" s="10"/>
      <c r="D22" s="10"/>
      <c r="E22" s="1"/>
      <c r="F22" s="42"/>
    </row>
    <row r="23" spans="1:7" hidden="1" x14ac:dyDescent="0.15">
      <c r="B23" s="136" t="s">
        <v>52</v>
      </c>
    </row>
    <row r="24" spans="1:7" ht="18" hidden="1" x14ac:dyDescent="0.15">
      <c r="B24" s="25" t="s">
        <v>33</v>
      </c>
      <c r="C24" s="484">
        <f>'2024_BannerMD_BMT_AUT_ADULT'!$C$21</f>
        <v>1.0333000000000001</v>
      </c>
    </row>
    <row r="25" spans="1:7" s="10" customFormat="1" x14ac:dyDescent="0.15">
      <c r="A25" s="15"/>
      <c r="B25" s="15"/>
      <c r="C25" s="194"/>
      <c r="E25" s="15"/>
      <c r="F25" s="15"/>
      <c r="G25" s="15"/>
    </row>
    <row r="26" spans="1:7" ht="52.5" customHeight="1" x14ac:dyDescent="0.15">
      <c r="B26" s="537" t="s">
        <v>31</v>
      </c>
      <c r="C26" s="538"/>
      <c r="D26" s="538"/>
      <c r="E26" s="538"/>
      <c r="F26" s="538"/>
      <c r="G26" s="539"/>
    </row>
  </sheetData>
  <mergeCells count="9">
    <mergeCell ref="E19:G19"/>
    <mergeCell ref="B21:G21"/>
    <mergeCell ref="B26:G26"/>
    <mergeCell ref="A2:G2"/>
    <mergeCell ref="A3:G3"/>
    <mergeCell ref="A4:G4"/>
    <mergeCell ref="A5:G5"/>
    <mergeCell ref="E6:G7"/>
    <mergeCell ref="E16:G16"/>
  </mergeCells>
  <printOptions horizontalCentered="1"/>
  <pageMargins left="0.25" right="0.25" top="0.25" bottom="0.25" header="0.25" footer="0.25"/>
  <pageSetup scale="78"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AA74F-1EFF-4790-8F6E-45B479BEFC0E}">
  <sheetPr codeName="Sheet44">
    <tabColor rgb="FFFFFF00"/>
    <pageSetUpPr fitToPage="1"/>
  </sheetPr>
  <dimension ref="A2:H25"/>
  <sheetViews>
    <sheetView showGridLines="0" topLeftCell="A8" zoomScale="90" zoomScaleNormal="90" zoomScaleSheetLayoutView="70" workbookViewId="0">
      <selection activeCell="A2" sqref="A2:G2"/>
    </sheetView>
  </sheetViews>
  <sheetFormatPr defaultColWidth="9" defaultRowHeight="12" x14ac:dyDescent="0.15"/>
  <cols>
    <col min="1" max="1" width="3.625" style="10" customWidth="1"/>
    <col min="2" max="2" width="49.5" style="10" customWidth="1"/>
    <col min="3" max="3" width="4.5" style="10" hidden="1" customWidth="1"/>
    <col min="4" max="4" width="45.5" style="10" customWidth="1"/>
    <col min="5" max="5" width="25.5" style="10" customWidth="1"/>
    <col min="6" max="6" width="10.5" style="10" customWidth="1"/>
    <col min="7" max="7" width="10.25" style="10" customWidth="1"/>
    <col min="8" max="16384" width="9" style="10"/>
  </cols>
  <sheetData>
    <row r="2" spans="1:8" ht="19.899999999999999" customHeight="1" x14ac:dyDescent="0.15">
      <c r="A2" s="540" t="s">
        <v>91</v>
      </c>
      <c r="B2" s="540"/>
      <c r="C2" s="540"/>
      <c r="D2" s="540"/>
      <c r="E2" s="540"/>
      <c r="F2" s="540"/>
      <c r="G2" s="540"/>
      <c r="H2" s="11"/>
    </row>
    <row r="3" spans="1:8" ht="19.899999999999999" customHeight="1" x14ac:dyDescent="0.15">
      <c r="A3" s="540" t="s">
        <v>128</v>
      </c>
      <c r="B3" s="540"/>
      <c r="C3" s="540"/>
      <c r="D3" s="540"/>
      <c r="E3" s="540"/>
      <c r="F3" s="540"/>
      <c r="G3" s="540"/>
      <c r="H3" s="11"/>
    </row>
    <row r="4" spans="1:8" ht="19.899999999999999" customHeight="1" x14ac:dyDescent="0.15">
      <c r="A4" s="541" t="s">
        <v>17</v>
      </c>
      <c r="B4" s="541"/>
      <c r="C4" s="541"/>
      <c r="D4" s="541"/>
      <c r="E4" s="541"/>
      <c r="F4" s="541"/>
      <c r="G4" s="541"/>
      <c r="H4" s="11"/>
    </row>
    <row r="5" spans="1:8" ht="19.899999999999999" customHeight="1" x14ac:dyDescent="0.15">
      <c r="A5" s="540" t="s">
        <v>93</v>
      </c>
      <c r="B5" s="540"/>
      <c r="C5" s="540"/>
      <c r="D5" s="540"/>
      <c r="E5" s="540"/>
      <c r="F5" s="540"/>
      <c r="G5" s="540"/>
      <c r="H5" s="11"/>
    </row>
    <row r="6" spans="1:8" ht="19.899999999999999" customHeight="1" x14ac:dyDescent="0.15">
      <c r="A6" s="541"/>
      <c r="B6" s="541"/>
      <c r="C6" s="541"/>
      <c r="D6" s="541"/>
      <c r="E6" s="541"/>
      <c r="F6" s="541"/>
      <c r="G6" s="541"/>
      <c r="H6" s="11"/>
    </row>
    <row r="7" spans="1:8" ht="12.75" x14ac:dyDescent="0.15">
      <c r="A7" s="15"/>
      <c r="B7" s="17"/>
      <c r="C7" s="17"/>
      <c r="D7" s="2" t="s">
        <v>55</v>
      </c>
      <c r="E7" s="545"/>
      <c r="F7" s="545"/>
      <c r="G7" s="545"/>
      <c r="H7" s="15"/>
    </row>
    <row r="8" spans="1:8" s="35" customFormat="1" ht="35.1" customHeight="1" x14ac:dyDescent="0.15">
      <c r="A8" s="32"/>
      <c r="B8" s="33" t="s">
        <v>20</v>
      </c>
      <c r="C8" s="129" t="s">
        <v>21</v>
      </c>
      <c r="D8" s="33" t="s">
        <v>22</v>
      </c>
      <c r="E8" s="34"/>
      <c r="F8" s="34"/>
      <c r="G8" s="34"/>
      <c r="H8" s="32"/>
    </row>
    <row r="9" spans="1:8" s="35" customFormat="1" ht="48" customHeight="1" x14ac:dyDescent="0.15">
      <c r="A9" s="32"/>
      <c r="B9" s="383" t="s">
        <v>129</v>
      </c>
      <c r="C9" s="215">
        <v>12602</v>
      </c>
      <c r="D9" s="143">
        <f>ROUND(C9*$C$22,0)</f>
        <v>13022</v>
      </c>
      <c r="E9" s="34"/>
      <c r="F9" s="34"/>
      <c r="G9" s="34"/>
      <c r="H9" s="32"/>
    </row>
    <row r="10" spans="1:8" s="35" customFormat="1" ht="29.25" customHeight="1" x14ac:dyDescent="0.15">
      <c r="A10" s="32"/>
      <c r="B10" s="23" t="s">
        <v>25</v>
      </c>
      <c r="C10" s="211">
        <v>152208</v>
      </c>
      <c r="D10" s="143">
        <f>ROUND(C10*$C$22,0)</f>
        <v>157277</v>
      </c>
      <c r="E10" s="20"/>
      <c r="F10" s="15"/>
      <c r="G10" s="32"/>
      <c r="H10" s="32"/>
    </row>
    <row r="11" spans="1:8" s="35" customFormat="1" ht="35.1" customHeight="1" x14ac:dyDescent="0.15">
      <c r="A11" s="32"/>
      <c r="B11" s="29" t="s">
        <v>26</v>
      </c>
      <c r="C11" s="143">
        <v>119986</v>
      </c>
      <c r="D11" s="143">
        <f>ROUND(C11*$C$22,0)</f>
        <v>123982</v>
      </c>
      <c r="E11" s="20"/>
      <c r="F11" s="15"/>
      <c r="G11" s="32"/>
      <c r="H11" s="32"/>
    </row>
    <row r="12" spans="1:8" s="35" customFormat="1" ht="35.1" customHeight="1" x14ac:dyDescent="0.15">
      <c r="A12" s="32"/>
      <c r="B12" s="29" t="s">
        <v>27</v>
      </c>
      <c r="C12" s="143">
        <v>32756</v>
      </c>
      <c r="D12" s="143">
        <f>ROUND(C12*$C$22,0)</f>
        <v>33847</v>
      </c>
      <c r="E12" s="20"/>
      <c r="F12" s="15"/>
      <c r="G12" s="32"/>
      <c r="H12" s="32"/>
    </row>
    <row r="13" spans="1:8" s="35" customFormat="1" ht="35.1" customHeight="1" x14ac:dyDescent="0.15">
      <c r="A13" s="32"/>
      <c r="B13" s="21" t="s">
        <v>130</v>
      </c>
      <c r="C13" s="144">
        <f>SUM(C9:C12)</f>
        <v>317552</v>
      </c>
      <c r="D13" s="144">
        <f>SUM(D9:D12)</f>
        <v>328128</v>
      </c>
      <c r="E13" s="15"/>
      <c r="F13" s="15"/>
      <c r="G13" s="32"/>
      <c r="H13" s="32"/>
    </row>
    <row r="14" spans="1:8" s="35" customFormat="1" ht="12.75" x14ac:dyDescent="0.15">
      <c r="A14" s="32"/>
      <c r="B14" s="21"/>
      <c r="C14" s="21"/>
      <c r="D14" s="144"/>
      <c r="E14" s="15"/>
      <c r="F14" s="15"/>
      <c r="G14" s="32"/>
      <c r="H14" s="32"/>
    </row>
    <row r="15" spans="1:8" s="35" customFormat="1" ht="12.75" x14ac:dyDescent="0.15">
      <c r="A15" s="15"/>
      <c r="B15" s="15"/>
      <c r="C15" s="15"/>
      <c r="D15" s="153"/>
      <c r="E15" s="15"/>
      <c r="F15" s="15"/>
      <c r="G15" s="32"/>
      <c r="H15" s="32"/>
    </row>
    <row r="16" spans="1:8" s="35" customFormat="1" ht="68.45" customHeight="1" x14ac:dyDescent="0.15">
      <c r="A16" s="15"/>
      <c r="B16" s="5" t="s">
        <v>29</v>
      </c>
      <c r="C16" s="143">
        <v>2317</v>
      </c>
      <c r="D16" s="187">
        <v>2394</v>
      </c>
      <c r="E16" s="542" t="s">
        <v>132</v>
      </c>
      <c r="F16" s="543"/>
      <c r="G16" s="544"/>
      <c r="H16" s="32"/>
    </row>
    <row r="17" spans="1:8" s="35" customFormat="1" ht="12.75" x14ac:dyDescent="0.15">
      <c r="A17" s="15"/>
      <c r="B17" s="9"/>
      <c r="C17" s="9"/>
      <c r="D17" s="164"/>
      <c r="E17" s="15"/>
      <c r="F17" s="15"/>
      <c r="G17" s="32"/>
      <c r="H17" s="32"/>
    </row>
    <row r="18" spans="1:8" s="35" customFormat="1" ht="63.75" x14ac:dyDescent="0.15">
      <c r="A18" s="15"/>
      <c r="B18" s="1"/>
      <c r="C18" s="1" t="s">
        <v>50</v>
      </c>
      <c r="D18" s="153" t="s">
        <v>50</v>
      </c>
      <c r="E18" s="15"/>
      <c r="F18" s="15"/>
      <c r="G18" s="32"/>
      <c r="H18" s="32"/>
    </row>
    <row r="19" spans="1:8" s="35" customFormat="1" ht="60" x14ac:dyDescent="0.15">
      <c r="A19" s="15"/>
      <c r="B19" s="38" t="s">
        <v>131</v>
      </c>
      <c r="C19" s="165">
        <v>311437</v>
      </c>
      <c r="D19" s="143">
        <f>ROUND(C19*$C$22,0)</f>
        <v>321808</v>
      </c>
      <c r="E19" s="546" t="s">
        <v>71</v>
      </c>
      <c r="F19" s="547"/>
      <c r="G19" s="548"/>
      <c r="H19" s="32"/>
    </row>
    <row r="20" spans="1:8" ht="12.75" x14ac:dyDescent="0.15">
      <c r="A20" s="15"/>
      <c r="F20" s="15"/>
      <c r="G20" s="15"/>
      <c r="H20" s="15"/>
    </row>
    <row r="21" spans="1:8" ht="13.5" hidden="1" customHeight="1" x14ac:dyDescent="0.15">
      <c r="A21" s="15"/>
      <c r="B21" s="136" t="s">
        <v>52</v>
      </c>
      <c r="C21" s="15"/>
      <c r="D21" s="15"/>
      <c r="E21" s="15"/>
      <c r="F21" s="15"/>
      <c r="G21" s="15"/>
      <c r="H21" s="15"/>
    </row>
    <row r="22" spans="1:8" ht="18" hidden="1" x14ac:dyDescent="0.15">
      <c r="B22" s="25" t="s">
        <v>33</v>
      </c>
      <c r="C22" s="484">
        <f>'2024_BannerMD_BMT_AUT_ADULT'!$C$21</f>
        <v>1.0333000000000001</v>
      </c>
    </row>
    <row r="23" spans="1:8" s="15" customFormat="1" ht="56.25" customHeight="1" x14ac:dyDescent="0.15">
      <c r="B23" s="546" t="s">
        <v>72</v>
      </c>
      <c r="C23" s="547"/>
      <c r="D23" s="547"/>
      <c r="E23" s="547"/>
      <c r="F23" s="547"/>
      <c r="G23" s="548"/>
    </row>
    <row r="24" spans="1:8" ht="13.15" customHeight="1" x14ac:dyDescent="0.15">
      <c r="B24" s="15"/>
      <c r="C24" s="195"/>
    </row>
    <row r="25" spans="1:8" ht="58.5" customHeight="1" x14ac:dyDescent="0.15">
      <c r="A25" s="15"/>
      <c r="B25" s="537" t="str">
        <f>'[1]2021_BUMCT_BMT_ALLO_UNREL_ADULT'!$B$27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38"/>
      <c r="D25" s="538"/>
      <c r="E25" s="538"/>
      <c r="F25" s="538"/>
      <c r="G25" s="539"/>
      <c r="H25" s="15"/>
    </row>
  </sheetData>
  <mergeCells count="10">
    <mergeCell ref="E16:G16"/>
    <mergeCell ref="E19:G19"/>
    <mergeCell ref="B23:G23"/>
    <mergeCell ref="B25:G25"/>
    <mergeCell ref="A2:G2"/>
    <mergeCell ref="A3:G3"/>
    <mergeCell ref="A4:G4"/>
    <mergeCell ref="A5:G5"/>
    <mergeCell ref="A6:G6"/>
    <mergeCell ref="E7:G7"/>
  </mergeCells>
  <printOptions horizontalCentered="1"/>
  <pageMargins left="0.25" right="0.25" top="0.25" bottom="0.25" header="0.25" footer="0.25"/>
  <pageSetup scale="8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9C109-5BA2-47F6-B325-E71CEDED33CE}">
  <sheetPr codeName="Sheet45">
    <tabColor theme="9" tint="0.39997558519241921"/>
    <pageSetUpPr fitToPage="1"/>
  </sheetPr>
  <dimension ref="A2:I28"/>
  <sheetViews>
    <sheetView showGridLines="0" topLeftCell="A12" zoomScale="90" zoomScaleNormal="90" zoomScaleSheetLayoutView="70" workbookViewId="0">
      <selection activeCell="B30" sqref="B30"/>
    </sheetView>
  </sheetViews>
  <sheetFormatPr defaultColWidth="9" defaultRowHeight="12" x14ac:dyDescent="0.15"/>
  <cols>
    <col min="1" max="1" width="2.875" customWidth="1"/>
    <col min="2" max="2" width="69.5" customWidth="1"/>
    <col min="3" max="3" width="27.875" hidden="1" customWidth="1"/>
    <col min="4" max="4" width="27.875" customWidth="1"/>
    <col min="5" max="5" width="38.125" customWidth="1"/>
    <col min="6" max="6" width="4.375" customWidth="1"/>
    <col min="7" max="7" width="12.125" bestFit="1" customWidth="1"/>
  </cols>
  <sheetData>
    <row r="2" spans="1:7" s="11" customFormat="1" ht="19.899999999999999" customHeight="1" x14ac:dyDescent="0.15">
      <c r="A2" s="540" t="s">
        <v>133</v>
      </c>
      <c r="B2" s="540"/>
      <c r="C2" s="540"/>
      <c r="D2" s="540"/>
      <c r="E2" s="540"/>
    </row>
    <row r="3" spans="1:7" s="11" customFormat="1" ht="19.899999999999999" customHeight="1" x14ac:dyDescent="0.15">
      <c r="A3" s="540" t="s">
        <v>16</v>
      </c>
      <c r="B3" s="540"/>
      <c r="C3" s="540"/>
      <c r="D3" s="540"/>
      <c r="E3" s="540"/>
    </row>
    <row r="4" spans="1:7" s="11" customFormat="1" ht="19.899999999999999" customHeight="1" x14ac:dyDescent="0.15">
      <c r="A4" s="541" t="s">
        <v>134</v>
      </c>
      <c r="B4" s="541"/>
      <c r="C4" s="541"/>
      <c r="D4" s="541"/>
      <c r="E4" s="541"/>
    </row>
    <row r="5" spans="1:7" s="11" customFormat="1" ht="19.899999999999999" customHeight="1" x14ac:dyDescent="0.15">
      <c r="A5" s="540" t="s">
        <v>135</v>
      </c>
      <c r="B5" s="540"/>
      <c r="C5" s="540"/>
      <c r="D5" s="540"/>
      <c r="E5" s="540"/>
    </row>
    <row r="6" spans="1:7" s="12" customFormat="1" ht="15" x14ac:dyDescent="0.15">
      <c r="B6" s="13"/>
      <c r="C6" s="13"/>
    </row>
    <row r="7" spans="1:7" ht="12.75" x14ac:dyDescent="0.15">
      <c r="A7" s="15"/>
      <c r="B7" s="17"/>
      <c r="C7" s="17"/>
      <c r="D7" s="2" t="s">
        <v>19</v>
      </c>
      <c r="E7" s="2"/>
    </row>
    <row r="8" spans="1:7" ht="40.15" customHeight="1" x14ac:dyDescent="0.15">
      <c r="A8" s="15"/>
      <c r="B8" s="18" t="s">
        <v>20</v>
      </c>
      <c r="C8" s="129" t="s">
        <v>21</v>
      </c>
      <c r="D8" s="18" t="s">
        <v>22</v>
      </c>
      <c r="E8" s="2"/>
    </row>
    <row r="9" spans="1:7" ht="47.25" customHeight="1" x14ac:dyDescent="0.15">
      <c r="A9" s="15"/>
      <c r="B9" s="386" t="s">
        <v>23</v>
      </c>
      <c r="C9" s="479">
        <v>5903</v>
      </c>
      <c r="D9" s="143">
        <f>ROUND(C9*$C$21,0)</f>
        <v>6100</v>
      </c>
      <c r="E9" s="2"/>
      <c r="G9" s="389"/>
    </row>
    <row r="10" spans="1:7" ht="35.1" customHeight="1" x14ac:dyDescent="0.15">
      <c r="A10" s="15"/>
      <c r="B10" s="78" t="s">
        <v>24</v>
      </c>
      <c r="C10" s="480">
        <v>14610</v>
      </c>
      <c r="D10" s="143">
        <f t="shared" ref="D10:D13" si="0">ROUND(C10*$C$21,0)</f>
        <v>15097</v>
      </c>
      <c r="E10" s="20"/>
      <c r="G10" s="389"/>
    </row>
    <row r="11" spans="1:7" ht="35.1" customHeight="1" x14ac:dyDescent="0.15">
      <c r="A11" s="15"/>
      <c r="B11" s="78" t="s">
        <v>25</v>
      </c>
      <c r="C11" s="479">
        <v>109571</v>
      </c>
      <c r="D11" s="143">
        <f t="shared" si="0"/>
        <v>113220</v>
      </c>
      <c r="E11" s="20"/>
      <c r="G11" s="389"/>
    </row>
    <row r="12" spans="1:7" ht="35.1" customHeight="1" x14ac:dyDescent="0.15">
      <c r="A12" s="15"/>
      <c r="B12" s="29" t="s">
        <v>26</v>
      </c>
      <c r="C12" s="479">
        <v>27759</v>
      </c>
      <c r="D12" s="143">
        <f t="shared" si="0"/>
        <v>28683</v>
      </c>
      <c r="E12" s="20"/>
      <c r="G12" s="389"/>
    </row>
    <row r="13" spans="1:7" ht="35.1" customHeight="1" x14ac:dyDescent="0.15">
      <c r="A13" s="15"/>
      <c r="B13" s="29" t="s">
        <v>27</v>
      </c>
      <c r="C13" s="479">
        <v>10227</v>
      </c>
      <c r="D13" s="143">
        <f t="shared" si="0"/>
        <v>10568</v>
      </c>
      <c r="E13" s="20"/>
      <c r="G13" s="389"/>
    </row>
    <row r="14" spans="1:7" ht="35.1" customHeight="1" x14ac:dyDescent="0.15">
      <c r="A14" s="15"/>
      <c r="B14" s="58" t="s">
        <v>28</v>
      </c>
      <c r="C14" s="141">
        <f>SUM(C9:C13)</f>
        <v>168070</v>
      </c>
      <c r="D14" s="141">
        <f>SUM(D9:D13)</f>
        <v>173668</v>
      </c>
      <c r="E14" s="15"/>
      <c r="G14" s="389"/>
    </row>
    <row r="15" spans="1:7" ht="12.75" x14ac:dyDescent="0.15">
      <c r="A15" s="15"/>
      <c r="B15" s="15"/>
      <c r="C15" s="15"/>
      <c r="D15" s="31"/>
      <c r="E15" s="15"/>
    </row>
    <row r="16" spans="1:7" ht="71.25" customHeight="1" x14ac:dyDescent="0.15">
      <c r="A16" s="15"/>
      <c r="B16" s="5" t="s">
        <v>29</v>
      </c>
      <c r="C16" s="478">
        <v>2317</v>
      </c>
      <c r="D16" s="143">
        <f>ROUND(C16*$C$21,0)</f>
        <v>2394</v>
      </c>
      <c r="E16" s="132" t="s">
        <v>30</v>
      </c>
    </row>
    <row r="17" spans="1:9" ht="11.45" customHeight="1" x14ac:dyDescent="0.15">
      <c r="A17" s="15"/>
      <c r="B17" s="1"/>
      <c r="C17" s="1"/>
      <c r="D17" s="15"/>
      <c r="E17" s="15"/>
    </row>
    <row r="18" spans="1:9" ht="48.75" customHeight="1" x14ac:dyDescent="0.15">
      <c r="A18" s="15"/>
      <c r="B18" s="537" t="s">
        <v>31</v>
      </c>
      <c r="C18" s="538"/>
      <c r="D18" s="538"/>
      <c r="E18" s="539"/>
    </row>
    <row r="19" spans="1:9" ht="12.75" x14ac:dyDescent="0.15">
      <c r="A19" s="15"/>
      <c r="B19" s="15"/>
      <c r="C19" s="15"/>
      <c r="D19" s="15"/>
      <c r="E19" s="15"/>
    </row>
    <row r="20" spans="1:9" ht="12.75" hidden="1" x14ac:dyDescent="0.15">
      <c r="A20" s="15"/>
      <c r="B20" s="236" t="s">
        <v>32</v>
      </c>
      <c r="C20" s="238"/>
      <c r="D20" s="239"/>
      <c r="E20" s="239"/>
    </row>
    <row r="21" spans="1:9" s="10" customFormat="1" ht="18" hidden="1" x14ac:dyDescent="0.15">
      <c r="A21" s="15"/>
      <c r="B21" s="25" t="s">
        <v>33</v>
      </c>
      <c r="C21" s="484">
        <f>'2024_BannerMD_BMT_AUT_ADULT'!$C$21</f>
        <v>1.0333000000000001</v>
      </c>
      <c r="D21" s="235" t="s">
        <v>34</v>
      </c>
      <c r="E21" s="235" t="s">
        <v>136</v>
      </c>
    </row>
    <row r="22" spans="1:9" ht="12.75" hidden="1" x14ac:dyDescent="0.15">
      <c r="A22" s="15"/>
      <c r="B22" s="1"/>
      <c r="C22" s="26"/>
      <c r="D22" s="15"/>
      <c r="E22" s="15" t="s">
        <v>37</v>
      </c>
    </row>
    <row r="23" spans="1:9" ht="12.75" x14ac:dyDescent="0.15">
      <c r="A23" s="15"/>
      <c r="B23" s="1"/>
      <c r="C23" s="26"/>
      <c r="D23" s="15"/>
      <c r="E23" s="15"/>
    </row>
    <row r="24" spans="1:9" s="15" customFormat="1" ht="27" customHeight="1" x14ac:dyDescent="0.15">
      <c r="B24" s="537" t="s">
        <v>38</v>
      </c>
      <c r="C24" s="538"/>
      <c r="D24" s="538"/>
      <c r="E24" s="538"/>
      <c r="F24" s="538"/>
      <c r="G24" s="539"/>
      <c r="H24" s="10"/>
      <c r="I24" s="10"/>
    </row>
    <row r="25" spans="1:9" ht="12.75" x14ac:dyDescent="0.15">
      <c r="A25" s="15"/>
      <c r="B25" s="15"/>
      <c r="C25" s="15"/>
      <c r="D25" s="15"/>
      <c r="E25" s="15"/>
    </row>
    <row r="26" spans="1:9" ht="12.75" x14ac:dyDescent="0.15">
      <c r="A26" s="15"/>
      <c r="B26" s="15"/>
      <c r="C26" s="15"/>
      <c r="D26" s="15"/>
      <c r="E26" s="15"/>
    </row>
    <row r="28" spans="1:9" x14ac:dyDescent="0.15">
      <c r="B28" t="s">
        <v>39</v>
      </c>
    </row>
  </sheetData>
  <mergeCells count="6">
    <mergeCell ref="B24:G24"/>
    <mergeCell ref="A2:E2"/>
    <mergeCell ref="A3:E3"/>
    <mergeCell ref="A4:E4"/>
    <mergeCell ref="A5:E5"/>
    <mergeCell ref="B18:E18"/>
  </mergeCells>
  <printOptions horizontalCentered="1"/>
  <pageMargins left="0.25" right="0.25" top="0.25" bottom="0.25" header="0.25" footer="0.25"/>
  <pageSetup scale="8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2">
    <tabColor rgb="FFFFC000"/>
    <pageSetUpPr fitToPage="1"/>
  </sheetPr>
  <dimension ref="A1:K27"/>
  <sheetViews>
    <sheetView showGridLines="0" zoomScale="90" zoomScaleNormal="90" zoomScaleSheetLayoutView="70" workbookViewId="0">
      <selection activeCell="D19" sqref="D19"/>
    </sheetView>
  </sheetViews>
  <sheetFormatPr defaultColWidth="9" defaultRowHeight="12" x14ac:dyDescent="0.15"/>
  <cols>
    <col min="1" max="1" width="2.875" customWidth="1"/>
    <col min="2" max="2" width="47.5" customWidth="1"/>
    <col min="3" max="3" width="28.375" hidden="1" customWidth="1"/>
    <col min="4" max="4" width="28.375" customWidth="1"/>
    <col min="5" max="5" width="8" customWidth="1"/>
    <col min="6" max="6" width="19.5" customWidth="1"/>
    <col min="7" max="7" width="4.125" customWidth="1"/>
    <col min="8" max="8" width="15.875" customWidth="1"/>
    <col min="10" max="10" width="16.375" customWidth="1"/>
    <col min="11" max="11" width="14.375" bestFit="1" customWidth="1"/>
  </cols>
  <sheetData>
    <row r="1" spans="1:11" s="12" customFormat="1" ht="30.6" customHeight="1" x14ac:dyDescent="0.15">
      <c r="B1" s="540" t="s">
        <v>137</v>
      </c>
      <c r="C1" s="540"/>
      <c r="D1" s="540"/>
      <c r="E1" s="540"/>
      <c r="F1" s="540"/>
      <c r="G1" s="14"/>
      <c r="H1" s="14"/>
    </row>
    <row r="2" spans="1:11" ht="15.75" x14ac:dyDescent="0.15">
      <c r="A2" s="15"/>
      <c r="B2" s="552" t="s">
        <v>92</v>
      </c>
      <c r="C2" s="552"/>
      <c r="D2" s="552"/>
      <c r="E2" s="552"/>
      <c r="F2" s="552"/>
    </row>
    <row r="3" spans="1:11" ht="18.600000000000001" customHeight="1" x14ac:dyDescent="0.15">
      <c r="A3" s="15"/>
      <c r="B3" s="553" t="str">
        <f>'2024_BannerMD_BMT_AUT_ADULT'!A4</f>
        <v>EFFECTIVE 10/01/2024 THROUGH 9/30/2025</v>
      </c>
      <c r="C3" s="553"/>
      <c r="D3" s="553"/>
      <c r="E3" s="553"/>
      <c r="F3" s="553"/>
    </row>
    <row r="4" spans="1:11" ht="24" customHeight="1" x14ac:dyDescent="0.15">
      <c r="A4" s="15"/>
      <c r="B4" s="552" t="s">
        <v>138</v>
      </c>
      <c r="C4" s="552"/>
      <c r="D4" s="552"/>
      <c r="E4" s="552"/>
      <c r="F4" s="552"/>
    </row>
    <row r="5" spans="1:11" ht="35.1" customHeight="1" x14ac:dyDescent="0.15">
      <c r="A5" s="15"/>
      <c r="B5" s="17"/>
      <c r="C5" s="17"/>
      <c r="D5" s="2" t="s">
        <v>94</v>
      </c>
      <c r="E5" s="2"/>
    </row>
    <row r="6" spans="1:11" ht="35.1" customHeight="1" x14ac:dyDescent="0.15">
      <c r="A6" s="15"/>
      <c r="B6" s="18" t="s">
        <v>20</v>
      </c>
      <c r="C6" s="129" t="s">
        <v>21</v>
      </c>
      <c r="D6" s="284" t="s">
        <v>94</v>
      </c>
    </row>
    <row r="7" spans="1:11" ht="57" customHeight="1" x14ac:dyDescent="0.15">
      <c r="A7" s="15"/>
      <c r="B7" s="271" t="s">
        <v>139</v>
      </c>
      <c r="C7" s="486">
        <v>0.35</v>
      </c>
      <c r="D7" s="486">
        <v>0.35</v>
      </c>
      <c r="H7" s="425"/>
    </row>
    <row r="8" spans="1:11" ht="24.95" customHeight="1" x14ac:dyDescent="0.15">
      <c r="A8" s="15"/>
      <c r="B8" s="78" t="s">
        <v>24</v>
      </c>
      <c r="C8" s="284" t="s">
        <v>140</v>
      </c>
      <c r="D8" s="284" t="s">
        <v>140</v>
      </c>
      <c r="H8" s="425"/>
    </row>
    <row r="9" spans="1:11" ht="24.95" customHeight="1" x14ac:dyDescent="0.15">
      <c r="A9" s="15"/>
      <c r="B9" s="78" t="s">
        <v>25</v>
      </c>
      <c r="C9" s="143">
        <v>75693</v>
      </c>
      <c r="D9" s="143">
        <f>ROUND(C9*$C$26,0)</f>
        <v>78214</v>
      </c>
      <c r="H9" s="425"/>
      <c r="K9" s="421"/>
    </row>
    <row r="10" spans="1:11" ht="30" customHeight="1" x14ac:dyDescent="0.15">
      <c r="A10" s="15"/>
      <c r="B10" s="29" t="s">
        <v>26</v>
      </c>
      <c r="C10" s="143">
        <v>87895</v>
      </c>
      <c r="D10" s="143">
        <f>ROUND(C10*$C$26,0)</f>
        <v>90822</v>
      </c>
      <c r="H10" s="425"/>
      <c r="K10" s="421"/>
    </row>
    <row r="11" spans="1:11" ht="27" customHeight="1" x14ac:dyDescent="0.15">
      <c r="A11" s="15"/>
      <c r="B11" s="29" t="s">
        <v>27</v>
      </c>
      <c r="C11" s="143">
        <v>25644</v>
      </c>
      <c r="D11" s="477">
        <f>ROUND(C11*$C$26,0)</f>
        <v>26498</v>
      </c>
      <c r="H11" s="425"/>
      <c r="K11" s="421"/>
    </row>
    <row r="12" spans="1:11" ht="18.600000000000001" customHeight="1" x14ac:dyDescent="0.15">
      <c r="A12" s="15"/>
      <c r="B12" s="58" t="s">
        <v>28</v>
      </c>
      <c r="C12" s="141">
        <f>ROUNDUP(SUM(C9:C11),1)</f>
        <v>189232</v>
      </c>
      <c r="D12" s="141">
        <f>ROUNDUP(SUM(D9:D11),1)</f>
        <v>195534</v>
      </c>
      <c r="H12" s="425"/>
      <c r="K12" s="421"/>
    </row>
    <row r="13" spans="1:11" ht="12.75" x14ac:dyDescent="0.15">
      <c r="A13" s="15"/>
      <c r="B13" s="21"/>
      <c r="C13" s="21"/>
      <c r="D13" s="149"/>
    </row>
    <row r="14" spans="1:11" s="15" customFormat="1" ht="46.5" customHeight="1" x14ac:dyDescent="0.2">
      <c r="B14" s="251" t="s">
        <v>141</v>
      </c>
      <c r="D14" s="322" t="s">
        <v>140</v>
      </c>
      <c r="E14"/>
      <c r="F14"/>
    </row>
    <row r="15" spans="1:11" s="15" customFormat="1" ht="38.25" customHeight="1" x14ac:dyDescent="0.15">
      <c r="D15" s="20"/>
      <c r="I15" s="26"/>
    </row>
    <row r="16" spans="1:11" s="15" customFormat="1" ht="48" customHeight="1" x14ac:dyDescent="0.15">
      <c r="D16" s="147"/>
    </row>
    <row r="17" spans="1:8" s="15" customFormat="1" ht="78.75" customHeight="1" x14ac:dyDescent="0.15">
      <c r="B17" s="5" t="s">
        <v>29</v>
      </c>
      <c r="C17" s="142" t="s">
        <v>142</v>
      </c>
      <c r="D17" s="142" t="s">
        <v>142</v>
      </c>
      <c r="E17"/>
      <c r="F17"/>
      <c r="G17"/>
    </row>
    <row r="18" spans="1:8" s="15" customFormat="1" ht="13.5" customHeight="1" x14ac:dyDescent="0.15">
      <c r="B18" s="9"/>
      <c r="C18" s="9"/>
      <c r="D18" s="154"/>
      <c r="E18" s="380"/>
      <c r="F18" s="381"/>
      <c r="G18" s="382"/>
    </row>
    <row r="19" spans="1:8" s="323" customFormat="1" ht="77.45" customHeight="1" x14ac:dyDescent="0.25">
      <c r="B19" s="324" t="s">
        <v>143</v>
      </c>
      <c r="C19" s="325">
        <v>333683</v>
      </c>
      <c r="D19" s="143">
        <f t="shared" ref="D19" si="0">ROUND(C19*$C$26,0)</f>
        <v>344795</v>
      </c>
      <c r="E19" s="554" t="s">
        <v>144</v>
      </c>
      <c r="F19" s="555"/>
      <c r="G19" s="556"/>
      <c r="H19" s="533" t="s">
        <v>44</v>
      </c>
    </row>
    <row r="20" spans="1:8" ht="11.45" customHeight="1" x14ac:dyDescent="0.15">
      <c r="A20" s="15"/>
      <c r="B20" s="310"/>
      <c r="C20" s="310"/>
      <c r="D20" s="135"/>
      <c r="E20" s="135"/>
      <c r="F20" s="430"/>
    </row>
    <row r="21" spans="1:8" ht="40.5" customHeight="1" x14ac:dyDescent="0.15">
      <c r="A21" s="15"/>
      <c r="B21" s="537" t="s">
        <v>95</v>
      </c>
      <c r="C21" s="538"/>
      <c r="D21" s="538"/>
      <c r="E21" s="539"/>
      <c r="F21" s="431"/>
    </row>
    <row r="22" spans="1:8" ht="12.75" x14ac:dyDescent="0.15">
      <c r="A22" s="15"/>
      <c r="B22" s="9"/>
      <c r="C22" s="9"/>
      <c r="D22" s="8"/>
      <c r="E22" s="15"/>
      <c r="F22" s="15"/>
    </row>
    <row r="23" spans="1:8" ht="12.75" x14ac:dyDescent="0.15">
      <c r="A23" s="15"/>
      <c r="B23" s="1"/>
      <c r="C23" s="15"/>
      <c r="D23" s="15"/>
      <c r="E23" s="15"/>
    </row>
    <row r="24" spans="1:8" s="10" customFormat="1" ht="15" customHeight="1" x14ac:dyDescent="0.15">
      <c r="A24" s="15"/>
      <c r="F24" s="15"/>
      <c r="G24" s="15"/>
      <c r="H24" s="15"/>
    </row>
    <row r="25" spans="1:8" s="10" customFormat="1" ht="13.5" hidden="1" customHeight="1" x14ac:dyDescent="0.15">
      <c r="A25" s="15"/>
      <c r="B25" s="136" t="s">
        <v>52</v>
      </c>
      <c r="C25" s="15"/>
      <c r="D25" s="15"/>
      <c r="E25" s="15"/>
      <c r="F25" s="15"/>
      <c r="G25" s="15"/>
      <c r="H25" s="15"/>
    </row>
    <row r="26" spans="1:8" s="10" customFormat="1" ht="18" hidden="1" x14ac:dyDescent="0.15">
      <c r="B26" s="25" t="s">
        <v>33</v>
      </c>
      <c r="C26" s="484">
        <f>'2024_BannerMD_BMT_AUT_ADULT'!$C$21</f>
        <v>1.0333000000000001</v>
      </c>
    </row>
    <row r="27" spans="1:8" s="10" customFormat="1" ht="13.15" customHeight="1" x14ac:dyDescent="0.15">
      <c r="B27" s="15"/>
      <c r="C27" s="195"/>
    </row>
  </sheetData>
  <mergeCells count="6">
    <mergeCell ref="B21:E21"/>
    <mergeCell ref="B1:F1"/>
    <mergeCell ref="B2:F2"/>
    <mergeCell ref="B3:F3"/>
    <mergeCell ref="B4:F4"/>
    <mergeCell ref="E19:G19"/>
  </mergeCells>
  <printOptions horizontalCentered="1"/>
  <pageMargins left="0.25" right="0.25" top="0.25" bottom="0.25" header="0.25" footer="0.25"/>
  <pageSetup scale="83"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3">
    <tabColor rgb="FFFFC000"/>
    <pageSetUpPr fitToPage="1"/>
  </sheetPr>
  <dimension ref="A2:I26"/>
  <sheetViews>
    <sheetView showGridLines="0" showWhiteSpace="0" zoomScale="90" zoomScaleNormal="90" zoomScaleSheetLayoutView="70" workbookViewId="0">
      <selection activeCell="F17" sqref="F17"/>
    </sheetView>
  </sheetViews>
  <sheetFormatPr defaultColWidth="9" defaultRowHeight="12.75" x14ac:dyDescent="0.15"/>
  <cols>
    <col min="1" max="1" width="2.875" style="15" customWidth="1"/>
    <col min="2" max="2" width="43.875" style="15" customWidth="1"/>
    <col min="3" max="3" width="19.875" style="15" hidden="1" customWidth="1"/>
    <col min="4" max="4" width="19.875" style="15" customWidth="1"/>
    <col min="5" max="5" width="5.25" style="15" customWidth="1"/>
    <col min="6" max="6" width="18.625" style="15" customWidth="1"/>
    <col min="7" max="7" width="12.625" style="15" customWidth="1"/>
    <col min="8" max="8" width="9" style="15" customWidth="1"/>
    <col min="9" max="10" width="9" style="15"/>
    <col min="11" max="11" width="16.625" style="15" customWidth="1"/>
    <col min="12" max="16384" width="9" style="15"/>
  </cols>
  <sheetData>
    <row r="2" spans="1:9" ht="15.75" x14ac:dyDescent="0.15">
      <c r="B2" s="540" t="s">
        <v>137</v>
      </c>
      <c r="C2" s="540"/>
      <c r="D2" s="540"/>
      <c r="E2" s="540"/>
      <c r="F2" s="540"/>
    </row>
    <row r="3" spans="1:9" ht="15.75" x14ac:dyDescent="0.15">
      <c r="B3" s="540" t="s">
        <v>96</v>
      </c>
      <c r="C3" s="540"/>
      <c r="D3" s="540"/>
      <c r="E3" s="540"/>
      <c r="F3" s="540"/>
    </row>
    <row r="4" spans="1:9" ht="15.75" x14ac:dyDescent="0.15">
      <c r="B4" s="553" t="str">
        <f>'2024_BannerMD_BMT_AUT_ADULT'!A4</f>
        <v>EFFECTIVE 10/01/2024 THROUGH 9/30/2025</v>
      </c>
      <c r="C4" s="553"/>
      <c r="D4" s="553"/>
      <c r="E4" s="553"/>
      <c r="F4" s="553"/>
    </row>
    <row r="5" spans="1:9" ht="15.75" x14ac:dyDescent="0.15">
      <c r="B5" s="552" t="s">
        <v>138</v>
      </c>
      <c r="C5" s="552"/>
      <c r="D5" s="552"/>
      <c r="E5" s="552"/>
      <c r="F5" s="552"/>
    </row>
    <row r="6" spans="1:9" s="11" customFormat="1" ht="23.1" customHeight="1" x14ac:dyDescent="0.15">
      <c r="A6" s="540"/>
      <c r="B6" s="540"/>
      <c r="C6" s="540"/>
      <c r="D6" s="540"/>
      <c r="E6" s="540"/>
      <c r="F6" s="540"/>
      <c r="G6" s="540"/>
    </row>
    <row r="7" spans="1:9" ht="15.75" customHeight="1" x14ac:dyDescent="0.15">
      <c r="D7" s="2" t="s">
        <v>94</v>
      </c>
      <c r="E7" s="48"/>
    </row>
    <row r="8" spans="1:9" ht="30" customHeight="1" x14ac:dyDescent="0.15">
      <c r="B8" s="18" t="s">
        <v>20</v>
      </c>
      <c r="C8" s="129" t="s">
        <v>21</v>
      </c>
      <c r="D8" s="328"/>
    </row>
    <row r="9" spans="1:9" ht="57" customHeight="1" x14ac:dyDescent="0.15">
      <c r="B9" s="271" t="s">
        <v>139</v>
      </c>
      <c r="C9" s="372">
        <v>0.35</v>
      </c>
      <c r="D9" s="329">
        <v>0.35</v>
      </c>
    </row>
    <row r="10" spans="1:9" ht="30" customHeight="1" x14ac:dyDescent="0.15">
      <c r="B10" s="78" t="s">
        <v>145</v>
      </c>
      <c r="C10" s="255" t="s">
        <v>146</v>
      </c>
      <c r="D10" s="258" t="s">
        <v>146</v>
      </c>
      <c r="E10" s="130"/>
    </row>
    <row r="11" spans="1:9" ht="30" customHeight="1" x14ac:dyDescent="0.15">
      <c r="B11" s="386" t="s">
        <v>42</v>
      </c>
      <c r="C11" s="256" t="s">
        <v>140</v>
      </c>
      <c r="D11" s="262" t="s">
        <v>140</v>
      </c>
    </row>
    <row r="12" spans="1:9" ht="30" customHeight="1" x14ac:dyDescent="0.15">
      <c r="B12" s="78" t="s">
        <v>25</v>
      </c>
      <c r="C12" s="256">
        <v>163656</v>
      </c>
      <c r="D12" s="143">
        <f t="shared" ref="D12:D14" si="0">ROUND(C12*$C$25,0)</f>
        <v>169106</v>
      </c>
      <c r="I12"/>
    </row>
    <row r="13" spans="1:9" ht="30" customHeight="1" x14ac:dyDescent="0.15">
      <c r="B13" s="29" t="s">
        <v>26</v>
      </c>
      <c r="C13" s="256">
        <v>218295</v>
      </c>
      <c r="D13" s="143">
        <f t="shared" si="0"/>
        <v>225564</v>
      </c>
      <c r="I13"/>
    </row>
    <row r="14" spans="1:9" ht="46.5" customHeight="1" x14ac:dyDescent="0.15">
      <c r="B14" s="29" t="s">
        <v>27</v>
      </c>
      <c r="C14" s="257">
        <v>48203</v>
      </c>
      <c r="D14" s="143">
        <f t="shared" si="0"/>
        <v>49808</v>
      </c>
      <c r="I14"/>
    </row>
    <row r="15" spans="1:9" ht="38.25" customHeight="1" x14ac:dyDescent="0.15">
      <c r="B15" s="21" t="s">
        <v>43</v>
      </c>
      <c r="C15" s="144">
        <f>SUM(C12:C14)</f>
        <v>430154</v>
      </c>
      <c r="D15" s="144">
        <f>SUM(D12:D14)</f>
        <v>444478</v>
      </c>
      <c r="I15"/>
    </row>
    <row r="16" spans="1:9" ht="48" customHeight="1" x14ac:dyDescent="0.2">
      <c r="B16" s="23" t="s">
        <v>141</v>
      </c>
      <c r="C16" s="23"/>
      <c r="D16" s="322" t="s">
        <v>140</v>
      </c>
    </row>
    <row r="17" spans="1:9" ht="18.75" customHeight="1" x14ac:dyDescent="0.15">
      <c r="D17" s="20"/>
    </row>
    <row r="18" spans="1:9" x14ac:dyDescent="0.15">
      <c r="D18" s="20"/>
      <c r="I18" s="26"/>
    </row>
    <row r="19" spans="1:9" ht="35.1" customHeight="1" x14ac:dyDescent="0.15">
      <c r="D19" s="147"/>
    </row>
    <row r="20" spans="1:9" s="323" customFormat="1" ht="77.45" customHeight="1" x14ac:dyDescent="0.25">
      <c r="B20" s="437" t="s">
        <v>143</v>
      </c>
      <c r="C20" s="438">
        <v>1182923</v>
      </c>
      <c r="D20" s="143">
        <f>ROUND(C20*$C$25,0)</f>
        <v>1222314</v>
      </c>
      <c r="E20" s="554" t="s">
        <v>144</v>
      </c>
      <c r="F20" s="555"/>
      <c r="G20" s="556"/>
      <c r="H20" s="433"/>
    </row>
    <row r="21" spans="1:9" s="323" customFormat="1" ht="21" customHeight="1" x14ac:dyDescent="0.25">
      <c r="B21" s="326"/>
      <c r="C21" s="327"/>
      <c r="D21" s="327"/>
      <c r="E21" s="436"/>
      <c r="F21" s="436"/>
      <c r="G21" s="436"/>
    </row>
    <row r="22" spans="1:9" customFormat="1" ht="11.45" customHeight="1" x14ac:dyDescent="0.15">
      <c r="A22" s="15"/>
      <c r="B22" s="333"/>
      <c r="C22" s="333"/>
      <c r="D22" s="319"/>
      <c r="E22" s="319"/>
      <c r="F22" s="435"/>
    </row>
    <row r="23" spans="1:9" customFormat="1" ht="40.5" customHeight="1" x14ac:dyDescent="0.15">
      <c r="A23" s="15"/>
      <c r="B23" s="537" t="s">
        <v>95</v>
      </c>
      <c r="C23" s="538"/>
      <c r="D23" s="538"/>
      <c r="E23" s="538"/>
      <c r="F23" s="539"/>
    </row>
    <row r="24" spans="1:9" ht="12.95" hidden="1" customHeight="1" x14ac:dyDescent="0.15">
      <c r="B24" s="136" t="s">
        <v>52</v>
      </c>
    </row>
    <row r="25" spans="1:9" ht="12.6" hidden="1" customHeight="1" x14ac:dyDescent="0.15">
      <c r="B25" s="25" t="s">
        <v>33</v>
      </c>
      <c r="C25" s="484">
        <f>'2024_BannerMD_BMT_AUT_ADULT'!$C$21</f>
        <v>1.0333000000000001</v>
      </c>
      <c r="D25" s="49"/>
      <c r="E25" s="49"/>
    </row>
    <row r="26" spans="1:9" x14ac:dyDescent="0.15">
      <c r="C26" s="26"/>
    </row>
  </sheetData>
  <mergeCells count="7">
    <mergeCell ref="B23:F23"/>
    <mergeCell ref="B2:F2"/>
    <mergeCell ref="B3:F3"/>
    <mergeCell ref="B4:F4"/>
    <mergeCell ref="B5:F5"/>
    <mergeCell ref="A6:G6"/>
    <mergeCell ref="E20:G20"/>
  </mergeCells>
  <printOptions horizontalCentered="1"/>
  <pageMargins left="0.25" right="0.25" top="0.25" bottom="0.25" header="0.25" footer="0.25"/>
  <pageSetup scale="81"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4">
    <tabColor rgb="FFFFC000"/>
    <pageSetUpPr fitToPage="1"/>
  </sheetPr>
  <dimension ref="A2:I29"/>
  <sheetViews>
    <sheetView showGridLines="0" zoomScale="90" zoomScaleNormal="90" zoomScaleSheetLayoutView="70" workbookViewId="0">
      <selection activeCell="H15" sqref="H15"/>
    </sheetView>
  </sheetViews>
  <sheetFormatPr defaultColWidth="9" defaultRowHeight="12.75" x14ac:dyDescent="0.15"/>
  <cols>
    <col min="1" max="1" width="2.875" style="15" customWidth="1"/>
    <col min="2" max="2" width="43.875" style="15" bestFit="1" customWidth="1"/>
    <col min="3" max="3" width="18.75" style="15" hidden="1" customWidth="1"/>
    <col min="4" max="4" width="18.75" style="15" customWidth="1"/>
    <col min="5" max="5" width="4.5" style="15" customWidth="1"/>
    <col min="6" max="6" width="26" style="15" customWidth="1"/>
    <col min="7" max="7" width="14.5" style="15" customWidth="1"/>
    <col min="8" max="8" width="9" style="15" customWidth="1"/>
    <col min="9" max="9" width="11.875" style="15" bestFit="1" customWidth="1"/>
    <col min="10" max="10" width="11.75" style="15" customWidth="1"/>
    <col min="11" max="11" width="15.375" style="15" customWidth="1"/>
    <col min="12" max="16384" width="9" style="15"/>
  </cols>
  <sheetData>
    <row r="2" spans="2:7" ht="15.75" x14ac:dyDescent="0.15">
      <c r="B2" s="540" t="s">
        <v>137</v>
      </c>
      <c r="C2" s="540"/>
      <c r="D2" s="540"/>
      <c r="E2" s="540"/>
      <c r="F2" s="540"/>
    </row>
    <row r="3" spans="2:7" ht="15.75" x14ac:dyDescent="0.15">
      <c r="B3" s="540" t="s">
        <v>101</v>
      </c>
      <c r="C3" s="540"/>
      <c r="D3" s="540"/>
      <c r="E3" s="540"/>
      <c r="F3" s="540"/>
    </row>
    <row r="4" spans="2:7" ht="15.75" x14ac:dyDescent="0.15">
      <c r="B4" s="553" t="str">
        <f>'2024_BannerMD_BMT_AUT_ADULT'!A4</f>
        <v>EFFECTIVE 10/01/2024 THROUGH 9/30/2025</v>
      </c>
      <c r="C4" s="553"/>
      <c r="D4" s="553"/>
      <c r="E4" s="553"/>
      <c r="F4" s="553"/>
    </row>
    <row r="5" spans="2:7" ht="15.75" x14ac:dyDescent="0.15">
      <c r="B5" s="552" t="s">
        <v>138</v>
      </c>
      <c r="C5" s="552"/>
      <c r="D5" s="552"/>
      <c r="E5" s="552"/>
      <c r="F5" s="552"/>
    </row>
    <row r="8" spans="2:7" ht="18" customHeight="1" x14ac:dyDescent="0.15">
      <c r="B8" s="17"/>
      <c r="C8" s="17"/>
      <c r="D8" s="2" t="s">
        <v>94</v>
      </c>
      <c r="E8" s="10"/>
      <c r="F8" s="10"/>
      <c r="G8" s="10"/>
    </row>
    <row r="9" spans="2:7" ht="39.6" customHeight="1" x14ac:dyDescent="0.15">
      <c r="B9" s="18" t="s">
        <v>20</v>
      </c>
      <c r="C9" s="129" t="s">
        <v>21</v>
      </c>
      <c r="D9" s="284" t="s">
        <v>147</v>
      </c>
    </row>
    <row r="10" spans="2:7" ht="60.6" customHeight="1" x14ac:dyDescent="0.15">
      <c r="B10" s="4" t="s">
        <v>119</v>
      </c>
      <c r="C10" s="373">
        <v>0.35</v>
      </c>
      <c r="D10" s="330">
        <v>0.35</v>
      </c>
      <c r="E10" s="203"/>
    </row>
    <row r="11" spans="2:7" ht="35.1" customHeight="1" x14ac:dyDescent="0.15">
      <c r="B11" s="23" t="s">
        <v>56</v>
      </c>
      <c r="C11" s="211" t="s">
        <v>148</v>
      </c>
      <c r="D11" s="234" t="s">
        <v>148</v>
      </c>
      <c r="E11" s="203"/>
    </row>
    <row r="12" spans="2:7" ht="35.1" customHeight="1" x14ac:dyDescent="0.15">
      <c r="B12" s="4" t="s">
        <v>48</v>
      </c>
      <c r="C12" s="214" t="s">
        <v>148</v>
      </c>
      <c r="D12" s="234" t="s">
        <v>148</v>
      </c>
      <c r="E12" s="203"/>
    </row>
    <row r="13" spans="2:7" ht="35.1" customHeight="1" x14ac:dyDescent="0.15">
      <c r="B13" s="23" t="s">
        <v>25</v>
      </c>
      <c r="C13" s="143">
        <v>163656</v>
      </c>
      <c r="D13" s="143">
        <f>ROUND(C13*$C$26,0)</f>
        <v>169106</v>
      </c>
      <c r="E13" s="203"/>
      <c r="F13" s="17"/>
    </row>
    <row r="14" spans="2:7" ht="46.5" customHeight="1" x14ac:dyDescent="0.15">
      <c r="B14" s="29" t="s">
        <v>26</v>
      </c>
      <c r="C14" s="143">
        <v>218295</v>
      </c>
      <c r="D14" s="143">
        <f t="shared" ref="D14:D15" si="0">ROUND(C14*$C$26,0)</f>
        <v>225564</v>
      </c>
      <c r="E14" s="203"/>
      <c r="F14" s="17"/>
    </row>
    <row r="15" spans="2:7" ht="38.25" customHeight="1" x14ac:dyDescent="0.15">
      <c r="B15" s="29" t="s">
        <v>27</v>
      </c>
      <c r="C15" s="143">
        <v>48203</v>
      </c>
      <c r="D15" s="143">
        <f t="shared" si="0"/>
        <v>49808</v>
      </c>
      <c r="E15" s="203"/>
      <c r="F15" s="17"/>
    </row>
    <row r="16" spans="2:7" ht="48" customHeight="1" x14ac:dyDescent="0.15">
      <c r="B16" s="21" t="s">
        <v>58</v>
      </c>
      <c r="C16" s="144">
        <f>SUM(C13:C15)</f>
        <v>430154</v>
      </c>
      <c r="D16" s="144">
        <f>SUM(D13:D15)</f>
        <v>444478</v>
      </c>
      <c r="E16" s="144"/>
      <c r="F16" s="17"/>
      <c r="G16"/>
    </row>
    <row r="17" spans="1:9" ht="78.75" customHeight="1" x14ac:dyDescent="0.15">
      <c r="D17" s="147"/>
    </row>
    <row r="18" spans="1:9" s="323" customFormat="1" ht="77.45" customHeight="1" x14ac:dyDescent="0.25">
      <c r="B18" s="437" t="s">
        <v>143</v>
      </c>
      <c r="C18" s="438">
        <v>1182923</v>
      </c>
      <c r="D18" s="439">
        <f t="shared" ref="D18" si="1">ROUND(C18*$C$26,0)</f>
        <v>1222314</v>
      </c>
      <c r="E18" s="554" t="s">
        <v>144</v>
      </c>
      <c r="F18" s="555"/>
      <c r="G18" s="556"/>
      <c r="I18" s="433"/>
    </row>
    <row r="19" spans="1:9" s="323" customFormat="1" ht="21" customHeight="1" x14ac:dyDescent="0.25">
      <c r="B19" s="326"/>
      <c r="C19" s="327"/>
      <c r="D19" s="327"/>
      <c r="E19" s="436"/>
      <c r="F19" s="436"/>
      <c r="G19" s="436"/>
    </row>
    <row r="20" spans="1:9" customFormat="1" ht="11.45" customHeight="1" x14ac:dyDescent="0.15">
      <c r="A20" s="15"/>
      <c r="B20" s="333"/>
      <c r="C20" s="333"/>
      <c r="D20" s="319"/>
      <c r="E20" s="319"/>
      <c r="F20" s="435"/>
    </row>
    <row r="21" spans="1:9" customFormat="1" ht="62.45" customHeight="1" x14ac:dyDescent="0.15">
      <c r="A21" s="15"/>
      <c r="B21" s="557" t="s">
        <v>31</v>
      </c>
      <c r="C21" s="557"/>
      <c r="D21" s="557"/>
      <c r="E21" s="557"/>
      <c r="F21" s="557"/>
    </row>
    <row r="22" spans="1:9" customFormat="1" ht="11.45" customHeight="1" x14ac:dyDescent="0.15">
      <c r="A22" s="15"/>
      <c r="B22" s="1"/>
      <c r="C22" s="1"/>
      <c r="D22" s="15"/>
      <c r="E22" s="15"/>
    </row>
    <row r="23" spans="1:9" customFormat="1" ht="40.5" customHeight="1" x14ac:dyDescent="0.15">
      <c r="A23" s="15"/>
      <c r="B23" s="537" t="s">
        <v>95</v>
      </c>
      <c r="C23" s="538"/>
      <c r="D23" s="538"/>
      <c r="E23" s="538"/>
      <c r="F23" s="539"/>
    </row>
    <row r="25" spans="1:9" ht="12.95" hidden="1" customHeight="1" x14ac:dyDescent="0.15">
      <c r="B25" s="136" t="s">
        <v>52</v>
      </c>
    </row>
    <row r="26" spans="1:9" ht="12.6" hidden="1" customHeight="1" x14ac:dyDescent="0.15">
      <c r="B26" s="25" t="s">
        <v>33</v>
      </c>
      <c r="C26" s="484">
        <f>'2024_BannerMD_BMT_AUT_ADULT'!$C$21</f>
        <v>1.0333000000000001</v>
      </c>
      <c r="D26" s="49"/>
      <c r="E26" s="49"/>
    </row>
    <row r="29" spans="1:9" ht="36.75" customHeight="1" x14ac:dyDescent="0.15">
      <c r="B29" s="537" t="s">
        <v>38</v>
      </c>
      <c r="C29" s="538"/>
      <c r="D29" s="538"/>
      <c r="E29" s="538"/>
      <c r="F29" s="538"/>
      <c r="G29" s="539"/>
      <c r="H29" s="10"/>
      <c r="I29" s="10"/>
    </row>
  </sheetData>
  <mergeCells count="8">
    <mergeCell ref="B29:G29"/>
    <mergeCell ref="B21:F21"/>
    <mergeCell ref="B23:F23"/>
    <mergeCell ref="B2:F2"/>
    <mergeCell ref="B3:F3"/>
    <mergeCell ref="B4:F4"/>
    <mergeCell ref="B5:F5"/>
    <mergeCell ref="E18:G18"/>
  </mergeCells>
  <printOptions horizontalCentered="1"/>
  <pageMargins left="0.25" right="0.25" top="0.25" bottom="0.25" header="0.25" footer="0.25"/>
  <pageSetup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tint="0.39997558519241921"/>
    <pageSetUpPr fitToPage="1"/>
  </sheetPr>
  <dimension ref="A1:I29"/>
  <sheetViews>
    <sheetView showGridLines="0" topLeftCell="A12" zoomScale="90" zoomScaleNormal="90" zoomScaleSheetLayoutView="70" workbookViewId="0">
      <selection activeCell="B32" sqref="B32"/>
    </sheetView>
  </sheetViews>
  <sheetFormatPr defaultColWidth="9" defaultRowHeight="12.75" x14ac:dyDescent="0.15"/>
  <cols>
    <col min="1" max="1" width="2.875" style="15" customWidth="1"/>
    <col min="2" max="2" width="68.125" style="15" customWidth="1"/>
    <col min="3" max="3" width="25.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85"/>
      <c r="B2" s="540" t="s">
        <v>15</v>
      </c>
      <c r="C2" s="540"/>
      <c r="D2" s="540"/>
      <c r="E2" s="540"/>
      <c r="F2" s="540"/>
      <c r="G2" s="85"/>
    </row>
    <row r="3" spans="1:7" s="11" customFormat="1" ht="19.899999999999999" customHeight="1" x14ac:dyDescent="0.15">
      <c r="A3" s="540" t="s">
        <v>46</v>
      </c>
      <c r="B3" s="540"/>
      <c r="C3" s="540"/>
      <c r="D3" s="540"/>
      <c r="E3" s="540"/>
      <c r="F3" s="540"/>
      <c r="G3" s="540"/>
    </row>
    <row r="4" spans="1:7" s="11" customFormat="1" ht="19.899999999999999" customHeight="1" x14ac:dyDescent="0.15">
      <c r="A4" s="130"/>
      <c r="B4" s="541" t="str">
        <f>'2024_BannerMD_BMT_AUT_ADULT'!A4</f>
        <v>EFFECTIVE 10/01/2024 THROUGH 9/30/2025</v>
      </c>
      <c r="C4" s="541"/>
      <c r="D4" s="541"/>
      <c r="E4" s="541"/>
      <c r="F4" s="541"/>
      <c r="G4" s="130"/>
    </row>
    <row r="5" spans="1:7" s="11" customFormat="1" ht="19.899999999999999" customHeight="1" x14ac:dyDescent="0.15">
      <c r="A5" s="540" t="s">
        <v>18</v>
      </c>
      <c r="B5" s="540"/>
      <c r="C5" s="540"/>
      <c r="D5" s="540"/>
      <c r="E5" s="540"/>
      <c r="F5" s="540"/>
      <c r="G5" s="540"/>
    </row>
    <row r="6" spans="1:7" x14ac:dyDescent="0.15">
      <c r="D6" s="2"/>
      <c r="E6" s="545"/>
      <c r="F6" s="545"/>
      <c r="G6" s="545"/>
    </row>
    <row r="7" spans="1:7" ht="15.6" customHeight="1" x14ac:dyDescent="0.15">
      <c r="B7" s="17"/>
      <c r="C7" s="17"/>
      <c r="D7" s="2" t="s">
        <v>19</v>
      </c>
      <c r="E7" s="545"/>
      <c r="F7" s="545"/>
      <c r="G7" s="545"/>
    </row>
    <row r="8" spans="1:7" ht="35.1" customHeight="1" x14ac:dyDescent="0.15">
      <c r="B8" s="18" t="s">
        <v>20</v>
      </c>
      <c r="C8" s="18" t="s">
        <v>21</v>
      </c>
      <c r="D8" s="18" t="s">
        <v>22</v>
      </c>
      <c r="E8" s="2"/>
      <c r="F8" s="2"/>
      <c r="G8" s="2"/>
    </row>
    <row r="9" spans="1:7" ht="44.25" customHeight="1" x14ac:dyDescent="0.15">
      <c r="B9" s="4" t="s">
        <v>23</v>
      </c>
      <c r="C9" s="208">
        <v>6214</v>
      </c>
      <c r="D9" s="140">
        <f t="shared" ref="D9:D14" si="0">ROUND(C9*$C$24,0)</f>
        <v>6421</v>
      </c>
      <c r="E9" s="2"/>
      <c r="F9" s="2"/>
      <c r="G9" s="2"/>
    </row>
    <row r="10" spans="1:7" ht="35.1" customHeight="1" x14ac:dyDescent="0.15">
      <c r="B10" s="4" t="s">
        <v>47</v>
      </c>
      <c r="C10" s="208">
        <v>10968</v>
      </c>
      <c r="D10" s="140">
        <f t="shared" si="0"/>
        <v>11333</v>
      </c>
      <c r="E10" s="20"/>
    </row>
    <row r="11" spans="1:7" ht="35.1" customHeight="1" x14ac:dyDescent="0.15">
      <c r="B11" s="4" t="s">
        <v>48</v>
      </c>
      <c r="C11" s="208">
        <v>16517</v>
      </c>
      <c r="D11" s="140">
        <f t="shared" si="0"/>
        <v>17067</v>
      </c>
      <c r="E11" s="20"/>
    </row>
    <row r="12" spans="1:7" ht="35.1" customHeight="1" x14ac:dyDescent="0.15">
      <c r="B12" s="23" t="s">
        <v>25</v>
      </c>
      <c r="C12" s="209">
        <v>59750</v>
      </c>
      <c r="D12" s="140">
        <f t="shared" si="0"/>
        <v>61740</v>
      </c>
      <c r="E12" s="20"/>
    </row>
    <row r="13" spans="1:7" ht="35.1" customHeight="1" x14ac:dyDescent="0.15">
      <c r="B13" s="29" t="s">
        <v>26</v>
      </c>
      <c r="C13" s="209">
        <v>94379</v>
      </c>
      <c r="D13" s="140">
        <f t="shared" si="0"/>
        <v>97522</v>
      </c>
      <c r="E13" s="20"/>
    </row>
    <row r="14" spans="1:7" ht="35.1" customHeight="1" x14ac:dyDescent="0.15">
      <c r="B14" s="29" t="s">
        <v>27</v>
      </c>
      <c r="C14" s="209">
        <v>31211</v>
      </c>
      <c r="D14" s="140">
        <f t="shared" si="0"/>
        <v>32250</v>
      </c>
      <c r="E14" s="20"/>
    </row>
    <row r="15" spans="1:7" ht="35.1" customHeight="1" x14ac:dyDescent="0.15">
      <c r="B15" s="21" t="s">
        <v>49</v>
      </c>
      <c r="C15" s="149">
        <f>SUM(C9:C14)</f>
        <v>219039</v>
      </c>
      <c r="D15" s="149">
        <f>SUM(D9:D14)</f>
        <v>226333</v>
      </c>
    </row>
    <row r="16" spans="1:7" x14ac:dyDescent="0.15">
      <c r="D16" s="150"/>
    </row>
    <row r="17" spans="1:9" x14ac:dyDescent="0.15">
      <c r="D17" s="152"/>
    </row>
    <row r="18" spans="1:9" ht="67.5" customHeight="1" x14ac:dyDescent="0.15">
      <c r="B18" s="5" t="s">
        <v>29</v>
      </c>
      <c r="C18" s="142">
        <v>2317</v>
      </c>
      <c r="D18" s="140">
        <f t="shared" ref="D18" si="1">ROUND(C18*$C$24,0)</f>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row>
    <row r="19" spans="1:9" x14ac:dyDescent="0.15">
      <c r="B19" s="9"/>
      <c r="C19" s="9"/>
      <c r="D19" s="8"/>
    </row>
    <row r="20" spans="1:9" x14ac:dyDescent="0.15">
      <c r="D20" s="31"/>
    </row>
    <row r="21" spans="1:9" ht="10.5" customHeight="1" x14ac:dyDescent="0.15">
      <c r="B21" s="1"/>
      <c r="C21" s="1" t="s">
        <v>50</v>
      </c>
      <c r="D21" s="2" t="s">
        <v>50</v>
      </c>
    </row>
    <row r="22" spans="1:9" ht="72" customHeight="1" x14ac:dyDescent="0.15">
      <c r="B22" s="6" t="s">
        <v>51</v>
      </c>
      <c r="C22" s="143">
        <v>289192</v>
      </c>
      <c r="D22" s="140">
        <f>ROUND(C22*$C$24,0)</f>
        <v>298822</v>
      </c>
    </row>
    <row r="23" spans="1:9" hidden="1" x14ac:dyDescent="0.15">
      <c r="B23" s="136" t="s">
        <v>52</v>
      </c>
    </row>
    <row r="24" spans="1:9" ht="18" hidden="1" x14ac:dyDescent="0.15">
      <c r="B24" s="25" t="s">
        <v>33</v>
      </c>
      <c r="C24" s="484">
        <f>'2024_BannerMD_BMT_AUT_ADULT'!$C$21</f>
        <v>1.0333000000000001</v>
      </c>
    </row>
    <row r="25" spans="1:9" hidden="1" x14ac:dyDescent="0.15">
      <c r="B25" s="15" t="s">
        <v>53</v>
      </c>
      <c r="C25" s="193">
        <v>10000</v>
      </c>
    </row>
    <row r="26" spans="1:9" s="11" customFormat="1" ht="19.899999999999999" customHeight="1" x14ac:dyDescent="0.15">
      <c r="A26" s="379"/>
      <c r="B26" s="379"/>
      <c r="C26" s="379"/>
      <c r="D26" s="379"/>
      <c r="E26" s="379"/>
      <c r="F26" s="379"/>
      <c r="G26" s="379"/>
    </row>
    <row r="27" spans="1:9" ht="80.25" customHeight="1" x14ac:dyDescent="0.15">
      <c r="B27" s="537" t="s">
        <v>45</v>
      </c>
      <c r="C27" s="538"/>
      <c r="D27" s="538"/>
      <c r="E27" s="539"/>
    </row>
    <row r="29" spans="1:9" ht="36.75" customHeight="1" x14ac:dyDescent="0.15">
      <c r="B29" s="537" t="s">
        <v>38</v>
      </c>
      <c r="C29" s="538"/>
      <c r="D29" s="538"/>
      <c r="E29" s="538"/>
      <c r="F29" s="538"/>
      <c r="G29" s="539"/>
      <c r="H29" s="10"/>
      <c r="I29" s="10"/>
    </row>
  </sheetData>
  <mergeCells count="8">
    <mergeCell ref="B29:G29"/>
    <mergeCell ref="B2:F2"/>
    <mergeCell ref="B27:E27"/>
    <mergeCell ref="A3:G3"/>
    <mergeCell ref="A5:G5"/>
    <mergeCell ref="E6:G7"/>
    <mergeCell ref="E18:G18"/>
    <mergeCell ref="B4:F4"/>
  </mergeCells>
  <printOptions horizontalCentered="1"/>
  <pageMargins left="0.25" right="0.25" top="0.25" bottom="0.25" header="0.25" footer="0.25"/>
  <pageSetup scale="76"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5">
    <tabColor rgb="FFFFC000"/>
    <pageSetUpPr fitToPage="1"/>
  </sheetPr>
  <dimension ref="A2:G17"/>
  <sheetViews>
    <sheetView showGridLines="0" zoomScale="90" zoomScaleNormal="90" zoomScaleSheetLayoutView="70" workbookViewId="0">
      <selection activeCell="H15" sqref="H15"/>
    </sheetView>
  </sheetViews>
  <sheetFormatPr defaultColWidth="9" defaultRowHeight="12.75" x14ac:dyDescent="0.15"/>
  <cols>
    <col min="1" max="1" width="2.875" style="15" customWidth="1"/>
    <col min="2" max="2" width="64" style="15" customWidth="1"/>
    <col min="3" max="3" width="24" style="15" hidden="1" customWidth="1"/>
    <col min="4" max="4" width="24" style="15" customWidth="1"/>
    <col min="5" max="5" width="9" style="15" customWidth="1"/>
    <col min="6" max="16384" width="9" style="15"/>
  </cols>
  <sheetData>
    <row r="2" spans="1:7" s="11" customFormat="1" ht="19.899999999999999" customHeight="1" x14ac:dyDescent="0.15">
      <c r="A2" s="540" t="s">
        <v>137</v>
      </c>
      <c r="B2" s="540"/>
      <c r="C2" s="540"/>
      <c r="D2" s="540"/>
      <c r="E2" s="540"/>
      <c r="F2" s="85"/>
      <c r="G2" s="85"/>
    </row>
    <row r="3" spans="1:7" s="11" customFormat="1" ht="19.899999999999999" customHeight="1" x14ac:dyDescent="0.15">
      <c r="A3" s="540" t="s">
        <v>61</v>
      </c>
      <c r="B3" s="540"/>
      <c r="C3" s="540"/>
      <c r="D3" s="540"/>
      <c r="E3" s="540"/>
    </row>
    <row r="4" spans="1:7" s="11" customFormat="1" ht="19.899999999999999" customHeight="1" x14ac:dyDescent="0.15">
      <c r="A4" s="541" t="str">
        <f>'2024_BannerMD_BMT_AUT_ADULT'!A4:E4</f>
        <v>EFFECTIVE 10/01/2024 THROUGH 9/30/2025</v>
      </c>
      <c r="B4" s="541"/>
      <c r="C4" s="541"/>
      <c r="D4" s="541"/>
      <c r="E4" s="541"/>
    </row>
    <row r="5" spans="1:7" s="11" customFormat="1" ht="19.899999999999999" customHeight="1" x14ac:dyDescent="0.15">
      <c r="A5" s="552" t="s">
        <v>138</v>
      </c>
      <c r="B5" s="552"/>
      <c r="C5" s="552"/>
      <c r="D5" s="552"/>
      <c r="E5" s="552"/>
    </row>
    <row r="6" spans="1:7" s="12" customFormat="1" ht="15" x14ac:dyDescent="0.15">
      <c r="B6" s="13"/>
      <c r="C6" s="13"/>
      <c r="D6" s="14"/>
    </row>
    <row r="7" spans="1:7" ht="13.5" thickBot="1" x14ac:dyDescent="0.2">
      <c r="B7" s="17"/>
      <c r="C7" s="17"/>
      <c r="D7" s="2" t="s">
        <v>19</v>
      </c>
    </row>
    <row r="8" spans="1:7" ht="35.1" customHeight="1" thickBot="1" x14ac:dyDescent="0.2">
      <c r="B8" s="189" t="s">
        <v>20</v>
      </c>
      <c r="C8" s="190" t="s">
        <v>21</v>
      </c>
      <c r="D8" s="189" t="s">
        <v>22</v>
      </c>
    </row>
    <row r="9" spans="1:7" ht="35.1" customHeight="1" thickBot="1" x14ac:dyDescent="0.2">
      <c r="B9" s="191" t="s">
        <v>63</v>
      </c>
      <c r="C9" s="192">
        <v>7321</v>
      </c>
      <c r="D9" s="192">
        <f>ROUND($C$9*$C$13,0)</f>
        <v>7565</v>
      </c>
    </row>
    <row r="10" spans="1:7" ht="35.1" customHeight="1" x14ac:dyDescent="0.15">
      <c r="B10" s="21" t="s">
        <v>64</v>
      </c>
      <c r="C10" s="188">
        <f>SUM(C9)</f>
        <v>7321</v>
      </c>
      <c r="D10" s="188">
        <f>SUM(D9)</f>
        <v>7565</v>
      </c>
    </row>
    <row r="11" spans="1:7" hidden="1" x14ac:dyDescent="0.15">
      <c r="B11" s="9" t="s">
        <v>149</v>
      </c>
      <c r="C11" s="9"/>
      <c r="D11" s="8"/>
    </row>
    <row r="12" spans="1:7" hidden="1" x14ac:dyDescent="0.15">
      <c r="B12" s="136" t="s">
        <v>52</v>
      </c>
    </row>
    <row r="13" spans="1:7" ht="18" hidden="1" x14ac:dyDescent="0.15">
      <c r="B13" s="25" t="s">
        <v>33</v>
      </c>
      <c r="C13" s="484">
        <f>'2024_BannerMD_BMT_AUT_ADULT'!$C$21</f>
        <v>1.0333000000000001</v>
      </c>
      <c r="D13" s="49"/>
    </row>
    <row r="14" spans="1:7" ht="46.5" customHeight="1" x14ac:dyDescent="0.15">
      <c r="B14" s="1"/>
      <c r="C14" s="26"/>
    </row>
    <row r="15" spans="1:7" ht="38.25" customHeight="1" x14ac:dyDescent="0.15"/>
    <row r="16" spans="1:7" ht="48" customHeight="1" x14ac:dyDescent="0.15"/>
    <row r="17" ht="78.75" customHeight="1" x14ac:dyDescent="0.15"/>
  </sheetData>
  <mergeCells count="4">
    <mergeCell ref="A2:E2"/>
    <mergeCell ref="A3:E3"/>
    <mergeCell ref="A4:E4"/>
    <mergeCell ref="A5:E5"/>
  </mergeCells>
  <printOptions horizontalCentered="1"/>
  <pageMargins left="0.25" right="0.25" top="0.25" bottom="0.25" header="0.25" footer="0.25"/>
  <pageSetup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56">
    <tabColor rgb="FFFFCC00"/>
    <pageSetUpPr fitToPage="1"/>
  </sheetPr>
  <dimension ref="A2:K28"/>
  <sheetViews>
    <sheetView showGridLines="0" topLeftCell="A13" zoomScale="90" zoomScaleNormal="90" workbookViewId="0">
      <selection activeCell="H15" sqref="H15"/>
    </sheetView>
  </sheetViews>
  <sheetFormatPr defaultColWidth="8.875" defaultRowHeight="15" x14ac:dyDescent="0.25"/>
  <cols>
    <col min="1" max="1" width="8.875" style="107"/>
    <col min="2" max="2" width="44.625" style="107" customWidth="1"/>
    <col min="3" max="3" width="15.375" style="107" hidden="1" customWidth="1"/>
    <col min="4" max="4" width="24.5" style="107" customWidth="1"/>
    <col min="5" max="5" width="10" style="107" bestFit="1" customWidth="1"/>
    <col min="6" max="6" width="12.25" style="107" bestFit="1" customWidth="1"/>
    <col min="7" max="16384" width="8.875" style="107"/>
  </cols>
  <sheetData>
    <row r="2" spans="1:11" ht="20.100000000000001" customHeight="1" x14ac:dyDescent="0.25">
      <c r="A2" s="552" t="s">
        <v>137</v>
      </c>
      <c r="B2" s="552"/>
      <c r="C2" s="552"/>
      <c r="D2" s="552"/>
      <c r="E2" s="552"/>
      <c r="F2" s="552"/>
      <c r="G2" s="552"/>
      <c r="H2" s="133"/>
      <c r="I2" s="133"/>
      <c r="J2" s="133"/>
      <c r="K2" s="133"/>
    </row>
    <row r="3" spans="1:11" ht="20.100000000000001" customHeight="1" x14ac:dyDescent="0.25">
      <c r="A3" s="552" t="s">
        <v>150</v>
      </c>
      <c r="B3" s="552"/>
      <c r="C3" s="552"/>
      <c r="D3" s="552"/>
      <c r="E3" s="552"/>
      <c r="F3" s="552"/>
      <c r="G3" s="552"/>
      <c r="H3" s="133"/>
      <c r="I3" s="133"/>
      <c r="J3" s="133"/>
      <c r="K3" s="133"/>
    </row>
    <row r="4" spans="1:11" ht="20.100000000000001" customHeight="1" x14ac:dyDescent="0.25">
      <c r="A4" s="552" t="s">
        <v>151</v>
      </c>
      <c r="B4" s="552"/>
      <c r="C4" s="552"/>
      <c r="D4" s="552"/>
      <c r="E4" s="552"/>
      <c r="F4" s="552"/>
      <c r="G4" s="552"/>
      <c r="H4" s="133"/>
      <c r="I4" s="133"/>
      <c r="J4" s="133"/>
      <c r="K4" s="133"/>
    </row>
    <row r="5" spans="1:11" ht="20.100000000000001" customHeight="1" x14ac:dyDescent="0.25">
      <c r="A5" s="553" t="str">
        <f>'2024_BannerMD_BMT_AUT_ADULT'!A4:E4</f>
        <v>EFFECTIVE 10/01/2024 THROUGH 9/30/2025</v>
      </c>
      <c r="B5" s="553"/>
      <c r="C5" s="553"/>
      <c r="D5" s="553"/>
      <c r="E5" s="553"/>
      <c r="F5" s="553"/>
      <c r="G5" s="553"/>
      <c r="H5" s="134"/>
      <c r="I5" s="134"/>
      <c r="J5" s="134"/>
      <c r="K5" s="134"/>
    </row>
    <row r="6" spans="1:11" ht="20.100000000000001" customHeight="1" x14ac:dyDescent="0.25">
      <c r="A6" s="552" t="s">
        <v>138</v>
      </c>
      <c r="B6" s="552"/>
      <c r="C6" s="552"/>
      <c r="D6" s="552"/>
      <c r="E6" s="552"/>
      <c r="F6" s="552"/>
      <c r="G6" s="552"/>
      <c r="H6" s="133"/>
      <c r="I6" s="133"/>
      <c r="J6" s="133"/>
      <c r="K6" s="133"/>
    </row>
    <row r="8" spans="1:11" ht="15.75" thickBot="1" x14ac:dyDescent="0.3"/>
    <row r="9" spans="1:11" ht="48" customHeight="1" x14ac:dyDescent="0.25">
      <c r="B9" s="276" t="s">
        <v>20</v>
      </c>
      <c r="C9" s="269" t="s">
        <v>21</v>
      </c>
      <c r="D9" s="270" t="s">
        <v>152</v>
      </c>
      <c r="E9" s="111"/>
      <c r="F9" s="112"/>
      <c r="G9" s="112"/>
      <c r="H9" s="112"/>
    </row>
    <row r="10" spans="1:11" ht="67.150000000000006" customHeight="1" x14ac:dyDescent="0.25">
      <c r="B10" s="271" t="s">
        <v>139</v>
      </c>
      <c r="C10" s="221" t="s">
        <v>142</v>
      </c>
      <c r="D10" s="272" t="s">
        <v>142</v>
      </c>
      <c r="E10" s="111"/>
      <c r="F10" s="127"/>
      <c r="G10" s="112"/>
      <c r="H10" s="112"/>
    </row>
    <row r="11" spans="1:11" ht="41.1" customHeight="1" x14ac:dyDescent="0.25">
      <c r="B11" s="273" t="s">
        <v>25</v>
      </c>
      <c r="C11" s="219">
        <v>269395</v>
      </c>
      <c r="D11" s="274">
        <f>ROUND(C11*C$27,0)</f>
        <v>278366</v>
      </c>
      <c r="E11" s="116"/>
      <c r="F11" s="106"/>
      <c r="G11" s="117"/>
      <c r="H11" s="117"/>
    </row>
    <row r="12" spans="1:11" ht="41.1" customHeight="1" x14ac:dyDescent="0.25">
      <c r="B12" s="275" t="s">
        <v>26</v>
      </c>
      <c r="C12" s="219">
        <v>218083</v>
      </c>
      <c r="D12" s="274">
        <f>ROUND(C12*C$27,0)</f>
        <v>225345</v>
      </c>
      <c r="E12" s="116"/>
      <c r="F12" s="106"/>
      <c r="G12" s="117"/>
      <c r="H12" s="117"/>
    </row>
    <row r="13" spans="1:11" ht="41.1" customHeight="1" x14ac:dyDescent="0.25">
      <c r="B13" s="275" t="s">
        <v>153</v>
      </c>
      <c r="C13" s="219">
        <v>12827</v>
      </c>
      <c r="D13" s="274">
        <f>ROUND(C13*C$27,0)</f>
        <v>13254</v>
      </c>
      <c r="E13" s="116"/>
      <c r="F13" s="106"/>
      <c r="G13" s="117"/>
      <c r="H13" s="117"/>
    </row>
    <row r="14" spans="1:11" s="15" customFormat="1" ht="46.5" customHeight="1" x14ac:dyDescent="0.15">
      <c r="B14" s="281" t="s">
        <v>79</v>
      </c>
      <c r="C14" s="165">
        <v>18146</v>
      </c>
      <c r="D14" s="274">
        <f>ROUND(C14*C$27,0)</f>
        <v>18750</v>
      </c>
      <c r="E14" s="20"/>
    </row>
    <row r="15" spans="1:11" ht="38.25" customHeight="1" x14ac:dyDescent="0.25">
      <c r="B15" s="290" t="s">
        <v>154</v>
      </c>
      <c r="C15" s="288">
        <f>SUM(C10:C14)</f>
        <v>518451</v>
      </c>
      <c r="D15" s="288">
        <f>SUM(D10:D14)</f>
        <v>535715</v>
      </c>
      <c r="E15" s="120"/>
      <c r="F15" s="128"/>
      <c r="G15" s="117"/>
      <c r="H15" s="117"/>
    </row>
    <row r="16" spans="1:11" ht="48" customHeight="1" x14ac:dyDescent="0.25">
      <c r="B16" s="117"/>
      <c r="C16" s="117"/>
      <c r="D16" s="117"/>
      <c r="E16" s="117"/>
      <c r="F16" s="117"/>
      <c r="G16" s="117"/>
      <c r="H16" s="117"/>
    </row>
    <row r="17" spans="2:7" ht="78.75" customHeight="1" x14ac:dyDescent="0.25">
      <c r="B17" s="558" t="s">
        <v>155</v>
      </c>
      <c r="C17" s="559"/>
      <c r="D17" s="559"/>
      <c r="E17" s="559"/>
      <c r="F17" s="559"/>
      <c r="G17" s="560"/>
    </row>
    <row r="19" spans="2:7" x14ac:dyDescent="0.25">
      <c r="B19" s="122"/>
      <c r="C19" s="122" t="s">
        <v>50</v>
      </c>
      <c r="D19" s="112" t="s">
        <v>50</v>
      </c>
      <c r="E19" s="117"/>
      <c r="F19" s="117"/>
      <c r="G19" s="126"/>
    </row>
    <row r="20" spans="2:7" ht="76.5" customHeight="1" x14ac:dyDescent="0.25">
      <c r="B20" s="123" t="s">
        <v>156</v>
      </c>
      <c r="C20" s="248">
        <v>1262651</v>
      </c>
      <c r="D20" s="274">
        <f>ROUND(C20*C$27,0)</f>
        <v>1304697</v>
      </c>
      <c r="E20" s="561" t="s">
        <v>144</v>
      </c>
      <c r="F20" s="562"/>
      <c r="G20" s="563"/>
    </row>
    <row r="22" spans="2:7" ht="36.950000000000003" customHeight="1" x14ac:dyDescent="0.25">
      <c r="B22" s="537" t="s">
        <v>95</v>
      </c>
      <c r="C22" s="538"/>
      <c r="D22" s="538"/>
      <c r="E22" s="538"/>
      <c r="F22" s="538"/>
      <c r="G22" s="539"/>
    </row>
    <row r="26" spans="2:7" s="10" customFormat="1" ht="12.75" hidden="1" x14ac:dyDescent="0.15">
      <c r="B26" s="136" t="s">
        <v>52</v>
      </c>
      <c r="C26" s="15"/>
      <c r="D26" s="15"/>
      <c r="E26" s="15"/>
      <c r="F26" s="15"/>
    </row>
    <row r="27" spans="2:7" s="10" customFormat="1" ht="18" hidden="1" x14ac:dyDescent="0.15">
      <c r="B27" s="25" t="s">
        <v>33</v>
      </c>
      <c r="C27" s="484">
        <f>'2024_BannerMD_BMT_AUT_ADULT'!$C$21</f>
        <v>1.0333000000000001</v>
      </c>
    </row>
    <row r="28" spans="2:7" s="10" customFormat="1" ht="12.75" x14ac:dyDescent="0.15">
      <c r="B28" s="15"/>
      <c r="C28" s="195"/>
    </row>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64"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7">
    <tabColor rgb="FFFFCC00"/>
    <pageSetUpPr fitToPage="1"/>
  </sheetPr>
  <dimension ref="A2:K27"/>
  <sheetViews>
    <sheetView showGridLines="0" topLeftCell="A12" zoomScale="90" zoomScaleNormal="90" workbookViewId="0">
      <selection activeCell="H15" sqref="H15"/>
    </sheetView>
  </sheetViews>
  <sheetFormatPr defaultColWidth="8.875" defaultRowHeight="15" x14ac:dyDescent="0.25"/>
  <cols>
    <col min="1" max="1" width="8.875" style="107"/>
    <col min="2" max="2" width="44.5" style="107" customWidth="1"/>
    <col min="3" max="3" width="24.625" style="107" hidden="1" customWidth="1"/>
    <col min="4" max="4" width="24.625" style="107" customWidth="1"/>
    <col min="5" max="5" width="10" style="107" bestFit="1" customWidth="1"/>
    <col min="6" max="6" width="12.25" style="107" bestFit="1" customWidth="1"/>
    <col min="7" max="16384" width="8.875" style="107"/>
  </cols>
  <sheetData>
    <row r="2" spans="1:11" ht="20.100000000000001" customHeight="1" x14ac:dyDescent="0.25">
      <c r="A2" s="552" t="s">
        <v>137</v>
      </c>
      <c r="B2" s="552"/>
      <c r="C2" s="552"/>
      <c r="D2" s="552"/>
      <c r="E2" s="552"/>
      <c r="F2" s="552"/>
      <c r="G2" s="552"/>
      <c r="H2" s="133"/>
      <c r="I2" s="133"/>
      <c r="J2" s="133"/>
      <c r="K2" s="133"/>
    </row>
    <row r="3" spans="1:11" ht="20.100000000000001" customHeight="1" x14ac:dyDescent="0.25">
      <c r="A3" s="552" t="s">
        <v>157</v>
      </c>
      <c r="B3" s="552"/>
      <c r="C3" s="552"/>
      <c r="D3" s="552"/>
      <c r="E3" s="552"/>
      <c r="F3" s="552"/>
      <c r="G3" s="552"/>
      <c r="H3" s="133"/>
      <c r="I3" s="133"/>
      <c r="J3" s="133"/>
      <c r="K3" s="133"/>
    </row>
    <row r="4" spans="1:11" ht="20.100000000000001" customHeight="1" x14ac:dyDescent="0.25">
      <c r="A4" s="552" t="s">
        <v>158</v>
      </c>
      <c r="B4" s="552"/>
      <c r="C4" s="552"/>
      <c r="D4" s="552"/>
      <c r="E4" s="552"/>
      <c r="F4" s="552"/>
      <c r="G4" s="552"/>
      <c r="H4" s="133"/>
      <c r="I4" s="133"/>
      <c r="J4" s="133"/>
      <c r="K4" s="133"/>
    </row>
    <row r="5" spans="1:11" ht="20.100000000000001" customHeight="1" x14ac:dyDescent="0.25">
      <c r="A5" s="553" t="str">
        <f>'2024_BannerMD_BMT_AUT_ADULT'!A4:E4</f>
        <v>EFFECTIVE 10/01/2024 THROUGH 9/30/2025</v>
      </c>
      <c r="B5" s="553"/>
      <c r="C5" s="553"/>
      <c r="D5" s="553"/>
      <c r="E5" s="553"/>
      <c r="F5" s="553"/>
      <c r="G5" s="553"/>
      <c r="H5" s="134"/>
      <c r="I5" s="134"/>
      <c r="J5" s="134"/>
      <c r="K5" s="134"/>
    </row>
    <row r="6" spans="1:11" ht="20.100000000000001" customHeight="1" x14ac:dyDescent="0.25">
      <c r="A6" s="552" t="s">
        <v>138</v>
      </c>
      <c r="B6" s="552"/>
      <c r="C6" s="552"/>
      <c r="D6" s="552"/>
      <c r="E6" s="552"/>
      <c r="F6" s="552"/>
      <c r="G6" s="552"/>
      <c r="H6" s="133"/>
      <c r="I6" s="133"/>
      <c r="J6" s="133"/>
      <c r="K6" s="133"/>
    </row>
    <row r="8" spans="1:11" ht="15.75" thickBot="1" x14ac:dyDescent="0.3"/>
    <row r="9" spans="1:11" ht="48" customHeight="1" x14ac:dyDescent="0.25">
      <c r="B9" s="276" t="s">
        <v>20</v>
      </c>
      <c r="C9" s="269" t="s">
        <v>21</v>
      </c>
      <c r="D9" s="270" t="s">
        <v>152</v>
      </c>
      <c r="E9" s="111"/>
      <c r="F9" s="112"/>
      <c r="G9" s="112"/>
      <c r="H9" s="112"/>
    </row>
    <row r="10" spans="1:11" ht="67.150000000000006" customHeight="1" x14ac:dyDescent="0.25">
      <c r="B10" s="271" t="s">
        <v>139</v>
      </c>
      <c r="C10" s="221" t="s">
        <v>142</v>
      </c>
      <c r="D10" s="272" t="s">
        <v>142</v>
      </c>
      <c r="E10" s="111"/>
      <c r="F10" s="127"/>
      <c r="G10" s="112"/>
      <c r="H10" s="112"/>
    </row>
    <row r="11" spans="1:11" ht="41.1" customHeight="1" x14ac:dyDescent="0.25">
      <c r="B11" s="273" t="s">
        <v>25</v>
      </c>
      <c r="C11" s="219">
        <v>269395</v>
      </c>
      <c r="D11" s="274">
        <f>ROUND(C11*C$26,0)</f>
        <v>278366</v>
      </c>
      <c r="E11" s="116"/>
      <c r="F11" s="106"/>
      <c r="G11" s="117"/>
      <c r="H11" s="117"/>
    </row>
    <row r="12" spans="1:11" ht="41.1" customHeight="1" x14ac:dyDescent="0.25">
      <c r="B12" s="275" t="s">
        <v>26</v>
      </c>
      <c r="C12" s="219">
        <v>218083</v>
      </c>
      <c r="D12" s="274">
        <f>ROUND(C12*C$26,0)</f>
        <v>225345</v>
      </c>
      <c r="E12" s="116"/>
      <c r="F12" s="106"/>
      <c r="G12" s="117"/>
      <c r="H12" s="117"/>
    </row>
    <row r="13" spans="1:11" ht="41.1" customHeight="1" x14ac:dyDescent="0.25">
      <c r="B13" s="275" t="s">
        <v>153</v>
      </c>
      <c r="C13" s="219">
        <v>12827</v>
      </c>
      <c r="D13" s="274">
        <f>ROUND(C13*C$26,0)</f>
        <v>13254</v>
      </c>
      <c r="E13" s="116"/>
      <c r="F13" s="106"/>
      <c r="G13" s="117"/>
      <c r="H13" s="117"/>
    </row>
    <row r="14" spans="1:11" ht="46.5" customHeight="1" x14ac:dyDescent="0.25">
      <c r="B14" s="290" t="s">
        <v>154</v>
      </c>
      <c r="C14" s="288">
        <f>SUM(C10:C13)</f>
        <v>500305</v>
      </c>
      <c r="D14" s="288">
        <f>SUM(D10:D13)</f>
        <v>516965</v>
      </c>
      <c r="E14" s="120"/>
      <c r="F14" s="128"/>
      <c r="G14" s="117"/>
      <c r="H14" s="117"/>
    </row>
    <row r="15" spans="1:11" ht="38.25" customHeight="1" x14ac:dyDescent="0.25">
      <c r="B15" s="117"/>
      <c r="C15" s="117"/>
      <c r="D15" s="117"/>
      <c r="E15" s="117"/>
      <c r="F15" s="117"/>
      <c r="G15" s="117"/>
      <c r="H15" s="117"/>
    </row>
    <row r="16" spans="1:11" ht="48" customHeight="1" x14ac:dyDescent="0.25">
      <c r="B16" s="558" t="s">
        <v>155</v>
      </c>
      <c r="C16" s="559"/>
      <c r="D16" s="559"/>
      <c r="E16" s="559"/>
      <c r="F16" s="559"/>
      <c r="G16" s="560"/>
    </row>
    <row r="17" spans="2:7" ht="78.75" customHeight="1" x14ac:dyDescent="0.25"/>
    <row r="18" spans="2:7" x14ac:dyDescent="0.25">
      <c r="B18" s="122"/>
      <c r="C18" s="122" t="s">
        <v>50</v>
      </c>
      <c r="D18" s="112" t="s">
        <v>50</v>
      </c>
      <c r="E18" s="117"/>
      <c r="F18" s="117"/>
      <c r="G18" s="126"/>
    </row>
    <row r="19" spans="2:7" ht="76.5" customHeight="1" x14ac:dyDescent="0.25">
      <c r="B19" s="123" t="s">
        <v>156</v>
      </c>
      <c r="C19" s="248">
        <v>1262651</v>
      </c>
      <c r="D19" s="274">
        <f>ROUND(C19*C$26,0)</f>
        <v>1304697</v>
      </c>
      <c r="E19" s="561" t="s">
        <v>144</v>
      </c>
      <c r="F19" s="562"/>
      <c r="G19" s="563"/>
    </row>
    <row r="21" spans="2:7" ht="36.950000000000003" customHeight="1" x14ac:dyDescent="0.25">
      <c r="B21" s="537" t="s">
        <v>95</v>
      </c>
      <c r="C21" s="538"/>
      <c r="D21" s="538"/>
      <c r="E21" s="538"/>
      <c r="F21" s="538"/>
      <c r="G21" s="539"/>
    </row>
    <row r="22" spans="2:7" ht="12.75" customHeight="1" x14ac:dyDescent="0.25"/>
    <row r="25" spans="2:7" s="10" customFormat="1" ht="12.75" hidden="1" x14ac:dyDescent="0.15">
      <c r="B25" s="136" t="s">
        <v>52</v>
      </c>
      <c r="C25" s="15"/>
      <c r="D25" s="15"/>
      <c r="E25" s="15"/>
      <c r="F25" s="15"/>
    </row>
    <row r="26" spans="2:7" s="10" customFormat="1" ht="18" hidden="1" x14ac:dyDescent="0.15">
      <c r="B26" s="25" t="s">
        <v>33</v>
      </c>
      <c r="C26" s="484">
        <f>'2024_BannerMD_BMT_AUT_ADULT'!$C$21</f>
        <v>1.0333000000000001</v>
      </c>
    </row>
    <row r="27" spans="2:7" s="10" customFormat="1" ht="12.75" x14ac:dyDescent="0.15">
      <c r="B27" s="15"/>
      <c r="C27" s="195"/>
    </row>
  </sheetData>
  <mergeCells count="8">
    <mergeCell ref="E19:G19"/>
    <mergeCell ref="B21:G21"/>
    <mergeCell ref="A2:G2"/>
    <mergeCell ref="A3:G3"/>
    <mergeCell ref="A4:G4"/>
    <mergeCell ref="A5:G5"/>
    <mergeCell ref="A6:G6"/>
    <mergeCell ref="B16:G16"/>
  </mergeCells>
  <printOptions horizontalCentered="1"/>
  <pageMargins left="0.7" right="0.7" top="0.75" bottom="0.75" header="0.3" footer="0.3"/>
  <pageSetup scale="65"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8">
    <tabColor rgb="FFFFCC00"/>
    <pageSetUpPr fitToPage="1"/>
  </sheetPr>
  <dimension ref="A2:K28"/>
  <sheetViews>
    <sheetView showGridLines="0" topLeftCell="A10" zoomScale="90" zoomScaleNormal="90" workbookViewId="0">
      <selection activeCell="H15" sqref="H15"/>
    </sheetView>
  </sheetViews>
  <sheetFormatPr defaultColWidth="8.875" defaultRowHeight="15" x14ac:dyDescent="0.25"/>
  <cols>
    <col min="1" max="1" width="8.875" style="107"/>
    <col min="2" max="2" width="63.625" style="107" customWidth="1"/>
    <col min="3" max="3" width="22.625" style="107" hidden="1" customWidth="1"/>
    <col min="4" max="4" width="22.625" style="107" customWidth="1"/>
    <col min="5" max="5" width="37.375" style="107" customWidth="1"/>
    <col min="6" max="16384" width="8.875" style="107"/>
  </cols>
  <sheetData>
    <row r="2" spans="1:11" ht="20.100000000000001" customHeight="1" x14ac:dyDescent="0.25">
      <c r="A2" s="540" t="s">
        <v>137</v>
      </c>
      <c r="B2" s="540"/>
      <c r="C2" s="540"/>
      <c r="D2" s="540"/>
      <c r="E2" s="540"/>
      <c r="F2" s="133"/>
      <c r="G2" s="133"/>
      <c r="H2" s="133"/>
      <c r="I2" s="133"/>
      <c r="J2" s="133"/>
      <c r="K2" s="133"/>
    </row>
    <row r="3" spans="1:11" ht="20.100000000000001" customHeight="1" x14ac:dyDescent="0.25">
      <c r="A3" s="552" t="s">
        <v>159</v>
      </c>
      <c r="B3" s="552"/>
      <c r="C3" s="552"/>
      <c r="D3" s="552"/>
      <c r="E3" s="552"/>
      <c r="F3" s="133"/>
      <c r="G3" s="133"/>
      <c r="H3" s="133"/>
      <c r="I3" s="133"/>
      <c r="J3" s="133"/>
      <c r="K3" s="133"/>
    </row>
    <row r="4" spans="1:11" ht="20.100000000000001" customHeight="1" x14ac:dyDescent="0.25">
      <c r="A4" s="553" t="str">
        <f>'2024_BannerMD_BMT_AUT_ADULT'!A4:E4</f>
        <v>EFFECTIVE 10/01/2024 THROUGH 9/30/2025</v>
      </c>
      <c r="B4" s="553"/>
      <c r="C4" s="553"/>
      <c r="D4" s="553"/>
      <c r="E4" s="553"/>
      <c r="F4" s="134"/>
      <c r="G4" s="134"/>
      <c r="H4" s="134"/>
      <c r="I4" s="134"/>
      <c r="J4" s="134"/>
      <c r="K4" s="134"/>
    </row>
    <row r="5" spans="1:11" ht="20.100000000000001" customHeight="1" x14ac:dyDescent="0.25">
      <c r="A5" s="552" t="s">
        <v>138</v>
      </c>
      <c r="B5" s="552"/>
      <c r="C5" s="552"/>
      <c r="D5" s="552"/>
      <c r="E5" s="552"/>
      <c r="F5" s="133"/>
      <c r="G5" s="133"/>
      <c r="H5" s="133"/>
      <c r="I5" s="133"/>
      <c r="J5" s="133"/>
      <c r="K5" s="133"/>
    </row>
    <row r="7" spans="1:11" ht="15.75" thickBot="1" x14ac:dyDescent="0.3">
      <c r="D7" s="534"/>
    </row>
    <row r="8" spans="1:11" ht="41.1" customHeight="1" x14ac:dyDescent="0.25">
      <c r="B8" s="276" t="s">
        <v>20</v>
      </c>
      <c r="C8" s="269" t="s">
        <v>21</v>
      </c>
      <c r="D8" s="270" t="s">
        <v>152</v>
      </c>
      <c r="E8" s="111"/>
      <c r="F8" s="112"/>
      <c r="G8" s="112"/>
      <c r="H8" s="112"/>
    </row>
    <row r="9" spans="1:11" ht="41.1" customHeight="1" x14ac:dyDescent="0.25">
      <c r="B9" s="271" t="s">
        <v>139</v>
      </c>
      <c r="C9" s="218" t="s">
        <v>142</v>
      </c>
      <c r="D9" s="278" t="s">
        <v>142</v>
      </c>
      <c r="E9" s="111"/>
      <c r="F9" s="112"/>
      <c r="G9" s="112"/>
      <c r="H9" s="112"/>
    </row>
    <row r="10" spans="1:11" ht="41.1" customHeight="1" x14ac:dyDescent="0.25">
      <c r="B10" s="273" t="s">
        <v>25</v>
      </c>
      <c r="C10" s="219">
        <v>320708</v>
      </c>
      <c r="D10" s="274">
        <f>ROUND(C10*$C$27,0)</f>
        <v>331388</v>
      </c>
      <c r="E10" s="116"/>
      <c r="F10" s="117"/>
      <c r="G10" s="117"/>
      <c r="H10" s="117"/>
    </row>
    <row r="11" spans="1:11" ht="41.1" customHeight="1" x14ac:dyDescent="0.25">
      <c r="B11" s="275" t="s">
        <v>26</v>
      </c>
      <c r="C11" s="220">
        <v>128283</v>
      </c>
      <c r="D11" s="274">
        <f t="shared" ref="D11:D12" si="0">ROUND(C11*$C$27,0)</f>
        <v>132555</v>
      </c>
      <c r="E11" s="116"/>
      <c r="F11" s="117"/>
      <c r="G11" s="117"/>
      <c r="H11" s="117"/>
    </row>
    <row r="12" spans="1:11" ht="41.1" customHeight="1" x14ac:dyDescent="0.25">
      <c r="B12" s="275" t="s">
        <v>153</v>
      </c>
      <c r="C12" s="220">
        <v>64141</v>
      </c>
      <c r="D12" s="274">
        <f t="shared" si="0"/>
        <v>66277</v>
      </c>
      <c r="E12" s="116"/>
      <c r="F12" s="117"/>
      <c r="G12" s="117"/>
      <c r="H12" s="117"/>
    </row>
    <row r="13" spans="1:11" ht="41.1" customHeight="1" x14ac:dyDescent="0.25">
      <c r="B13" s="287" t="s">
        <v>117</v>
      </c>
      <c r="C13" s="288">
        <f>SUM(C8:C12)</f>
        <v>513132</v>
      </c>
      <c r="D13" s="288">
        <f>SUM(D8:D12)</f>
        <v>530220</v>
      </c>
      <c r="E13" s="120"/>
      <c r="F13" s="117"/>
      <c r="G13" s="117"/>
      <c r="H13" s="117"/>
    </row>
    <row r="14" spans="1:11" ht="46.5" customHeight="1" x14ac:dyDescent="0.25">
      <c r="B14" s="117"/>
      <c r="C14" s="117"/>
      <c r="D14" s="167"/>
      <c r="E14" s="117"/>
      <c r="F14" s="117"/>
      <c r="G14" s="117"/>
      <c r="H14" s="117"/>
    </row>
    <row r="15" spans="1:11" ht="38.25" customHeight="1" x14ac:dyDescent="0.25">
      <c r="B15" s="558" t="s">
        <v>155</v>
      </c>
      <c r="C15" s="559"/>
      <c r="D15" s="559"/>
      <c r="E15" s="560"/>
      <c r="F15" s="117"/>
      <c r="G15" s="117"/>
      <c r="H15" s="117"/>
    </row>
    <row r="16" spans="1:11" ht="48" customHeight="1" x14ac:dyDescent="0.25">
      <c r="B16" s="131"/>
      <c r="D16" s="168"/>
    </row>
    <row r="17" spans="1:9" ht="78.75" customHeight="1" x14ac:dyDescent="0.25">
      <c r="B17" s="122"/>
      <c r="C17" s="122" t="s">
        <v>50</v>
      </c>
      <c r="D17" s="169" t="s">
        <v>50</v>
      </c>
      <c r="I17" s="199"/>
    </row>
    <row r="18" spans="1:9" ht="75.75" customHeight="1" x14ac:dyDescent="0.25">
      <c r="B18" s="123" t="s">
        <v>160</v>
      </c>
      <c r="C18" s="247">
        <v>1295027</v>
      </c>
      <c r="D18" s="274">
        <f t="shared" ref="D18" si="1">ROUND(C18*$C$27,0)</f>
        <v>1338151</v>
      </c>
      <c r="E18" s="124" t="s">
        <v>144</v>
      </c>
      <c r="F18" s="125"/>
    </row>
    <row r="20" spans="1:9" customFormat="1" ht="38.450000000000003" customHeight="1" x14ac:dyDescent="0.15">
      <c r="A20" s="15"/>
      <c r="B20" s="537" t="s">
        <v>95</v>
      </c>
      <c r="C20" s="538"/>
      <c r="D20" s="538"/>
      <c r="E20" s="539"/>
    </row>
    <row r="26" spans="1:9" s="10" customFormat="1" ht="12.75" hidden="1" x14ac:dyDescent="0.15">
      <c r="B26" s="136" t="s">
        <v>52</v>
      </c>
      <c r="C26" s="15"/>
      <c r="D26" s="15"/>
      <c r="E26" s="15"/>
      <c r="F26" s="15"/>
    </row>
    <row r="27" spans="1:9" s="10" customFormat="1" ht="18" hidden="1" x14ac:dyDescent="0.15">
      <c r="B27" s="25" t="s">
        <v>33</v>
      </c>
      <c r="C27" s="484">
        <f>'2024_BannerMD_BMT_AUT_ADULT'!$C$21</f>
        <v>1.0333000000000001</v>
      </c>
    </row>
    <row r="28" spans="1:9" s="10" customFormat="1" ht="12.75" x14ac:dyDescent="0.15">
      <c r="B28" s="15"/>
      <c r="C28" s="195"/>
    </row>
  </sheetData>
  <mergeCells count="6">
    <mergeCell ref="B20:E20"/>
    <mergeCell ref="A2:E2"/>
    <mergeCell ref="A3:E3"/>
    <mergeCell ref="A4:E4"/>
    <mergeCell ref="A5:E5"/>
    <mergeCell ref="B15:E15"/>
  </mergeCells>
  <printOptions horizontalCentered="1"/>
  <pageMargins left="0.7" right="0.7" top="0.75" bottom="0.75" header="0.3" footer="0.3"/>
  <pageSetup scale="72"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97F1-ED3B-4A9E-B00E-8ED2980D0A13}">
  <sheetPr codeName="Sheet59">
    <tabColor rgb="FFFFCC00"/>
    <pageSetUpPr fitToPage="1"/>
  </sheetPr>
  <dimension ref="A2:K26"/>
  <sheetViews>
    <sheetView showGridLines="0" zoomScaleNormal="100" zoomScaleSheetLayoutView="80" workbookViewId="0">
      <selection activeCell="H15" sqref="H15"/>
    </sheetView>
  </sheetViews>
  <sheetFormatPr defaultColWidth="8.875" defaultRowHeight="15" x14ac:dyDescent="0.25"/>
  <cols>
    <col min="1" max="1" width="8.875" style="392"/>
    <col min="2" max="2" width="50.125" style="392" customWidth="1"/>
    <col min="3" max="3" width="17.5" style="392" hidden="1" customWidth="1"/>
    <col min="4" max="4" width="21.5" style="392" customWidth="1"/>
    <col min="5" max="5" width="15.25" style="392" customWidth="1"/>
    <col min="6" max="7" width="8.875" style="392"/>
    <col min="8" max="8" width="18.375" style="392" customWidth="1"/>
    <col min="9" max="9" width="23.125" style="392" customWidth="1"/>
    <col min="10" max="16384" width="8.875" style="392"/>
  </cols>
  <sheetData>
    <row r="2" spans="1:11" ht="20.100000000000001" customHeight="1" x14ac:dyDescent="0.25">
      <c r="A2" s="552" t="s">
        <v>137</v>
      </c>
      <c r="B2" s="552"/>
      <c r="C2" s="552"/>
      <c r="D2" s="552"/>
      <c r="E2" s="552"/>
      <c r="F2" s="552"/>
      <c r="G2" s="552"/>
      <c r="H2" s="133"/>
      <c r="I2" s="133"/>
      <c r="J2" s="133"/>
      <c r="K2" s="133"/>
    </row>
    <row r="3" spans="1:11" ht="20.100000000000001" customHeight="1" x14ac:dyDescent="0.25">
      <c r="A3" s="552" t="s">
        <v>161</v>
      </c>
      <c r="B3" s="552"/>
      <c r="C3" s="552"/>
      <c r="D3" s="552"/>
      <c r="E3" s="552"/>
      <c r="F3" s="552"/>
      <c r="G3" s="552"/>
      <c r="H3" s="133"/>
      <c r="I3" s="133"/>
      <c r="J3" s="133"/>
      <c r="K3" s="133"/>
    </row>
    <row r="4" spans="1:11" ht="20.100000000000001" customHeight="1" x14ac:dyDescent="0.25">
      <c r="A4" s="553" t="str">
        <f>'2024_BannerMD_BMT_AUT_ADULT'!A4:E4</f>
        <v>EFFECTIVE 10/01/2024 THROUGH 9/30/2025</v>
      </c>
      <c r="B4" s="553"/>
      <c r="C4" s="553"/>
      <c r="D4" s="553"/>
      <c r="E4" s="553"/>
      <c r="F4" s="553"/>
      <c r="G4" s="553"/>
      <c r="H4" s="134"/>
      <c r="I4" s="134"/>
      <c r="J4" s="134"/>
      <c r="K4" s="134"/>
    </row>
    <row r="5" spans="1:11" ht="20.100000000000001" customHeight="1" x14ac:dyDescent="0.25">
      <c r="A5" s="552" t="s">
        <v>138</v>
      </c>
      <c r="B5" s="552"/>
      <c r="C5" s="552"/>
      <c r="D5" s="552"/>
      <c r="E5" s="552"/>
      <c r="F5" s="552"/>
      <c r="G5" s="552"/>
      <c r="H5" s="133"/>
      <c r="I5" s="133"/>
      <c r="J5" s="133"/>
      <c r="K5" s="133"/>
    </row>
    <row r="7" spans="1:11" ht="41.1" customHeight="1" x14ac:dyDescent="0.25">
      <c r="B7" s="393" t="s">
        <v>20</v>
      </c>
      <c r="C7" s="394" t="s">
        <v>21</v>
      </c>
      <c r="D7" s="395" t="s">
        <v>152</v>
      </c>
      <c r="E7" s="396"/>
      <c r="F7" s="397"/>
      <c r="G7" s="397"/>
      <c r="H7" s="397" t="s">
        <v>162</v>
      </c>
    </row>
    <row r="8" spans="1:11" ht="59.45" customHeight="1" x14ac:dyDescent="0.25">
      <c r="B8" s="398" t="s">
        <v>139</v>
      </c>
      <c r="C8" s="399" t="s">
        <v>142</v>
      </c>
      <c r="D8" s="400" t="s">
        <v>142</v>
      </c>
      <c r="E8" s="396"/>
      <c r="F8" s="397"/>
      <c r="G8" s="397"/>
      <c r="H8" s="426"/>
    </row>
    <row r="9" spans="1:11" ht="41.1" customHeight="1" x14ac:dyDescent="0.25">
      <c r="B9" s="401" t="s">
        <v>25</v>
      </c>
      <c r="C9" s="219">
        <v>247469</v>
      </c>
      <c r="D9" s="402">
        <f>ROUND(C9*C$25,0)</f>
        <v>255710</v>
      </c>
      <c r="E9" s="403"/>
      <c r="F9" s="404"/>
      <c r="G9" s="404"/>
      <c r="H9" s="193"/>
    </row>
    <row r="10" spans="1:11" ht="41.1" customHeight="1" x14ac:dyDescent="0.25">
      <c r="B10" s="405" t="s">
        <v>26</v>
      </c>
      <c r="C10" s="219">
        <v>142304</v>
      </c>
      <c r="D10" s="402">
        <f>ROUND(C10*C$25,0)</f>
        <v>147043</v>
      </c>
      <c r="E10" s="403"/>
      <c r="F10" s="404"/>
      <c r="G10" s="404"/>
      <c r="H10" s="193"/>
    </row>
    <row r="11" spans="1:11" ht="41.1" customHeight="1" x14ac:dyDescent="0.25">
      <c r="B11" s="405" t="s">
        <v>153</v>
      </c>
      <c r="C11" s="219">
        <v>54211</v>
      </c>
      <c r="D11" s="402">
        <f>ROUND(C11*C$25,0)</f>
        <v>56016</v>
      </c>
      <c r="E11" s="403"/>
      <c r="F11" s="404"/>
      <c r="G11" s="404"/>
      <c r="H11" s="193"/>
    </row>
    <row r="12" spans="1:11" ht="30.75" customHeight="1" x14ac:dyDescent="0.25">
      <c r="B12" s="406" t="s">
        <v>69</v>
      </c>
      <c r="C12" s="407">
        <f>SUM(C8:C11)</f>
        <v>443984</v>
      </c>
      <c r="D12" s="407">
        <f>SUM(D8:D11)</f>
        <v>458769</v>
      </c>
      <c r="E12" s="404"/>
      <c r="F12" s="404"/>
      <c r="G12" s="404"/>
      <c r="H12" s="193"/>
    </row>
    <row r="13" spans="1:11" x14ac:dyDescent="0.25">
      <c r="B13" s="404"/>
      <c r="C13" s="404"/>
      <c r="D13" s="404"/>
      <c r="E13" s="404"/>
      <c r="F13" s="404"/>
      <c r="G13" s="404"/>
      <c r="H13" s="404"/>
    </row>
    <row r="14" spans="1:11" s="360" customFormat="1" ht="46.5" customHeight="1" x14ac:dyDescent="0.15">
      <c r="A14" s="348"/>
      <c r="B14" s="564" t="s">
        <v>95</v>
      </c>
      <c r="C14" s="565"/>
      <c r="D14" s="565"/>
      <c r="E14" s="566"/>
      <c r="F14" s="428"/>
      <c r="G14" s="429"/>
    </row>
    <row r="15" spans="1:11" s="362" customFormat="1" ht="38.25" customHeight="1" x14ac:dyDescent="0.15">
      <c r="A15" s="348"/>
      <c r="B15" s="348"/>
      <c r="C15" s="348"/>
      <c r="D15" s="408"/>
      <c r="E15" s="348"/>
      <c r="F15" s="348"/>
      <c r="G15" s="348"/>
      <c r="H15" s="348"/>
      <c r="I15" s="348"/>
    </row>
    <row r="16" spans="1:11" ht="48" customHeight="1" x14ac:dyDescent="0.25">
      <c r="B16" s="409"/>
      <c r="C16" s="409" t="s">
        <v>50</v>
      </c>
      <c r="D16" s="410" t="s">
        <v>50</v>
      </c>
      <c r="I16" s="411"/>
    </row>
    <row r="17" spans="1:9" ht="78.75" customHeight="1" x14ac:dyDescent="0.25">
      <c r="B17" s="412" t="s">
        <v>163</v>
      </c>
      <c r="C17" s="413">
        <v>1120502.5537075198</v>
      </c>
      <c r="D17" s="414">
        <f>C17*C$25</f>
        <v>1157815.2887459802</v>
      </c>
      <c r="E17" s="415" t="s">
        <v>144</v>
      </c>
      <c r="F17" s="416"/>
    </row>
    <row r="18" spans="1:9" s="362" customFormat="1" ht="12.75" x14ac:dyDescent="0.15">
      <c r="A18" s="348"/>
      <c r="B18" s="417"/>
      <c r="C18" s="417"/>
      <c r="D18" s="418"/>
      <c r="E18" s="348"/>
      <c r="F18" s="348"/>
      <c r="G18" s="348"/>
      <c r="H18" s="348"/>
      <c r="I18" s="348"/>
    </row>
    <row r="19" spans="1:9" s="15" customFormat="1" ht="81.75" customHeight="1" x14ac:dyDescent="0.15">
      <c r="B19" s="537" t="s">
        <v>164</v>
      </c>
      <c r="C19" s="538"/>
      <c r="D19" s="538"/>
      <c r="E19" s="539"/>
      <c r="F19" s="1"/>
      <c r="G19" s="1"/>
      <c r="H19" s="1"/>
      <c r="I19" s="1"/>
    </row>
    <row r="24" spans="1:9" s="362" customFormat="1" ht="12.75" hidden="1" x14ac:dyDescent="0.15">
      <c r="B24" s="361" t="s">
        <v>52</v>
      </c>
      <c r="C24" s="348"/>
      <c r="D24" s="348"/>
      <c r="E24" s="348"/>
      <c r="F24" s="348"/>
    </row>
    <row r="25" spans="1:9" s="362" customFormat="1" ht="18" hidden="1" x14ac:dyDescent="0.15">
      <c r="B25" s="363" t="s">
        <v>33</v>
      </c>
      <c r="C25" s="484">
        <f>'2024_BannerMD_BMT_AUT_ADULT'!$C$21</f>
        <v>1.0333000000000001</v>
      </c>
    </row>
    <row r="26" spans="1:9" s="362" customFormat="1" ht="12.75" x14ac:dyDescent="0.15">
      <c r="B26" s="348"/>
      <c r="C26" s="195"/>
    </row>
  </sheetData>
  <mergeCells count="6">
    <mergeCell ref="B19:E19"/>
    <mergeCell ref="B14:E14"/>
    <mergeCell ref="A2:G2"/>
    <mergeCell ref="A3:G3"/>
    <mergeCell ref="A4:G4"/>
    <mergeCell ref="A5:G5"/>
  </mergeCells>
  <printOptions horizontalCentered="1"/>
  <pageMargins left="0.7" right="0.7" top="0.75" bottom="0.75" header="0.3" footer="0.3"/>
  <pageSetup scale="74"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60">
    <tabColor rgb="FFFFCC00"/>
    <pageSetUpPr fitToPage="1"/>
  </sheetPr>
  <dimension ref="A2:K28"/>
  <sheetViews>
    <sheetView showGridLines="0" zoomScale="90" zoomScaleNormal="90" zoomScaleSheetLayoutView="80" workbookViewId="0">
      <selection activeCell="H15" sqref="H15"/>
    </sheetView>
  </sheetViews>
  <sheetFormatPr defaultColWidth="8.875" defaultRowHeight="15" x14ac:dyDescent="0.25"/>
  <cols>
    <col min="1" max="1" width="8.875" style="107"/>
    <col min="2" max="2" width="50.125" style="107" customWidth="1"/>
    <col min="3" max="3" width="11.375" style="107" hidden="1" customWidth="1"/>
    <col min="4" max="4" width="21.5" style="107" customWidth="1"/>
    <col min="5" max="7" width="8.875" style="107"/>
    <col min="8" max="8" width="0.625" style="107" customWidth="1"/>
    <col min="9" max="9" width="3.5" style="107" customWidth="1"/>
    <col min="10" max="16384" width="8.875" style="107"/>
  </cols>
  <sheetData>
    <row r="2" spans="1:11" ht="20.100000000000001" customHeight="1" x14ac:dyDescent="0.25">
      <c r="A2" s="552" t="s">
        <v>137</v>
      </c>
      <c r="B2" s="552"/>
      <c r="C2" s="552"/>
      <c r="D2" s="552"/>
      <c r="E2" s="552"/>
      <c r="F2" s="552"/>
      <c r="G2" s="552"/>
      <c r="H2" s="133"/>
      <c r="I2" s="133"/>
      <c r="J2" s="133"/>
      <c r="K2" s="133"/>
    </row>
    <row r="3" spans="1:11" ht="20.100000000000001" customHeight="1" x14ac:dyDescent="0.25">
      <c r="A3" s="552" t="s">
        <v>165</v>
      </c>
      <c r="B3" s="552"/>
      <c r="C3" s="552"/>
      <c r="D3" s="552"/>
      <c r="E3" s="552"/>
      <c r="F3" s="552"/>
      <c r="G3" s="552"/>
      <c r="H3" s="133"/>
      <c r="I3" s="133"/>
      <c r="J3" s="133"/>
      <c r="K3" s="133"/>
    </row>
    <row r="4" spans="1:11" ht="20.100000000000001" customHeight="1" x14ac:dyDescent="0.25">
      <c r="A4" s="553" t="str">
        <f>'2024_BannerMD_BMT_AUT_ADULT'!A4:E4</f>
        <v>EFFECTIVE 10/01/2024 THROUGH 9/30/2025</v>
      </c>
      <c r="B4" s="553"/>
      <c r="C4" s="553"/>
      <c r="D4" s="553"/>
      <c r="E4" s="553"/>
      <c r="F4" s="553"/>
      <c r="G4" s="553"/>
      <c r="H4" s="134"/>
      <c r="I4" s="134"/>
      <c r="J4" s="134"/>
      <c r="K4" s="134"/>
    </row>
    <row r="5" spans="1:11" ht="20.100000000000001" customHeight="1" x14ac:dyDescent="0.25">
      <c r="A5" s="552" t="s">
        <v>138</v>
      </c>
      <c r="B5" s="552"/>
      <c r="C5" s="552"/>
      <c r="D5" s="552"/>
      <c r="E5" s="552"/>
      <c r="F5" s="552"/>
      <c r="G5" s="552"/>
      <c r="H5" s="133"/>
      <c r="I5" s="133"/>
      <c r="J5" s="133"/>
      <c r="K5" s="133"/>
    </row>
    <row r="7" spans="1:11" ht="41.1" customHeight="1" x14ac:dyDescent="0.25">
      <c r="B7" s="108" t="s">
        <v>20</v>
      </c>
      <c r="C7" s="109" t="s">
        <v>21</v>
      </c>
      <c r="D7" s="110" t="s">
        <v>152</v>
      </c>
      <c r="E7" s="111"/>
      <c r="F7" s="112"/>
      <c r="G7" s="112"/>
      <c r="H7" s="112" t="s">
        <v>162</v>
      </c>
    </row>
    <row r="8" spans="1:11" ht="59.45" customHeight="1" x14ac:dyDescent="0.25">
      <c r="B8" s="113" t="s">
        <v>139</v>
      </c>
      <c r="C8" s="218" t="s">
        <v>142</v>
      </c>
      <c r="D8" s="114" t="s">
        <v>142</v>
      </c>
      <c r="E8" s="111"/>
      <c r="F8" s="112"/>
      <c r="G8" s="112"/>
      <c r="H8" s="112"/>
    </row>
    <row r="9" spans="1:11" ht="41.1" customHeight="1" x14ac:dyDescent="0.25">
      <c r="B9" s="115" t="s">
        <v>25</v>
      </c>
      <c r="C9" s="219">
        <v>247469</v>
      </c>
      <c r="D9" s="143">
        <f>ROUND(C9*C$27,0)</f>
        <v>255710</v>
      </c>
      <c r="E9" s="116"/>
      <c r="F9" s="117"/>
      <c r="G9" s="117"/>
      <c r="H9" s="117"/>
    </row>
    <row r="10" spans="1:11" ht="41.1" customHeight="1" x14ac:dyDescent="0.25">
      <c r="B10" s="118" t="s">
        <v>26</v>
      </c>
      <c r="C10" s="219">
        <v>142304</v>
      </c>
      <c r="D10" s="143">
        <f>ROUND(C10*C$27,0)</f>
        <v>147043</v>
      </c>
      <c r="E10" s="116"/>
      <c r="F10" s="117"/>
      <c r="G10" s="117"/>
      <c r="H10" s="117"/>
    </row>
    <row r="11" spans="1:11" ht="41.1" customHeight="1" x14ac:dyDescent="0.25">
      <c r="B11" s="118" t="s">
        <v>153</v>
      </c>
      <c r="C11" s="219">
        <v>54211</v>
      </c>
      <c r="D11" s="143">
        <f>ROUND(C11*C$27,0)</f>
        <v>56016</v>
      </c>
      <c r="E11" s="116"/>
      <c r="F11" s="117"/>
      <c r="G11" s="117"/>
      <c r="H11" s="117"/>
    </row>
    <row r="12" spans="1:11" ht="30.75" customHeight="1" x14ac:dyDescent="0.25">
      <c r="B12" s="119" t="s">
        <v>166</v>
      </c>
      <c r="C12" s="166">
        <f>SUM(C8:C11)</f>
        <v>443984</v>
      </c>
      <c r="D12" s="166">
        <f>SUM(D8:D11)</f>
        <v>458769</v>
      </c>
      <c r="E12" s="117"/>
      <c r="F12" s="117"/>
      <c r="G12" s="117"/>
      <c r="H12" s="117"/>
    </row>
    <row r="13" spans="1:11" x14ac:dyDescent="0.25">
      <c r="B13" s="117"/>
      <c r="C13" s="117"/>
      <c r="D13" s="117"/>
      <c r="E13" s="117"/>
      <c r="F13" s="117"/>
      <c r="G13" s="117"/>
      <c r="H13" s="117"/>
    </row>
    <row r="14" spans="1:11" ht="46.5" customHeight="1" x14ac:dyDescent="0.25">
      <c r="B14" s="537" t="s">
        <v>155</v>
      </c>
      <c r="C14" s="538"/>
      <c r="D14" s="538"/>
      <c r="E14" s="538"/>
      <c r="F14" s="538"/>
      <c r="G14" s="539"/>
    </row>
    <row r="15" spans="1:11" ht="38.25" customHeight="1" x14ac:dyDescent="0.25"/>
    <row r="16" spans="1:11" customFormat="1" ht="48" customHeight="1" x14ac:dyDescent="0.15">
      <c r="A16" s="15"/>
      <c r="B16" s="537" t="s">
        <v>95</v>
      </c>
      <c r="C16" s="538"/>
      <c r="D16" s="538"/>
      <c r="E16" s="538"/>
      <c r="F16" s="538"/>
      <c r="G16" s="539"/>
    </row>
    <row r="17" spans="1:9" s="10" customFormat="1" ht="78.75" customHeight="1" x14ac:dyDescent="0.15">
      <c r="A17" s="15"/>
      <c r="B17" s="15"/>
      <c r="C17" s="15"/>
      <c r="D17" s="152"/>
      <c r="E17" s="15"/>
      <c r="F17" s="15"/>
      <c r="G17" s="15"/>
      <c r="H17" s="15"/>
      <c r="I17" s="15"/>
    </row>
    <row r="18" spans="1:9" s="10" customFormat="1" ht="12.75" x14ac:dyDescent="0.15">
      <c r="A18" s="15"/>
      <c r="B18" s="9"/>
      <c r="C18" s="9"/>
      <c r="D18" s="154"/>
      <c r="E18" s="15"/>
      <c r="F18" s="15"/>
      <c r="G18" s="15"/>
      <c r="H18" s="15"/>
      <c r="I18" s="15"/>
    </row>
    <row r="20" spans="1:9" s="10" customFormat="1" ht="25.5" x14ac:dyDescent="0.15">
      <c r="A20" s="15"/>
      <c r="B20" s="1"/>
      <c r="C20" s="1" t="s">
        <v>50</v>
      </c>
      <c r="D20" s="172" t="s">
        <v>50</v>
      </c>
      <c r="E20" s="15"/>
      <c r="F20" s="15"/>
      <c r="G20" s="15"/>
      <c r="H20" s="15"/>
      <c r="I20" s="15"/>
    </row>
    <row r="21" spans="1:9" s="10" customFormat="1" ht="81" customHeight="1" x14ac:dyDescent="0.15">
      <c r="A21" s="15"/>
      <c r="B21" s="383" t="s">
        <v>167</v>
      </c>
      <c r="C21" s="173">
        <v>1120502.5537075198</v>
      </c>
      <c r="D21" s="173">
        <f>C21*C$27</f>
        <v>1157815.2887459802</v>
      </c>
      <c r="E21" s="567" t="s">
        <v>144</v>
      </c>
      <c r="F21" s="538"/>
      <c r="G21" s="538"/>
      <c r="H21" s="538"/>
      <c r="I21" s="539"/>
    </row>
    <row r="23" spans="1:9" s="15" customFormat="1" ht="73.5" customHeight="1" x14ac:dyDescent="0.15">
      <c r="B23" s="537" t="s">
        <v>168</v>
      </c>
      <c r="C23" s="538"/>
      <c r="D23" s="538"/>
      <c r="E23" s="538"/>
      <c r="F23" s="538"/>
      <c r="G23" s="538"/>
      <c r="H23" s="538"/>
      <c r="I23" s="539"/>
    </row>
    <row r="26" spans="1:9" s="10" customFormat="1" ht="12.75" hidden="1" x14ac:dyDescent="0.15">
      <c r="B26" s="136" t="s">
        <v>52</v>
      </c>
      <c r="C26" s="15"/>
      <c r="D26" s="15"/>
      <c r="E26" s="15"/>
      <c r="F26" s="15"/>
    </row>
    <row r="27" spans="1:9" s="10" customFormat="1" ht="18" hidden="1" x14ac:dyDescent="0.15">
      <c r="B27" s="25" t="s">
        <v>33</v>
      </c>
      <c r="C27" s="484">
        <f>'2024_BannerMD_BMT_AUT_ADULT'!$C$21</f>
        <v>1.0333000000000001</v>
      </c>
    </row>
    <row r="28" spans="1:9" s="10" customFormat="1" ht="12.75" x14ac:dyDescent="0.15">
      <c r="B28" s="15"/>
      <c r="C28" s="195"/>
    </row>
  </sheetData>
  <mergeCells count="8">
    <mergeCell ref="B23:I23"/>
    <mergeCell ref="E21:I21"/>
    <mergeCell ref="B16:G16"/>
    <mergeCell ref="B14:G14"/>
    <mergeCell ref="A2:G2"/>
    <mergeCell ref="A3:G3"/>
    <mergeCell ref="A4:G4"/>
    <mergeCell ref="A5:G5"/>
  </mergeCells>
  <printOptions horizontalCentered="1"/>
  <pageMargins left="0.7" right="0.7" top="0.75" bottom="0.75" header="0.3" footer="0.3"/>
  <pageSetup scale="63"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D40CA-0A1F-4548-AC42-92265FC70131}">
  <sheetPr>
    <tabColor rgb="FFFFCC00"/>
    <pageSetUpPr fitToPage="1"/>
  </sheetPr>
  <dimension ref="A2:K28"/>
  <sheetViews>
    <sheetView showGridLines="0" zoomScale="80" zoomScaleNormal="80" zoomScaleSheetLayoutView="80" workbookViewId="0">
      <selection activeCell="E21" sqref="E21:I21"/>
    </sheetView>
  </sheetViews>
  <sheetFormatPr defaultColWidth="8.875" defaultRowHeight="15" x14ac:dyDescent="0.25"/>
  <cols>
    <col min="1" max="1" width="8.875" style="513"/>
    <col min="2" max="2" width="50.25" style="513" customWidth="1"/>
    <col min="3" max="3" width="11.375" style="513" hidden="1" customWidth="1"/>
    <col min="4" max="4" width="21.5" style="513" customWidth="1"/>
    <col min="5" max="7" width="8.875" style="513"/>
    <col min="8" max="8" width="0.625" style="513" customWidth="1"/>
    <col min="9" max="9" width="3.5" style="513" customWidth="1"/>
    <col min="10" max="16384" width="8.875" style="513"/>
  </cols>
  <sheetData>
    <row r="2" spans="1:11" ht="20.100000000000001" customHeight="1" x14ac:dyDescent="0.25">
      <c r="A2" s="552" t="s">
        <v>137</v>
      </c>
      <c r="B2" s="552"/>
      <c r="C2" s="552"/>
      <c r="D2" s="552"/>
      <c r="E2" s="552"/>
      <c r="F2" s="552"/>
      <c r="G2" s="552"/>
      <c r="H2" s="133"/>
      <c r="I2" s="133"/>
      <c r="J2" s="133"/>
      <c r="K2" s="133"/>
    </row>
    <row r="3" spans="1:11" ht="20.100000000000001" customHeight="1" x14ac:dyDescent="0.25">
      <c r="A3" s="552" t="s">
        <v>169</v>
      </c>
      <c r="B3" s="552"/>
      <c r="C3" s="552"/>
      <c r="D3" s="552"/>
      <c r="E3" s="552"/>
      <c r="F3" s="552"/>
      <c r="G3" s="552"/>
      <c r="H3" s="133"/>
      <c r="I3" s="133"/>
      <c r="J3" s="133"/>
      <c r="K3" s="133"/>
    </row>
    <row r="4" spans="1:11" ht="20.100000000000001" customHeight="1" x14ac:dyDescent="0.25">
      <c r="A4" s="553" t="str">
        <f>'[2]2023_BannerMD_BMT_AUT_ADULT'!A4:E4</f>
        <v>EFFECTIVE 10/01/2023 THROUGH 9/30/2024</v>
      </c>
      <c r="B4" s="553"/>
      <c r="C4" s="553"/>
      <c r="D4" s="553"/>
      <c r="E4" s="553"/>
      <c r="F4" s="553"/>
      <c r="G4" s="553"/>
      <c r="H4" s="134"/>
      <c r="I4" s="134"/>
      <c r="J4" s="134"/>
      <c r="K4" s="134"/>
    </row>
    <row r="5" spans="1:11" ht="20.100000000000001" customHeight="1" x14ac:dyDescent="0.25">
      <c r="A5" s="552" t="s">
        <v>138</v>
      </c>
      <c r="B5" s="552"/>
      <c r="C5" s="552"/>
      <c r="D5" s="552"/>
      <c r="E5" s="552"/>
      <c r="F5" s="552"/>
      <c r="G5" s="552"/>
      <c r="H5" s="133"/>
      <c r="I5" s="133"/>
      <c r="J5" s="133"/>
      <c r="K5" s="133"/>
    </row>
    <row r="7" spans="1:11" ht="41.1" customHeight="1" x14ac:dyDescent="0.25">
      <c r="B7" s="514" t="s">
        <v>20</v>
      </c>
      <c r="C7" s="515" t="s">
        <v>21</v>
      </c>
      <c r="D7" s="516" t="s">
        <v>152</v>
      </c>
      <c r="E7" s="517"/>
      <c r="F7" s="518"/>
      <c r="G7" s="518"/>
      <c r="H7" s="518" t="s">
        <v>162</v>
      </c>
    </row>
    <row r="8" spans="1:11" ht="59.45" customHeight="1" x14ac:dyDescent="0.25">
      <c r="B8" s="519" t="s">
        <v>139</v>
      </c>
      <c r="C8" s="520" t="s">
        <v>142</v>
      </c>
      <c r="D8" s="521" t="s">
        <v>142</v>
      </c>
      <c r="E8" s="517"/>
      <c r="F8" s="518"/>
      <c r="G8" s="518"/>
      <c r="H8" s="518"/>
    </row>
    <row r="9" spans="1:11" ht="41.1" customHeight="1" x14ac:dyDescent="0.25">
      <c r="B9" s="522" t="s">
        <v>25</v>
      </c>
      <c r="C9" s="219">
        <v>238593</v>
      </c>
      <c r="D9" s="402">
        <v>407569</v>
      </c>
      <c r="E9" s="523"/>
      <c r="F9" s="524"/>
      <c r="G9" s="524"/>
      <c r="H9" s="524"/>
    </row>
    <row r="10" spans="1:11" ht="41.1" customHeight="1" x14ac:dyDescent="0.25">
      <c r="B10" s="525" t="s">
        <v>26</v>
      </c>
      <c r="C10" s="219">
        <v>137200</v>
      </c>
      <c r="D10" s="402">
        <v>142304</v>
      </c>
      <c r="E10" s="523"/>
      <c r="F10" s="524"/>
      <c r="G10" s="524"/>
      <c r="H10" s="524"/>
    </row>
    <row r="11" spans="1:11" ht="41.1" customHeight="1" x14ac:dyDescent="0.25">
      <c r="B11" s="525" t="s">
        <v>153</v>
      </c>
      <c r="C11" s="219">
        <v>52267</v>
      </c>
      <c r="D11" s="402">
        <v>54211</v>
      </c>
      <c r="E11" s="523"/>
      <c r="F11" s="524"/>
      <c r="G11" s="524"/>
      <c r="H11" s="524"/>
    </row>
    <row r="12" spans="1:11" ht="30.75" customHeight="1" x14ac:dyDescent="0.25">
      <c r="B12" s="526" t="s">
        <v>170</v>
      </c>
      <c r="C12" s="526"/>
      <c r="D12" s="527">
        <f>SUM(D8:D11)</f>
        <v>604084</v>
      </c>
      <c r="E12" s="524"/>
      <c r="F12" s="524"/>
      <c r="G12" s="524"/>
      <c r="H12" s="524"/>
    </row>
    <row r="13" spans="1:11" x14ac:dyDescent="0.25">
      <c r="B13" s="524"/>
      <c r="C13" s="524"/>
      <c r="D13" s="524"/>
      <c r="E13" s="524"/>
      <c r="F13" s="524"/>
      <c r="G13" s="524"/>
      <c r="H13" s="524"/>
    </row>
    <row r="14" spans="1:11" ht="48.95" customHeight="1" x14ac:dyDescent="0.25">
      <c r="B14" s="564" t="s">
        <v>155</v>
      </c>
      <c r="C14" s="565"/>
      <c r="D14" s="565"/>
      <c r="E14" s="565"/>
      <c r="F14" s="565"/>
      <c r="G14" s="566"/>
    </row>
    <row r="15" spans="1:11" ht="29.45" customHeight="1" x14ac:dyDescent="0.25"/>
    <row r="16" spans="1:11" s="360" customFormat="1" ht="48" customHeight="1" x14ac:dyDescent="0.15">
      <c r="A16" s="348"/>
      <c r="B16" s="564" t="s">
        <v>95</v>
      </c>
      <c r="C16" s="565"/>
      <c r="D16" s="565"/>
      <c r="E16" s="565"/>
      <c r="F16" s="565"/>
      <c r="G16" s="566"/>
    </row>
    <row r="17" spans="1:9" s="362" customFormat="1" ht="78.75" customHeight="1" x14ac:dyDescent="0.15">
      <c r="A17" s="348"/>
      <c r="B17" s="348"/>
      <c r="C17" s="348"/>
      <c r="D17" s="408"/>
      <c r="E17" s="348"/>
      <c r="F17" s="348"/>
      <c r="G17" s="348"/>
      <c r="H17" s="348"/>
      <c r="I17" s="348"/>
    </row>
    <row r="18" spans="1:9" s="362" customFormat="1" ht="12.75" x14ac:dyDescent="0.15">
      <c r="A18" s="348"/>
      <c r="B18" s="417"/>
      <c r="C18" s="417"/>
      <c r="D18" s="418"/>
      <c r="E18" s="348"/>
      <c r="F18" s="348"/>
      <c r="G18" s="348"/>
      <c r="H18" s="348"/>
      <c r="I18" s="348"/>
    </row>
    <row r="20" spans="1:9" s="362" customFormat="1" ht="25.5" x14ac:dyDescent="0.15">
      <c r="A20" s="348"/>
      <c r="B20" s="429"/>
      <c r="C20" s="429" t="s">
        <v>50</v>
      </c>
      <c r="D20" s="528" t="s">
        <v>50</v>
      </c>
      <c r="E20" s="348"/>
      <c r="F20" s="348"/>
      <c r="G20" s="348"/>
      <c r="H20" s="348"/>
      <c r="I20" s="348"/>
    </row>
    <row r="21" spans="1:9" s="362" customFormat="1" ht="81" customHeight="1" x14ac:dyDescent="0.15">
      <c r="A21" s="348"/>
      <c r="B21" s="531" t="s">
        <v>171</v>
      </c>
      <c r="C21" s="529">
        <v>1080314.8415999999</v>
      </c>
      <c r="D21" s="530">
        <v>1522292</v>
      </c>
      <c r="E21" s="568" t="s">
        <v>144</v>
      </c>
      <c r="F21" s="565"/>
      <c r="G21" s="565"/>
      <c r="H21" s="565"/>
      <c r="I21" s="566"/>
    </row>
    <row r="23" spans="1:9" s="348" customFormat="1" ht="73.5" customHeight="1" x14ac:dyDescent="0.15">
      <c r="B23" s="564" t="s">
        <v>168</v>
      </c>
      <c r="C23" s="565"/>
      <c r="D23" s="565"/>
      <c r="E23" s="565"/>
      <c r="F23" s="565"/>
      <c r="G23" s="565"/>
      <c r="H23" s="565"/>
      <c r="I23" s="566"/>
    </row>
    <row r="26" spans="1:9" s="362" customFormat="1" ht="12.75" hidden="1" x14ac:dyDescent="0.15">
      <c r="B26" s="361" t="s">
        <v>52</v>
      </c>
      <c r="C26" s="348"/>
      <c r="D26" s="348"/>
      <c r="E26" s="348"/>
      <c r="F26" s="348"/>
    </row>
    <row r="27" spans="1:9" s="362" customFormat="1" ht="12.75" hidden="1" x14ac:dyDescent="0.15">
      <c r="B27" s="363" t="s">
        <v>33</v>
      </c>
      <c r="C27" s="27">
        <v>1.0371999999999999</v>
      </c>
    </row>
    <row r="28" spans="1:9" s="362" customFormat="1" ht="12.75" x14ac:dyDescent="0.15">
      <c r="B28" s="348"/>
      <c r="C28" s="195"/>
    </row>
  </sheetData>
  <mergeCells count="8">
    <mergeCell ref="E21:I21"/>
    <mergeCell ref="B23:I23"/>
    <mergeCell ref="A2:G2"/>
    <mergeCell ref="A3:G3"/>
    <mergeCell ref="A4:G4"/>
    <mergeCell ref="A5:G5"/>
    <mergeCell ref="B14:G14"/>
    <mergeCell ref="B16:G16"/>
  </mergeCells>
  <printOptions horizontalCentered="1"/>
  <pageMargins left="0.7" right="0.7" top="0.75" bottom="0.75" header="0.3" footer="0.3"/>
  <pageSetup scale="63"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62">
    <tabColor rgb="FFFFCC00"/>
    <pageSetUpPr fitToPage="1"/>
  </sheetPr>
  <dimension ref="A2:K27"/>
  <sheetViews>
    <sheetView showGridLines="0" zoomScale="90" zoomScaleNormal="90" workbookViewId="0">
      <selection activeCell="H15" sqref="H15"/>
    </sheetView>
  </sheetViews>
  <sheetFormatPr defaultColWidth="8.875" defaultRowHeight="15" x14ac:dyDescent="0.25"/>
  <cols>
    <col min="1" max="1" width="8.875" style="107"/>
    <col min="2" max="2" width="49.625" style="107" customWidth="1"/>
    <col min="3" max="3" width="16.375" style="107" hidden="1" customWidth="1"/>
    <col min="4" max="4" width="22.375" style="107" customWidth="1"/>
    <col min="5" max="16384" width="8.875" style="107"/>
  </cols>
  <sheetData>
    <row r="2" spans="1:11" ht="20.100000000000001" customHeight="1" x14ac:dyDescent="0.25">
      <c r="A2" s="552" t="s">
        <v>137</v>
      </c>
      <c r="B2" s="552"/>
      <c r="C2" s="552"/>
      <c r="D2" s="552"/>
      <c r="E2" s="552"/>
      <c r="F2" s="552"/>
      <c r="G2" s="552"/>
      <c r="H2" s="133"/>
      <c r="I2" s="133"/>
      <c r="J2" s="133"/>
      <c r="K2" s="133"/>
    </row>
    <row r="3" spans="1:11" ht="20.100000000000001" customHeight="1" x14ac:dyDescent="0.25">
      <c r="A3" s="552" t="s">
        <v>172</v>
      </c>
      <c r="B3" s="552"/>
      <c r="C3" s="552"/>
      <c r="D3" s="552"/>
      <c r="E3" s="552"/>
      <c r="F3" s="552"/>
      <c r="G3" s="552"/>
      <c r="H3" s="133"/>
      <c r="I3" s="133"/>
      <c r="J3" s="133"/>
      <c r="K3" s="133"/>
    </row>
    <row r="4" spans="1:11" ht="20.100000000000001" customHeight="1" x14ac:dyDescent="0.25">
      <c r="A4" s="552" t="s">
        <v>173</v>
      </c>
      <c r="B4" s="552"/>
      <c r="C4" s="552"/>
      <c r="D4" s="552"/>
      <c r="E4" s="552"/>
      <c r="F4" s="552"/>
      <c r="G4" s="552"/>
      <c r="H4" s="133"/>
      <c r="I4" s="133"/>
      <c r="J4" s="133"/>
      <c r="K4" s="133"/>
    </row>
    <row r="5" spans="1:11" ht="20.100000000000001" customHeight="1" x14ac:dyDescent="0.25">
      <c r="A5" s="553" t="str">
        <f>'2024_BannerMD_BMT_AUT_ADULT'!A4:E4</f>
        <v>EFFECTIVE 10/01/2024 THROUGH 9/30/2025</v>
      </c>
      <c r="B5" s="553"/>
      <c r="C5" s="553"/>
      <c r="D5" s="553"/>
      <c r="E5" s="553"/>
      <c r="F5" s="553"/>
      <c r="G5" s="553"/>
      <c r="H5" s="134"/>
      <c r="I5" s="134"/>
      <c r="J5" s="134"/>
      <c r="K5" s="134"/>
    </row>
    <row r="6" spans="1:11" ht="20.100000000000001" customHeight="1" x14ac:dyDescent="0.25">
      <c r="A6" s="552" t="s">
        <v>138</v>
      </c>
      <c r="B6" s="552"/>
      <c r="C6" s="552"/>
      <c r="D6" s="552"/>
      <c r="E6" s="552"/>
      <c r="F6" s="552"/>
      <c r="G6" s="552"/>
      <c r="H6" s="133"/>
      <c r="I6" s="133"/>
      <c r="J6" s="133"/>
      <c r="K6" s="133"/>
    </row>
    <row r="7" spans="1:11" ht="15.75" thickBot="1" x14ac:dyDescent="0.3"/>
    <row r="8" spans="1:11" ht="31.5" customHeight="1" x14ac:dyDescent="0.25">
      <c r="B8" s="276" t="s">
        <v>20</v>
      </c>
      <c r="C8" s="269" t="s">
        <v>21</v>
      </c>
      <c r="D8" s="270" t="s">
        <v>152</v>
      </c>
      <c r="E8" s="111"/>
      <c r="F8" s="112"/>
      <c r="G8" s="112"/>
      <c r="H8" s="112"/>
    </row>
    <row r="9" spans="1:11" ht="66.599999999999994" customHeight="1" x14ac:dyDescent="0.25">
      <c r="B9" s="271" t="s">
        <v>174</v>
      </c>
      <c r="C9" s="218" t="s">
        <v>142</v>
      </c>
      <c r="D9" s="277" t="s">
        <v>142</v>
      </c>
      <c r="E9" s="111"/>
      <c r="F9" s="112"/>
      <c r="G9" s="112"/>
      <c r="H9" s="112"/>
    </row>
    <row r="10" spans="1:11" ht="41.1" customHeight="1" x14ac:dyDescent="0.25">
      <c r="B10" s="273" t="s">
        <v>25</v>
      </c>
      <c r="C10" s="219">
        <v>472993</v>
      </c>
      <c r="D10" s="274">
        <f>ROUND(C10*C$26,0)</f>
        <v>488744</v>
      </c>
      <c r="E10" s="116"/>
      <c r="F10" s="117"/>
      <c r="G10" s="117"/>
      <c r="H10" s="117"/>
    </row>
    <row r="11" spans="1:11" ht="41.1" customHeight="1" x14ac:dyDescent="0.25">
      <c r="B11" s="275" t="s">
        <v>26</v>
      </c>
      <c r="C11" s="219">
        <v>459440</v>
      </c>
      <c r="D11" s="274">
        <f>ROUND(C11*C$26,0)</f>
        <v>474739</v>
      </c>
      <c r="E11" s="116"/>
      <c r="F11" s="117"/>
      <c r="G11" s="117"/>
      <c r="H11" s="117"/>
    </row>
    <row r="12" spans="1:11" ht="41.1" customHeight="1" x14ac:dyDescent="0.25">
      <c r="B12" s="275" t="s">
        <v>153</v>
      </c>
      <c r="C12" s="219">
        <v>36863</v>
      </c>
      <c r="D12" s="274">
        <f>ROUND(C12*C$26,0)</f>
        <v>38091</v>
      </c>
      <c r="E12" s="116"/>
      <c r="F12" s="117"/>
      <c r="G12" s="117"/>
      <c r="H12" s="117"/>
    </row>
    <row r="13" spans="1:11" ht="24.75" customHeight="1" x14ac:dyDescent="0.25">
      <c r="B13" s="287" t="s">
        <v>175</v>
      </c>
      <c r="C13" s="288">
        <f>SUM(C9:C12)</f>
        <v>969296</v>
      </c>
      <c r="D13" s="288">
        <f>SUM(D9:D12)</f>
        <v>1001574</v>
      </c>
      <c r="E13" s="117"/>
      <c r="F13" s="117"/>
      <c r="G13" s="117"/>
      <c r="H13" s="117"/>
    </row>
    <row r="14" spans="1:11" ht="46.5" customHeight="1" x14ac:dyDescent="0.25">
      <c r="B14" s="117"/>
      <c r="C14" s="117"/>
      <c r="D14" s="167"/>
      <c r="E14" s="117"/>
      <c r="F14" s="117"/>
      <c r="G14" s="117"/>
      <c r="H14" s="117"/>
    </row>
    <row r="15" spans="1:11" ht="38.25" customHeight="1" x14ac:dyDescent="0.25">
      <c r="B15" s="117"/>
      <c r="C15" s="117"/>
      <c r="D15" s="121"/>
      <c r="E15" s="117"/>
      <c r="F15" s="117"/>
      <c r="G15" s="117"/>
      <c r="H15" s="117"/>
    </row>
    <row r="16" spans="1:11" ht="48" customHeight="1" x14ac:dyDescent="0.25">
      <c r="B16" s="558" t="s">
        <v>155</v>
      </c>
      <c r="C16" s="559"/>
      <c r="D16" s="559"/>
      <c r="E16" s="559"/>
      <c r="F16" s="559"/>
      <c r="G16" s="560"/>
    </row>
    <row r="17" spans="2:7" ht="78.75" customHeight="1" x14ac:dyDescent="0.25"/>
    <row r="18" spans="2:7" x14ac:dyDescent="0.25">
      <c r="B18" s="122"/>
      <c r="C18" s="122" t="s">
        <v>50</v>
      </c>
      <c r="D18" s="112" t="s">
        <v>50</v>
      </c>
      <c r="E18" s="117"/>
      <c r="F18" s="117"/>
      <c r="G18" s="126"/>
    </row>
    <row r="19" spans="2:7" ht="93.6" customHeight="1" x14ac:dyDescent="0.25">
      <c r="B19" s="123" t="s">
        <v>176</v>
      </c>
      <c r="C19" s="249">
        <v>2446265</v>
      </c>
      <c r="D19" s="274">
        <f>ROUND(C19*C$26,0)</f>
        <v>2527726</v>
      </c>
      <c r="E19" s="561" t="s">
        <v>144</v>
      </c>
      <c r="F19" s="562"/>
      <c r="G19" s="563"/>
    </row>
    <row r="21" spans="2:7" ht="29.1" customHeight="1" x14ac:dyDescent="0.25">
      <c r="B21" s="537" t="s">
        <v>95</v>
      </c>
      <c r="C21" s="538"/>
      <c r="D21" s="538"/>
      <c r="E21" s="538"/>
      <c r="F21" s="538"/>
      <c r="G21" s="539"/>
    </row>
    <row r="25" spans="2:7" s="10" customFormat="1" ht="12.75" hidden="1" x14ac:dyDescent="0.15">
      <c r="B25" s="136" t="s">
        <v>52</v>
      </c>
      <c r="C25" s="15"/>
      <c r="D25" s="15"/>
      <c r="E25" s="15"/>
      <c r="F25" s="15"/>
    </row>
    <row r="26" spans="2:7" s="10" customFormat="1" ht="18" hidden="1" x14ac:dyDescent="0.15">
      <c r="B26" s="25" t="s">
        <v>33</v>
      </c>
      <c r="C26" s="484">
        <f>'2024_BannerMD_BMT_AUT_ADULT'!$C$21</f>
        <v>1.0333000000000001</v>
      </c>
    </row>
    <row r="27" spans="2:7" s="10" customFormat="1" ht="12.75" hidden="1" x14ac:dyDescent="0.15">
      <c r="B27" s="15" t="s">
        <v>53</v>
      </c>
      <c r="C27" s="195">
        <v>110000</v>
      </c>
    </row>
  </sheetData>
  <mergeCells count="8">
    <mergeCell ref="B21:G21"/>
    <mergeCell ref="B16:G16"/>
    <mergeCell ref="E19:G19"/>
    <mergeCell ref="A2:G2"/>
    <mergeCell ref="A3:G3"/>
    <mergeCell ref="A4:G4"/>
    <mergeCell ref="A5:G5"/>
    <mergeCell ref="A6:G6"/>
  </mergeCells>
  <printOptions horizontalCentered="1"/>
  <pageMargins left="0.7" right="0.7" top="0.75" bottom="0.75" header="0.3" footer="0.3"/>
  <pageSetup scale="66"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63">
    <tabColor rgb="FFFFCC00"/>
    <pageSetUpPr fitToPage="1"/>
  </sheetPr>
  <dimension ref="A2:L28"/>
  <sheetViews>
    <sheetView showGridLines="0" zoomScale="90" zoomScaleNormal="90" workbookViewId="0">
      <selection activeCell="H15" sqref="H15"/>
    </sheetView>
  </sheetViews>
  <sheetFormatPr defaultColWidth="8.875" defaultRowHeight="15" x14ac:dyDescent="0.25"/>
  <cols>
    <col min="1" max="1" width="8.875" style="107"/>
    <col min="2" max="2" width="44.5" style="107" customWidth="1"/>
    <col min="3" max="3" width="26.875" style="107" hidden="1" customWidth="1"/>
    <col min="4" max="4" width="26.875" style="107" customWidth="1"/>
    <col min="5" max="5" width="10" style="107" bestFit="1" customWidth="1"/>
    <col min="6" max="16384" width="8.875" style="107"/>
  </cols>
  <sheetData>
    <row r="2" spans="1:12" ht="20.100000000000001" customHeight="1" x14ac:dyDescent="0.25">
      <c r="A2" s="552" t="s">
        <v>137</v>
      </c>
      <c r="B2" s="552"/>
      <c r="C2" s="552"/>
      <c r="D2" s="552"/>
      <c r="E2" s="552"/>
      <c r="F2" s="552"/>
      <c r="G2" s="552"/>
      <c r="H2" s="133"/>
      <c r="I2" s="133"/>
      <c r="J2" s="133"/>
      <c r="K2" s="133"/>
    </row>
    <row r="3" spans="1:12" ht="20.100000000000001" customHeight="1" x14ac:dyDescent="0.25">
      <c r="A3" s="552" t="s">
        <v>177</v>
      </c>
      <c r="B3" s="552"/>
      <c r="C3" s="552"/>
      <c r="D3" s="552"/>
      <c r="E3" s="552"/>
      <c r="F3" s="552"/>
      <c r="G3" s="552"/>
      <c r="H3" s="133"/>
      <c r="I3" s="133"/>
      <c r="J3" s="133"/>
      <c r="K3" s="133"/>
    </row>
    <row r="4" spans="1:12" ht="20.100000000000001" customHeight="1" x14ac:dyDescent="0.25">
      <c r="A4" s="552" t="s">
        <v>178</v>
      </c>
      <c r="B4" s="552"/>
      <c r="C4" s="552"/>
      <c r="D4" s="552"/>
      <c r="E4" s="552"/>
      <c r="F4" s="552"/>
      <c r="G4" s="552"/>
      <c r="H4" s="133"/>
      <c r="I4" s="133"/>
      <c r="J4" s="133"/>
      <c r="K4" s="133"/>
    </row>
    <row r="5" spans="1:12" ht="20.100000000000001" customHeight="1" x14ac:dyDescent="0.25">
      <c r="A5" s="553" t="str">
        <f>'2024_BannerMD_BMT_AUT_ADULT'!A4:E4</f>
        <v>EFFECTIVE 10/01/2024 THROUGH 9/30/2025</v>
      </c>
      <c r="B5" s="553"/>
      <c r="C5" s="553"/>
      <c r="D5" s="553"/>
      <c r="E5" s="553"/>
      <c r="F5" s="553"/>
      <c r="G5" s="553"/>
      <c r="H5" s="134"/>
      <c r="I5" s="134"/>
      <c r="J5" s="134"/>
      <c r="K5" s="134"/>
    </row>
    <row r="6" spans="1:12" ht="20.100000000000001" customHeight="1" x14ac:dyDescent="0.25">
      <c r="A6" s="552" t="s">
        <v>138</v>
      </c>
      <c r="B6" s="552"/>
      <c r="C6" s="552"/>
      <c r="D6" s="552"/>
      <c r="E6" s="552"/>
      <c r="F6" s="552"/>
      <c r="G6" s="552"/>
      <c r="H6" s="133"/>
      <c r="I6" s="133"/>
      <c r="J6" s="133"/>
      <c r="K6" s="133"/>
    </row>
    <row r="8" spans="1:12" ht="15.75" thickBot="1" x14ac:dyDescent="0.3"/>
    <row r="9" spans="1:12" ht="50.45" customHeight="1" x14ac:dyDescent="0.25">
      <c r="B9" s="276" t="s">
        <v>20</v>
      </c>
      <c r="C9" s="269" t="s">
        <v>21</v>
      </c>
      <c r="D9" s="270" t="s">
        <v>152</v>
      </c>
      <c r="E9" s="111"/>
      <c r="F9" s="112"/>
      <c r="G9" s="112"/>
      <c r="H9" s="112"/>
    </row>
    <row r="10" spans="1:12" ht="58.15" customHeight="1" x14ac:dyDescent="0.25">
      <c r="B10" s="271" t="s">
        <v>174</v>
      </c>
      <c r="C10" s="222" t="s">
        <v>142</v>
      </c>
      <c r="D10" s="279" t="s">
        <v>142</v>
      </c>
      <c r="E10" s="111"/>
      <c r="F10" s="112"/>
      <c r="G10" s="112"/>
      <c r="H10" s="112"/>
    </row>
    <row r="11" spans="1:12" ht="39.950000000000003" customHeight="1" x14ac:dyDescent="0.25">
      <c r="B11" s="273" t="s">
        <v>25</v>
      </c>
      <c r="C11" s="223">
        <v>256569</v>
      </c>
      <c r="D11" s="280">
        <f>ROUND(C11*C$27,0)</f>
        <v>265113</v>
      </c>
      <c r="E11" s="116"/>
      <c r="F11" s="117"/>
      <c r="G11" s="117"/>
      <c r="H11" s="117"/>
    </row>
    <row r="12" spans="1:12" ht="39.950000000000003" customHeight="1" x14ac:dyDescent="0.25">
      <c r="B12" s="275" t="s">
        <v>26</v>
      </c>
      <c r="C12" s="223">
        <v>224496</v>
      </c>
      <c r="D12" s="280">
        <f>ROUND(C12*C$27,0)</f>
        <v>231972</v>
      </c>
      <c r="E12" s="116"/>
      <c r="F12" s="117"/>
      <c r="G12" s="117"/>
      <c r="H12" s="117"/>
    </row>
    <row r="13" spans="1:12" ht="39.950000000000003" customHeight="1" x14ac:dyDescent="0.25">
      <c r="B13" s="275" t="s">
        <v>153</v>
      </c>
      <c r="C13" s="223">
        <v>57726</v>
      </c>
      <c r="D13" s="280">
        <f>ROUND(C13*C$27,0)</f>
        <v>59648</v>
      </c>
      <c r="E13" s="116"/>
      <c r="F13" s="117"/>
      <c r="G13" s="117"/>
      <c r="H13" s="117"/>
      <c r="L13" s="198"/>
    </row>
    <row r="14" spans="1:12" ht="46.5" customHeight="1" x14ac:dyDescent="0.25">
      <c r="B14" s="287" t="s">
        <v>179</v>
      </c>
      <c r="C14" s="289">
        <f>SUM(C10:C13)</f>
        <v>538791</v>
      </c>
      <c r="D14" s="289">
        <f>SUM(D10:D13)</f>
        <v>556733</v>
      </c>
      <c r="E14" s="120"/>
      <c r="F14" s="117"/>
      <c r="G14" s="117"/>
      <c r="H14" s="117"/>
      <c r="L14" s="198"/>
    </row>
    <row r="15" spans="1:12" ht="38.25" customHeight="1" x14ac:dyDescent="0.25">
      <c r="B15" s="117"/>
      <c r="C15" s="117"/>
      <c r="D15" s="117"/>
      <c r="E15" s="117"/>
      <c r="F15" s="117"/>
      <c r="G15" s="117"/>
      <c r="H15" s="117"/>
      <c r="L15" s="198"/>
    </row>
    <row r="16" spans="1:12" ht="48" customHeight="1" x14ac:dyDescent="0.25">
      <c r="B16" s="117"/>
      <c r="C16" s="117"/>
      <c r="D16" s="121"/>
      <c r="E16" s="117"/>
      <c r="F16" s="117"/>
      <c r="G16" s="117"/>
      <c r="H16" s="117"/>
      <c r="L16" s="198"/>
    </row>
    <row r="17" spans="2:7" ht="78.75" customHeight="1" x14ac:dyDescent="0.25">
      <c r="B17" s="558" t="s">
        <v>155</v>
      </c>
      <c r="C17" s="559"/>
      <c r="D17" s="559"/>
      <c r="E17" s="559"/>
      <c r="F17" s="559"/>
      <c r="G17" s="560"/>
    </row>
    <row r="19" spans="2:7" x14ac:dyDescent="0.25">
      <c r="B19" s="122"/>
      <c r="C19" s="122" t="s">
        <v>50</v>
      </c>
      <c r="D19" s="112" t="s">
        <v>50</v>
      </c>
      <c r="E19" s="117"/>
      <c r="F19" s="117"/>
      <c r="G19" s="126"/>
    </row>
    <row r="20" spans="2:7" ht="79.5" customHeight="1" x14ac:dyDescent="0.25">
      <c r="B20" s="123" t="s">
        <v>180</v>
      </c>
      <c r="C20" s="248">
        <v>1359779</v>
      </c>
      <c r="D20" s="274">
        <f>ROUND(C20*C$27,0)</f>
        <v>1405060</v>
      </c>
      <c r="E20" s="561" t="s">
        <v>144</v>
      </c>
      <c r="F20" s="569"/>
      <c r="G20" s="570"/>
    </row>
    <row r="22" spans="2:7" ht="27.6" customHeight="1" x14ac:dyDescent="0.25">
      <c r="B22" s="537" t="s">
        <v>95</v>
      </c>
      <c r="C22" s="538"/>
      <c r="D22" s="538"/>
      <c r="E22" s="538"/>
      <c r="F22" s="538"/>
      <c r="G22" s="539"/>
    </row>
    <row r="26" spans="2:7" s="10" customFormat="1" ht="12.75" hidden="1" x14ac:dyDescent="0.15">
      <c r="B26" s="136" t="s">
        <v>52</v>
      </c>
      <c r="C26" s="15"/>
      <c r="D26" s="15"/>
      <c r="E26" s="15"/>
      <c r="F26" s="15"/>
    </row>
    <row r="27" spans="2:7" s="10" customFormat="1" ht="18" hidden="1" x14ac:dyDescent="0.15">
      <c r="B27" s="25" t="s">
        <v>33</v>
      </c>
      <c r="C27" s="484">
        <f>'2024_BannerMD_BMT_AUT_ADULT'!$C$21</f>
        <v>1.0333000000000001</v>
      </c>
    </row>
    <row r="28" spans="2:7" s="10" customFormat="1" ht="12.75" hidden="1" x14ac:dyDescent="0.15">
      <c r="B28" s="15" t="s">
        <v>53</v>
      </c>
      <c r="C28" s="195">
        <v>60000</v>
      </c>
    </row>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71"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64">
    <tabColor theme="6"/>
    <pageSetUpPr fitToPage="1"/>
  </sheetPr>
  <dimension ref="A2:I28"/>
  <sheetViews>
    <sheetView showGridLines="0" zoomScale="90" zoomScaleNormal="90" zoomScaleSheetLayoutView="70" workbookViewId="0">
      <selection activeCell="B18" sqref="B18:G18"/>
    </sheetView>
  </sheetViews>
  <sheetFormatPr defaultColWidth="9" defaultRowHeight="12.75" x14ac:dyDescent="0.15"/>
  <cols>
    <col min="1" max="1" width="2.875" style="15" customWidth="1"/>
    <col min="2" max="2" width="64" style="15" customWidth="1"/>
    <col min="3" max="3" width="19.12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x14ac:dyDescent="0.15">
      <c r="A2" s="540" t="s">
        <v>181</v>
      </c>
      <c r="B2" s="540"/>
      <c r="C2" s="540"/>
      <c r="D2" s="540"/>
      <c r="E2" s="540"/>
      <c r="F2" s="540"/>
      <c r="G2" s="540"/>
    </row>
    <row r="3" spans="1:7" s="11" customFormat="1" ht="19.899999999999999" customHeight="1" x14ac:dyDescent="0.15">
      <c r="A3" s="540" t="s">
        <v>16</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182</v>
      </c>
      <c r="B5" s="540"/>
      <c r="C5" s="540"/>
      <c r="D5" s="540"/>
      <c r="E5" s="540"/>
      <c r="F5" s="540"/>
      <c r="G5" s="540"/>
    </row>
    <row r="6" spans="1:7" s="12" customFormat="1" ht="15" x14ac:dyDescent="0.15">
      <c r="B6" s="13"/>
      <c r="C6" s="13"/>
    </row>
    <row r="7" spans="1:7" x14ac:dyDescent="0.15">
      <c r="B7" s="17"/>
      <c r="C7" s="17"/>
      <c r="D7" s="2" t="s">
        <v>19</v>
      </c>
      <c r="E7" s="2"/>
      <c r="F7" s="2"/>
      <c r="G7" s="2"/>
    </row>
    <row r="8" spans="1:7" ht="40.15" customHeight="1" x14ac:dyDescent="0.15">
      <c r="B8" s="307" t="s">
        <v>20</v>
      </c>
      <c r="C8" s="309" t="s">
        <v>21</v>
      </c>
      <c r="D8" s="307" t="s">
        <v>22</v>
      </c>
      <c r="E8" s="2"/>
      <c r="F8" s="2"/>
      <c r="G8" s="2"/>
    </row>
    <row r="9" spans="1:7" ht="40.15" customHeight="1" x14ac:dyDescent="0.15">
      <c r="B9" s="386" t="s">
        <v>23</v>
      </c>
      <c r="C9" s="292">
        <v>5903</v>
      </c>
      <c r="D9" s="292">
        <f>ROUND(C9*$C$25,0)</f>
        <v>6100</v>
      </c>
      <c r="E9" s="2"/>
      <c r="F9" s="2"/>
      <c r="G9" s="2"/>
    </row>
    <row r="10" spans="1:7" ht="35.1" customHeight="1" x14ac:dyDescent="0.15">
      <c r="B10" s="251" t="s">
        <v>24</v>
      </c>
      <c r="C10" s="292">
        <v>14610</v>
      </c>
      <c r="D10" s="292">
        <f t="shared" ref="D10:D13" si="0">ROUND(C10*$C$25,0)</f>
        <v>15097</v>
      </c>
      <c r="E10" s="20"/>
    </row>
    <row r="11" spans="1:7" ht="35.1" customHeight="1" x14ac:dyDescent="0.15">
      <c r="B11" s="251" t="s">
        <v>25</v>
      </c>
      <c r="C11" s="292">
        <v>109571</v>
      </c>
      <c r="D11" s="292">
        <f t="shared" si="0"/>
        <v>113220</v>
      </c>
      <c r="E11" s="20"/>
    </row>
    <row r="12" spans="1:7" ht="49.5" customHeight="1" x14ac:dyDescent="0.15">
      <c r="B12" s="41" t="s">
        <v>26</v>
      </c>
      <c r="C12" s="292">
        <v>27759</v>
      </c>
      <c r="D12" s="292">
        <f t="shared" si="0"/>
        <v>28683</v>
      </c>
      <c r="E12" s="20"/>
    </row>
    <row r="13" spans="1:7" ht="42" customHeight="1" x14ac:dyDescent="0.15">
      <c r="B13" s="41" t="s">
        <v>27</v>
      </c>
      <c r="C13" s="292">
        <v>10227</v>
      </c>
      <c r="D13" s="292">
        <f t="shared" si="0"/>
        <v>10568</v>
      </c>
      <c r="E13" s="20"/>
    </row>
    <row r="14" spans="1:7" ht="42" customHeight="1" x14ac:dyDescent="0.15">
      <c r="B14" s="138" t="s">
        <v>183</v>
      </c>
      <c r="C14" s="139" t="s">
        <v>184</v>
      </c>
      <c r="D14" s="321" t="s">
        <v>184</v>
      </c>
      <c r="E14" s="20"/>
    </row>
    <row r="15" spans="1:7" ht="35.1" customHeight="1" x14ac:dyDescent="0.15">
      <c r="B15" s="301" t="s">
        <v>28</v>
      </c>
      <c r="C15" s="306">
        <f>SUM(C9:C13)</f>
        <v>168070</v>
      </c>
      <c r="D15" s="306">
        <f>SUM(D9:D13)</f>
        <v>173668</v>
      </c>
      <c r="E15" s="17"/>
      <c r="F15" s="17"/>
      <c r="G15" s="17"/>
    </row>
    <row r="16" spans="1:7" x14ac:dyDescent="0.15">
      <c r="B16" s="319"/>
      <c r="C16" s="319"/>
      <c r="D16" s="31"/>
    </row>
    <row r="17" spans="1:9" ht="65.25" customHeight="1" x14ac:dyDescent="0.15">
      <c r="B17" s="5" t="s">
        <v>29</v>
      </c>
      <c r="C17" s="5">
        <v>2317</v>
      </c>
      <c r="D17" s="292">
        <f>ROUND(C17*$C$25,0)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x14ac:dyDescent="0.15">
      <c r="B18" s="9"/>
      <c r="C18" s="9"/>
    </row>
    <row r="19" spans="1:9" ht="67.5" customHeight="1" x14ac:dyDescent="0.15">
      <c r="B19" s="9"/>
      <c r="C19" s="9"/>
      <c r="D19" s="8"/>
    </row>
    <row r="20" spans="1:9" ht="45.75" customHeight="1" x14ac:dyDescent="0.15">
      <c r="B20"/>
      <c r="C20" s="52"/>
      <c r="D20" s="537" t="s">
        <v>185</v>
      </c>
      <c r="E20" s="538"/>
      <c r="F20" s="538"/>
      <c r="G20" s="539"/>
    </row>
    <row r="21" spans="1:9" ht="11.45" customHeight="1" x14ac:dyDescent="0.15">
      <c r="B21" s="1"/>
      <c r="C21" s="1"/>
    </row>
    <row r="22" spans="1:9" ht="45.75" customHeight="1" x14ac:dyDescent="0.15">
      <c r="B22"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38"/>
      <c r="D22" s="538"/>
      <c r="E22" s="538"/>
      <c r="F22" s="538"/>
      <c r="G22" s="539"/>
    </row>
    <row r="23" spans="1:9" ht="6" customHeight="1" x14ac:dyDescent="0.15"/>
    <row r="24" spans="1:9" hidden="1" x14ac:dyDescent="0.15">
      <c r="B24" s="136" t="s">
        <v>52</v>
      </c>
    </row>
    <row r="25" spans="1:9" s="10" customFormat="1" ht="18" hidden="1" x14ac:dyDescent="0.15">
      <c r="A25" s="15"/>
      <c r="B25" s="25" t="s">
        <v>33</v>
      </c>
      <c r="C25" s="484">
        <f>'2024_BannerMD_BMT_AUT_ADULT'!$C$21</f>
        <v>1.0333000000000001</v>
      </c>
      <c r="D25" s="15"/>
      <c r="E25" s="15"/>
      <c r="F25" s="15"/>
      <c r="G25" s="15"/>
    </row>
    <row r="26" spans="1:9" x14ac:dyDescent="0.15">
      <c r="B26" s="1"/>
      <c r="C26" s="26"/>
    </row>
    <row r="28" spans="1:9" ht="36.75" customHeight="1" x14ac:dyDescent="0.15">
      <c r="B28" s="537" t="s">
        <v>38</v>
      </c>
      <c r="C28" s="538"/>
      <c r="D28" s="538"/>
      <c r="E28" s="538"/>
      <c r="F28" s="538"/>
      <c r="G28" s="539"/>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76"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39997558519241921"/>
    <pageSetUpPr fitToPage="1"/>
  </sheetPr>
  <dimension ref="A1:I27"/>
  <sheetViews>
    <sheetView showGridLines="0" topLeftCell="A8" zoomScale="90" zoomScaleNormal="90" zoomScaleSheetLayoutView="70" workbookViewId="0">
      <selection activeCell="B32" sqref="B32"/>
    </sheetView>
  </sheetViews>
  <sheetFormatPr defaultColWidth="9" defaultRowHeight="12.75" x14ac:dyDescent="0.1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x14ac:dyDescent="0.15"/>
    <row r="2" spans="1:8" s="11" customFormat="1" ht="19.899999999999999" customHeight="1" x14ac:dyDescent="0.15">
      <c r="A2" s="85"/>
      <c r="B2" s="540" t="s">
        <v>15</v>
      </c>
      <c r="C2" s="540"/>
      <c r="D2" s="540"/>
      <c r="E2" s="540"/>
      <c r="F2" s="540"/>
      <c r="G2" s="85"/>
    </row>
    <row r="3" spans="1:8" s="11" customFormat="1" ht="19.899999999999999" customHeight="1" x14ac:dyDescent="0.15">
      <c r="A3" s="85"/>
      <c r="B3" s="540" t="s">
        <v>54</v>
      </c>
      <c r="C3" s="540"/>
      <c r="D3" s="540"/>
      <c r="E3" s="540"/>
      <c r="F3" s="540"/>
      <c r="G3" s="85"/>
      <c r="H3" s="85"/>
    </row>
    <row r="4" spans="1:8" s="11" customFormat="1" ht="19.899999999999999" customHeight="1" x14ac:dyDescent="0.15">
      <c r="A4" s="130"/>
      <c r="B4" s="541" t="str">
        <f>'2024_BannerMD_BMT_AUT_ADULT'!A4</f>
        <v>EFFECTIVE 10/01/2024 THROUGH 9/30/2025</v>
      </c>
      <c r="C4" s="541"/>
      <c r="D4" s="541"/>
      <c r="E4" s="541"/>
      <c r="F4" s="541"/>
      <c r="G4" s="130"/>
    </row>
    <row r="5" spans="1:8" s="11" customFormat="1" ht="19.899999999999999" customHeight="1" x14ac:dyDescent="0.15">
      <c r="A5" s="85"/>
      <c r="B5" s="540" t="s">
        <v>18</v>
      </c>
      <c r="C5" s="540"/>
      <c r="D5" s="540"/>
      <c r="E5" s="540"/>
      <c r="F5" s="540"/>
      <c r="G5" s="85"/>
    </row>
    <row r="6" spans="1:8" x14ac:dyDescent="0.15">
      <c r="D6" s="2"/>
      <c r="E6" s="545"/>
      <c r="F6" s="545"/>
      <c r="G6" s="545"/>
    </row>
    <row r="7" spans="1:8" ht="18" customHeight="1" x14ac:dyDescent="0.15">
      <c r="B7" s="17"/>
      <c r="C7" s="17"/>
      <c r="D7" s="2" t="s">
        <v>55</v>
      </c>
      <c r="E7" s="545"/>
      <c r="F7" s="545"/>
      <c r="G7" s="545"/>
    </row>
    <row r="8" spans="1:8" ht="24.95" customHeight="1" x14ac:dyDescent="0.15">
      <c r="B8" s="18" t="s">
        <v>20</v>
      </c>
      <c r="C8" s="129" t="s">
        <v>21</v>
      </c>
      <c r="D8" s="18" t="s">
        <v>22</v>
      </c>
      <c r="E8" s="2"/>
      <c r="F8" s="2"/>
      <c r="G8" s="2"/>
    </row>
    <row r="9" spans="1:8" ht="45" customHeight="1" x14ac:dyDescent="0.15">
      <c r="B9" s="386" t="s">
        <v>23</v>
      </c>
      <c r="C9" s="210">
        <v>4323</v>
      </c>
      <c r="D9" s="143">
        <f>ROUND(C9*$C$22,0)</f>
        <v>4467</v>
      </c>
      <c r="E9" s="2"/>
      <c r="F9" s="2"/>
      <c r="G9" s="2"/>
    </row>
    <row r="10" spans="1:8" ht="35.1" customHeight="1" x14ac:dyDescent="0.15">
      <c r="B10" s="23" t="s">
        <v>56</v>
      </c>
      <c r="C10" s="211">
        <v>6680</v>
      </c>
      <c r="D10" s="143">
        <f>ROUND(C10*$C$22,0)</f>
        <v>6902</v>
      </c>
      <c r="E10" s="20"/>
    </row>
    <row r="11" spans="1:8" ht="35.1" customHeight="1" x14ac:dyDescent="0.15">
      <c r="B11" s="4" t="s">
        <v>48</v>
      </c>
      <c r="C11" s="214" t="s">
        <v>57</v>
      </c>
      <c r="D11" s="143" t="s">
        <v>57</v>
      </c>
      <c r="E11" s="20"/>
    </row>
    <row r="12" spans="1:8" ht="35.1" customHeight="1" x14ac:dyDescent="0.15">
      <c r="B12" s="23" t="s">
        <v>25</v>
      </c>
      <c r="C12" s="143">
        <v>103809</v>
      </c>
      <c r="D12" s="143">
        <f t="shared" ref="D12:D14" si="0">ROUND(C12*$C$22,0)</f>
        <v>107266</v>
      </c>
      <c r="E12" s="20"/>
    </row>
    <row r="13" spans="1:8" ht="35.1" customHeight="1" x14ac:dyDescent="0.15">
      <c r="B13" s="29" t="s">
        <v>26</v>
      </c>
      <c r="C13" s="143">
        <v>57396</v>
      </c>
      <c r="D13" s="143">
        <f t="shared" si="0"/>
        <v>59307</v>
      </c>
      <c r="E13" s="20"/>
    </row>
    <row r="14" spans="1:8" ht="35.1" customHeight="1" x14ac:dyDescent="0.15">
      <c r="B14" s="29" t="s">
        <v>27</v>
      </c>
      <c r="C14" s="143">
        <v>34481</v>
      </c>
      <c r="D14" s="143">
        <f t="shared" si="0"/>
        <v>35629</v>
      </c>
      <c r="E14" s="20"/>
    </row>
    <row r="15" spans="1:8" ht="35.1" customHeight="1" x14ac:dyDescent="0.15">
      <c r="B15" s="21" t="s">
        <v>58</v>
      </c>
      <c r="C15" s="144">
        <f>SUM(C9:C14)</f>
        <v>206689</v>
      </c>
      <c r="D15" s="144">
        <f>SUM(D9:D14)</f>
        <v>213571</v>
      </c>
    </row>
    <row r="16" spans="1:8" x14ac:dyDescent="0.15">
      <c r="D16" s="145"/>
    </row>
    <row r="17" spans="2:9" ht="67.5" customHeight="1" x14ac:dyDescent="0.15">
      <c r="B17" s="5" t="s">
        <v>29</v>
      </c>
      <c r="C17" s="500">
        <v>2317</v>
      </c>
      <c r="D17" s="143">
        <f t="shared" ref="D17" si="1">ROUND(C17*$C$22,0)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2:9" x14ac:dyDescent="0.15">
      <c r="D18" s="31"/>
    </row>
    <row r="19" spans="2:9" ht="24" customHeight="1" x14ac:dyDescent="0.15">
      <c r="B19" s="1"/>
      <c r="C19" s="1" t="s">
        <v>50</v>
      </c>
      <c r="D19" s="2" t="s">
        <v>50</v>
      </c>
    </row>
    <row r="20" spans="2:9" ht="72" customHeight="1" x14ac:dyDescent="0.15">
      <c r="B20" s="6" t="s">
        <v>59</v>
      </c>
      <c r="C20" s="477">
        <v>255823</v>
      </c>
      <c r="D20" s="143">
        <f>ROUND(C20*$C$22,0)</f>
        <v>264342</v>
      </c>
    </row>
    <row r="21" spans="2:9" hidden="1" x14ac:dyDescent="0.15">
      <c r="B21" s="136" t="s">
        <v>52</v>
      </c>
    </row>
    <row r="22" spans="2:9" ht="18" x14ac:dyDescent="0.15">
      <c r="B22" s="25" t="s">
        <v>44</v>
      </c>
      <c r="C22" s="484">
        <f>'2024_BannerMD_BMT_AUT_ADULT'!$C$21</f>
        <v>1.0333000000000001</v>
      </c>
    </row>
    <row r="23" spans="2:9" x14ac:dyDescent="0.15">
      <c r="B23" s="15" t="s">
        <v>44</v>
      </c>
      <c r="C23" s="193"/>
    </row>
    <row r="25" spans="2:9" ht="64.5" customHeight="1" x14ac:dyDescent="0.15">
      <c r="B25" s="537" t="s">
        <v>60</v>
      </c>
      <c r="C25" s="538"/>
      <c r="D25" s="538"/>
      <c r="E25" s="539"/>
    </row>
    <row r="27" spans="2:9" ht="36.75" customHeight="1" x14ac:dyDescent="0.15">
      <c r="B27" s="537" t="s">
        <v>38</v>
      </c>
      <c r="C27" s="538"/>
      <c r="D27" s="538"/>
      <c r="E27" s="538"/>
      <c r="F27" s="538"/>
      <c r="G27" s="539"/>
      <c r="H27" s="10"/>
      <c r="I27" s="10"/>
    </row>
  </sheetData>
  <mergeCells count="8">
    <mergeCell ref="B25:E25"/>
    <mergeCell ref="B27:G27"/>
    <mergeCell ref="E17:G17"/>
    <mergeCell ref="B2:F2"/>
    <mergeCell ref="B3:F3"/>
    <mergeCell ref="B4:F4"/>
    <mergeCell ref="B5:F5"/>
    <mergeCell ref="E6:G7"/>
  </mergeCells>
  <pageMargins left="0.25" right="0.25" top="0.25" bottom="0.25" header="0.25" footer="0.25"/>
  <pageSetup scale="76" orientation="landscape" r:id="rId1"/>
  <headerFooter alignWithMargins="0"/>
  <legacy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5">
    <tabColor theme="6"/>
    <pageSetUpPr fitToPage="1"/>
  </sheetPr>
  <dimension ref="A2:L34"/>
  <sheetViews>
    <sheetView showGridLines="0" topLeftCell="A14" zoomScale="90" zoomScaleNormal="90" zoomScaleSheetLayoutView="70" workbookViewId="0">
      <selection activeCell="F15" sqref="F15"/>
    </sheetView>
  </sheetViews>
  <sheetFormatPr defaultColWidth="9" defaultRowHeight="12" x14ac:dyDescent="0.15"/>
  <cols>
    <col min="1" max="1" width="2.875" customWidth="1"/>
    <col min="2" max="2" width="64" customWidth="1"/>
    <col min="3" max="3" width="22.25" hidden="1" customWidth="1"/>
    <col min="4" max="4" width="24" customWidth="1"/>
    <col min="5" max="6" width="18.625" customWidth="1"/>
    <col min="7" max="7" width="12.625" customWidth="1"/>
    <col min="8" max="8" width="9" customWidth="1"/>
  </cols>
  <sheetData>
    <row r="2" spans="1:12" s="11" customFormat="1" ht="19.899999999999999" customHeight="1" x14ac:dyDescent="0.15">
      <c r="A2" s="540" t="s">
        <v>181</v>
      </c>
      <c r="B2" s="540"/>
      <c r="C2" s="540"/>
      <c r="D2" s="540"/>
      <c r="E2" s="540"/>
      <c r="F2" s="540"/>
      <c r="G2" s="540"/>
    </row>
    <row r="3" spans="1:12" s="11" customFormat="1" ht="19.899999999999999" customHeight="1" x14ac:dyDescent="0.15">
      <c r="A3" s="540" t="s">
        <v>40</v>
      </c>
      <c r="B3" s="540"/>
      <c r="C3" s="540"/>
      <c r="D3" s="540"/>
      <c r="E3" s="540"/>
      <c r="F3" s="540"/>
      <c r="G3" s="540"/>
    </row>
    <row r="4" spans="1:12" s="11" customFormat="1" ht="19.899999999999999" customHeight="1" x14ac:dyDescent="0.15">
      <c r="A4" s="541" t="str">
        <f>'2024_BannerMD_BMT_AUT_ADULT'!A4:E4</f>
        <v>EFFECTIVE 10/01/2024 THROUGH 9/30/2025</v>
      </c>
      <c r="B4" s="541"/>
      <c r="C4" s="541"/>
      <c r="D4" s="541"/>
      <c r="E4" s="541"/>
      <c r="F4" s="541"/>
      <c r="G4" s="541"/>
    </row>
    <row r="5" spans="1:12" s="11" customFormat="1" ht="19.899999999999999" customHeight="1" x14ac:dyDescent="0.15">
      <c r="A5" s="540" t="s">
        <v>182</v>
      </c>
      <c r="B5" s="540"/>
      <c r="C5" s="540"/>
      <c r="D5" s="540"/>
      <c r="E5" s="540"/>
      <c r="F5" s="540"/>
      <c r="G5" s="540"/>
    </row>
    <row r="6" spans="1:12" s="12" customFormat="1" ht="15" x14ac:dyDescent="0.15">
      <c r="B6" s="13"/>
      <c r="C6" s="13"/>
      <c r="D6" s="14"/>
      <c r="E6" s="14"/>
      <c r="F6" s="14"/>
      <c r="G6" s="14"/>
    </row>
    <row r="7" spans="1:12" s="15" customFormat="1" ht="12.75" x14ac:dyDescent="0.15">
      <c r="B7" s="17"/>
      <c r="C7" s="17"/>
      <c r="D7" s="2" t="s">
        <v>19</v>
      </c>
      <c r="E7" s="2"/>
      <c r="F7" s="2"/>
      <c r="G7" s="2"/>
      <c r="H7"/>
      <c r="I7"/>
      <c r="J7"/>
      <c r="K7"/>
      <c r="L7"/>
    </row>
    <row r="8" spans="1:12" s="15" customFormat="1" ht="39" customHeight="1" x14ac:dyDescent="0.15">
      <c r="B8" s="307" t="s">
        <v>20</v>
      </c>
      <c r="C8" s="309" t="s">
        <v>21</v>
      </c>
      <c r="D8" s="307" t="s">
        <v>22</v>
      </c>
      <c r="E8" s="2"/>
      <c r="F8" s="2"/>
      <c r="G8" s="2"/>
      <c r="H8"/>
      <c r="I8"/>
      <c r="J8"/>
      <c r="K8"/>
      <c r="L8"/>
    </row>
    <row r="9" spans="1:12" s="15" customFormat="1" ht="46.5" customHeight="1" x14ac:dyDescent="0.15">
      <c r="B9" s="386" t="s">
        <v>23</v>
      </c>
      <c r="C9" s="292">
        <v>5944</v>
      </c>
      <c r="D9" s="250">
        <f>ROUND(C9*$C$25,0)</f>
        <v>6142</v>
      </c>
      <c r="E9" s="2"/>
      <c r="F9" s="2"/>
      <c r="G9" s="2"/>
      <c r="H9"/>
      <c r="I9"/>
      <c r="J9"/>
      <c r="K9"/>
      <c r="L9"/>
    </row>
    <row r="10" spans="1:12" s="15" customFormat="1" ht="35.1" customHeight="1" x14ac:dyDescent="0.15">
      <c r="B10" s="4" t="s">
        <v>186</v>
      </c>
      <c r="C10" s="250">
        <v>6338</v>
      </c>
      <c r="D10" s="250">
        <f t="shared" ref="D10:D14" si="0">ROUND(C10*$C$25,0)</f>
        <v>6549</v>
      </c>
      <c r="E10" s="20"/>
      <c r="H10"/>
      <c r="I10"/>
      <c r="J10"/>
      <c r="K10"/>
      <c r="L10"/>
    </row>
    <row r="11" spans="1:12" s="15" customFormat="1" ht="45" customHeight="1" x14ac:dyDescent="0.15">
      <c r="B11" s="41" t="s">
        <v>187</v>
      </c>
      <c r="C11" s="250">
        <v>15841</v>
      </c>
      <c r="D11" s="250">
        <f t="shared" si="0"/>
        <v>16369</v>
      </c>
      <c r="E11" s="20"/>
      <c r="H11"/>
      <c r="I11"/>
      <c r="J11"/>
      <c r="K11"/>
      <c r="L11"/>
    </row>
    <row r="12" spans="1:12" s="15" customFormat="1" ht="35.1" customHeight="1" x14ac:dyDescent="0.15">
      <c r="B12" s="251" t="s">
        <v>25</v>
      </c>
      <c r="C12" s="250">
        <v>47542</v>
      </c>
      <c r="D12" s="250">
        <f t="shared" si="0"/>
        <v>49125</v>
      </c>
      <c r="E12" s="20"/>
      <c r="H12"/>
      <c r="I12"/>
      <c r="J12"/>
      <c r="K12"/>
      <c r="L12"/>
    </row>
    <row r="13" spans="1:12" s="15" customFormat="1" ht="48" customHeight="1" x14ac:dyDescent="0.15">
      <c r="B13" s="41" t="s">
        <v>26</v>
      </c>
      <c r="C13" s="250">
        <v>87160</v>
      </c>
      <c r="D13" s="250">
        <f t="shared" si="0"/>
        <v>90062</v>
      </c>
      <c r="E13" s="20"/>
      <c r="H13"/>
      <c r="I13"/>
      <c r="J13"/>
      <c r="K13"/>
      <c r="L13"/>
    </row>
    <row r="14" spans="1:12" s="15" customFormat="1" ht="35.1" customHeight="1" x14ac:dyDescent="0.15">
      <c r="B14" s="41" t="s">
        <v>27</v>
      </c>
      <c r="C14" s="250">
        <v>19016</v>
      </c>
      <c r="D14" s="250">
        <f t="shared" si="0"/>
        <v>19649</v>
      </c>
      <c r="E14" s="20"/>
      <c r="H14"/>
      <c r="I14"/>
      <c r="J14"/>
      <c r="K14"/>
      <c r="L14"/>
    </row>
    <row r="15" spans="1:12" s="15" customFormat="1" ht="45" customHeight="1" x14ac:dyDescent="0.15">
      <c r="B15" s="138" t="s">
        <v>183</v>
      </c>
      <c r="C15" s="139" t="s">
        <v>184</v>
      </c>
      <c r="D15" s="139" t="s">
        <v>184</v>
      </c>
      <c r="E15" s="20"/>
      <c r="H15"/>
      <c r="I15"/>
      <c r="J15"/>
      <c r="K15"/>
      <c r="L15"/>
    </row>
    <row r="16" spans="1:12" s="15" customFormat="1" ht="35.1" customHeight="1" x14ac:dyDescent="0.15">
      <c r="A16"/>
      <c r="B16" s="301" t="s">
        <v>188</v>
      </c>
      <c r="C16" s="306">
        <f>SUM(C9:C14)</f>
        <v>181841</v>
      </c>
      <c r="D16" s="306">
        <f>SUM(D9:D14)</f>
        <v>187896</v>
      </c>
      <c r="E16" s="17"/>
      <c r="F16" s="17"/>
      <c r="G16" s="17"/>
      <c r="H16"/>
      <c r="I16"/>
      <c r="J16"/>
      <c r="K16"/>
      <c r="L16"/>
    </row>
    <row r="17" spans="1:12" s="15" customFormat="1" ht="12.75" x14ac:dyDescent="0.15">
      <c r="A17"/>
      <c r="B17" s="319"/>
      <c r="D17" s="31"/>
      <c r="H17"/>
      <c r="I17"/>
      <c r="J17"/>
      <c r="K17"/>
      <c r="L17"/>
    </row>
    <row r="18" spans="1:12" s="15" customFormat="1" ht="66" customHeight="1" x14ac:dyDescent="0.15">
      <c r="A18"/>
      <c r="B18" s="5" t="s">
        <v>29</v>
      </c>
      <c r="C18" s="5">
        <v>2317</v>
      </c>
      <c r="D18" s="250">
        <f>ROUND(C18*$C$25,0)</f>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c r="H18"/>
      <c r="I18"/>
      <c r="J18"/>
      <c r="K18"/>
      <c r="L18"/>
    </row>
    <row r="19" spans="1:12" s="15" customFormat="1" ht="67.5" customHeight="1" x14ac:dyDescent="0.15">
      <c r="A19"/>
      <c r="B19" s="9"/>
      <c r="C19" s="9"/>
      <c r="H19"/>
      <c r="I19"/>
      <c r="J19"/>
      <c r="K19"/>
      <c r="L19"/>
    </row>
    <row r="20" spans="1:12" s="15" customFormat="1" ht="12.75" x14ac:dyDescent="0.15">
      <c r="A20"/>
      <c r="B20"/>
      <c r="C20" s="9"/>
      <c r="D20" s="8"/>
      <c r="H20"/>
      <c r="I20"/>
      <c r="J20"/>
      <c r="K20"/>
      <c r="L20"/>
    </row>
    <row r="21" spans="1:12" s="15" customFormat="1" ht="12.75" x14ac:dyDescent="0.15">
      <c r="A21"/>
      <c r="B21" s="9"/>
      <c r="C21" s="9"/>
      <c r="D21" s="8"/>
      <c r="H21"/>
      <c r="I21"/>
      <c r="J21"/>
      <c r="K21"/>
      <c r="L21"/>
    </row>
    <row r="22" spans="1:12" s="12" customFormat="1" ht="55.5" customHeight="1" x14ac:dyDescent="0.15">
      <c r="B22" s="537" t="s">
        <v>45</v>
      </c>
      <c r="C22" s="538"/>
      <c r="D22" s="538"/>
      <c r="E22" s="538"/>
      <c r="F22" s="538"/>
      <c r="G22" s="539"/>
    </row>
    <row r="23" spans="1:12" s="15" customFormat="1" ht="12.75" x14ac:dyDescent="0.15">
      <c r="A23"/>
      <c r="B23" s="1"/>
      <c r="C23" s="1"/>
      <c r="H23"/>
      <c r="I23"/>
      <c r="J23"/>
      <c r="K23"/>
      <c r="L23"/>
    </row>
    <row r="24" spans="1:12" s="15" customFormat="1" ht="12.75" hidden="1" x14ac:dyDescent="0.15">
      <c r="A24"/>
      <c r="B24" s="136" t="s">
        <v>52</v>
      </c>
      <c r="H24"/>
      <c r="I24"/>
      <c r="J24"/>
      <c r="K24"/>
      <c r="L24"/>
    </row>
    <row r="25" spans="1:12" s="15" customFormat="1" ht="18" hidden="1" x14ac:dyDescent="0.15">
      <c r="A25"/>
      <c r="B25" s="25" t="s">
        <v>33</v>
      </c>
      <c r="C25" s="484">
        <f>'2024_BannerMD_BMT_AUT_ADULT'!$C$21</f>
        <v>1.0333000000000001</v>
      </c>
      <c r="D25" s="49"/>
      <c r="H25"/>
      <c r="I25"/>
      <c r="J25"/>
      <c r="K25"/>
      <c r="L25"/>
    </row>
    <row r="26" spans="1:12" s="15" customFormat="1" ht="12.75" x14ac:dyDescent="0.15">
      <c r="A26"/>
      <c r="B26" s="1"/>
      <c r="C26" s="26"/>
      <c r="H26"/>
      <c r="I26"/>
      <c r="J26"/>
      <c r="K26"/>
      <c r="L26"/>
    </row>
    <row r="27" spans="1:12" s="15" customFormat="1" ht="12.75" x14ac:dyDescent="0.15">
      <c r="A27"/>
      <c r="H27"/>
      <c r="I27"/>
      <c r="J27"/>
      <c r="K27"/>
      <c r="L27"/>
    </row>
    <row r="32" spans="1:12" ht="33" customHeight="1" x14ac:dyDescent="0.15">
      <c r="B32" s="537" t="s">
        <v>185</v>
      </c>
      <c r="C32" s="538"/>
      <c r="D32" s="538"/>
      <c r="E32" s="539"/>
    </row>
    <row r="34" spans="2:9" s="15" customFormat="1" ht="36.75" customHeight="1" x14ac:dyDescent="0.15">
      <c r="B34" s="537" t="s">
        <v>38</v>
      </c>
      <c r="C34" s="538"/>
      <c r="D34" s="538"/>
      <c r="E34" s="538"/>
      <c r="F34" s="538"/>
      <c r="G34" s="539"/>
      <c r="H34" s="10"/>
      <c r="I34" s="10"/>
    </row>
  </sheetData>
  <mergeCells count="8">
    <mergeCell ref="B32:E32"/>
    <mergeCell ref="B34:G34"/>
    <mergeCell ref="B22:G22"/>
    <mergeCell ref="A2:G2"/>
    <mergeCell ref="A3:G3"/>
    <mergeCell ref="A4:G4"/>
    <mergeCell ref="A5:G5"/>
    <mergeCell ref="E18:G18"/>
  </mergeCells>
  <printOptions horizontalCentered="1"/>
  <pageMargins left="0.25" right="0.25" top="0.25" bottom="0.25" header="0.25" footer="0.25"/>
  <pageSetup scale="67"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66">
    <tabColor theme="6"/>
    <pageSetUpPr fitToPage="1"/>
  </sheetPr>
  <dimension ref="A2:I28"/>
  <sheetViews>
    <sheetView showGridLines="0" topLeftCell="A2" zoomScale="90" zoomScaleNormal="90" zoomScaleSheetLayoutView="70" workbookViewId="0">
      <selection activeCell="B18" sqref="B18:G18"/>
    </sheetView>
  </sheetViews>
  <sheetFormatPr defaultColWidth="9" defaultRowHeight="12.75" x14ac:dyDescent="0.15"/>
  <cols>
    <col min="1" max="1" width="2.875" style="15" customWidth="1"/>
    <col min="2" max="2" width="64" style="15" customWidth="1"/>
    <col min="3" max="3" width="22"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40" t="s">
        <v>181</v>
      </c>
      <c r="B2" s="540"/>
      <c r="C2" s="540"/>
      <c r="D2" s="540"/>
      <c r="E2" s="540"/>
      <c r="F2" s="540"/>
      <c r="G2" s="540"/>
    </row>
    <row r="3" spans="1:7" s="11" customFormat="1" ht="19.899999999999999" customHeight="1" x14ac:dyDescent="0.15">
      <c r="A3" s="540" t="s">
        <v>46</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182</v>
      </c>
      <c r="B5" s="540"/>
      <c r="C5" s="540"/>
      <c r="D5" s="540"/>
      <c r="E5" s="540"/>
      <c r="F5" s="540"/>
      <c r="G5" s="540"/>
    </row>
    <row r="6" spans="1:7" s="11" customFormat="1" ht="15.75" x14ac:dyDescent="0.15">
      <c r="A6" s="379"/>
      <c r="B6" s="379"/>
      <c r="C6" s="379"/>
      <c r="D6" s="379"/>
      <c r="E6" s="379"/>
      <c r="F6" s="379"/>
      <c r="G6" s="379"/>
    </row>
    <row r="7" spans="1:7" x14ac:dyDescent="0.15">
      <c r="B7" s="17"/>
      <c r="C7" s="17"/>
      <c r="D7" s="16" t="s">
        <v>19</v>
      </c>
      <c r="E7" s="2"/>
      <c r="F7" s="2"/>
      <c r="G7" s="2"/>
    </row>
    <row r="8" spans="1:7" ht="40.9" customHeight="1" x14ac:dyDescent="0.15">
      <c r="B8" s="307" t="s">
        <v>20</v>
      </c>
      <c r="C8" s="309" t="s">
        <v>21</v>
      </c>
      <c r="D8" s="307" t="s">
        <v>22</v>
      </c>
      <c r="E8" s="2"/>
      <c r="F8" s="2"/>
      <c r="G8" s="2"/>
    </row>
    <row r="9" spans="1:7" ht="40.9" customHeight="1" x14ac:dyDescent="0.15">
      <c r="B9" s="386" t="s">
        <v>23</v>
      </c>
      <c r="C9" s="299">
        <v>6033</v>
      </c>
      <c r="D9" s="296">
        <f>ROUND(C9*$C$25,0)</f>
        <v>6234</v>
      </c>
      <c r="E9" s="2"/>
      <c r="F9" s="2"/>
      <c r="G9" s="2"/>
    </row>
    <row r="10" spans="1:7" ht="35.1" customHeight="1" x14ac:dyDescent="0.15">
      <c r="B10" s="4" t="s">
        <v>189</v>
      </c>
      <c r="C10" s="300">
        <v>9305</v>
      </c>
      <c r="D10" s="296">
        <f>ROUND(C10*$C$25,0)</f>
        <v>9615</v>
      </c>
      <c r="E10" s="20"/>
    </row>
    <row r="11" spans="1:7" ht="45" customHeight="1" x14ac:dyDescent="0.15">
      <c r="B11" s="41" t="s">
        <v>190</v>
      </c>
      <c r="C11" s="300">
        <v>15841</v>
      </c>
      <c r="D11" s="296">
        <f>ROUND(C11*$C$25,0)</f>
        <v>16369</v>
      </c>
      <c r="E11" s="20"/>
    </row>
    <row r="12" spans="1:7" ht="35.1" customHeight="1" x14ac:dyDescent="0.15">
      <c r="B12" s="251" t="s">
        <v>25</v>
      </c>
      <c r="C12" s="300">
        <v>46518</v>
      </c>
      <c r="D12" s="296">
        <f t="shared" ref="D12:D14" si="0">ROUND(C12*$C$25,0)</f>
        <v>48067</v>
      </c>
      <c r="E12" s="20"/>
    </row>
    <row r="13" spans="1:7" ht="35.1" customHeight="1" x14ac:dyDescent="0.15">
      <c r="B13" s="41" t="s">
        <v>26</v>
      </c>
      <c r="C13" s="300">
        <v>103891</v>
      </c>
      <c r="D13" s="296">
        <f t="shared" si="0"/>
        <v>107351</v>
      </c>
      <c r="E13" s="20"/>
    </row>
    <row r="14" spans="1:7" ht="35.1" customHeight="1" x14ac:dyDescent="0.15">
      <c r="B14" s="41" t="s">
        <v>27</v>
      </c>
      <c r="C14" s="300">
        <v>31013</v>
      </c>
      <c r="D14" s="296">
        <f t="shared" si="0"/>
        <v>32046</v>
      </c>
      <c r="E14" s="20"/>
    </row>
    <row r="15" spans="1:7" ht="49.5" customHeight="1" x14ac:dyDescent="0.15">
      <c r="B15" s="138" t="s">
        <v>183</v>
      </c>
      <c r="C15" s="139" t="s">
        <v>184</v>
      </c>
      <c r="D15" s="139" t="s">
        <v>184</v>
      </c>
      <c r="E15" s="20"/>
    </row>
    <row r="16" spans="1:7" ht="35.1" customHeight="1" x14ac:dyDescent="0.15">
      <c r="B16" s="301" t="s">
        <v>49</v>
      </c>
      <c r="C16" s="305">
        <f>SUM(C9:C14)</f>
        <v>212601</v>
      </c>
      <c r="D16" s="305">
        <f>SUM(D9:D14)</f>
        <v>219682</v>
      </c>
      <c r="E16" s="17"/>
      <c r="F16" s="17"/>
      <c r="G16" s="17"/>
    </row>
    <row r="17" spans="1:9" x14ac:dyDescent="0.15">
      <c r="B17" s="319"/>
      <c r="D17" s="31"/>
    </row>
    <row r="18" spans="1:9" ht="63.75" customHeight="1" x14ac:dyDescent="0.15">
      <c r="B18" s="5" t="s">
        <v>29</v>
      </c>
      <c r="C18" s="5">
        <v>2317</v>
      </c>
      <c r="D18" s="142">
        <f>'2024_BannerMD_BMT_AUT_ADULT'!D16</f>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row>
    <row r="19" spans="1:9" ht="67.5" customHeight="1" x14ac:dyDescent="0.15">
      <c r="B19" s="9"/>
      <c r="C19" s="9"/>
      <c r="D19" s="53"/>
    </row>
    <row r="20" spans="1:9" x14ac:dyDescent="0.15">
      <c r="B20"/>
      <c r="C20" s="9"/>
      <c r="D20" s="53"/>
    </row>
    <row r="21" spans="1:9" x14ac:dyDescent="0.15">
      <c r="B21" s="9"/>
      <c r="C21" s="9"/>
      <c r="D21" s="53"/>
    </row>
    <row r="22" spans="1:9" s="11" customFormat="1" ht="51.75" customHeight="1" x14ac:dyDescent="0.15">
      <c r="A22" s="379"/>
      <c r="B22" s="537" t="s">
        <v>45</v>
      </c>
      <c r="C22" s="538"/>
      <c r="D22" s="538"/>
      <c r="E22" s="538"/>
      <c r="F22" s="538"/>
      <c r="G22" s="539"/>
    </row>
    <row r="23" spans="1:9" x14ac:dyDescent="0.15">
      <c r="B23" s="1"/>
      <c r="C23" s="1"/>
    </row>
    <row r="24" spans="1:9" hidden="1" x14ac:dyDescent="0.15">
      <c r="B24" s="136" t="s">
        <v>52</v>
      </c>
    </row>
    <row r="25" spans="1:9" ht="18" hidden="1" x14ac:dyDescent="0.15">
      <c r="B25" s="25" t="s">
        <v>33</v>
      </c>
      <c r="C25" s="484">
        <f>'2024_BannerMD_BMT_AUT_ADULT'!$C$21</f>
        <v>1.0333000000000001</v>
      </c>
    </row>
    <row r="26" spans="1:9" x14ac:dyDescent="0.15">
      <c r="B26" s="1"/>
      <c r="C26" s="26"/>
    </row>
    <row r="28" spans="1:9" ht="36.75" customHeight="1" x14ac:dyDescent="0.15">
      <c r="B28" s="537" t="s">
        <v>38</v>
      </c>
      <c r="C28" s="538"/>
      <c r="D28" s="538"/>
      <c r="E28" s="538"/>
      <c r="F28" s="538"/>
      <c r="G28" s="539"/>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77"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67">
    <tabColor theme="6"/>
    <pageSetUpPr fitToPage="1"/>
  </sheetPr>
  <dimension ref="A2:I28"/>
  <sheetViews>
    <sheetView showGridLines="0" zoomScale="90" zoomScaleNormal="90" zoomScaleSheetLayoutView="70" workbookViewId="0">
      <selection activeCell="A4" sqref="A4:G4"/>
    </sheetView>
  </sheetViews>
  <sheetFormatPr defaultColWidth="9" defaultRowHeight="12.75" x14ac:dyDescent="0.15"/>
  <cols>
    <col min="1" max="1" width="2.875" style="15" customWidth="1"/>
    <col min="2" max="2" width="64" style="15" customWidth="1"/>
    <col min="3" max="3" width="23.62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40" t="s">
        <v>181</v>
      </c>
      <c r="B2" s="540"/>
      <c r="C2" s="540"/>
      <c r="D2" s="540"/>
      <c r="E2" s="540"/>
      <c r="F2" s="540"/>
      <c r="G2" s="540"/>
    </row>
    <row r="3" spans="1:7" s="11" customFormat="1" ht="19.899999999999999" customHeight="1" x14ac:dyDescent="0.15">
      <c r="A3" s="540" t="s">
        <v>191</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182</v>
      </c>
      <c r="B5" s="540"/>
      <c r="C5" s="540"/>
      <c r="D5" s="540"/>
      <c r="E5" s="540"/>
      <c r="F5" s="540"/>
      <c r="G5" s="540"/>
    </row>
    <row r="6" spans="1:7" s="11" customFormat="1" ht="15.75" x14ac:dyDescent="0.15">
      <c r="A6" s="379"/>
      <c r="B6" s="379"/>
      <c r="C6" s="379"/>
      <c r="D6" s="379"/>
      <c r="E6" s="379"/>
      <c r="F6" s="379"/>
      <c r="G6" s="379"/>
    </row>
    <row r="7" spans="1:7" x14ac:dyDescent="0.15">
      <c r="B7" s="17"/>
      <c r="C7" s="17"/>
      <c r="D7" s="16" t="s">
        <v>19</v>
      </c>
      <c r="E7" s="2"/>
      <c r="F7" s="2"/>
      <c r="G7" s="2"/>
    </row>
    <row r="8" spans="1:7" ht="40.9" customHeight="1" x14ac:dyDescent="0.15">
      <c r="B8" s="307" t="s">
        <v>20</v>
      </c>
      <c r="C8" s="309" t="s">
        <v>21</v>
      </c>
      <c r="D8" s="307" t="s">
        <v>22</v>
      </c>
      <c r="E8" s="2"/>
      <c r="F8" s="2"/>
      <c r="G8" s="2"/>
    </row>
    <row r="9" spans="1:7" ht="45" customHeight="1" x14ac:dyDescent="0.15">
      <c r="B9" s="386" t="s">
        <v>23</v>
      </c>
      <c r="C9" s="292">
        <v>6165</v>
      </c>
      <c r="D9" s="250">
        <f>ROUND(C9*$C$25,0)</f>
        <v>6370</v>
      </c>
      <c r="E9" s="2"/>
      <c r="F9" s="2"/>
      <c r="G9" s="2"/>
    </row>
    <row r="10" spans="1:7" ht="35.1" customHeight="1" x14ac:dyDescent="0.15">
      <c r="B10" s="251" t="s">
        <v>56</v>
      </c>
      <c r="C10" s="250">
        <v>9509</v>
      </c>
      <c r="D10" s="250">
        <f>ROUND(C10*$C$25,0)</f>
        <v>9826</v>
      </c>
      <c r="E10" s="20"/>
    </row>
    <row r="11" spans="1:7" ht="45" customHeight="1" x14ac:dyDescent="0.15">
      <c r="B11" s="41" t="s">
        <v>190</v>
      </c>
      <c r="C11" s="293" t="s">
        <v>57</v>
      </c>
      <c r="D11" s="250" t="s">
        <v>57</v>
      </c>
      <c r="E11" s="20"/>
    </row>
    <row r="12" spans="1:7" ht="35.1" customHeight="1" x14ac:dyDescent="0.15">
      <c r="B12" s="251" t="s">
        <v>25</v>
      </c>
      <c r="C12" s="250">
        <v>47542</v>
      </c>
      <c r="D12" s="250">
        <f>ROUND(C12*$C$25,0)</f>
        <v>49125</v>
      </c>
      <c r="E12" s="20"/>
    </row>
    <row r="13" spans="1:7" ht="35.1" customHeight="1" x14ac:dyDescent="0.15">
      <c r="B13" s="41" t="s">
        <v>26</v>
      </c>
      <c r="C13" s="250">
        <v>106179</v>
      </c>
      <c r="D13" s="250">
        <f t="shared" ref="D13:D14" si="0">ROUND(C13*$C$25,0)</f>
        <v>109715</v>
      </c>
      <c r="E13" s="20"/>
    </row>
    <row r="14" spans="1:7" ht="35.1" customHeight="1" x14ac:dyDescent="0.15">
      <c r="B14" s="41" t="s">
        <v>27</v>
      </c>
      <c r="C14" s="250">
        <v>31696</v>
      </c>
      <c r="D14" s="250">
        <f t="shared" si="0"/>
        <v>32751</v>
      </c>
      <c r="E14" s="20"/>
    </row>
    <row r="15" spans="1:7" ht="42.75" customHeight="1" x14ac:dyDescent="0.15">
      <c r="B15" s="138" t="s">
        <v>183</v>
      </c>
      <c r="C15" s="139" t="s">
        <v>184</v>
      </c>
      <c r="D15" s="139" t="s">
        <v>184</v>
      </c>
      <c r="E15" s="20"/>
    </row>
    <row r="16" spans="1:7" ht="35.1" customHeight="1" x14ac:dyDescent="0.15">
      <c r="B16" s="301" t="s">
        <v>192</v>
      </c>
      <c r="C16" s="306">
        <f>C9+C10+C12+C13+C14</f>
        <v>201091</v>
      </c>
      <c r="D16" s="306">
        <f>D9+D10+D12+D13+D14</f>
        <v>207787</v>
      </c>
      <c r="E16" s="17"/>
      <c r="F16" s="17"/>
      <c r="G16" s="17"/>
    </row>
    <row r="17" spans="1:9" x14ac:dyDescent="0.15">
      <c r="B17" s="319"/>
      <c r="D17" s="31"/>
    </row>
    <row r="18" spans="1:9" ht="66" customHeight="1" x14ac:dyDescent="0.15">
      <c r="B18" s="5" t="s">
        <v>29</v>
      </c>
      <c r="C18" s="5">
        <v>2317</v>
      </c>
      <c r="D18" s="250">
        <f>ROUND(C18*$C$25,0)</f>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row>
    <row r="19" spans="1:9" ht="67.5" customHeight="1" x14ac:dyDescent="0.15">
      <c r="B19" s="9"/>
      <c r="C19" s="9"/>
      <c r="D19" s="53"/>
    </row>
    <row r="20" spans="1:9" x14ac:dyDescent="0.15">
      <c r="B20"/>
      <c r="C20" s="9"/>
      <c r="D20" s="53"/>
    </row>
    <row r="21" spans="1:9" x14ac:dyDescent="0.15">
      <c r="B21" s="9"/>
      <c r="C21" s="9"/>
      <c r="D21" s="53"/>
    </row>
    <row r="22" spans="1:9" s="11" customFormat="1" ht="54.75" customHeight="1" x14ac:dyDescent="0.15">
      <c r="A22" s="379"/>
      <c r="B22"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38"/>
      <c r="D22" s="538"/>
      <c r="E22" s="538"/>
      <c r="F22" s="538"/>
      <c r="G22" s="539"/>
    </row>
    <row r="23" spans="1:9" x14ac:dyDescent="0.15">
      <c r="B23" s="1"/>
      <c r="C23" s="1"/>
    </row>
    <row r="24" spans="1:9" hidden="1" x14ac:dyDescent="0.15">
      <c r="B24" s="136" t="s">
        <v>193</v>
      </c>
    </row>
    <row r="25" spans="1:9" ht="18" hidden="1" x14ac:dyDescent="0.15">
      <c r="B25" s="25" t="s">
        <v>33</v>
      </c>
      <c r="C25" s="484">
        <f>'2024_BannerMD_BMT_AUT_ADULT'!$C$21</f>
        <v>1.0333000000000001</v>
      </c>
    </row>
    <row r="26" spans="1:9" x14ac:dyDescent="0.15">
      <c r="B26" s="1"/>
      <c r="C26" s="26"/>
    </row>
    <row r="28" spans="1:9" ht="36.75" customHeight="1" x14ac:dyDescent="0.15">
      <c r="B28" s="537" t="s">
        <v>38</v>
      </c>
      <c r="C28" s="538"/>
      <c r="D28" s="538"/>
      <c r="E28" s="538"/>
      <c r="F28" s="538"/>
      <c r="G28" s="539"/>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76"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8">
    <tabColor theme="6"/>
    <pageSetUpPr fitToPage="1"/>
  </sheetPr>
  <dimension ref="A2:I28"/>
  <sheetViews>
    <sheetView showGridLines="0" zoomScale="90" zoomScaleNormal="90" zoomScaleSheetLayoutView="70" workbookViewId="0">
      <selection activeCell="D19" sqref="D19"/>
    </sheetView>
  </sheetViews>
  <sheetFormatPr defaultColWidth="9" defaultRowHeight="12.75" x14ac:dyDescent="0.15"/>
  <cols>
    <col min="1" max="1" width="2.875" style="15" customWidth="1"/>
    <col min="2" max="2" width="64" style="15" customWidth="1"/>
    <col min="3" max="3" width="27.87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x14ac:dyDescent="0.15">
      <c r="A2" s="540" t="s">
        <v>181</v>
      </c>
      <c r="B2" s="540"/>
      <c r="C2" s="540"/>
      <c r="D2" s="540"/>
      <c r="E2" s="540"/>
      <c r="F2" s="540"/>
      <c r="G2" s="540"/>
    </row>
    <row r="3" spans="1:7" s="11" customFormat="1" ht="19.899999999999999" customHeight="1" x14ac:dyDescent="0.15">
      <c r="A3" s="540" t="s">
        <v>194</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182</v>
      </c>
      <c r="B5" s="540"/>
      <c r="C5" s="540"/>
      <c r="D5" s="540"/>
      <c r="E5" s="540"/>
      <c r="F5" s="540"/>
      <c r="G5" s="540"/>
    </row>
    <row r="6" spans="1:7" s="12" customFormat="1" ht="15" x14ac:dyDescent="0.15">
      <c r="B6" s="13"/>
      <c r="C6" s="13"/>
    </row>
    <row r="7" spans="1:7" x14ac:dyDescent="0.15">
      <c r="B7" s="17"/>
      <c r="C7" s="17"/>
      <c r="D7" s="2" t="s">
        <v>195</v>
      </c>
      <c r="E7" s="2"/>
      <c r="F7" s="2"/>
      <c r="G7" s="2"/>
    </row>
    <row r="8" spans="1:7" ht="40.15" customHeight="1" x14ac:dyDescent="0.15">
      <c r="B8" s="307" t="s">
        <v>20</v>
      </c>
      <c r="C8" s="309" t="s">
        <v>21</v>
      </c>
      <c r="D8" s="307" t="s">
        <v>22</v>
      </c>
      <c r="E8" s="2"/>
      <c r="F8" s="2"/>
      <c r="G8" s="2"/>
    </row>
    <row r="9" spans="1:7" ht="42.75" customHeight="1" x14ac:dyDescent="0.15">
      <c r="B9" s="386" t="s">
        <v>23</v>
      </c>
      <c r="C9" s="292">
        <v>5903</v>
      </c>
      <c r="D9" s="250">
        <f>ROUND(C9*$C$25,0)</f>
        <v>6100</v>
      </c>
      <c r="E9" s="2"/>
      <c r="F9" s="2"/>
      <c r="G9" s="2"/>
    </row>
    <row r="10" spans="1:7" ht="35.1" customHeight="1" x14ac:dyDescent="0.15">
      <c r="B10" s="251" t="s">
        <v>24</v>
      </c>
      <c r="C10" s="292">
        <v>14981</v>
      </c>
      <c r="D10" s="250">
        <f t="shared" ref="D10:D13" si="0">ROUND(C10*$C$25,0)</f>
        <v>15480</v>
      </c>
      <c r="E10" s="20"/>
    </row>
    <row r="11" spans="1:7" ht="35.1" customHeight="1" x14ac:dyDescent="0.15">
      <c r="B11" s="251" t="s">
        <v>25</v>
      </c>
      <c r="C11" s="292">
        <v>109571</v>
      </c>
      <c r="D11" s="250">
        <f t="shared" si="0"/>
        <v>113220</v>
      </c>
      <c r="E11" s="20"/>
    </row>
    <row r="12" spans="1:7" ht="49.5" customHeight="1" x14ac:dyDescent="0.15">
      <c r="B12" s="385" t="s">
        <v>26</v>
      </c>
      <c r="C12" s="292">
        <v>27759</v>
      </c>
      <c r="D12" s="250">
        <f t="shared" si="0"/>
        <v>28683</v>
      </c>
      <c r="E12" s="20"/>
    </row>
    <row r="13" spans="1:7" ht="42" customHeight="1" x14ac:dyDescent="0.15">
      <c r="B13" s="41" t="s">
        <v>27</v>
      </c>
      <c r="C13" s="292">
        <v>10742</v>
      </c>
      <c r="D13" s="250">
        <f t="shared" si="0"/>
        <v>11100</v>
      </c>
      <c r="E13" s="20"/>
    </row>
    <row r="14" spans="1:7" ht="42" customHeight="1" x14ac:dyDescent="0.15">
      <c r="B14" s="374" t="s">
        <v>183</v>
      </c>
      <c r="C14" s="375" t="s">
        <v>184</v>
      </c>
      <c r="D14" s="376" t="s">
        <v>184</v>
      </c>
      <c r="E14" s="20"/>
    </row>
    <row r="15" spans="1:7" ht="35.1" customHeight="1" x14ac:dyDescent="0.15">
      <c r="B15" s="301" t="s">
        <v>28</v>
      </c>
      <c r="C15" s="306">
        <f>SUM(C9:C13)</f>
        <v>168956</v>
      </c>
      <c r="D15" s="306">
        <f>SUM(D9:D13)</f>
        <v>174583</v>
      </c>
      <c r="E15" s="17"/>
      <c r="F15" s="17"/>
      <c r="G15" s="17"/>
    </row>
    <row r="16" spans="1:7" x14ac:dyDescent="0.15">
      <c r="B16" s="319"/>
      <c r="C16" s="319"/>
      <c r="D16" s="31"/>
    </row>
    <row r="17" spans="1:9" ht="66.75" customHeight="1" x14ac:dyDescent="0.15">
      <c r="B17" s="5" t="s">
        <v>29</v>
      </c>
      <c r="C17" s="5">
        <v>2317</v>
      </c>
      <c r="D17" s="250">
        <f>ROUND(C17*$C$25,0)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x14ac:dyDescent="0.15">
      <c r="B18" s="9"/>
      <c r="C18" s="9"/>
    </row>
    <row r="19" spans="1:9" ht="67.5" customHeight="1" x14ac:dyDescent="0.15">
      <c r="B19" s="9"/>
      <c r="C19" s="9"/>
      <c r="D19" s="8"/>
    </row>
    <row r="20" spans="1:9" ht="45.75" customHeight="1" x14ac:dyDescent="0.15">
      <c r="B20"/>
      <c r="C20" s="52"/>
      <c r="D20" s="537" t="s">
        <v>185</v>
      </c>
      <c r="E20" s="538"/>
      <c r="F20" s="538"/>
      <c r="G20" s="539"/>
    </row>
    <row r="21" spans="1:9" ht="11.45" customHeight="1" x14ac:dyDescent="0.15">
      <c r="B21" s="1"/>
      <c r="C21" s="1"/>
    </row>
    <row r="22" spans="1:9" ht="45.75" customHeight="1" x14ac:dyDescent="0.15">
      <c r="B22"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38"/>
      <c r="D22" s="538"/>
      <c r="E22" s="538"/>
      <c r="F22" s="538"/>
      <c r="G22" s="539"/>
    </row>
    <row r="23" spans="1:9" ht="6" customHeight="1" x14ac:dyDescent="0.15"/>
    <row r="24" spans="1:9" hidden="1" x14ac:dyDescent="0.15">
      <c r="B24" s="136" t="s">
        <v>52</v>
      </c>
    </row>
    <row r="25" spans="1:9" s="10" customFormat="1" ht="18" hidden="1" x14ac:dyDescent="0.15">
      <c r="A25" s="15"/>
      <c r="B25" s="25" t="s">
        <v>33</v>
      </c>
      <c r="C25" s="484">
        <f>'2024_BannerMD_BMT_AUT_ADULT'!$C$21</f>
        <v>1.0333000000000001</v>
      </c>
      <c r="D25" s="15"/>
      <c r="E25" s="15"/>
      <c r="F25" s="15"/>
      <c r="G25" s="15"/>
    </row>
    <row r="26" spans="1:9" x14ac:dyDescent="0.15">
      <c r="B26" s="1"/>
      <c r="C26" s="26"/>
    </row>
    <row r="28" spans="1:9" ht="36.75" customHeight="1" x14ac:dyDescent="0.15">
      <c r="B28" s="537" t="s">
        <v>38</v>
      </c>
      <c r="C28" s="538"/>
      <c r="D28" s="538"/>
      <c r="E28" s="538"/>
      <c r="F28" s="538"/>
      <c r="G28" s="539"/>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76"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69">
    <tabColor theme="6"/>
    <pageSetUpPr fitToPage="1"/>
  </sheetPr>
  <dimension ref="A2:L28"/>
  <sheetViews>
    <sheetView showGridLines="0" topLeftCell="A5" zoomScale="90" zoomScaleNormal="90" zoomScaleSheetLayoutView="70" workbookViewId="0">
      <selection activeCell="B18" sqref="B18:G18"/>
    </sheetView>
  </sheetViews>
  <sheetFormatPr defaultColWidth="9" defaultRowHeight="12" x14ac:dyDescent="0.15"/>
  <cols>
    <col min="1" max="1" width="2.875" customWidth="1"/>
    <col min="2" max="2" width="64" customWidth="1"/>
    <col min="3" max="3" width="24" hidden="1" customWidth="1"/>
    <col min="4" max="4" width="24" customWidth="1"/>
    <col min="5" max="6" width="18.625" customWidth="1"/>
    <col min="7" max="7" width="12.625" customWidth="1"/>
    <col min="8" max="8" width="9" customWidth="1"/>
  </cols>
  <sheetData>
    <row r="2" spans="1:12" s="11" customFormat="1" ht="19.899999999999999" customHeight="1" x14ac:dyDescent="0.15">
      <c r="A2" s="540" t="s">
        <v>181</v>
      </c>
      <c r="B2" s="540"/>
      <c r="C2" s="540"/>
      <c r="D2" s="540"/>
      <c r="E2" s="540"/>
      <c r="F2" s="540"/>
      <c r="G2" s="540"/>
    </row>
    <row r="3" spans="1:12" s="11" customFormat="1" ht="19.899999999999999" customHeight="1" x14ac:dyDescent="0.15">
      <c r="A3" s="540" t="s">
        <v>196</v>
      </c>
      <c r="B3" s="540"/>
      <c r="C3" s="540"/>
      <c r="D3" s="540"/>
      <c r="E3" s="540"/>
      <c r="F3" s="540"/>
      <c r="G3" s="540"/>
    </row>
    <row r="4" spans="1:12" s="11" customFormat="1" ht="19.899999999999999" customHeight="1" x14ac:dyDescent="0.15">
      <c r="A4" s="541" t="str">
        <f>'2024_BannerMD_BMT_AUT_ADULT'!A4:E4</f>
        <v>EFFECTIVE 10/01/2024 THROUGH 9/30/2025</v>
      </c>
      <c r="B4" s="541"/>
      <c r="C4" s="541"/>
      <c r="D4" s="541"/>
      <c r="E4" s="541"/>
      <c r="F4" s="541"/>
      <c r="G4" s="541"/>
    </row>
    <row r="5" spans="1:12" s="11" customFormat="1" ht="19.899999999999999" customHeight="1" x14ac:dyDescent="0.15">
      <c r="A5" s="540" t="s">
        <v>182</v>
      </c>
      <c r="B5" s="540"/>
      <c r="C5" s="540"/>
      <c r="D5" s="540"/>
      <c r="E5" s="540"/>
      <c r="F5" s="540"/>
      <c r="G5" s="540"/>
    </row>
    <row r="6" spans="1:12" s="12" customFormat="1" ht="15" x14ac:dyDescent="0.15">
      <c r="B6" s="13"/>
      <c r="C6" s="13"/>
      <c r="D6" s="14"/>
      <c r="E6" s="14"/>
      <c r="F6" s="14"/>
      <c r="G6" s="14"/>
    </row>
    <row r="7" spans="1:12" s="15" customFormat="1" ht="12.75" x14ac:dyDescent="0.15">
      <c r="B7" s="17"/>
      <c r="C7" s="17"/>
      <c r="D7" s="2" t="s">
        <v>197</v>
      </c>
      <c r="E7" s="2"/>
      <c r="F7" s="2"/>
      <c r="G7" s="2"/>
      <c r="H7"/>
      <c r="I7"/>
      <c r="J7"/>
      <c r="K7"/>
      <c r="L7"/>
    </row>
    <row r="8" spans="1:12" s="15" customFormat="1" ht="39" customHeight="1" x14ac:dyDescent="0.15">
      <c r="B8" s="307" t="s">
        <v>20</v>
      </c>
      <c r="C8" s="309" t="s">
        <v>21</v>
      </c>
      <c r="D8" s="307" t="s">
        <v>22</v>
      </c>
      <c r="E8" s="2"/>
      <c r="F8" s="2"/>
      <c r="G8" s="2"/>
      <c r="H8"/>
      <c r="I8"/>
      <c r="J8"/>
      <c r="K8"/>
      <c r="L8"/>
    </row>
    <row r="9" spans="1:12" s="15" customFormat="1" ht="42" customHeight="1" x14ac:dyDescent="0.15">
      <c r="B9" s="386" t="s">
        <v>23</v>
      </c>
      <c r="C9" s="292">
        <v>5944</v>
      </c>
      <c r="D9" s="250">
        <f>ROUND(C9*$C$25,0)</f>
        <v>6142</v>
      </c>
      <c r="E9" s="2"/>
      <c r="F9" s="2"/>
      <c r="G9" s="2"/>
      <c r="H9"/>
      <c r="I9"/>
      <c r="J9"/>
      <c r="K9"/>
      <c r="L9"/>
    </row>
    <row r="10" spans="1:12" s="15" customFormat="1" ht="35.1" customHeight="1" x14ac:dyDescent="0.15">
      <c r="B10" s="4" t="s">
        <v>97</v>
      </c>
      <c r="C10" s="250">
        <v>6338</v>
      </c>
      <c r="D10" s="250">
        <f t="shared" ref="D10:D14" si="0">ROUND(C10*$C$25,0)</f>
        <v>6549</v>
      </c>
      <c r="E10" s="20"/>
      <c r="H10"/>
      <c r="I10"/>
      <c r="J10"/>
      <c r="K10"/>
      <c r="L10"/>
    </row>
    <row r="11" spans="1:12" s="15" customFormat="1" ht="45" customHeight="1" x14ac:dyDescent="0.15">
      <c r="B11" s="41" t="s">
        <v>187</v>
      </c>
      <c r="C11" s="250">
        <v>15841</v>
      </c>
      <c r="D11" s="250">
        <f t="shared" si="0"/>
        <v>16369</v>
      </c>
      <c r="E11" s="20"/>
      <c r="H11"/>
      <c r="I11"/>
      <c r="J11"/>
      <c r="K11"/>
      <c r="L11"/>
    </row>
    <row r="12" spans="1:12" s="15" customFormat="1" ht="35.1" customHeight="1" x14ac:dyDescent="0.15">
      <c r="B12" s="318" t="s">
        <v>25</v>
      </c>
      <c r="C12" s="302">
        <v>135088</v>
      </c>
      <c r="D12" s="250">
        <f t="shared" si="0"/>
        <v>139586</v>
      </c>
      <c r="E12" s="20"/>
      <c r="H12"/>
      <c r="I12"/>
      <c r="J12"/>
      <c r="K12"/>
      <c r="L12"/>
    </row>
    <row r="13" spans="1:12" s="15" customFormat="1" ht="48" customHeight="1" x14ac:dyDescent="0.15">
      <c r="B13" s="41" t="s">
        <v>26</v>
      </c>
      <c r="C13" s="153">
        <v>183146</v>
      </c>
      <c r="D13" s="250">
        <f t="shared" si="0"/>
        <v>189245</v>
      </c>
      <c r="E13" s="20"/>
      <c r="H13"/>
      <c r="I13"/>
      <c r="J13"/>
      <c r="K13"/>
      <c r="L13"/>
    </row>
    <row r="14" spans="1:12" s="15" customFormat="1" ht="35.1" customHeight="1" x14ac:dyDescent="0.15">
      <c r="B14" s="41" t="s">
        <v>27</v>
      </c>
      <c r="C14" s="250">
        <v>26026</v>
      </c>
      <c r="D14" s="250">
        <f t="shared" si="0"/>
        <v>26893</v>
      </c>
      <c r="E14" s="20"/>
      <c r="H14"/>
      <c r="I14"/>
      <c r="J14"/>
      <c r="K14"/>
      <c r="L14"/>
    </row>
    <row r="15" spans="1:12" s="15" customFormat="1" ht="44.25" customHeight="1" x14ac:dyDescent="0.15">
      <c r="B15" s="138" t="s">
        <v>183</v>
      </c>
      <c r="C15" s="139" t="s">
        <v>184</v>
      </c>
      <c r="D15" s="139" t="s">
        <v>184</v>
      </c>
      <c r="E15" s="20"/>
      <c r="H15"/>
      <c r="I15"/>
      <c r="J15"/>
      <c r="K15"/>
      <c r="L15"/>
    </row>
    <row r="16" spans="1:12" s="15" customFormat="1" ht="35.1" customHeight="1" x14ac:dyDescent="0.15">
      <c r="A16"/>
      <c r="B16" s="301" t="s">
        <v>188</v>
      </c>
      <c r="C16" s="306">
        <f>SUM(C9:C14)</f>
        <v>372383</v>
      </c>
      <c r="D16" s="306">
        <f>SUM(D9:D14)</f>
        <v>384784</v>
      </c>
      <c r="E16" s="17"/>
      <c r="F16" s="17"/>
      <c r="G16" s="17"/>
      <c r="H16"/>
      <c r="I16"/>
      <c r="J16"/>
      <c r="K16"/>
      <c r="L16"/>
    </row>
    <row r="17" spans="1:12" s="15" customFormat="1" ht="12.75" x14ac:dyDescent="0.15">
      <c r="A17"/>
      <c r="B17" s="319"/>
      <c r="D17" s="31"/>
      <c r="H17"/>
      <c r="I17"/>
      <c r="J17"/>
      <c r="K17"/>
      <c r="L17"/>
    </row>
    <row r="18" spans="1:12" s="15" customFormat="1" ht="63.75" customHeight="1" x14ac:dyDescent="0.15">
      <c r="A18"/>
      <c r="B18" s="5" t="s">
        <v>29</v>
      </c>
      <c r="C18" s="5">
        <v>2317</v>
      </c>
      <c r="D18" s="142">
        <f>'2024_BannerMD_BMT_AUT_ADULT'!D16</f>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c r="H18"/>
      <c r="I18"/>
      <c r="J18"/>
      <c r="K18"/>
      <c r="L18"/>
    </row>
    <row r="19" spans="1:12" s="15" customFormat="1" ht="67.5" customHeight="1" x14ac:dyDescent="0.15">
      <c r="A19"/>
      <c r="B19" s="9"/>
      <c r="C19" s="9"/>
      <c r="H19"/>
      <c r="I19"/>
      <c r="J19"/>
      <c r="K19"/>
      <c r="L19"/>
    </row>
    <row r="20" spans="1:12" s="15" customFormat="1" ht="12.75" x14ac:dyDescent="0.15">
      <c r="A20"/>
      <c r="B20"/>
      <c r="C20" s="9"/>
      <c r="D20" s="8"/>
      <c r="H20"/>
      <c r="I20"/>
      <c r="J20"/>
      <c r="K20"/>
      <c r="L20"/>
    </row>
    <row r="21" spans="1:12" s="15" customFormat="1" ht="12.75" x14ac:dyDescent="0.15">
      <c r="A21"/>
      <c r="B21" s="9"/>
      <c r="C21" s="9"/>
      <c r="D21" s="8"/>
      <c r="H21"/>
      <c r="I21"/>
      <c r="J21"/>
      <c r="K21"/>
      <c r="L21"/>
    </row>
    <row r="22" spans="1:12" s="12" customFormat="1" ht="62.25" customHeight="1" x14ac:dyDescent="0.15">
      <c r="B22" s="537" t="s">
        <v>100</v>
      </c>
      <c r="C22" s="538"/>
      <c r="D22" s="538"/>
      <c r="E22" s="538"/>
      <c r="F22" s="538"/>
      <c r="G22" s="539"/>
    </row>
    <row r="23" spans="1:12" s="15" customFormat="1" ht="12.75" x14ac:dyDescent="0.15">
      <c r="A23"/>
      <c r="B23" s="1"/>
      <c r="C23" s="1"/>
      <c r="H23"/>
      <c r="I23"/>
      <c r="J23"/>
      <c r="K23"/>
      <c r="L23"/>
    </row>
    <row r="24" spans="1:12" s="15" customFormat="1" ht="12.75" hidden="1" x14ac:dyDescent="0.15">
      <c r="A24"/>
      <c r="B24" s="136" t="s">
        <v>52</v>
      </c>
      <c r="H24"/>
      <c r="I24"/>
      <c r="J24"/>
      <c r="K24"/>
      <c r="L24"/>
    </row>
    <row r="25" spans="1:12" s="15" customFormat="1" ht="18" hidden="1" x14ac:dyDescent="0.15">
      <c r="A25"/>
      <c r="B25" s="25" t="s">
        <v>33</v>
      </c>
      <c r="C25" s="484">
        <f>'2024_BannerMD_BMT_AUT_ADULT'!$C$21</f>
        <v>1.0333000000000001</v>
      </c>
      <c r="D25" s="49"/>
      <c r="H25"/>
      <c r="I25"/>
      <c r="J25"/>
      <c r="K25"/>
      <c r="L25"/>
    </row>
    <row r="26" spans="1:12" s="15" customFormat="1" ht="36.75" customHeight="1" x14ac:dyDescent="0.15">
      <c r="B26" s="537" t="s">
        <v>38</v>
      </c>
      <c r="C26" s="538"/>
      <c r="D26" s="538"/>
      <c r="E26" s="538"/>
      <c r="F26" s="538"/>
      <c r="G26" s="539"/>
      <c r="H26" s="10"/>
      <c r="I26" s="10"/>
    </row>
    <row r="27" spans="1:12" s="15" customFormat="1" ht="12.75" x14ac:dyDescent="0.15">
      <c r="A27"/>
      <c r="B27" s="1"/>
      <c r="C27" s="26"/>
      <c r="H27"/>
      <c r="I27"/>
      <c r="J27"/>
      <c r="K27"/>
      <c r="L27"/>
    </row>
    <row r="28" spans="1:12" s="15" customFormat="1" ht="12.75" x14ac:dyDescent="0.15">
      <c r="A28"/>
      <c r="H28"/>
      <c r="I28"/>
      <c r="J28"/>
      <c r="K28"/>
      <c r="L28"/>
    </row>
  </sheetData>
  <mergeCells count="7">
    <mergeCell ref="B26:G26"/>
    <mergeCell ref="B22:G22"/>
    <mergeCell ref="A2:G2"/>
    <mergeCell ref="A3:G3"/>
    <mergeCell ref="A4:G4"/>
    <mergeCell ref="A5:G5"/>
    <mergeCell ref="E18:G18"/>
  </mergeCells>
  <printOptions horizontalCentered="1"/>
  <pageMargins left="0.25" right="0.25" top="0.25" bottom="0.25" header="0.25" footer="0.25"/>
  <pageSetup scale="77"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70">
    <tabColor theme="6"/>
    <pageSetUpPr fitToPage="1"/>
  </sheetPr>
  <dimension ref="A2:I27"/>
  <sheetViews>
    <sheetView showGridLines="0" zoomScale="90" zoomScaleNormal="90" zoomScaleSheetLayoutView="70" workbookViewId="0">
      <selection activeCell="B18" sqref="B18:G18"/>
    </sheetView>
  </sheetViews>
  <sheetFormatPr defaultColWidth="9" defaultRowHeight="12.75" x14ac:dyDescent="0.15"/>
  <cols>
    <col min="1" max="1" width="2.875" style="15" customWidth="1"/>
    <col min="2" max="2" width="64" style="15" customWidth="1"/>
    <col min="3" max="3" width="15.2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40" t="s">
        <v>181</v>
      </c>
      <c r="B2" s="540"/>
      <c r="C2" s="540"/>
      <c r="D2" s="540"/>
      <c r="E2" s="540"/>
      <c r="F2" s="540"/>
      <c r="G2" s="540"/>
    </row>
    <row r="3" spans="1:7" s="11" customFormat="1" ht="19.899999999999999" customHeight="1" x14ac:dyDescent="0.15">
      <c r="A3" s="540" t="s">
        <v>198</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182</v>
      </c>
      <c r="B5" s="540"/>
      <c r="C5" s="540"/>
      <c r="D5" s="540"/>
      <c r="E5" s="540"/>
      <c r="F5" s="540"/>
      <c r="G5" s="540"/>
    </row>
    <row r="6" spans="1:7" s="11" customFormat="1" ht="15.75" x14ac:dyDescent="0.15">
      <c r="A6" s="379"/>
      <c r="B6" s="379"/>
      <c r="C6" s="379"/>
      <c r="D6" s="379"/>
      <c r="E6" s="379"/>
      <c r="F6" s="379"/>
      <c r="G6" s="379"/>
    </row>
    <row r="7" spans="1:7" x14ac:dyDescent="0.15">
      <c r="B7" s="17"/>
      <c r="C7" s="17"/>
      <c r="D7" s="16" t="s">
        <v>197</v>
      </c>
      <c r="E7" s="2"/>
      <c r="F7" s="2"/>
      <c r="G7" s="2"/>
    </row>
    <row r="8" spans="1:7" ht="31.5" customHeight="1" x14ac:dyDescent="0.15">
      <c r="B8" s="307" t="s">
        <v>20</v>
      </c>
      <c r="C8" s="309" t="s">
        <v>21</v>
      </c>
      <c r="D8" s="307" t="s">
        <v>22</v>
      </c>
      <c r="E8" s="2"/>
      <c r="F8" s="2"/>
      <c r="G8" s="2"/>
    </row>
    <row r="9" spans="1:7" ht="40.9" customHeight="1" x14ac:dyDescent="0.15">
      <c r="B9" s="384" t="s">
        <v>23</v>
      </c>
      <c r="C9" s="299">
        <v>5737</v>
      </c>
      <c r="D9" s="296">
        <f>ROUND(C9*$C$25,0)</f>
        <v>5928</v>
      </c>
      <c r="E9" s="2"/>
      <c r="F9" s="2"/>
      <c r="G9" s="2"/>
    </row>
    <row r="10" spans="1:7" ht="35.1" customHeight="1" x14ac:dyDescent="0.15">
      <c r="B10" s="4" t="s">
        <v>189</v>
      </c>
      <c r="C10" s="300">
        <v>9971</v>
      </c>
      <c r="D10" s="296">
        <f t="shared" ref="D10:D14" si="0">ROUND(C10*$C$25,0)</f>
        <v>10303</v>
      </c>
      <c r="E10" s="20"/>
    </row>
    <row r="11" spans="1:7" ht="45" customHeight="1" x14ac:dyDescent="0.15">
      <c r="B11" s="41" t="s">
        <v>190</v>
      </c>
      <c r="C11" s="300">
        <v>15061</v>
      </c>
      <c r="D11" s="296">
        <f t="shared" si="0"/>
        <v>15563</v>
      </c>
      <c r="E11" s="20"/>
    </row>
    <row r="12" spans="1:7" ht="35.1" customHeight="1" x14ac:dyDescent="0.15">
      <c r="B12" s="251" t="s">
        <v>25</v>
      </c>
      <c r="C12" s="300">
        <v>53137</v>
      </c>
      <c r="D12" s="296">
        <f t="shared" si="0"/>
        <v>54906</v>
      </c>
      <c r="E12" s="20"/>
    </row>
    <row r="13" spans="1:7" ht="35.1" customHeight="1" x14ac:dyDescent="0.15">
      <c r="B13" s="41" t="s">
        <v>26</v>
      </c>
      <c r="C13" s="300">
        <v>98782</v>
      </c>
      <c r="D13" s="296">
        <f t="shared" si="0"/>
        <v>102071</v>
      </c>
      <c r="E13" s="20"/>
    </row>
    <row r="14" spans="1:7" ht="35.1" customHeight="1" x14ac:dyDescent="0.15">
      <c r="B14" s="41" t="s">
        <v>27</v>
      </c>
      <c r="C14" s="300">
        <v>29489</v>
      </c>
      <c r="D14" s="296">
        <f t="shared" si="0"/>
        <v>30471</v>
      </c>
      <c r="E14" s="20"/>
    </row>
    <row r="15" spans="1:7" ht="47.25" customHeight="1" x14ac:dyDescent="0.15">
      <c r="B15" s="138" t="s">
        <v>183</v>
      </c>
      <c r="C15" s="139" t="s">
        <v>184</v>
      </c>
      <c r="D15" s="139" t="s">
        <v>184</v>
      </c>
      <c r="E15" s="20"/>
    </row>
    <row r="16" spans="1:7" ht="35.1" customHeight="1" x14ac:dyDescent="0.15">
      <c r="B16" s="301" t="s">
        <v>49</v>
      </c>
      <c r="C16" s="305">
        <f>SUM(C9:C14)</f>
        <v>212177</v>
      </c>
      <c r="D16" s="305">
        <f>SUM(D9:D14)</f>
        <v>219242</v>
      </c>
      <c r="E16" s="17"/>
      <c r="F16" s="17"/>
      <c r="G16" s="17"/>
    </row>
    <row r="17" spans="1:9" x14ac:dyDescent="0.15">
      <c r="B17" s="319"/>
      <c r="D17" s="31"/>
    </row>
    <row r="18" spans="1:9" ht="69.75" customHeight="1" x14ac:dyDescent="0.15">
      <c r="B18" s="5" t="s">
        <v>29</v>
      </c>
      <c r="C18" s="5">
        <v>2317</v>
      </c>
      <c r="D18" s="296">
        <f>ROUND(C18*$C$25,0)</f>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row>
    <row r="19" spans="1:9" ht="67.5" customHeight="1" x14ac:dyDescent="0.15">
      <c r="B19" s="9"/>
      <c r="C19" s="9"/>
      <c r="D19" s="53"/>
    </row>
    <row r="20" spans="1:9" x14ac:dyDescent="0.15">
      <c r="B20"/>
      <c r="C20" s="9"/>
      <c r="D20" s="53"/>
    </row>
    <row r="21" spans="1:9" x14ac:dyDescent="0.15">
      <c r="B21" s="9"/>
      <c r="C21" s="9"/>
      <c r="D21" s="53"/>
    </row>
    <row r="22" spans="1:9" s="11" customFormat="1" ht="59.45" customHeight="1" x14ac:dyDescent="0.15">
      <c r="A22" s="379"/>
      <c r="B22" s="537" t="s">
        <v>100</v>
      </c>
      <c r="C22" s="538"/>
      <c r="D22" s="538"/>
      <c r="E22" s="538"/>
      <c r="F22" s="538"/>
      <c r="G22" s="539"/>
    </row>
    <row r="23" spans="1:9" x14ac:dyDescent="0.15">
      <c r="B23" s="1"/>
      <c r="C23" s="1"/>
    </row>
    <row r="24" spans="1:9" hidden="1" x14ac:dyDescent="0.15">
      <c r="B24" s="136" t="s">
        <v>52</v>
      </c>
    </row>
    <row r="25" spans="1:9" ht="18" hidden="1" x14ac:dyDescent="0.15">
      <c r="B25" s="25" t="s">
        <v>33</v>
      </c>
      <c r="C25" s="484">
        <f>'2024_BannerMD_BMT_AUT_ADULT'!$C$21</f>
        <v>1.0333000000000001</v>
      </c>
    </row>
    <row r="26" spans="1:9" x14ac:dyDescent="0.15">
      <c r="B26" s="1"/>
      <c r="C26" s="26"/>
    </row>
    <row r="27" spans="1:9" ht="36.75" customHeight="1" x14ac:dyDescent="0.15">
      <c r="B27" s="537" t="s">
        <v>38</v>
      </c>
      <c r="C27" s="538"/>
      <c r="D27" s="538"/>
      <c r="E27" s="538"/>
      <c r="F27" s="538"/>
      <c r="G27" s="539"/>
      <c r="H27" s="10"/>
      <c r="I27" s="10"/>
    </row>
  </sheetData>
  <mergeCells count="7">
    <mergeCell ref="B27:G27"/>
    <mergeCell ref="B22:G22"/>
    <mergeCell ref="A2:G2"/>
    <mergeCell ref="A3:G3"/>
    <mergeCell ref="A4:G4"/>
    <mergeCell ref="A5:G5"/>
    <mergeCell ref="E18:G18"/>
  </mergeCells>
  <printOptions horizontalCentered="1"/>
  <pageMargins left="0.25" right="0.25" top="0.25" bottom="0.25" header="0.25" footer="0.25"/>
  <pageSetup scale="7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71">
    <tabColor theme="6"/>
    <pageSetUpPr fitToPage="1"/>
  </sheetPr>
  <dimension ref="A2:I32"/>
  <sheetViews>
    <sheetView showGridLines="0" topLeftCell="A14" zoomScale="90" zoomScaleNormal="90" zoomScaleSheetLayoutView="70" workbookViewId="0">
      <selection activeCell="D19" sqref="D19"/>
    </sheetView>
  </sheetViews>
  <sheetFormatPr defaultColWidth="9" defaultRowHeight="12.75" x14ac:dyDescent="0.15"/>
  <cols>
    <col min="1" max="1" width="2.875" style="15" customWidth="1"/>
    <col min="2" max="2" width="64" style="15" customWidth="1"/>
    <col min="3" max="3" width="20.125" style="15" hidden="1" customWidth="1"/>
    <col min="4" max="4" width="23.625" style="15" customWidth="1"/>
    <col min="5" max="6" width="18.625" style="15" customWidth="1"/>
    <col min="7" max="7" width="14.625" style="15" customWidth="1"/>
    <col min="8" max="8" width="9" style="15" customWidth="1"/>
    <col min="9" max="16384" width="9" style="15"/>
  </cols>
  <sheetData>
    <row r="2" spans="1:7" s="11" customFormat="1" ht="19.899999999999999" customHeight="1" x14ac:dyDescent="0.15">
      <c r="A2" s="540" t="s">
        <v>181</v>
      </c>
      <c r="B2" s="540"/>
      <c r="C2" s="540"/>
      <c r="D2" s="540"/>
      <c r="E2" s="540"/>
      <c r="F2" s="540"/>
      <c r="G2" s="540"/>
    </row>
    <row r="3" spans="1:7" s="11" customFormat="1" ht="19.899999999999999" customHeight="1" x14ac:dyDescent="0.15">
      <c r="A3" s="540" t="s">
        <v>199</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182</v>
      </c>
      <c r="B5" s="540"/>
      <c r="C5" s="540"/>
      <c r="D5" s="540"/>
      <c r="E5" s="540"/>
      <c r="F5" s="540"/>
      <c r="G5" s="540"/>
    </row>
    <row r="6" spans="1:7" s="11" customFormat="1" ht="15.75" x14ac:dyDescent="0.15">
      <c r="A6" s="379"/>
      <c r="B6" s="379"/>
      <c r="C6" s="379"/>
      <c r="D6" s="379"/>
      <c r="E6" s="379"/>
      <c r="F6" s="379"/>
      <c r="G6" s="379"/>
    </row>
    <row r="7" spans="1:7" x14ac:dyDescent="0.15">
      <c r="B7" s="17"/>
      <c r="C7" s="17"/>
      <c r="D7" s="16" t="s">
        <v>197</v>
      </c>
      <c r="E7" s="2"/>
      <c r="F7" s="2"/>
      <c r="G7" s="2"/>
    </row>
    <row r="8" spans="1:7" ht="40.9" customHeight="1" x14ac:dyDescent="0.15">
      <c r="B8" s="307" t="s">
        <v>20</v>
      </c>
      <c r="C8" s="309" t="s">
        <v>21</v>
      </c>
      <c r="D8" s="307" t="s">
        <v>22</v>
      </c>
      <c r="E8" s="2"/>
      <c r="F8" s="2"/>
      <c r="G8" s="2"/>
    </row>
    <row r="9" spans="1:7" ht="40.9" customHeight="1" x14ac:dyDescent="0.15">
      <c r="B9" s="384" t="s">
        <v>23</v>
      </c>
      <c r="C9" s="292">
        <v>5610</v>
      </c>
      <c r="D9" s="250">
        <f>ROUND(C9*$C$28,0)</f>
        <v>5797</v>
      </c>
      <c r="E9" s="2"/>
      <c r="F9" s="2"/>
      <c r="G9" s="2"/>
    </row>
    <row r="10" spans="1:7" ht="35.1" customHeight="1" x14ac:dyDescent="0.15">
      <c r="B10" s="251" t="s">
        <v>56</v>
      </c>
      <c r="C10" s="250">
        <v>9540</v>
      </c>
      <c r="D10" s="250">
        <f t="shared" ref="D10:D14" si="0">ROUND(C10*$C$28,0)</f>
        <v>9858</v>
      </c>
      <c r="E10" s="20"/>
    </row>
    <row r="11" spans="1:7" ht="45" customHeight="1" x14ac:dyDescent="0.15">
      <c r="B11" s="41" t="s">
        <v>190</v>
      </c>
      <c r="C11" s="293" t="s">
        <v>57</v>
      </c>
      <c r="D11" s="215" t="s">
        <v>57</v>
      </c>
      <c r="E11" s="20"/>
    </row>
    <row r="12" spans="1:7" ht="35.1" customHeight="1" x14ac:dyDescent="0.15">
      <c r="B12" s="251" t="s">
        <v>25</v>
      </c>
      <c r="C12" s="250">
        <v>51975</v>
      </c>
      <c r="D12" s="250">
        <f t="shared" si="0"/>
        <v>53706</v>
      </c>
      <c r="E12" s="20"/>
    </row>
    <row r="13" spans="1:7" ht="35.1" customHeight="1" x14ac:dyDescent="0.15">
      <c r="B13" s="41" t="s">
        <v>26</v>
      </c>
      <c r="C13" s="250">
        <v>96620</v>
      </c>
      <c r="D13" s="250">
        <f t="shared" si="0"/>
        <v>99837</v>
      </c>
      <c r="E13" s="20"/>
    </row>
    <row r="14" spans="1:7" ht="35.1" customHeight="1" x14ac:dyDescent="0.15">
      <c r="B14" s="41" t="s">
        <v>27</v>
      </c>
      <c r="C14" s="250">
        <v>28843</v>
      </c>
      <c r="D14" s="250">
        <f t="shared" si="0"/>
        <v>29803</v>
      </c>
      <c r="E14" s="20"/>
    </row>
    <row r="15" spans="1:7" ht="46.5" customHeight="1" x14ac:dyDescent="0.15">
      <c r="B15" s="138" t="s">
        <v>183</v>
      </c>
      <c r="C15" s="139" t="s">
        <v>184</v>
      </c>
      <c r="D15" s="139" t="s">
        <v>184</v>
      </c>
      <c r="E15" s="20"/>
    </row>
    <row r="16" spans="1:7" ht="35.1" customHeight="1" x14ac:dyDescent="0.15">
      <c r="B16" s="301" t="s">
        <v>192</v>
      </c>
      <c r="C16" s="306">
        <f>C9+C10+C12+C13+C14</f>
        <v>192588</v>
      </c>
      <c r="D16" s="306">
        <f>D9+D10+D12+D13+D14</f>
        <v>199001</v>
      </c>
      <c r="E16" s="17"/>
      <c r="F16" s="17"/>
      <c r="G16" s="17"/>
    </row>
    <row r="17" spans="1:9" x14ac:dyDescent="0.15">
      <c r="B17" s="319"/>
      <c r="D17" s="31"/>
    </row>
    <row r="18" spans="1:9" ht="69.75" customHeight="1" x14ac:dyDescent="0.15">
      <c r="B18" s="5" t="s">
        <v>29</v>
      </c>
      <c r="C18" s="142">
        <v>2234</v>
      </c>
      <c r="D18" s="215">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row>
    <row r="19" spans="1:9" ht="15.75" customHeight="1" x14ac:dyDescent="0.15">
      <c r="B19" s="9"/>
      <c r="C19" s="9"/>
      <c r="D19" s="53"/>
    </row>
    <row r="20" spans="1:9" ht="27.75" customHeight="1" x14ac:dyDescent="0.15">
      <c r="B20" s="1"/>
      <c r="C20" s="1" t="s">
        <v>50</v>
      </c>
      <c r="D20" s="57" t="s">
        <v>50</v>
      </c>
    </row>
    <row r="21" spans="1:9" ht="75.75" customHeight="1" x14ac:dyDescent="0.15">
      <c r="B21"/>
      <c r="C21" s="143">
        <v>255823</v>
      </c>
      <c r="D21" s="250">
        <f>ROUND(C21*$C$28,0)</f>
        <v>264342</v>
      </c>
      <c r="E21" s="571" t="s">
        <v>200</v>
      </c>
      <c r="F21" s="572"/>
      <c r="G21" s="573"/>
    </row>
    <row r="23" spans="1:9" x14ac:dyDescent="0.15">
      <c r="B23"/>
      <c r="C23" s="9"/>
      <c r="D23" s="53"/>
    </row>
    <row r="24" spans="1:9" x14ac:dyDescent="0.15">
      <c r="B24" s="9"/>
      <c r="C24" s="9"/>
      <c r="D24" s="53"/>
    </row>
    <row r="25" spans="1:9" s="11" customFormat="1" ht="54.75" customHeight="1" x14ac:dyDescent="0.15">
      <c r="A25" s="379"/>
      <c r="B25"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38"/>
      <c r="D25" s="538"/>
      <c r="E25" s="538"/>
      <c r="F25" s="538"/>
      <c r="G25" s="539"/>
    </row>
    <row r="26" spans="1:9" x14ac:dyDescent="0.15">
      <c r="B26" s="1"/>
      <c r="C26" s="1"/>
    </row>
    <row r="27" spans="1:9" hidden="1" x14ac:dyDescent="0.15">
      <c r="B27" s="136" t="s">
        <v>193</v>
      </c>
    </row>
    <row r="28" spans="1:9" ht="18" hidden="1" x14ac:dyDescent="0.15">
      <c r="B28" s="25" t="s">
        <v>33</v>
      </c>
      <c r="C28" s="484">
        <f>'2024_BannerMD_BMT_AUT_ADULT'!$C$21</f>
        <v>1.0333000000000001</v>
      </c>
    </row>
    <row r="29" spans="1:9" x14ac:dyDescent="0.15">
      <c r="B29" s="1"/>
      <c r="D29" s="26"/>
    </row>
    <row r="32" spans="1:9" ht="36.75" customHeight="1" x14ac:dyDescent="0.15">
      <c r="B32" s="537" t="s">
        <v>38</v>
      </c>
      <c r="C32" s="538"/>
      <c r="D32" s="538"/>
      <c r="E32" s="538"/>
      <c r="F32" s="538"/>
      <c r="G32" s="539"/>
      <c r="H32" s="10"/>
      <c r="I32" s="10"/>
    </row>
  </sheetData>
  <mergeCells count="8">
    <mergeCell ref="B32:G32"/>
    <mergeCell ref="B25:G25"/>
    <mergeCell ref="E21:G21"/>
    <mergeCell ref="A2:G2"/>
    <mergeCell ref="A3:G3"/>
    <mergeCell ref="A4:G4"/>
    <mergeCell ref="A5:G5"/>
    <mergeCell ref="E18:G18"/>
  </mergeCells>
  <printOptions horizontalCentered="1"/>
  <pageMargins left="0.25" right="0.25" top="0.25" bottom="0.25" header="0.25" footer="0.25"/>
  <pageSetup scale="68"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A0254-4634-4F2D-8BBF-6A8C6250C406}">
  <sheetPr codeName="Sheet72">
    <tabColor theme="6"/>
    <pageSetUpPr fitToPage="1"/>
  </sheetPr>
  <dimension ref="A2:G19"/>
  <sheetViews>
    <sheetView showGridLines="0" zoomScale="90" zoomScaleNormal="90" zoomScaleSheetLayoutView="70" workbookViewId="0">
      <selection activeCell="B18" sqref="B18:G18"/>
    </sheetView>
  </sheetViews>
  <sheetFormatPr defaultColWidth="9" defaultRowHeight="12.75" x14ac:dyDescent="0.15"/>
  <cols>
    <col min="1" max="1" width="2.875" style="15" customWidth="1"/>
    <col min="2" max="2" width="64" style="15" customWidth="1"/>
    <col min="3" max="3" width="14" style="15" hidden="1" customWidth="1"/>
    <col min="4" max="4" width="24" style="15" customWidth="1"/>
    <col min="5" max="5" width="9" style="15" customWidth="1"/>
    <col min="6" max="16384" width="9" style="15"/>
  </cols>
  <sheetData>
    <row r="2" spans="1:7" s="11" customFormat="1" ht="19.899999999999999" customHeight="1" x14ac:dyDescent="0.15">
      <c r="A2" s="540" t="s">
        <v>181</v>
      </c>
      <c r="B2" s="540"/>
      <c r="C2" s="540"/>
      <c r="D2" s="540"/>
    </row>
    <row r="3" spans="1:7" s="11" customFormat="1" ht="19.899999999999999" customHeight="1" x14ac:dyDescent="0.15">
      <c r="A3" s="540" t="s">
        <v>61</v>
      </c>
      <c r="B3" s="540"/>
      <c r="C3" s="540"/>
      <c r="D3" s="540"/>
    </row>
    <row r="4" spans="1:7" s="11" customFormat="1" ht="19.899999999999999" customHeight="1" x14ac:dyDescent="0.15">
      <c r="A4" s="541" t="str">
        <f>'2024_BannerMD_BMT_AUT_ADULT'!A4:E4</f>
        <v>EFFECTIVE 10/01/2024 THROUGH 9/30/2025</v>
      </c>
      <c r="B4" s="541"/>
      <c r="C4" s="541"/>
      <c r="D4" s="541"/>
      <c r="E4" s="130"/>
      <c r="F4" s="130"/>
      <c r="G4" s="130"/>
    </row>
    <row r="5" spans="1:7" s="11" customFormat="1" ht="19.899999999999999" customHeight="1" x14ac:dyDescent="0.15">
      <c r="A5" s="540" t="s">
        <v>182</v>
      </c>
      <c r="B5" s="540"/>
      <c r="C5" s="540"/>
      <c r="D5" s="540"/>
    </row>
    <row r="6" spans="1:7" s="12" customFormat="1" ht="15" x14ac:dyDescent="0.15">
      <c r="B6" s="13"/>
      <c r="C6" s="13"/>
      <c r="D6" s="14"/>
    </row>
    <row r="7" spans="1:7" x14ac:dyDescent="0.15">
      <c r="B7" s="17"/>
      <c r="C7" s="17"/>
      <c r="D7" s="2" t="s">
        <v>62</v>
      </c>
    </row>
    <row r="8" spans="1:7" ht="39" customHeight="1" x14ac:dyDescent="0.15">
      <c r="B8" s="307" t="s">
        <v>20</v>
      </c>
      <c r="C8" s="309" t="s">
        <v>21</v>
      </c>
      <c r="D8" s="307" t="s">
        <v>22</v>
      </c>
    </row>
    <row r="9" spans="1:7" ht="20.100000000000001" hidden="1" customHeight="1" x14ac:dyDescent="0.15">
      <c r="B9" s="41" t="s">
        <v>63</v>
      </c>
      <c r="C9" s="297">
        <v>7321</v>
      </c>
      <c r="D9" s="297">
        <f>ROUND($C$9*$C$14,0)</f>
        <v>7565</v>
      </c>
    </row>
    <row r="10" spans="1:7" ht="35.1" customHeight="1" x14ac:dyDescent="0.15">
      <c r="B10" s="294" t="s">
        <v>64</v>
      </c>
      <c r="C10" s="298">
        <f>SUM(C9)</f>
        <v>7321</v>
      </c>
      <c r="D10" s="298">
        <f>SUM(D9)</f>
        <v>7565</v>
      </c>
    </row>
    <row r="11" spans="1:7" x14ac:dyDescent="0.15">
      <c r="B11" s="320"/>
      <c r="C11" s="320"/>
      <c r="D11" s="314"/>
    </row>
    <row r="12" spans="1:7" x14ac:dyDescent="0.15">
      <c r="B12" s="1"/>
      <c r="C12" s="1"/>
    </row>
    <row r="13" spans="1:7" hidden="1" x14ac:dyDescent="0.15">
      <c r="B13" s="136" t="s">
        <v>52</v>
      </c>
    </row>
    <row r="14" spans="1:7" ht="18" hidden="1" x14ac:dyDescent="0.15">
      <c r="B14" s="25" t="s">
        <v>33</v>
      </c>
      <c r="C14" s="484">
        <f>'2024_BannerMD_BMT_AUT_ADULT'!$C$21</f>
        <v>1.0333000000000001</v>
      </c>
      <c r="D14" s="49"/>
    </row>
    <row r="15" spans="1:7" x14ac:dyDescent="0.15">
      <c r="B15" s="1"/>
      <c r="C15" s="26"/>
    </row>
    <row r="19" ht="67.5" customHeight="1" x14ac:dyDescent="0.15"/>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73">
    <tabColor theme="6"/>
    <pageSetUpPr fitToPage="1"/>
  </sheetPr>
  <dimension ref="A1:G26"/>
  <sheetViews>
    <sheetView showGridLines="0" topLeftCell="A12" zoomScale="90" zoomScaleNormal="90" zoomScaleSheetLayoutView="70" workbookViewId="0">
      <selection activeCell="B18" sqref="B18:G18"/>
    </sheetView>
  </sheetViews>
  <sheetFormatPr defaultColWidth="9" defaultRowHeight="12.75" x14ac:dyDescent="0.15"/>
  <cols>
    <col min="1" max="1" width="2.875" style="15" customWidth="1"/>
    <col min="2" max="2" width="64" style="15" customWidth="1"/>
    <col min="3" max="3" width="20.625" style="15" hidden="1" customWidth="1"/>
    <col min="4" max="4" width="20.625" style="15" customWidth="1"/>
    <col min="5" max="6" width="18.625" style="15" customWidth="1"/>
    <col min="7" max="7" width="12.625" style="15" customWidth="1"/>
    <col min="8" max="16384" width="9" style="15"/>
  </cols>
  <sheetData>
    <row r="1" spans="1:7" ht="13.5" customHeight="1" x14ac:dyDescent="0.15"/>
    <row r="2" spans="1:7" s="11" customFormat="1" ht="19.899999999999999" customHeight="1" x14ac:dyDescent="0.15">
      <c r="A2" s="540" t="s">
        <v>181</v>
      </c>
      <c r="B2" s="540"/>
      <c r="C2" s="540"/>
      <c r="D2" s="540"/>
      <c r="E2" s="540"/>
      <c r="F2" s="540"/>
      <c r="G2" s="540"/>
    </row>
    <row r="3" spans="1:7" s="11" customFormat="1" ht="19.899999999999999" customHeight="1" x14ac:dyDescent="0.15">
      <c r="A3" s="540" t="s">
        <v>67</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182</v>
      </c>
      <c r="B5" s="540"/>
      <c r="C5" s="540"/>
      <c r="D5" s="540"/>
      <c r="E5" s="540"/>
      <c r="F5" s="540"/>
      <c r="G5" s="540"/>
    </row>
    <row r="6" spans="1:7" s="11" customFormat="1" ht="17.45" customHeight="1" x14ac:dyDescent="0.15">
      <c r="A6" s="379"/>
      <c r="B6" s="379"/>
      <c r="C6" s="379"/>
      <c r="D6" s="379"/>
      <c r="E6" s="379"/>
      <c r="F6" s="379"/>
      <c r="G6" s="379"/>
    </row>
    <row r="7" spans="1:7" x14ac:dyDescent="0.15">
      <c r="B7" s="17"/>
      <c r="C7" s="17"/>
      <c r="D7" s="16" t="s">
        <v>19</v>
      </c>
      <c r="E7" s="545"/>
      <c r="F7" s="545"/>
      <c r="G7" s="545"/>
    </row>
    <row r="8" spans="1:7" ht="37.9" customHeight="1" x14ac:dyDescent="0.15">
      <c r="B8" s="307" t="s">
        <v>20</v>
      </c>
      <c r="C8" s="309" t="s">
        <v>21</v>
      </c>
      <c r="D8" s="307" t="s">
        <v>22</v>
      </c>
      <c r="E8" s="2"/>
      <c r="F8" s="2"/>
      <c r="G8" s="2"/>
    </row>
    <row r="9" spans="1:7" ht="44.25" customHeight="1" x14ac:dyDescent="0.15">
      <c r="B9" s="384" t="s">
        <v>23</v>
      </c>
      <c r="C9" s="296">
        <v>9475</v>
      </c>
      <c r="D9" s="296">
        <f>ROUND(C9*$C$23,0)</f>
        <v>9791</v>
      </c>
      <c r="E9" s="2"/>
      <c r="F9" s="2"/>
      <c r="G9" s="2"/>
    </row>
    <row r="10" spans="1:7" ht="27" customHeight="1" x14ac:dyDescent="0.15">
      <c r="B10" s="251" t="s">
        <v>25</v>
      </c>
      <c r="C10" s="296">
        <v>122742</v>
      </c>
      <c r="D10" s="296">
        <f t="shared" ref="D10:D12" si="0">ROUND(C10*$C$23,0)</f>
        <v>126829</v>
      </c>
    </row>
    <row r="11" spans="1:7" ht="45" customHeight="1" x14ac:dyDescent="0.15">
      <c r="B11" s="41" t="s">
        <v>26</v>
      </c>
      <c r="C11" s="296">
        <v>91705</v>
      </c>
      <c r="D11" s="296">
        <f t="shared" si="0"/>
        <v>94759</v>
      </c>
    </row>
    <row r="12" spans="1:7" ht="45.75" customHeight="1" x14ac:dyDescent="0.15">
      <c r="B12" s="331" t="s">
        <v>27</v>
      </c>
      <c r="C12" s="304">
        <v>37389</v>
      </c>
      <c r="D12" s="332">
        <f t="shared" si="0"/>
        <v>38634</v>
      </c>
    </row>
    <row r="13" spans="1:7" ht="29.25" customHeight="1" x14ac:dyDescent="0.15">
      <c r="B13" s="301" t="s">
        <v>69</v>
      </c>
      <c r="C13" s="305">
        <f>SUM(C9:C12)</f>
        <v>261311</v>
      </c>
      <c r="D13" s="305">
        <f>SUM(D9:D12)</f>
        <v>270013</v>
      </c>
    </row>
    <row r="14" spans="1:7" ht="12" customHeight="1" x14ac:dyDescent="0.15">
      <c r="B14" s="333"/>
      <c r="C14" s="333"/>
      <c r="D14" s="334"/>
    </row>
    <row r="15" spans="1:7" ht="55.9" customHeight="1" x14ac:dyDescent="0.15">
      <c r="B15" s="5" t="s">
        <v>29</v>
      </c>
      <c r="C15" s="5">
        <v>2317</v>
      </c>
      <c r="D15" s="371">
        <f>'2024_BannerMD_BMT_AUT_ADULT'!D16</f>
        <v>2394</v>
      </c>
      <c r="E15" s="543"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ht="12" customHeight="1" x14ac:dyDescent="0.15">
      <c r="B16" s="9"/>
      <c r="C16" s="9"/>
      <c r="D16" s="154"/>
    </row>
    <row r="17" spans="1:7" ht="12" customHeight="1" x14ac:dyDescent="0.15">
      <c r="B17" s="9"/>
      <c r="C17" s="9"/>
      <c r="D17" s="154"/>
    </row>
    <row r="18" spans="1:7" ht="15.75" customHeight="1" x14ac:dyDescent="0.15">
      <c r="B18" s="1"/>
      <c r="C18" s="1" t="s">
        <v>50</v>
      </c>
      <c r="D18" s="172" t="s">
        <v>50</v>
      </c>
    </row>
    <row r="19" spans="1:7" ht="67.5" customHeight="1" x14ac:dyDescent="0.15">
      <c r="B19" s="4" t="s">
        <v>201</v>
      </c>
      <c r="C19" s="197">
        <v>322560</v>
      </c>
      <c r="D19" s="296">
        <f t="shared" ref="D19" si="1">ROUND(C19*$C$23,0)</f>
        <v>333301</v>
      </c>
      <c r="E19"/>
    </row>
    <row r="21" spans="1:7" ht="60" customHeight="1" x14ac:dyDescent="0.15">
      <c r="B21" s="537" t="s">
        <v>168</v>
      </c>
      <c r="C21" s="538"/>
      <c r="D21" s="538"/>
      <c r="E21" s="538"/>
      <c r="F21" s="538"/>
      <c r="G21" s="539"/>
    </row>
    <row r="22" spans="1:7" s="10" customFormat="1" ht="17.45" hidden="1" customHeight="1" x14ac:dyDescent="0.15">
      <c r="A22" s="15"/>
      <c r="B22" s="136" t="s">
        <v>52</v>
      </c>
      <c r="C22" s="15"/>
      <c r="D22" s="15"/>
      <c r="E22" s="15"/>
      <c r="F22" s="15"/>
      <c r="G22" s="15"/>
    </row>
    <row r="23" spans="1:7" ht="18" hidden="1" x14ac:dyDescent="0.15">
      <c r="B23" s="25" t="s">
        <v>33</v>
      </c>
      <c r="C23" s="484">
        <f>'2024_BannerMD_BMT_AUT_ADULT'!$C$21</f>
        <v>1.0333000000000001</v>
      </c>
    </row>
    <row r="24" spans="1:7" x14ac:dyDescent="0.15">
      <c r="C24" s="193"/>
    </row>
    <row r="26" spans="1:7" s="12" customFormat="1" ht="57" customHeight="1" x14ac:dyDescent="0.15">
      <c r="B26"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6" s="538"/>
      <c r="D26" s="538"/>
      <c r="E26" s="538"/>
      <c r="F26" s="538"/>
      <c r="G26" s="539"/>
    </row>
  </sheetData>
  <mergeCells count="8">
    <mergeCell ref="E15:G15"/>
    <mergeCell ref="B26:G26"/>
    <mergeCell ref="B21:G21"/>
    <mergeCell ref="A2:G2"/>
    <mergeCell ref="A3:G3"/>
    <mergeCell ref="A4:G4"/>
    <mergeCell ref="A5:G5"/>
    <mergeCell ref="E7:G7"/>
  </mergeCells>
  <printOptions horizontalCentered="1"/>
  <pageMargins left="0.25" right="0.25" top="0.25" bottom="0.25" header="0.25" footer="0.25"/>
  <pageSetup scale="87"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74">
    <tabColor theme="6"/>
    <pageSetUpPr fitToPage="1"/>
  </sheetPr>
  <dimension ref="A2:H23"/>
  <sheetViews>
    <sheetView showGridLines="0" zoomScale="90" zoomScaleNormal="90" zoomScaleSheetLayoutView="70" workbookViewId="0">
      <selection activeCell="E14" sqref="E14:G14"/>
    </sheetView>
  </sheetViews>
  <sheetFormatPr defaultColWidth="9" defaultRowHeight="12.75" x14ac:dyDescent="0.15"/>
  <cols>
    <col min="1" max="1" width="2.875" style="15" customWidth="1"/>
    <col min="2" max="2" width="64" style="15" customWidth="1"/>
    <col min="3" max="3" width="21.625" style="15" hidden="1" customWidth="1"/>
    <col min="4" max="4" width="24.125" style="15" customWidth="1"/>
    <col min="5" max="6" width="18.625" style="15" customWidth="1"/>
    <col min="7" max="7" width="12.625" style="15" customWidth="1"/>
    <col min="8" max="8" width="6.5" style="15" customWidth="1"/>
    <col min="9" max="9" width="9" style="15" customWidth="1"/>
    <col min="10" max="16384" width="9" style="15"/>
  </cols>
  <sheetData>
    <row r="2" spans="1:8" s="11" customFormat="1" ht="19.899999999999999" customHeight="1" x14ac:dyDescent="0.15">
      <c r="A2" s="540" t="s">
        <v>181</v>
      </c>
      <c r="B2" s="540"/>
      <c r="C2" s="540"/>
      <c r="D2" s="540"/>
      <c r="E2" s="540"/>
      <c r="F2" s="540"/>
      <c r="G2" s="540"/>
      <c r="H2" s="540"/>
    </row>
    <row r="3" spans="1:8" s="11" customFormat="1" ht="19.899999999999999" customHeight="1" x14ac:dyDescent="0.15">
      <c r="A3" s="540" t="s">
        <v>77</v>
      </c>
      <c r="B3" s="540"/>
      <c r="C3" s="540"/>
      <c r="D3" s="540"/>
      <c r="E3" s="540"/>
      <c r="F3" s="540"/>
      <c r="G3" s="540"/>
      <c r="H3" s="540"/>
    </row>
    <row r="4" spans="1:8" s="11" customFormat="1" ht="19.899999999999999" customHeight="1" x14ac:dyDescent="0.15">
      <c r="A4" s="541" t="str">
        <f>'2024_BannerMD_BMT_AUT_ADULT'!A4:E4</f>
        <v>EFFECTIVE 10/01/2024 THROUGH 9/30/2025</v>
      </c>
      <c r="B4" s="541"/>
      <c r="C4" s="541"/>
      <c r="D4" s="541"/>
      <c r="E4" s="541"/>
      <c r="F4" s="541"/>
      <c r="G4" s="541"/>
      <c r="H4" s="541"/>
    </row>
    <row r="5" spans="1:8" s="11" customFormat="1" ht="19.899999999999999" customHeight="1" x14ac:dyDescent="0.15">
      <c r="A5" s="540" t="s">
        <v>182</v>
      </c>
      <c r="B5" s="540"/>
      <c r="C5" s="540"/>
      <c r="D5" s="540"/>
      <c r="E5" s="540"/>
      <c r="F5" s="540"/>
      <c r="G5" s="540"/>
      <c r="H5" s="540"/>
    </row>
    <row r="6" spans="1:8" s="11" customFormat="1" ht="12.75" customHeight="1" x14ac:dyDescent="0.15">
      <c r="A6" s="2"/>
      <c r="B6" s="2"/>
      <c r="C6" s="2"/>
      <c r="D6" s="2"/>
      <c r="E6" s="2"/>
      <c r="F6" s="2"/>
      <c r="G6" s="2"/>
      <c r="H6" s="2"/>
    </row>
    <row r="7" spans="1:8" ht="13.9" customHeight="1" x14ac:dyDescent="0.15">
      <c r="B7" s="17"/>
      <c r="C7" s="17"/>
      <c r="D7" s="2" t="s">
        <v>19</v>
      </c>
      <c r="E7" s="2"/>
      <c r="F7" s="2"/>
      <c r="G7" s="2"/>
      <c r="H7" s="2"/>
    </row>
    <row r="8" spans="1:8" ht="24.95" customHeight="1" x14ac:dyDescent="0.15">
      <c r="B8" s="307" t="s">
        <v>20</v>
      </c>
      <c r="C8" s="309" t="s">
        <v>21</v>
      </c>
      <c r="D8" s="307" t="s">
        <v>22</v>
      </c>
      <c r="E8" s="2"/>
      <c r="F8" s="2"/>
      <c r="G8" s="2"/>
      <c r="H8" s="2"/>
    </row>
    <row r="9" spans="1:8" ht="39.950000000000003" customHeight="1" x14ac:dyDescent="0.15">
      <c r="B9" s="384" t="s">
        <v>23</v>
      </c>
      <c r="C9" s="292">
        <v>4832</v>
      </c>
      <c r="D9" s="250">
        <f t="shared" ref="D9:D10" si="0">ROUND(C9*$C$22,0)</f>
        <v>4993</v>
      </c>
      <c r="E9" s="2"/>
      <c r="F9" s="2"/>
      <c r="G9" s="2"/>
      <c r="H9" s="2"/>
    </row>
    <row r="10" spans="1:8" ht="39.950000000000003" customHeight="1" x14ac:dyDescent="0.15">
      <c r="B10" s="41" t="s">
        <v>202</v>
      </c>
      <c r="C10" s="250">
        <v>108017</v>
      </c>
      <c r="D10" s="250">
        <f t="shared" si="0"/>
        <v>111614</v>
      </c>
    </row>
    <row r="11" spans="1:8" ht="39.950000000000003" customHeight="1" x14ac:dyDescent="0.15">
      <c r="B11" s="41" t="s">
        <v>203</v>
      </c>
      <c r="C11" s="215">
        <v>20600</v>
      </c>
      <c r="D11" s="250">
        <f>ROUND(C11*$C$22,0)</f>
        <v>21286</v>
      </c>
    </row>
    <row r="12" spans="1:8" ht="39.950000000000003" customHeight="1" x14ac:dyDescent="0.15">
      <c r="B12" s="301" t="s">
        <v>106</v>
      </c>
      <c r="C12" s="295">
        <f>SUM(C9:C11)</f>
        <v>133449</v>
      </c>
      <c r="D12" s="295">
        <f>SUM(D9:D11)</f>
        <v>137893</v>
      </c>
      <c r="H12" s="30"/>
    </row>
    <row r="13" spans="1:8" x14ac:dyDescent="0.15">
      <c r="D13" s="313"/>
    </row>
    <row r="14" spans="1:8" ht="66" customHeight="1" x14ac:dyDescent="0.15">
      <c r="B14" s="5" t="s">
        <v>76</v>
      </c>
      <c r="C14" s="5">
        <v>2317</v>
      </c>
      <c r="D14" s="250">
        <f t="shared" ref="D14" si="1">ROUND(C14*$C$22,0)</f>
        <v>2394</v>
      </c>
      <c r="E14" s="543" t="str">
        <f>'2024_BannerMD_BMT_AUT_ADULT'!E16</f>
        <v>Days 11+/61+ paid at the per diem rate are not subject to the transplant outlier (prep and transplant through day 60) but are subject to outlier pursuant to the transplant specialty contract at an established threshold of $7,263.18</v>
      </c>
      <c r="F14" s="543"/>
      <c r="G14" s="544"/>
    </row>
    <row r="15" spans="1:8" x14ac:dyDescent="0.15">
      <c r="B15" s="385"/>
      <c r="C15" s="385"/>
      <c r="D15" s="303"/>
    </row>
    <row r="16" spans="1:8" x14ac:dyDescent="0.15">
      <c r="B16"/>
      <c r="C16" s="1"/>
    </row>
    <row r="18" spans="1:8" s="12" customFormat="1" ht="47.25" customHeight="1" x14ac:dyDescent="0.15">
      <c r="A18" s="15"/>
      <c r="B18"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538"/>
      <c r="D18" s="538"/>
      <c r="E18" s="538"/>
      <c r="F18" s="538"/>
      <c r="G18" s="539"/>
      <c r="H18" s="15"/>
    </row>
    <row r="19" spans="1:8" ht="67.5" customHeight="1" x14ac:dyDescent="0.15">
      <c r="B19" s="25"/>
      <c r="C19" s="26"/>
      <c r="E19" s="20"/>
    </row>
    <row r="20" spans="1:8" x14ac:dyDescent="0.15">
      <c r="B20" s="25"/>
      <c r="C20" s="26"/>
      <c r="E20" s="20"/>
    </row>
    <row r="21" spans="1:8" hidden="1" x14ac:dyDescent="0.15">
      <c r="B21" s="136" t="s">
        <v>52</v>
      </c>
    </row>
    <row r="22" spans="1:8" ht="18" hidden="1" x14ac:dyDescent="0.15">
      <c r="B22" s="15" t="s">
        <v>33</v>
      </c>
      <c r="C22" s="484">
        <f>'2024_BannerMD_BMT_AUT_ADULT'!$C$21</f>
        <v>1.0333000000000001</v>
      </c>
    </row>
    <row r="23" spans="1:8" x14ac:dyDescent="0.15">
      <c r="C23" s="26"/>
    </row>
  </sheetData>
  <mergeCells count="6">
    <mergeCell ref="B18:G18"/>
    <mergeCell ref="A2:H2"/>
    <mergeCell ref="A3:H3"/>
    <mergeCell ref="A4:H4"/>
    <mergeCell ref="A5:H5"/>
    <mergeCell ref="E14:G14"/>
  </mergeCells>
  <printOptions horizontalCentered="1"/>
  <pageMargins left="0.25" right="0.25" top="0.25" bottom="0.25" header="0.25" footer="0.25"/>
  <pageSetup scale="8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E074-9C66-437B-A5C5-3CEF894ED7EB}">
  <sheetPr codeName="Sheet6">
    <tabColor theme="9" tint="0.39997558519241921"/>
    <pageSetUpPr fitToPage="1"/>
  </sheetPr>
  <dimension ref="A2:E15"/>
  <sheetViews>
    <sheetView showGridLines="0" zoomScaleNormal="100" zoomScaleSheetLayoutView="70" workbookViewId="0">
      <selection activeCell="B32" sqref="B32"/>
    </sheetView>
  </sheetViews>
  <sheetFormatPr defaultColWidth="9" defaultRowHeight="12.75" x14ac:dyDescent="0.15"/>
  <cols>
    <col min="1" max="1" width="2.875" style="15" customWidth="1"/>
    <col min="2" max="2" width="64" style="15" customWidth="1"/>
    <col min="3" max="3" width="11.25" style="15" hidden="1" customWidth="1"/>
    <col min="4" max="4" width="24" style="15" customWidth="1"/>
    <col min="5" max="5" width="9" style="15" customWidth="1"/>
    <col min="6" max="16384" width="9" style="15"/>
  </cols>
  <sheetData>
    <row r="2" spans="1:5" s="11" customFormat="1" ht="19.899999999999999" customHeight="1" x14ac:dyDescent="0.15">
      <c r="A2" s="540" t="s">
        <v>15</v>
      </c>
      <c r="B2" s="540"/>
      <c r="C2" s="540"/>
      <c r="D2" s="540"/>
      <c r="E2" s="540"/>
    </row>
    <row r="3" spans="1:5" s="11" customFormat="1" ht="19.899999999999999" customHeight="1" x14ac:dyDescent="0.15">
      <c r="A3" s="540" t="s">
        <v>61</v>
      </c>
      <c r="B3" s="540"/>
      <c r="C3" s="540"/>
      <c r="D3" s="540"/>
    </row>
    <row r="4" spans="1:5" s="11" customFormat="1" ht="19.899999999999999" customHeight="1" x14ac:dyDescent="0.15">
      <c r="A4" s="541" t="str">
        <f>'2024_BannerMD_BMT_AUT_ADULT'!A4</f>
        <v>EFFECTIVE 10/01/2024 THROUGH 9/30/2025</v>
      </c>
      <c r="B4" s="541"/>
      <c r="C4" s="541"/>
      <c r="D4" s="541"/>
      <c r="E4" s="541"/>
    </row>
    <row r="5" spans="1:5" s="11" customFormat="1" ht="19.899999999999999" customHeight="1" x14ac:dyDescent="0.15">
      <c r="A5" s="540" t="s">
        <v>18</v>
      </c>
      <c r="B5" s="540"/>
      <c r="C5" s="540"/>
      <c r="D5" s="540"/>
      <c r="E5" s="540"/>
    </row>
    <row r="6" spans="1:5" s="12" customFormat="1" ht="15" x14ac:dyDescent="0.15">
      <c r="B6" s="13"/>
      <c r="C6" s="13"/>
      <c r="D6" s="14"/>
    </row>
    <row r="7" spans="1:5" x14ac:dyDescent="0.15">
      <c r="B7" s="17"/>
      <c r="C7" s="17"/>
      <c r="D7" s="2" t="s">
        <v>62</v>
      </c>
    </row>
    <row r="8" spans="1:5" ht="39" customHeight="1" x14ac:dyDescent="0.15">
      <c r="B8" s="307" t="s">
        <v>20</v>
      </c>
      <c r="C8" s="309" t="s">
        <v>21</v>
      </c>
      <c r="D8" s="307" t="s">
        <v>22</v>
      </c>
    </row>
    <row r="9" spans="1:5" ht="20.100000000000001" hidden="1" customHeight="1" x14ac:dyDescent="0.15">
      <c r="B9" s="41" t="s">
        <v>63</v>
      </c>
      <c r="C9" s="297">
        <v>7321</v>
      </c>
      <c r="D9" s="475">
        <f>ROUND($C$9*$C$14,0)</f>
        <v>7565</v>
      </c>
    </row>
    <row r="10" spans="1:5" ht="35.1" customHeight="1" x14ac:dyDescent="0.15">
      <c r="B10" s="294" t="s">
        <v>64</v>
      </c>
      <c r="C10" s="294"/>
      <c r="D10" s="476">
        <f>SUM(D9)</f>
        <v>7565</v>
      </c>
    </row>
    <row r="11" spans="1:5" x14ac:dyDescent="0.15">
      <c r="B11" s="320"/>
      <c r="C11" s="320"/>
      <c r="D11" s="314"/>
    </row>
    <row r="12" spans="1:5" x14ac:dyDescent="0.15">
      <c r="B12" s="1"/>
      <c r="C12" s="1"/>
    </row>
    <row r="13" spans="1:5" ht="12.75" customHeight="1" x14ac:dyDescent="0.15">
      <c r="B13" s="474" t="s">
        <v>65</v>
      </c>
    </row>
    <row r="14" spans="1:5" ht="12.75" hidden="1" customHeight="1" x14ac:dyDescent="0.15">
      <c r="B14" s="25" t="s">
        <v>33</v>
      </c>
      <c r="C14" s="484">
        <f>'2024_BannerMD_BMT_AUT_ADULT'!$C$21</f>
        <v>1.0333000000000001</v>
      </c>
      <c r="D14" s="49"/>
    </row>
    <row r="15" spans="1:5" x14ac:dyDescent="0.15">
      <c r="B15" s="1"/>
      <c r="C15" s="26"/>
    </row>
  </sheetData>
  <mergeCells count="4">
    <mergeCell ref="A3:D3"/>
    <mergeCell ref="A2:E2"/>
    <mergeCell ref="A5:E5"/>
    <mergeCell ref="A4:E4"/>
  </mergeCells>
  <printOptions horizontalCentered="1"/>
  <pageMargins left="0.25" right="0.25" top="0.25" bottom="0.25" header="0.25" footer="0.25"/>
  <pageSetup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75">
    <tabColor theme="6"/>
    <pageSetUpPr fitToPage="1"/>
  </sheetPr>
  <dimension ref="A2:G27"/>
  <sheetViews>
    <sheetView showGridLines="0" zoomScale="90" zoomScaleNormal="90" zoomScaleSheetLayoutView="70" workbookViewId="0">
      <selection activeCell="D13" sqref="D13"/>
    </sheetView>
  </sheetViews>
  <sheetFormatPr defaultColWidth="9" defaultRowHeight="12.75" x14ac:dyDescent="0.15"/>
  <cols>
    <col min="1" max="1" width="2.875" style="15" customWidth="1"/>
    <col min="2" max="2" width="64" style="15" customWidth="1"/>
    <col min="3" max="3" width="12" style="15" hidden="1" customWidth="1"/>
    <col min="4" max="4" width="29" style="15" customWidth="1"/>
    <col min="5" max="5" width="18.625" style="15" customWidth="1"/>
    <col min="6" max="6" width="17" style="15" customWidth="1"/>
    <col min="7" max="7" width="12.625" style="15" customWidth="1"/>
    <col min="8" max="8" width="9" style="15" customWidth="1"/>
    <col min="9" max="16384" width="9" style="15"/>
  </cols>
  <sheetData>
    <row r="2" spans="1:7" s="11" customFormat="1" ht="19.899999999999999" customHeight="1" x14ac:dyDescent="0.15">
      <c r="A2" s="540" t="s">
        <v>181</v>
      </c>
      <c r="B2" s="540"/>
      <c r="C2" s="540"/>
      <c r="D2" s="540"/>
      <c r="E2" s="540"/>
      <c r="F2" s="540"/>
      <c r="G2" s="540"/>
    </row>
    <row r="3" spans="1:7" s="11" customFormat="1" ht="19.899999999999999" customHeight="1" x14ac:dyDescent="0.15">
      <c r="A3" s="540" t="s">
        <v>73</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182</v>
      </c>
      <c r="B5" s="540"/>
      <c r="C5" s="540"/>
      <c r="D5" s="540"/>
      <c r="E5" s="540"/>
      <c r="F5" s="540"/>
      <c r="G5" s="540"/>
    </row>
    <row r="6" spans="1:7" s="11" customFormat="1" ht="15" customHeight="1" x14ac:dyDescent="0.15">
      <c r="A6" s="379"/>
      <c r="B6" s="379"/>
      <c r="C6" s="379"/>
      <c r="D6" s="379"/>
      <c r="E6" s="379"/>
      <c r="F6" s="379"/>
      <c r="G6" s="379"/>
    </row>
    <row r="7" spans="1:7" ht="15" customHeight="1" x14ac:dyDescent="0.15">
      <c r="B7" s="17"/>
      <c r="C7" s="17"/>
      <c r="D7" s="2" t="s">
        <v>19</v>
      </c>
      <c r="E7" s="2"/>
      <c r="F7" s="2"/>
      <c r="G7" s="2"/>
    </row>
    <row r="8" spans="1:7" ht="24.95" customHeight="1" x14ac:dyDescent="0.15">
      <c r="B8" s="307" t="s">
        <v>20</v>
      </c>
      <c r="C8" s="309" t="s">
        <v>21</v>
      </c>
      <c r="D8" s="307" t="s">
        <v>22</v>
      </c>
      <c r="E8" s="2"/>
      <c r="F8" s="2"/>
      <c r="G8" s="2"/>
    </row>
    <row r="9" spans="1:7" ht="42.75" customHeight="1" x14ac:dyDescent="0.15">
      <c r="B9" s="384" t="s">
        <v>23</v>
      </c>
      <c r="C9" s="292">
        <v>4832</v>
      </c>
      <c r="D9" s="250">
        <f>ROUND(C9*$C$26,0)</f>
        <v>4993</v>
      </c>
      <c r="E9" s="2"/>
      <c r="F9" s="2"/>
      <c r="G9" s="2"/>
    </row>
    <row r="10" spans="1:7" ht="33.75" customHeight="1" x14ac:dyDescent="0.15">
      <c r="B10" s="41" t="s">
        <v>202</v>
      </c>
      <c r="C10" s="250">
        <v>108017</v>
      </c>
      <c r="D10" s="250">
        <f>ROUND(C10*$C$26,0)</f>
        <v>111614</v>
      </c>
    </row>
    <row r="11" spans="1:7" ht="35.1" customHeight="1" x14ac:dyDescent="0.15">
      <c r="B11" s="301" t="s">
        <v>204</v>
      </c>
      <c r="C11" s="306">
        <f>SUM(C9:C10)</f>
        <v>112849</v>
      </c>
      <c r="D11" s="306">
        <f>SUM(D9:D10)</f>
        <v>116607</v>
      </c>
    </row>
    <row r="12" spans="1:7" x14ac:dyDescent="0.15">
      <c r="D12" s="145"/>
    </row>
    <row r="13" spans="1:7" ht="66" customHeight="1" x14ac:dyDescent="0.15">
      <c r="B13" s="5" t="s">
        <v>76</v>
      </c>
      <c r="C13" s="5">
        <v>2317</v>
      </c>
      <c r="D13" s="250">
        <f>ROUND(C13*$C$26,0)</f>
        <v>2394</v>
      </c>
      <c r="E13" s="574" t="s">
        <v>30</v>
      </c>
      <c r="F13" s="543"/>
      <c r="G13" s="544"/>
    </row>
    <row r="14" spans="1:7" x14ac:dyDescent="0.15">
      <c r="B14" s="9"/>
      <c r="C14" s="9"/>
      <c r="D14" s="8"/>
    </row>
    <row r="15" spans="1:7" x14ac:dyDescent="0.15">
      <c r="B15"/>
      <c r="C15" s="9"/>
      <c r="D15" s="8"/>
    </row>
    <row r="16" spans="1:7" x14ac:dyDescent="0.15">
      <c r="B16" s="9"/>
      <c r="C16" s="9"/>
      <c r="D16" s="8"/>
    </row>
    <row r="17" spans="2:7" s="12" customFormat="1" ht="50.25" customHeight="1" x14ac:dyDescent="0.15">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8" spans="2:7" x14ac:dyDescent="0.15">
      <c r="B18" s="1"/>
      <c r="C18" s="1"/>
    </row>
    <row r="19" spans="2:7" ht="67.5" customHeight="1" x14ac:dyDescent="0.15">
      <c r="C19" s="1"/>
    </row>
    <row r="21" spans="2:7" x14ac:dyDescent="0.15">
      <c r="B21" s="25"/>
      <c r="C21" s="26"/>
    </row>
    <row r="25" spans="2:7" hidden="1" x14ac:dyDescent="0.15">
      <c r="B25" s="136" t="s">
        <v>52</v>
      </c>
    </row>
    <row r="26" spans="2:7" ht="18" hidden="1" x14ac:dyDescent="0.15">
      <c r="B26" s="25" t="s">
        <v>33</v>
      </c>
      <c r="C26" s="484">
        <f>'2024_BannerMD_BMT_AUT_ADULT'!$C$21</f>
        <v>1.0333000000000001</v>
      </c>
    </row>
    <row r="27" spans="2:7" x14ac:dyDescent="0.15">
      <c r="C27" s="26"/>
    </row>
  </sheetData>
  <mergeCells count="6">
    <mergeCell ref="B17:G17"/>
    <mergeCell ref="A2:G2"/>
    <mergeCell ref="A3:G3"/>
    <mergeCell ref="A4:G4"/>
    <mergeCell ref="A5:G5"/>
    <mergeCell ref="E13:G13"/>
  </mergeCells>
  <printOptions horizontalCentered="1"/>
  <pageMargins left="0.25" right="0.25" top="0.25" bottom="0.25" header="0.25" footer="0.25"/>
  <pageSetup scale="82"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76">
    <tabColor theme="6"/>
    <pageSetUpPr fitToPage="1"/>
  </sheetPr>
  <dimension ref="A2:G27"/>
  <sheetViews>
    <sheetView showGridLines="0" zoomScale="90" zoomScaleNormal="90" zoomScaleSheetLayoutView="70" workbookViewId="0">
      <selection activeCell="B18" sqref="B18:G18"/>
    </sheetView>
  </sheetViews>
  <sheetFormatPr defaultColWidth="9" defaultRowHeight="12.75" x14ac:dyDescent="0.15"/>
  <cols>
    <col min="1" max="1" width="2.875" style="15" customWidth="1"/>
    <col min="2" max="2" width="64" style="15" customWidth="1"/>
    <col min="3" max="3" width="20.625" style="15" hidden="1" customWidth="1"/>
    <col min="4" max="4" width="20.625"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40" t="s">
        <v>181</v>
      </c>
      <c r="B2" s="540"/>
      <c r="C2" s="540"/>
      <c r="D2" s="540"/>
      <c r="E2" s="540"/>
      <c r="F2" s="540"/>
      <c r="G2" s="540"/>
    </row>
    <row r="3" spans="1:7" s="11" customFormat="1" ht="19.899999999999999" customHeight="1" x14ac:dyDescent="0.15">
      <c r="A3" s="540" t="s">
        <v>87</v>
      </c>
      <c r="B3" s="540"/>
      <c r="C3" s="540"/>
      <c r="D3" s="540"/>
      <c r="E3" s="540"/>
      <c r="F3" s="540"/>
      <c r="G3" s="540"/>
    </row>
    <row r="4" spans="1:7" s="88"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182</v>
      </c>
      <c r="B5" s="540"/>
      <c r="C5" s="540"/>
      <c r="D5" s="540"/>
      <c r="E5" s="540"/>
      <c r="F5" s="540"/>
      <c r="G5" s="540"/>
    </row>
    <row r="6" spans="1:7" s="11" customFormat="1" ht="12.75" customHeight="1" x14ac:dyDescent="0.15">
      <c r="A6" s="379"/>
      <c r="B6" s="379"/>
      <c r="C6" s="379"/>
      <c r="D6" s="379"/>
      <c r="E6" s="379"/>
      <c r="F6" s="379"/>
      <c r="G6" s="379"/>
    </row>
    <row r="7" spans="1:7" ht="13.15" customHeight="1" x14ac:dyDescent="0.15">
      <c r="B7" s="17"/>
      <c r="C7" s="17"/>
      <c r="D7" s="2" t="s">
        <v>19</v>
      </c>
      <c r="E7" s="545"/>
      <c r="F7" s="545"/>
      <c r="G7" s="545"/>
    </row>
    <row r="8" spans="1:7" ht="24.95" customHeight="1" x14ac:dyDescent="0.15">
      <c r="B8" s="307" t="s">
        <v>20</v>
      </c>
      <c r="C8" s="309" t="s">
        <v>21</v>
      </c>
      <c r="D8" s="307" t="s">
        <v>22</v>
      </c>
      <c r="E8" s="2"/>
      <c r="F8" s="2"/>
      <c r="G8" s="2"/>
    </row>
    <row r="9" spans="1:7" ht="46.5" customHeight="1" x14ac:dyDescent="0.15">
      <c r="B9" s="384" t="s">
        <v>23</v>
      </c>
      <c r="C9" s="292">
        <v>7271</v>
      </c>
      <c r="D9" s="250">
        <f>ROUND(C9*$C$26,0)</f>
        <v>7513</v>
      </c>
      <c r="E9" s="2"/>
      <c r="F9" s="2"/>
      <c r="G9" s="2"/>
    </row>
    <row r="10" spans="1:7" ht="27.75" customHeight="1" x14ac:dyDescent="0.15">
      <c r="B10" s="251" t="s">
        <v>25</v>
      </c>
      <c r="C10" s="250">
        <v>149759</v>
      </c>
      <c r="D10" s="250">
        <f t="shared" ref="D10:D12" si="0">ROUND(C10*$C$26,0)</f>
        <v>154746</v>
      </c>
    </row>
    <row r="11" spans="1:7" ht="39.75" customHeight="1" x14ac:dyDescent="0.15">
      <c r="B11" s="41" t="s">
        <v>26</v>
      </c>
      <c r="C11" s="250">
        <v>110320</v>
      </c>
      <c r="D11" s="250">
        <f t="shared" si="0"/>
        <v>113994</v>
      </c>
    </row>
    <row r="12" spans="1:7" ht="35.1" customHeight="1" x14ac:dyDescent="0.15">
      <c r="B12" s="41" t="s">
        <v>27</v>
      </c>
      <c r="C12" s="250">
        <v>38065</v>
      </c>
      <c r="D12" s="250">
        <f t="shared" si="0"/>
        <v>39333</v>
      </c>
    </row>
    <row r="13" spans="1:7" ht="35.1" customHeight="1" x14ac:dyDescent="0.15">
      <c r="B13" s="301" t="s">
        <v>88</v>
      </c>
      <c r="C13" s="306">
        <f>SUM(C9:C12)</f>
        <v>305415</v>
      </c>
      <c r="D13" s="306">
        <f>SUM(D9:D12)</f>
        <v>315586</v>
      </c>
    </row>
    <row r="14" spans="1:7" x14ac:dyDescent="0.15">
      <c r="B14" s="319"/>
      <c r="C14" s="319"/>
      <c r="D14" s="335"/>
    </row>
    <row r="15" spans="1:7" ht="66.75" customHeight="1" x14ac:dyDescent="0.15">
      <c r="B15" s="5" t="s">
        <v>29</v>
      </c>
      <c r="C15" s="5">
        <v>2317</v>
      </c>
      <c r="D15" s="250">
        <f t="shared" ref="D15" si="1">ROUND(C15*$C$26,0)</f>
        <v>2394</v>
      </c>
      <c r="E15" s="543"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x14ac:dyDescent="0.15">
      <c r="B16" s="9"/>
      <c r="C16" s="9"/>
      <c r="D16" s="8"/>
    </row>
    <row r="17" spans="2:7" x14ac:dyDescent="0.15">
      <c r="B17"/>
      <c r="C17" s="9"/>
      <c r="D17" s="8"/>
    </row>
    <row r="18" spans="2:7" x14ac:dyDescent="0.15">
      <c r="B18" s="9"/>
      <c r="C18" s="9"/>
      <c r="D18" s="8"/>
    </row>
    <row r="19" spans="2:7" s="12" customFormat="1" ht="67.5" customHeight="1" x14ac:dyDescent="0.15">
      <c r="B19"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38"/>
      <c r="D19" s="538"/>
      <c r="E19" s="538"/>
      <c r="F19" s="538"/>
      <c r="G19" s="539"/>
    </row>
    <row r="20" spans="2:7" x14ac:dyDescent="0.15">
      <c r="B20" s="1"/>
      <c r="C20" s="1"/>
    </row>
    <row r="21" spans="2:7" x14ac:dyDescent="0.15">
      <c r="C21" s="1"/>
    </row>
    <row r="25" spans="2:7" hidden="1" x14ac:dyDescent="0.15">
      <c r="B25" s="136" t="s">
        <v>52</v>
      </c>
    </row>
    <row r="26" spans="2:7" ht="18" hidden="1" x14ac:dyDescent="0.15">
      <c r="B26" s="25" t="s">
        <v>33</v>
      </c>
      <c r="C26" s="484">
        <f>'2024_BannerMD_BMT_AUT_ADULT'!$C$21</f>
        <v>1.0333000000000001</v>
      </c>
    </row>
    <row r="27" spans="2:7" x14ac:dyDescent="0.15">
      <c r="C27" s="26"/>
    </row>
  </sheetData>
  <mergeCells count="7">
    <mergeCell ref="B19:G19"/>
    <mergeCell ref="E15:G15"/>
    <mergeCell ref="A2:G2"/>
    <mergeCell ref="A3:G3"/>
    <mergeCell ref="A4:G4"/>
    <mergeCell ref="A5:G5"/>
    <mergeCell ref="E7:G7"/>
  </mergeCells>
  <printOptions horizontalCentered="1"/>
  <pageMargins left="0.25" right="0.25" top="0.25" bottom="0.25" header="0.25" footer="0.25"/>
  <pageSetup scale="85"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77">
    <tabColor theme="6"/>
    <pageSetUpPr fitToPage="1"/>
  </sheetPr>
  <dimension ref="A1:G30"/>
  <sheetViews>
    <sheetView showGridLines="0" zoomScale="90" zoomScaleNormal="90" zoomScaleSheetLayoutView="70" workbookViewId="0">
      <selection activeCell="E16" sqref="E16:G16"/>
    </sheetView>
  </sheetViews>
  <sheetFormatPr defaultColWidth="9" defaultRowHeight="12" x14ac:dyDescent="0.15"/>
  <cols>
    <col min="1" max="1" width="3.125" style="10" customWidth="1"/>
    <col min="2" max="2" width="64" style="10" customWidth="1"/>
    <col min="3" max="3" width="20.25" style="10" hidden="1" customWidth="1"/>
    <col min="4" max="4" width="22.875" style="10" customWidth="1"/>
    <col min="5" max="5" width="11.5" style="10" customWidth="1"/>
    <col min="6" max="6" width="9.875" style="10" customWidth="1"/>
    <col min="7" max="7" width="21.75" style="10" customWidth="1"/>
    <col min="8" max="16384" width="9" style="10"/>
  </cols>
  <sheetData>
    <row r="1" spans="1:7" ht="12.75" x14ac:dyDescent="0.15">
      <c r="A1" s="15"/>
      <c r="B1" s="15"/>
      <c r="C1" s="15"/>
      <c r="D1" s="15"/>
      <c r="E1" s="15"/>
      <c r="F1" s="15"/>
      <c r="G1" s="15"/>
    </row>
    <row r="2" spans="1:7" s="47" customFormat="1" ht="19.899999999999999" customHeight="1" x14ac:dyDescent="0.15">
      <c r="A2" s="540" t="s">
        <v>181</v>
      </c>
      <c r="B2" s="540"/>
      <c r="C2" s="540"/>
      <c r="D2" s="540"/>
      <c r="E2" s="540"/>
      <c r="F2" s="540"/>
      <c r="G2" s="540"/>
    </row>
    <row r="3" spans="1:7" s="47" customFormat="1" ht="19.899999999999999" customHeight="1" x14ac:dyDescent="0.15">
      <c r="A3" s="540" t="s">
        <v>205</v>
      </c>
      <c r="B3" s="540"/>
      <c r="C3" s="540"/>
      <c r="D3" s="540"/>
      <c r="E3" s="540"/>
      <c r="F3" s="540"/>
      <c r="G3" s="540"/>
    </row>
    <row r="4" spans="1:7" s="47" customFormat="1" ht="19.899999999999999" customHeight="1" x14ac:dyDescent="0.15">
      <c r="A4" s="540" t="s">
        <v>89</v>
      </c>
      <c r="B4" s="540"/>
      <c r="C4" s="540"/>
      <c r="D4" s="540"/>
      <c r="E4" s="540"/>
      <c r="F4" s="540"/>
      <c r="G4" s="540"/>
    </row>
    <row r="5" spans="1:7" s="87" customFormat="1" ht="19.899999999999999" customHeight="1" x14ac:dyDescent="0.15">
      <c r="A5" s="541" t="str">
        <f>'2024_BannerMD_BMT_AUT_ADULT'!A4:E4</f>
        <v>EFFECTIVE 10/01/2024 THROUGH 9/30/2025</v>
      </c>
      <c r="B5" s="541"/>
      <c r="C5" s="541"/>
      <c r="D5" s="541"/>
      <c r="E5" s="541"/>
      <c r="F5" s="541"/>
      <c r="G5" s="541"/>
    </row>
    <row r="6" spans="1:7" s="47" customFormat="1" ht="20.25" customHeight="1" x14ac:dyDescent="0.15">
      <c r="A6" s="540" t="s">
        <v>182</v>
      </c>
      <c r="B6" s="540"/>
      <c r="C6" s="540"/>
      <c r="D6" s="540"/>
      <c r="E6" s="540"/>
      <c r="F6" s="540"/>
      <c r="G6" s="540"/>
    </row>
    <row r="7" spans="1:7" s="47" customFormat="1" ht="20.25" customHeight="1" x14ac:dyDescent="0.15">
      <c r="A7" s="379"/>
      <c r="B7" s="379"/>
      <c r="C7" s="379"/>
      <c r="D7" s="379"/>
      <c r="E7" s="379"/>
      <c r="F7" s="379"/>
      <c r="G7" s="379"/>
    </row>
    <row r="8" spans="1:7" s="15" customFormat="1" ht="12.75" x14ac:dyDescent="0.15">
      <c r="B8" s="308"/>
      <c r="C8" s="308"/>
      <c r="D8" s="307" t="s">
        <v>19</v>
      </c>
      <c r="E8" s="549"/>
      <c r="F8" s="549"/>
      <c r="G8" s="549"/>
    </row>
    <row r="9" spans="1:7" s="15" customFormat="1" ht="25.5" x14ac:dyDescent="0.15">
      <c r="B9" s="80" t="s">
        <v>20</v>
      </c>
      <c r="C9" s="291" t="s">
        <v>21</v>
      </c>
      <c r="D9" s="80" t="s">
        <v>22</v>
      </c>
      <c r="E9" s="2"/>
      <c r="F9" s="2"/>
      <c r="G9" s="2"/>
    </row>
    <row r="10" spans="1:7" s="15" customFormat="1" ht="44.25" customHeight="1" x14ac:dyDescent="0.15">
      <c r="B10" s="384" t="s">
        <v>23</v>
      </c>
      <c r="C10" s="292">
        <v>7501</v>
      </c>
      <c r="D10" s="250">
        <f>ROUND(C10*$C$29,0)</f>
        <v>7751</v>
      </c>
      <c r="E10" s="2"/>
      <c r="F10" s="2"/>
      <c r="G10" s="2"/>
    </row>
    <row r="11" spans="1:7" s="15" customFormat="1" ht="28.9" customHeight="1" x14ac:dyDescent="0.15">
      <c r="B11" s="251" t="s">
        <v>25</v>
      </c>
      <c r="C11" s="250">
        <v>203766</v>
      </c>
      <c r="D11" s="250">
        <f t="shared" ref="D11:D13" si="0">ROUND(C11*$C$29,0)</f>
        <v>210551</v>
      </c>
    </row>
    <row r="12" spans="1:7" s="15" customFormat="1" ht="29.45" customHeight="1" x14ac:dyDescent="0.15">
      <c r="B12" s="41" t="s">
        <v>26</v>
      </c>
      <c r="C12" s="250">
        <v>110320</v>
      </c>
      <c r="D12" s="250">
        <f t="shared" si="0"/>
        <v>113994</v>
      </c>
    </row>
    <row r="13" spans="1:7" s="15" customFormat="1" ht="36.6" customHeight="1" x14ac:dyDescent="0.15">
      <c r="B13" s="41" t="s">
        <v>27</v>
      </c>
      <c r="C13" s="250">
        <v>39981</v>
      </c>
      <c r="D13" s="250">
        <f t="shared" si="0"/>
        <v>41312</v>
      </c>
    </row>
    <row r="14" spans="1:7" s="15" customFormat="1" ht="35.1" customHeight="1" x14ac:dyDescent="0.15">
      <c r="B14" s="294" t="s">
        <v>90</v>
      </c>
      <c r="C14" s="295">
        <f>SUM(C10:C13)</f>
        <v>361568</v>
      </c>
      <c r="D14" s="295">
        <f>SUM(D10:D13)</f>
        <v>373608</v>
      </c>
    </row>
    <row r="15" spans="1:7" s="15" customFormat="1" ht="12.75" x14ac:dyDescent="0.15">
      <c r="B15" s="312"/>
      <c r="C15" s="311"/>
      <c r="D15" s="306"/>
    </row>
    <row r="16" spans="1:7" s="15" customFormat="1" ht="75.75" customHeight="1" x14ac:dyDescent="0.15">
      <c r="B16" s="5" t="s">
        <v>29</v>
      </c>
      <c r="C16" s="5">
        <v>2317</v>
      </c>
      <c r="D16" s="250">
        <f t="shared" ref="D16" si="1">ROUND(C16*$C$29,0)</f>
        <v>2394</v>
      </c>
      <c r="E16" s="542" t="str">
        <f>'2024_BannerMD_BMT_AUT_ADULT'!E16</f>
        <v>Days 11+/61+ paid at the per diem rate are not subject to the transplant outlier (prep and transplant through day 60) but are subject to outlier pursuant to the transplant specialty contract at an established threshold of $7,263.18</v>
      </c>
      <c r="F16" s="543"/>
      <c r="G16" s="544"/>
    </row>
    <row r="17" spans="1:7" s="15" customFormat="1" ht="12.75" x14ac:dyDescent="0.15">
      <c r="B17" s="9"/>
      <c r="C17" s="9"/>
      <c r="D17" s="8"/>
    </row>
    <row r="18" spans="1:7" s="15" customFormat="1" ht="21" customHeight="1" x14ac:dyDescent="0.15">
      <c r="B18"/>
      <c r="C18" s="9"/>
      <c r="D18" s="8"/>
    </row>
    <row r="19" spans="1:7" s="15" customFormat="1" ht="67.5" customHeight="1" x14ac:dyDescent="0.15">
      <c r="B19" s="9"/>
      <c r="C19" s="9"/>
      <c r="D19" s="8"/>
    </row>
    <row r="20" spans="1:7" ht="52.5" customHeight="1" x14ac:dyDescent="0.15">
      <c r="A20" s="12"/>
      <c r="B20"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38"/>
      <c r="D20" s="538"/>
      <c r="E20" s="538"/>
      <c r="F20" s="538"/>
      <c r="G20" s="539"/>
    </row>
    <row r="21" spans="1:7" ht="12.75" x14ac:dyDescent="0.15">
      <c r="A21" s="15"/>
      <c r="B21" s="1"/>
      <c r="C21" s="1"/>
      <c r="D21" s="15"/>
      <c r="E21" s="15"/>
      <c r="F21" s="15"/>
      <c r="G21" s="15"/>
    </row>
    <row r="22" spans="1:7" ht="21" customHeight="1" x14ac:dyDescent="0.15">
      <c r="A22" s="15"/>
      <c r="C22" s="1"/>
      <c r="D22" s="15"/>
      <c r="E22" s="15"/>
      <c r="F22" s="15"/>
      <c r="G22" s="15"/>
    </row>
    <row r="28" spans="1:7" ht="12.75" hidden="1" x14ac:dyDescent="0.15">
      <c r="B28" s="136" t="s">
        <v>52</v>
      </c>
      <c r="C28" s="15"/>
      <c r="D28" s="15"/>
      <c r="E28" s="15"/>
      <c r="F28" s="15"/>
    </row>
    <row r="29" spans="1:7" ht="18" hidden="1" x14ac:dyDescent="0.15">
      <c r="B29" s="25" t="s">
        <v>33</v>
      </c>
      <c r="C29" s="484">
        <f>'2024_BannerMD_BMT_AUT_ADULT'!$C$21</f>
        <v>1.0333000000000001</v>
      </c>
    </row>
    <row r="30" spans="1:7" x14ac:dyDescent="0.15">
      <c r="C30" s="39"/>
    </row>
  </sheetData>
  <mergeCells count="8">
    <mergeCell ref="B20:G20"/>
    <mergeCell ref="E16:G16"/>
    <mergeCell ref="A2:G2"/>
    <mergeCell ref="A3:G3"/>
    <mergeCell ref="A5:G5"/>
    <mergeCell ref="A6:G6"/>
    <mergeCell ref="E8:G8"/>
    <mergeCell ref="A4:G4"/>
  </mergeCells>
  <printOptions horizontalCentered="1"/>
  <pageMargins left="0.25" right="0.25" top="0.25" bottom="0.25" header="0.25" footer="0.25"/>
  <pageSetup scale="88"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78">
    <tabColor theme="6"/>
    <pageSetUpPr fitToPage="1"/>
  </sheetPr>
  <dimension ref="A2:H27"/>
  <sheetViews>
    <sheetView showGridLines="0" topLeftCell="A3" zoomScale="90" zoomScaleNormal="90" zoomScaleSheetLayoutView="70" workbookViewId="0">
      <selection activeCell="E15" sqref="E15:G15"/>
    </sheetView>
  </sheetViews>
  <sheetFormatPr defaultColWidth="9" defaultRowHeight="12.75" x14ac:dyDescent="0.15"/>
  <cols>
    <col min="1" max="1" width="2.875" style="15" customWidth="1"/>
    <col min="2" max="2" width="64" style="15" customWidth="1"/>
    <col min="3" max="3" width="30.125" style="15" hidden="1" customWidth="1"/>
    <col min="4" max="4" width="33.875" style="15" customWidth="1"/>
    <col min="5" max="5" width="18.625" style="15" customWidth="1"/>
    <col min="6" max="6" width="17.625" style="15" customWidth="1"/>
    <col min="7" max="7" width="12.625" style="15" customWidth="1"/>
    <col min="8" max="8" width="17.375" style="15" customWidth="1"/>
    <col min="9" max="9" width="9" style="15" customWidth="1"/>
    <col min="10" max="16384" width="9" style="15"/>
  </cols>
  <sheetData>
    <row r="2" spans="1:8" s="11" customFormat="1" ht="19.899999999999999" customHeight="1" x14ac:dyDescent="0.15">
      <c r="A2" s="540" t="s">
        <v>206</v>
      </c>
      <c r="B2" s="540"/>
      <c r="C2" s="540"/>
      <c r="D2" s="540"/>
      <c r="E2" s="540"/>
      <c r="F2" s="540"/>
      <c r="G2" s="540"/>
      <c r="H2" s="540"/>
    </row>
    <row r="3" spans="1:8" s="11" customFormat="1" ht="19.899999999999999" customHeight="1" x14ac:dyDescent="0.15">
      <c r="A3" s="540" t="s">
        <v>207</v>
      </c>
      <c r="B3" s="540"/>
      <c r="C3" s="540"/>
      <c r="D3" s="540"/>
      <c r="E3" s="540"/>
      <c r="F3" s="540"/>
      <c r="G3" s="540"/>
      <c r="H3" s="540"/>
    </row>
    <row r="4" spans="1:8" s="11" customFormat="1" ht="19.899999999999999" customHeight="1" x14ac:dyDescent="0.15">
      <c r="A4" s="541" t="str">
        <f>'2024_BannerMD_BMT_AUT_ADULT'!A4:E4</f>
        <v>EFFECTIVE 10/01/2024 THROUGH 9/30/2025</v>
      </c>
      <c r="B4" s="541"/>
      <c r="C4" s="541"/>
      <c r="D4" s="541"/>
      <c r="E4" s="541"/>
      <c r="F4" s="541"/>
      <c r="G4" s="541"/>
      <c r="H4" s="541"/>
    </row>
    <row r="5" spans="1:8" s="11" customFormat="1" ht="19.899999999999999" customHeight="1" x14ac:dyDescent="0.15">
      <c r="A5" s="540" t="s">
        <v>182</v>
      </c>
      <c r="B5" s="540"/>
      <c r="C5" s="540"/>
      <c r="D5" s="540"/>
      <c r="E5" s="540"/>
      <c r="F5" s="540"/>
      <c r="G5" s="540"/>
      <c r="H5" s="540"/>
    </row>
    <row r="6" spans="1:8" s="11" customFormat="1" ht="15.75" x14ac:dyDescent="0.15">
      <c r="A6" s="379"/>
      <c r="B6" s="379"/>
      <c r="C6" s="379"/>
      <c r="D6" s="379"/>
      <c r="E6" s="379"/>
      <c r="F6" s="379"/>
      <c r="G6" s="379"/>
      <c r="H6" s="379"/>
    </row>
    <row r="7" spans="1:8" ht="13.9" customHeight="1" x14ac:dyDescent="0.15">
      <c r="B7" s="17"/>
      <c r="C7" s="17"/>
      <c r="D7" s="2" t="s">
        <v>55</v>
      </c>
      <c r="E7" s="2"/>
      <c r="F7" s="2"/>
      <c r="G7" s="2"/>
      <c r="H7" s="2"/>
    </row>
    <row r="8" spans="1:8" ht="24.95" customHeight="1" x14ac:dyDescent="0.15">
      <c r="B8" s="307" t="s">
        <v>20</v>
      </c>
      <c r="C8" s="309" t="s">
        <v>21</v>
      </c>
      <c r="D8" s="307" t="s">
        <v>22</v>
      </c>
      <c r="E8" s="2"/>
      <c r="F8" s="2"/>
      <c r="G8" s="2"/>
      <c r="H8" s="2"/>
    </row>
    <row r="9" spans="1:8" ht="49.5" customHeight="1" x14ac:dyDescent="0.15">
      <c r="B9" s="384" t="s">
        <v>23</v>
      </c>
      <c r="C9" s="296">
        <v>5004</v>
      </c>
      <c r="D9" s="296">
        <f>ROUND(C9*$C$26,0)</f>
        <v>5171</v>
      </c>
      <c r="E9" s="2"/>
      <c r="F9" s="2"/>
      <c r="G9" s="2"/>
      <c r="H9" s="2"/>
    </row>
    <row r="10" spans="1:8" ht="39.950000000000003" customHeight="1" x14ac:dyDescent="0.15">
      <c r="B10" s="251" t="s">
        <v>25</v>
      </c>
      <c r="C10" s="296">
        <v>120764</v>
      </c>
      <c r="D10" s="296">
        <f t="shared" ref="D10:D12" si="0">ROUND(C10*$C$26,0)</f>
        <v>124785</v>
      </c>
    </row>
    <row r="11" spans="1:8" ht="39.950000000000003" customHeight="1" x14ac:dyDescent="0.15">
      <c r="B11" s="41" t="s">
        <v>26</v>
      </c>
      <c r="C11" s="296">
        <v>50792</v>
      </c>
      <c r="D11" s="296">
        <f t="shared" si="0"/>
        <v>52483</v>
      </c>
    </row>
    <row r="12" spans="1:8" ht="39.950000000000003" customHeight="1" x14ac:dyDescent="0.15">
      <c r="B12" s="41" t="s">
        <v>27</v>
      </c>
      <c r="C12" s="296">
        <v>8182</v>
      </c>
      <c r="D12" s="296">
        <f t="shared" si="0"/>
        <v>8454</v>
      </c>
    </row>
    <row r="13" spans="1:8" ht="39.950000000000003" customHeight="1" x14ac:dyDescent="0.15">
      <c r="B13" s="301" t="s">
        <v>208</v>
      </c>
      <c r="C13" s="305">
        <f>SUM(C9:C12)</f>
        <v>184742</v>
      </c>
      <c r="D13" s="305">
        <f>SUM(D9:D12)</f>
        <v>190893</v>
      </c>
      <c r="H13" s="30"/>
    </row>
    <row r="14" spans="1:8" x14ac:dyDescent="0.15">
      <c r="B14" s="319"/>
      <c r="C14" s="319"/>
      <c r="D14" s="334"/>
    </row>
    <row r="15" spans="1:8" ht="63" customHeight="1" x14ac:dyDescent="0.15">
      <c r="B15" s="5" t="s">
        <v>29</v>
      </c>
      <c r="C15" s="5">
        <v>2317</v>
      </c>
      <c r="D15" s="296">
        <f t="shared" ref="D15" si="1">ROUND(C15*$C$26,0)</f>
        <v>2394</v>
      </c>
      <c r="E15" s="543"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8" x14ac:dyDescent="0.15">
      <c r="B16" s="9"/>
      <c r="C16" s="9"/>
      <c r="D16" s="8"/>
    </row>
    <row r="17" spans="1:7" x14ac:dyDescent="0.15">
      <c r="B17"/>
      <c r="C17" s="9"/>
      <c r="D17" s="8"/>
    </row>
    <row r="18" spans="1:7" x14ac:dyDescent="0.15">
      <c r="B18" s="9"/>
      <c r="C18" s="9"/>
      <c r="D18" s="8"/>
    </row>
    <row r="19" spans="1:7" s="12" customFormat="1" ht="67.5" customHeight="1" x14ac:dyDescent="0.15">
      <c r="A19" s="15"/>
      <c r="B19"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38"/>
      <c r="D19" s="538"/>
      <c r="E19" s="538"/>
      <c r="F19" s="538"/>
      <c r="G19" s="539"/>
    </row>
    <row r="20" spans="1:7" x14ac:dyDescent="0.15">
      <c r="D20" s="31"/>
    </row>
    <row r="21" spans="1:7" x14ac:dyDescent="0.15">
      <c r="C21" s="1"/>
    </row>
    <row r="25" spans="1:7" hidden="1" x14ac:dyDescent="0.15">
      <c r="B25" s="136" t="s">
        <v>52</v>
      </c>
    </row>
    <row r="26" spans="1:7" ht="18" hidden="1" x14ac:dyDescent="0.15">
      <c r="B26" s="25" t="s">
        <v>33</v>
      </c>
      <c r="C26" s="484">
        <f>'2024_BannerMD_BMT_AUT_ADULT'!$C$21</f>
        <v>1.0333000000000001</v>
      </c>
    </row>
    <row r="27" spans="1:7" x14ac:dyDescent="0.15">
      <c r="C27" s="26"/>
    </row>
  </sheetData>
  <mergeCells count="6">
    <mergeCell ref="B19:G19"/>
    <mergeCell ref="A2:H2"/>
    <mergeCell ref="A3:H3"/>
    <mergeCell ref="A4:H4"/>
    <mergeCell ref="A5:H5"/>
    <mergeCell ref="E15:G15"/>
  </mergeCells>
  <printOptions horizontalCentered="1"/>
  <pageMargins left="0.25" right="0.25" top="0.25" bottom="0.25" header="0.25" footer="0.25"/>
  <pageSetup scale="75"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79">
    <tabColor theme="6"/>
    <pageSetUpPr fitToPage="1"/>
  </sheetPr>
  <dimension ref="A1:G27"/>
  <sheetViews>
    <sheetView showGridLines="0" zoomScale="90" zoomScaleNormal="90" zoomScaleSheetLayoutView="70" workbookViewId="0">
      <selection activeCell="B18" sqref="B18:G18"/>
    </sheetView>
  </sheetViews>
  <sheetFormatPr defaultColWidth="9" defaultRowHeight="12" x14ac:dyDescent="0.15"/>
  <cols>
    <col min="1" max="1" width="4.25" style="10" customWidth="1"/>
    <col min="2" max="2" width="64" style="10" customWidth="1"/>
    <col min="3" max="3" width="14.875" style="10" hidden="1" customWidth="1"/>
    <col min="4" max="4" width="20.5" style="10" customWidth="1"/>
    <col min="5" max="5" width="11.625" style="10" customWidth="1"/>
    <col min="6" max="6" width="11.25" style="10" customWidth="1"/>
    <col min="7" max="7" width="26.625" style="10" customWidth="1"/>
    <col min="8" max="8" width="12.5" style="10" customWidth="1"/>
    <col min="9" max="9" width="8.875" style="10" customWidth="1"/>
    <col min="10" max="16384" width="9" style="10"/>
  </cols>
  <sheetData>
    <row r="1" spans="1:7" ht="12.75" x14ac:dyDescent="0.15">
      <c r="A1" s="15"/>
      <c r="B1" s="15"/>
      <c r="C1" s="15"/>
      <c r="D1" s="15"/>
      <c r="E1" s="15"/>
      <c r="F1" s="15"/>
      <c r="G1" s="15"/>
    </row>
    <row r="2" spans="1:7" ht="19.899999999999999" customHeight="1" x14ac:dyDescent="0.15">
      <c r="A2" s="540" t="s">
        <v>206</v>
      </c>
      <c r="B2" s="540"/>
      <c r="C2" s="540"/>
      <c r="D2" s="540"/>
      <c r="E2" s="540"/>
      <c r="F2" s="540"/>
      <c r="G2" s="540"/>
    </row>
    <row r="3" spans="1:7" ht="19.899999999999999" customHeight="1" x14ac:dyDescent="0.15">
      <c r="A3" s="540" t="s">
        <v>110</v>
      </c>
      <c r="B3" s="540"/>
      <c r="C3" s="540"/>
      <c r="D3" s="540"/>
      <c r="E3" s="540"/>
      <c r="F3" s="540"/>
      <c r="G3" s="540"/>
    </row>
    <row r="4" spans="1:7" s="3" customFormat="1" ht="19.899999999999999" customHeight="1" x14ac:dyDescent="0.15">
      <c r="A4" s="541" t="str">
        <f>'2024_BannerMD_BMT_AUT_ADULT'!A4:E4</f>
        <v>EFFECTIVE 10/01/2024 THROUGH 9/30/2025</v>
      </c>
      <c r="B4" s="541"/>
      <c r="C4" s="541"/>
      <c r="D4" s="541"/>
      <c r="E4" s="541"/>
      <c r="F4" s="541"/>
      <c r="G4" s="541"/>
    </row>
    <row r="5" spans="1:7" ht="19.899999999999999" customHeight="1" x14ac:dyDescent="0.15">
      <c r="A5" s="540" t="s">
        <v>182</v>
      </c>
      <c r="B5" s="540"/>
      <c r="C5" s="540"/>
      <c r="D5" s="540"/>
      <c r="E5" s="540"/>
      <c r="F5" s="540"/>
      <c r="G5" s="540"/>
    </row>
    <row r="6" spans="1:7" ht="19.899999999999999" customHeight="1" x14ac:dyDescent="0.15">
      <c r="A6" s="379"/>
      <c r="B6" s="379"/>
      <c r="C6" s="379"/>
      <c r="D6" s="379"/>
      <c r="E6" s="379"/>
      <c r="F6" s="379"/>
      <c r="G6" s="379"/>
    </row>
    <row r="7" spans="1:7" s="15" customFormat="1" ht="18" customHeight="1" x14ac:dyDescent="0.15">
      <c r="B7" s="17"/>
      <c r="C7" s="17"/>
      <c r="D7" s="2" t="s">
        <v>55</v>
      </c>
      <c r="E7" s="2"/>
      <c r="F7" s="2"/>
      <c r="G7" s="2"/>
    </row>
    <row r="8" spans="1:7" s="15" customFormat="1" ht="38.25" x14ac:dyDescent="0.15">
      <c r="B8" s="307" t="s">
        <v>20</v>
      </c>
      <c r="C8" s="309" t="s">
        <v>21</v>
      </c>
      <c r="D8" s="307" t="s">
        <v>22</v>
      </c>
      <c r="E8" s="2"/>
      <c r="F8" s="2"/>
      <c r="G8" s="2"/>
    </row>
    <row r="9" spans="1:7" s="15" customFormat="1" ht="51.75" customHeight="1" x14ac:dyDescent="0.15">
      <c r="B9" s="384" t="s">
        <v>23</v>
      </c>
      <c r="C9" s="296">
        <v>3485</v>
      </c>
      <c r="D9" s="296">
        <f>ROUND(C9*$C$26,0)</f>
        <v>3601</v>
      </c>
      <c r="E9" s="2"/>
      <c r="F9" s="2"/>
      <c r="G9" s="2"/>
    </row>
    <row r="10" spans="1:7" s="15" customFormat="1" ht="39.950000000000003" customHeight="1" x14ac:dyDescent="0.15">
      <c r="B10" s="251" t="s">
        <v>25</v>
      </c>
      <c r="C10" s="296">
        <v>66003</v>
      </c>
      <c r="D10" s="296">
        <f t="shared" ref="D10:D12" si="0">ROUND(C10*$C$26,0)</f>
        <v>68201</v>
      </c>
    </row>
    <row r="11" spans="1:7" s="15" customFormat="1" ht="39.950000000000003" customHeight="1" x14ac:dyDescent="0.15">
      <c r="B11" s="41" t="s">
        <v>26</v>
      </c>
      <c r="C11" s="296">
        <v>54890</v>
      </c>
      <c r="D11" s="296">
        <f t="shared" si="0"/>
        <v>56718</v>
      </c>
    </row>
    <row r="12" spans="1:7" s="15" customFormat="1" ht="39.950000000000003" customHeight="1" x14ac:dyDescent="0.15">
      <c r="B12" s="336" t="s">
        <v>27</v>
      </c>
      <c r="C12" s="332">
        <v>12468</v>
      </c>
      <c r="D12" s="332">
        <f t="shared" si="0"/>
        <v>12883</v>
      </c>
    </row>
    <row r="13" spans="1:7" s="15" customFormat="1" ht="39.950000000000003" customHeight="1" x14ac:dyDescent="0.15">
      <c r="B13" s="301" t="s">
        <v>209</v>
      </c>
      <c r="C13" s="305">
        <f>SUM(C9:C12)</f>
        <v>136846</v>
      </c>
      <c r="D13" s="305">
        <f>SUM(D9:D12)</f>
        <v>141403</v>
      </c>
    </row>
    <row r="14" spans="1:7" s="15" customFormat="1" ht="12.75" x14ac:dyDescent="0.15">
      <c r="B14" s="319"/>
      <c r="C14" s="319"/>
      <c r="D14" s="334"/>
    </row>
    <row r="15" spans="1:7" s="15" customFormat="1" ht="72" customHeight="1" x14ac:dyDescent="0.15">
      <c r="B15" s="5" t="s">
        <v>29</v>
      </c>
      <c r="C15" s="5">
        <v>2317</v>
      </c>
      <c r="D15" s="296">
        <f t="shared" ref="D15" si="1">ROUND(C15*$C$26,0)</f>
        <v>2394</v>
      </c>
      <c r="E15" s="543"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s="15" customFormat="1" ht="12.75" x14ac:dyDescent="0.15">
      <c r="B16" s="9"/>
      <c r="C16" s="9"/>
      <c r="D16" s="8"/>
    </row>
    <row r="17" spans="1:7" s="15" customFormat="1" ht="15" customHeight="1" x14ac:dyDescent="0.15">
      <c r="B17"/>
      <c r="C17" s="9"/>
      <c r="D17" s="8"/>
    </row>
    <row r="18" spans="1:7" s="15" customFormat="1" ht="12.75" x14ac:dyDescent="0.15">
      <c r="B18" s="9"/>
      <c r="C18" s="9"/>
      <c r="D18" s="8"/>
    </row>
    <row r="19" spans="1:7" ht="67.5" customHeight="1" x14ac:dyDescent="0.15">
      <c r="A19" s="12"/>
      <c r="B19"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38"/>
      <c r="D19" s="538"/>
      <c r="E19" s="538"/>
      <c r="F19" s="538"/>
      <c r="G19" s="539"/>
    </row>
    <row r="20" spans="1:7" s="15" customFormat="1" ht="12.75" x14ac:dyDescent="0.15">
      <c r="B20" s="1"/>
      <c r="C20" s="1"/>
    </row>
    <row r="21" spans="1:7" s="15" customFormat="1" ht="12.75" x14ac:dyDescent="0.15">
      <c r="C21" s="1"/>
    </row>
    <row r="24" spans="1:7" ht="13.5" customHeight="1" x14ac:dyDescent="0.15"/>
    <row r="25" spans="1:7" ht="12.75" hidden="1" x14ac:dyDescent="0.15">
      <c r="B25" s="136" t="s">
        <v>52</v>
      </c>
      <c r="C25" s="15"/>
      <c r="D25" s="15"/>
      <c r="E25" s="15"/>
      <c r="F25" s="15"/>
    </row>
    <row r="26" spans="1:7" ht="18" hidden="1" x14ac:dyDescent="0.15">
      <c r="A26" s="15"/>
      <c r="B26" s="25" t="s">
        <v>33</v>
      </c>
      <c r="C26" s="484">
        <f>'2024_BannerMD_BMT_AUT_ADULT'!$C$21</f>
        <v>1.0333000000000001</v>
      </c>
      <c r="D26" s="15"/>
    </row>
    <row r="27" spans="1:7" x14ac:dyDescent="0.15">
      <c r="C27" s="39"/>
    </row>
  </sheetData>
  <mergeCells count="6">
    <mergeCell ref="B19:G19"/>
    <mergeCell ref="A2:G2"/>
    <mergeCell ref="A3:G3"/>
    <mergeCell ref="A4:G4"/>
    <mergeCell ref="A5:G5"/>
    <mergeCell ref="E15:G15"/>
  </mergeCells>
  <printOptions horizontalCentered="1"/>
  <pageMargins left="0.25" right="0.25" top="0.25" bottom="0.25" header="0.25" footer="0.25"/>
  <pageSetup scale="83"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80">
    <tabColor theme="7"/>
    <pageSetUpPr fitToPage="1"/>
  </sheetPr>
  <dimension ref="A1:J29"/>
  <sheetViews>
    <sheetView showGridLines="0" topLeftCell="B1" zoomScaleNormal="100" zoomScaleSheetLayoutView="70" workbookViewId="0">
      <selection activeCell="B22" sqref="B22:I23"/>
    </sheetView>
  </sheetViews>
  <sheetFormatPr defaultColWidth="9" defaultRowHeight="12.75" x14ac:dyDescent="0.15"/>
  <cols>
    <col min="1" max="1" width="2.875" style="15" customWidth="1"/>
    <col min="2" max="2" width="64" style="15" customWidth="1"/>
    <col min="3" max="3" width="18.25" style="15" hidden="1" customWidth="1"/>
    <col min="4" max="4" width="24.375" style="15" customWidth="1"/>
    <col min="5" max="6" width="18.625" style="15" customWidth="1"/>
    <col min="7" max="7" width="12.625" style="15" customWidth="1"/>
    <col min="8" max="8" width="9" style="15" customWidth="1"/>
    <col min="9" max="16384" width="9" style="15"/>
  </cols>
  <sheetData>
    <row r="1" spans="1:10" x14ac:dyDescent="0.15">
      <c r="I1" s="253"/>
    </row>
    <row r="2" spans="1:10" s="11" customFormat="1" ht="19.899999999999999" customHeight="1" x14ac:dyDescent="0.15">
      <c r="A2" s="540" t="s">
        <v>210</v>
      </c>
      <c r="B2" s="540"/>
      <c r="C2" s="540"/>
      <c r="D2" s="540"/>
      <c r="E2" s="540"/>
      <c r="F2" s="540"/>
      <c r="G2" s="540"/>
    </row>
    <row r="3" spans="1:10" s="11" customFormat="1" ht="19.899999999999999" customHeight="1" x14ac:dyDescent="0.15">
      <c r="A3" s="540" t="s">
        <v>194</v>
      </c>
      <c r="B3" s="540"/>
      <c r="C3" s="540"/>
      <c r="D3" s="540"/>
      <c r="E3" s="540"/>
      <c r="F3" s="540"/>
      <c r="G3" s="540"/>
    </row>
    <row r="4" spans="1:10" s="11" customFormat="1" ht="19.899999999999999" customHeight="1" x14ac:dyDescent="0.15">
      <c r="A4" s="130"/>
      <c r="B4" s="541" t="s">
        <v>211</v>
      </c>
      <c r="C4" s="541"/>
      <c r="D4" s="541"/>
      <c r="E4" s="541"/>
      <c r="F4" s="541"/>
      <c r="G4" s="541"/>
      <c r="H4" s="130"/>
      <c r="I4" s="130"/>
    </row>
    <row r="5" spans="1:10" s="11" customFormat="1" ht="19.899999999999999" customHeight="1" x14ac:dyDescent="0.15">
      <c r="A5" s="575" t="s">
        <v>212</v>
      </c>
      <c r="B5" s="575"/>
      <c r="C5" s="575"/>
      <c r="D5" s="575"/>
      <c r="E5" s="575"/>
      <c r="F5" s="540"/>
      <c r="G5" s="540"/>
    </row>
    <row r="6" spans="1:10" s="11" customFormat="1" ht="12.75" customHeight="1" x14ac:dyDescent="0.15">
      <c r="A6" s="379" t="s">
        <v>44</v>
      </c>
      <c r="B6" s="379" t="s">
        <v>44</v>
      </c>
      <c r="C6" s="379"/>
      <c r="D6" s="379"/>
      <c r="E6" s="379"/>
      <c r="F6" s="379"/>
      <c r="G6" s="379"/>
    </row>
    <row r="7" spans="1:10" ht="15" customHeight="1" x14ac:dyDescent="0.15">
      <c r="B7" s="17"/>
      <c r="C7" s="17"/>
      <c r="D7" s="16" t="s">
        <v>94</v>
      </c>
      <c r="E7" s="17"/>
      <c r="F7" s="17"/>
      <c r="G7" s="17"/>
    </row>
    <row r="8" spans="1:10" ht="24.95" customHeight="1" x14ac:dyDescent="0.15">
      <c r="B8" s="18" t="s">
        <v>20</v>
      </c>
      <c r="C8" s="28" t="s">
        <v>21</v>
      </c>
      <c r="D8" s="18" t="s">
        <v>22</v>
      </c>
      <c r="E8" s="17"/>
      <c r="F8" s="17"/>
      <c r="G8" s="17"/>
    </row>
    <row r="9" spans="1:10" ht="47.25" customHeight="1" x14ac:dyDescent="0.15">
      <c r="B9" s="384" t="s">
        <v>23</v>
      </c>
      <c r="C9" s="170">
        <v>5903</v>
      </c>
      <c r="D9" s="143">
        <f>ROUND(C9*$C$26,0)</f>
        <v>6100</v>
      </c>
      <c r="E9" s="2"/>
      <c r="F9" s="200"/>
      <c r="G9" s="2"/>
    </row>
    <row r="10" spans="1:10" ht="57.75" customHeight="1" x14ac:dyDescent="0.15">
      <c r="B10" s="23" t="s">
        <v>24</v>
      </c>
      <c r="C10" s="143">
        <v>15551</v>
      </c>
      <c r="D10" s="143">
        <f t="shared" ref="D10:D13" si="0">ROUND(C10*$C$26,0)</f>
        <v>16069</v>
      </c>
      <c r="E10" s="20"/>
      <c r="F10" s="200"/>
    </row>
    <row r="11" spans="1:10" ht="39.950000000000003" customHeight="1" x14ac:dyDescent="0.15">
      <c r="B11" s="23" t="s">
        <v>25</v>
      </c>
      <c r="C11" s="143">
        <v>57903</v>
      </c>
      <c r="D11" s="143">
        <f t="shared" si="0"/>
        <v>59831</v>
      </c>
      <c r="E11" s="20"/>
      <c r="F11" s="200"/>
    </row>
    <row r="12" spans="1:10" ht="39.950000000000003" customHeight="1" x14ac:dyDescent="0.15">
      <c r="B12" s="29" t="s">
        <v>26</v>
      </c>
      <c r="C12" s="143">
        <v>78502</v>
      </c>
      <c r="D12" s="143">
        <f t="shared" si="0"/>
        <v>81116</v>
      </c>
      <c r="E12" s="20"/>
      <c r="F12" s="200"/>
    </row>
    <row r="13" spans="1:10" ht="39.950000000000003" customHeight="1" x14ac:dyDescent="0.15">
      <c r="B13" s="29" t="s">
        <v>27</v>
      </c>
      <c r="C13" s="143">
        <v>11151</v>
      </c>
      <c r="D13" s="143">
        <f t="shared" si="0"/>
        <v>11522</v>
      </c>
      <c r="E13" s="20"/>
      <c r="F13" s="200"/>
    </row>
    <row r="14" spans="1:10" ht="39.950000000000003" customHeight="1" x14ac:dyDescent="0.15">
      <c r="B14" s="315" t="s">
        <v>103</v>
      </c>
      <c r="C14" s="163">
        <f>SUM(C9:C13)</f>
        <v>169010</v>
      </c>
      <c r="D14" s="163">
        <f>SUM(D9:D13)</f>
        <v>174638</v>
      </c>
      <c r="E14" s="15" t="s">
        <v>44</v>
      </c>
      <c r="F14" s="200"/>
      <c r="G14" s="26"/>
      <c r="H14" s="26"/>
      <c r="I14" s="26"/>
      <c r="J14" s="26"/>
    </row>
    <row r="15" spans="1:10" x14ac:dyDescent="0.15">
      <c r="D15" s="147"/>
    </row>
    <row r="16" spans="1:10" ht="52.5" customHeight="1" x14ac:dyDescent="0.15">
      <c r="B16" s="5" t="s">
        <v>29</v>
      </c>
      <c r="C16" s="501">
        <v>2317</v>
      </c>
      <c r="D16" s="143">
        <f t="shared" ref="D16" si="1">ROUND(C16*$C$26,0)</f>
        <v>2394</v>
      </c>
      <c r="E16" s="542" t="str">
        <f>'2024_BannerMD_BMT_AUT_ADULT'!E16</f>
        <v>Days 11+/61+ paid at the per diem rate are not subject to the transplant outlier (prep and transplant through day 60) but are subject to outlier pursuant to the transplant specialty contract at an established threshold of $7,263.18</v>
      </c>
      <c r="F16" s="543"/>
      <c r="G16" s="544"/>
    </row>
    <row r="17" spans="1:9" x14ac:dyDescent="0.15">
      <c r="B17" s="9"/>
      <c r="C17" s="9"/>
      <c r="D17" s="8"/>
    </row>
    <row r="18" spans="1:9" x14ac:dyDescent="0.15">
      <c r="B18"/>
      <c r="C18" s="9"/>
      <c r="D18" s="8"/>
    </row>
    <row r="19" spans="1:9" ht="51" hidden="1" customHeight="1" x14ac:dyDescent="0.15">
      <c r="B19" s="9"/>
      <c r="C19" s="9"/>
      <c r="D19" s="8"/>
    </row>
    <row r="20" spans="1:9" s="12" customFormat="1" ht="48" customHeight="1" x14ac:dyDescent="0.15">
      <c r="B20"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38"/>
      <c r="D20" s="538"/>
      <c r="E20" s="538"/>
      <c r="F20" s="538"/>
      <c r="G20" s="539"/>
    </row>
    <row r="21" spans="1:9" x14ac:dyDescent="0.15">
      <c r="B21" s="1"/>
      <c r="C21" s="1"/>
    </row>
    <row r="22" spans="1:9" ht="27.6" customHeight="1" x14ac:dyDescent="0.15">
      <c r="B22" s="537" t="s">
        <v>95</v>
      </c>
      <c r="C22" s="538"/>
      <c r="D22" s="538"/>
      <c r="E22" s="538"/>
      <c r="F22" s="538"/>
      <c r="G22" s="539"/>
    </row>
    <row r="25" spans="1:9" hidden="1" x14ac:dyDescent="0.15">
      <c r="B25" s="136" t="s">
        <v>52</v>
      </c>
    </row>
    <row r="26" spans="1:9" s="10" customFormat="1" ht="18" hidden="1" x14ac:dyDescent="0.15">
      <c r="A26" s="15"/>
      <c r="B26" s="25" t="s">
        <v>33</v>
      </c>
      <c r="C26" s="484">
        <f>'2024_BannerMD_BMT_AUT_ADULT'!$C$21</f>
        <v>1.0333000000000001</v>
      </c>
      <c r="D26" s="15"/>
      <c r="E26" s="15"/>
      <c r="F26" s="15"/>
      <c r="G26" s="15"/>
    </row>
    <row r="27" spans="1:9" x14ac:dyDescent="0.15">
      <c r="B27" s="1"/>
      <c r="C27" s="26"/>
    </row>
    <row r="29" spans="1:9" ht="36.75" customHeight="1" x14ac:dyDescent="0.15">
      <c r="B29" s="537" t="s">
        <v>38</v>
      </c>
      <c r="C29" s="538"/>
      <c r="D29" s="538"/>
      <c r="E29" s="538"/>
      <c r="F29" s="538"/>
      <c r="G29" s="539"/>
      <c r="H29" s="10"/>
      <c r="I29" s="10"/>
    </row>
  </sheetData>
  <mergeCells count="8">
    <mergeCell ref="B29:G29"/>
    <mergeCell ref="B22:G22"/>
    <mergeCell ref="B20:G20"/>
    <mergeCell ref="A2:G2"/>
    <mergeCell ref="A3:G3"/>
    <mergeCell ref="A5:G5"/>
    <mergeCell ref="E16:G16"/>
    <mergeCell ref="B4:G4"/>
  </mergeCells>
  <printOptions horizontalCentered="1"/>
  <pageMargins left="0.25" right="0.25" top="0.25" bottom="0.25" header="0.25" footer="0.25"/>
  <pageSetup scale="88"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81">
    <tabColor theme="7"/>
    <pageSetUpPr fitToPage="1"/>
  </sheetPr>
  <dimension ref="A2:I28"/>
  <sheetViews>
    <sheetView topLeftCell="B15" zoomScale="95" zoomScaleNormal="95" zoomScaleSheetLayoutView="70" workbookViewId="0">
      <selection activeCell="D19" sqref="D19"/>
    </sheetView>
  </sheetViews>
  <sheetFormatPr defaultColWidth="9" defaultRowHeight="12.75" x14ac:dyDescent="0.15"/>
  <cols>
    <col min="1" max="1" width="2.875" style="15" customWidth="1"/>
    <col min="2" max="2" width="64" style="15" customWidth="1"/>
    <col min="3" max="3" width="13.875" style="15" hidden="1" customWidth="1"/>
    <col min="4" max="4" width="28.5" style="15" customWidth="1"/>
    <col min="5" max="6" width="18.625" style="15" customWidth="1"/>
    <col min="7" max="7" width="12.625" style="15" customWidth="1"/>
    <col min="8" max="8" width="9" style="15" customWidth="1"/>
    <col min="9" max="16384" width="9" style="15"/>
  </cols>
  <sheetData>
    <row r="2" spans="1:9" s="11" customFormat="1" ht="19.899999999999999" customHeight="1" x14ac:dyDescent="0.15">
      <c r="A2" s="540" t="s">
        <v>210</v>
      </c>
      <c r="B2" s="540"/>
      <c r="C2" s="540"/>
      <c r="D2" s="540"/>
      <c r="E2" s="540"/>
      <c r="F2" s="540"/>
      <c r="G2" s="540"/>
    </row>
    <row r="3" spans="1:9" s="11" customFormat="1" ht="19.899999999999999" customHeight="1" x14ac:dyDescent="0.15">
      <c r="A3" s="540" t="s">
        <v>196</v>
      </c>
      <c r="B3" s="540"/>
      <c r="C3" s="540"/>
      <c r="D3" s="540"/>
      <c r="E3" s="540"/>
      <c r="F3" s="540"/>
      <c r="G3" s="540"/>
    </row>
    <row r="4" spans="1:9" s="11" customFormat="1" ht="19.899999999999999" customHeight="1" x14ac:dyDescent="0.15">
      <c r="A4" s="130"/>
      <c r="B4" s="541" t="s">
        <v>211</v>
      </c>
      <c r="C4" s="541"/>
      <c r="D4" s="541"/>
      <c r="E4" s="541"/>
      <c r="F4" s="541"/>
      <c r="G4" s="541"/>
      <c r="H4" s="130"/>
      <c r="I4" s="130"/>
    </row>
    <row r="5" spans="1:9" s="11" customFormat="1" ht="19.899999999999999" customHeight="1" x14ac:dyDescent="0.15">
      <c r="A5" s="575" t="s">
        <v>212</v>
      </c>
      <c r="B5" s="575"/>
      <c r="C5" s="575"/>
      <c r="D5" s="575"/>
      <c r="E5" s="575"/>
      <c r="F5" s="540"/>
      <c r="G5" s="540"/>
    </row>
    <row r="6" spans="1:9" s="12" customFormat="1" ht="18.75" customHeight="1" x14ac:dyDescent="0.15">
      <c r="A6" s="12" t="s">
        <v>44</v>
      </c>
      <c r="B6" s="13" t="s">
        <v>44</v>
      </c>
      <c r="C6" s="13"/>
    </row>
    <row r="7" spans="1:9" ht="13.9" customHeight="1" x14ac:dyDescent="0.15">
      <c r="B7" s="17"/>
      <c r="C7" s="17"/>
      <c r="D7" s="16" t="s">
        <v>94</v>
      </c>
      <c r="E7" s="17"/>
      <c r="F7" s="17"/>
      <c r="G7" s="17"/>
    </row>
    <row r="8" spans="1:9" ht="41.45" customHeight="1" x14ac:dyDescent="0.15">
      <c r="B8" s="18" t="s">
        <v>20</v>
      </c>
      <c r="C8" s="28" t="s">
        <v>21</v>
      </c>
      <c r="D8" s="18" t="s">
        <v>22</v>
      </c>
    </row>
    <row r="9" spans="1:9" ht="52.5" customHeight="1" x14ac:dyDescent="0.15">
      <c r="B9" s="384" t="s">
        <v>23</v>
      </c>
      <c r="C9" s="170">
        <v>5944</v>
      </c>
      <c r="D9" s="143">
        <f t="shared" ref="D9:D13" si="0">ROUND(C9*$C$24,0)</f>
        <v>6142</v>
      </c>
      <c r="F9" s="201"/>
    </row>
    <row r="10" spans="1:9" ht="57.75" customHeight="1" x14ac:dyDescent="0.15">
      <c r="B10" s="4" t="s">
        <v>213</v>
      </c>
      <c r="C10" s="143">
        <v>4860</v>
      </c>
      <c r="D10" s="143">
        <f t="shared" si="0"/>
        <v>5022</v>
      </c>
      <c r="F10" s="201"/>
    </row>
    <row r="11" spans="1:9" ht="39.950000000000003" customHeight="1" x14ac:dyDescent="0.15">
      <c r="B11" s="4" t="s">
        <v>214</v>
      </c>
      <c r="C11" s="143">
        <v>16036</v>
      </c>
      <c r="D11" s="143">
        <f t="shared" si="0"/>
        <v>16570</v>
      </c>
      <c r="F11" s="201"/>
    </row>
    <row r="12" spans="1:9" ht="39.950000000000003" customHeight="1" x14ac:dyDescent="0.15">
      <c r="B12" s="23" t="s">
        <v>25</v>
      </c>
      <c r="C12" s="143">
        <v>140221</v>
      </c>
      <c r="D12" s="143">
        <f t="shared" si="0"/>
        <v>144890</v>
      </c>
      <c r="F12" s="201"/>
    </row>
    <row r="13" spans="1:9" ht="39.950000000000003" customHeight="1" x14ac:dyDescent="0.15">
      <c r="B13" s="29" t="s">
        <v>26</v>
      </c>
      <c r="C13" s="143">
        <v>190105</v>
      </c>
      <c r="D13" s="143">
        <f t="shared" si="0"/>
        <v>196435</v>
      </c>
      <c r="F13" s="201"/>
    </row>
    <row r="14" spans="1:9" ht="39.950000000000003" customHeight="1" x14ac:dyDescent="0.15">
      <c r="B14" s="29" t="s">
        <v>27</v>
      </c>
      <c r="C14" s="143">
        <v>27015</v>
      </c>
      <c r="D14" s="143">
        <f>ROUND(C14*$C$24,0)</f>
        <v>27915</v>
      </c>
      <c r="E14" s="15" t="s">
        <v>44</v>
      </c>
      <c r="F14" s="201"/>
    </row>
    <row r="15" spans="1:9" ht="39.950000000000003" customHeight="1" x14ac:dyDescent="0.15">
      <c r="B15" s="40" t="s">
        <v>215</v>
      </c>
      <c r="C15" s="282">
        <f>SUM(C9:C14)</f>
        <v>384181</v>
      </c>
      <c r="D15" s="282">
        <f>SUM(D9:D14)</f>
        <v>396974</v>
      </c>
      <c r="E15" s="145"/>
      <c r="F15" s="201"/>
    </row>
    <row r="16" spans="1:9" x14ac:dyDescent="0.15">
      <c r="D16" s="147"/>
    </row>
    <row r="17" spans="1:9" ht="56.25" customHeight="1" x14ac:dyDescent="0.15">
      <c r="B17" s="5" t="s">
        <v>29</v>
      </c>
      <c r="C17" s="5">
        <v>2317</v>
      </c>
      <c r="D17" s="143">
        <f>ROUND(C17*$C$24,0)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x14ac:dyDescent="0.15">
      <c r="B18" s="9"/>
      <c r="C18" s="9"/>
      <c r="D18" s="8"/>
    </row>
    <row r="19" spans="1:9" ht="66.75" customHeight="1" x14ac:dyDescent="0.15">
      <c r="B19"/>
      <c r="C19" s="260">
        <v>1390344</v>
      </c>
      <c r="D19" s="143">
        <f>ROUND(C19*$C$24,0)</f>
        <v>1436642</v>
      </c>
      <c r="E19" s="577" t="s">
        <v>216</v>
      </c>
      <c r="F19" s="578"/>
      <c r="G19" s="579"/>
    </row>
    <row r="20" spans="1:9" x14ac:dyDescent="0.15">
      <c r="B20" s="9"/>
      <c r="C20" s="9"/>
      <c r="D20" s="8"/>
    </row>
    <row r="21" spans="1:9" s="12" customFormat="1" ht="59.45" customHeight="1" x14ac:dyDescent="0.15">
      <c r="B21" s="537" t="s">
        <v>100</v>
      </c>
      <c r="C21" s="538"/>
      <c r="D21" s="538"/>
      <c r="E21" s="538"/>
      <c r="F21" s="538"/>
      <c r="G21" s="539"/>
    </row>
    <row r="22" spans="1:9" ht="12.75" customHeight="1" x14ac:dyDescent="0.15">
      <c r="B22" s="385"/>
      <c r="C22" s="316"/>
      <c r="D22" s="576"/>
      <c r="E22" s="576"/>
      <c r="F22" s="576"/>
    </row>
    <row r="23" spans="1:9" ht="12.75" hidden="1" customHeight="1" x14ac:dyDescent="0.15">
      <c r="B23" s="136" t="s">
        <v>52</v>
      </c>
    </row>
    <row r="24" spans="1:9" s="10" customFormat="1" ht="18" hidden="1" x14ac:dyDescent="0.15">
      <c r="A24" s="15"/>
      <c r="B24" s="25" t="s">
        <v>33</v>
      </c>
      <c r="C24" s="484">
        <f>'2024_BannerMD_BMT_AUT_ADULT'!$C$21</f>
        <v>1.0333000000000001</v>
      </c>
      <c r="D24" s="15"/>
      <c r="E24" s="15"/>
      <c r="F24" s="15"/>
      <c r="G24" s="15"/>
    </row>
    <row r="25" spans="1:9" x14ac:dyDescent="0.15">
      <c r="B25" s="1"/>
      <c r="C25" s="26"/>
    </row>
    <row r="26" spans="1:9" ht="26.45" customHeight="1" x14ac:dyDescent="0.15">
      <c r="B26" s="537" t="s">
        <v>95</v>
      </c>
      <c r="C26" s="538"/>
      <c r="D26" s="538"/>
      <c r="E26" s="538"/>
      <c r="F26" s="538"/>
      <c r="G26" s="539"/>
    </row>
    <row r="28" spans="1:9" ht="36.75" customHeight="1" x14ac:dyDescent="0.15">
      <c r="B28" s="537" t="s">
        <v>38</v>
      </c>
      <c r="C28" s="538"/>
      <c r="D28" s="538"/>
      <c r="E28" s="538"/>
      <c r="F28" s="538"/>
      <c r="G28" s="539"/>
      <c r="H28" s="10"/>
      <c r="I28" s="10"/>
    </row>
  </sheetData>
  <mergeCells count="10">
    <mergeCell ref="B28:G28"/>
    <mergeCell ref="B26:G26"/>
    <mergeCell ref="D22:F22"/>
    <mergeCell ref="E19:G19"/>
    <mergeCell ref="B21:G21"/>
    <mergeCell ref="A2:G2"/>
    <mergeCell ref="A3:G3"/>
    <mergeCell ref="A5:G5"/>
    <mergeCell ref="E17:G17"/>
    <mergeCell ref="B4:G4"/>
  </mergeCells>
  <printOptions horizontalCentered="1"/>
  <pageMargins left="0.25" right="0.25" top="0.25" bottom="0.25" header="0.25" footer="0.25"/>
  <pageSetup scale="81"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82">
    <tabColor theme="7"/>
    <pageSetUpPr fitToPage="1"/>
  </sheetPr>
  <dimension ref="A2:I30"/>
  <sheetViews>
    <sheetView showGridLines="0" topLeftCell="A15" zoomScale="90" zoomScaleNormal="90" zoomScaleSheetLayoutView="70" workbookViewId="0">
      <selection activeCell="G20" sqref="G20"/>
    </sheetView>
  </sheetViews>
  <sheetFormatPr defaultColWidth="9" defaultRowHeight="12.75" x14ac:dyDescent="0.15"/>
  <cols>
    <col min="1" max="1" width="2.875" style="15" customWidth="1"/>
    <col min="2" max="2" width="64" style="15" customWidth="1"/>
    <col min="3" max="3" width="13.625" style="15" hidden="1" customWidth="1"/>
    <col min="4" max="4" width="31.375" style="15" customWidth="1"/>
    <col min="5" max="6" width="18.625" style="15" customWidth="1"/>
    <col min="7" max="7" width="12.625" style="15" customWidth="1"/>
    <col min="8" max="8" width="9" style="15" customWidth="1"/>
    <col min="9" max="16384" width="9" style="15"/>
  </cols>
  <sheetData>
    <row r="2" spans="1:9" s="11" customFormat="1" ht="19.899999999999999" customHeight="1" x14ac:dyDescent="0.15">
      <c r="A2" s="540" t="s">
        <v>210</v>
      </c>
      <c r="B2" s="540"/>
      <c r="C2" s="540"/>
      <c r="D2" s="540"/>
      <c r="E2" s="540"/>
      <c r="F2" s="540"/>
      <c r="G2" s="540"/>
    </row>
    <row r="3" spans="1:9" s="11" customFormat="1" ht="19.899999999999999" customHeight="1" x14ac:dyDescent="0.15">
      <c r="A3" s="540" t="s">
        <v>198</v>
      </c>
      <c r="B3" s="540"/>
      <c r="C3" s="540"/>
      <c r="D3" s="540"/>
      <c r="E3" s="540"/>
      <c r="F3" s="540"/>
      <c r="G3" s="540"/>
    </row>
    <row r="4" spans="1:9" s="11" customFormat="1" ht="19.899999999999999" customHeight="1" x14ac:dyDescent="0.15">
      <c r="A4" s="541" t="s">
        <v>211</v>
      </c>
      <c r="B4" s="541"/>
      <c r="C4" s="541"/>
      <c r="D4" s="541"/>
      <c r="E4" s="541"/>
      <c r="F4" s="541"/>
      <c r="G4" s="541"/>
      <c r="H4" s="130"/>
      <c r="I4" s="130"/>
    </row>
    <row r="5" spans="1:9" s="11" customFormat="1" ht="19.899999999999999" customHeight="1" x14ac:dyDescent="0.15">
      <c r="A5" s="575" t="s">
        <v>212</v>
      </c>
      <c r="B5" s="575"/>
      <c r="C5" s="575"/>
      <c r="D5" s="575"/>
      <c r="E5" s="575"/>
      <c r="F5" s="540"/>
      <c r="G5" s="540"/>
    </row>
    <row r="6" spans="1:9" s="11" customFormat="1" ht="19.899999999999999" customHeight="1" x14ac:dyDescent="0.15">
      <c r="A6" s="379" t="s">
        <v>44</v>
      </c>
      <c r="B6" s="379" t="s">
        <v>44</v>
      </c>
      <c r="C6" s="379"/>
      <c r="D6" s="379"/>
      <c r="E6" s="379"/>
      <c r="F6" s="379"/>
      <c r="G6" s="379"/>
    </row>
    <row r="7" spans="1:9" x14ac:dyDescent="0.15">
      <c r="B7" s="17"/>
      <c r="C7" s="17"/>
      <c r="D7" s="16" t="s">
        <v>94</v>
      </c>
      <c r="E7" s="17"/>
      <c r="F7" s="17"/>
      <c r="G7" s="17"/>
    </row>
    <row r="8" spans="1:9" ht="24.95" customHeight="1" x14ac:dyDescent="0.15">
      <c r="B8" s="18" t="s">
        <v>20</v>
      </c>
      <c r="C8" s="28" t="s">
        <v>21</v>
      </c>
      <c r="D8" s="18" t="s">
        <v>22</v>
      </c>
      <c r="E8" s="17"/>
      <c r="F8" s="17"/>
      <c r="G8" s="17"/>
    </row>
    <row r="9" spans="1:9" ht="57.6" customHeight="1" x14ac:dyDescent="0.15">
      <c r="B9" s="384" t="s">
        <v>23</v>
      </c>
      <c r="C9" s="224">
        <v>6033</v>
      </c>
      <c r="D9" s="140">
        <f>ROUND(C9*$C$23,0)</f>
        <v>6234</v>
      </c>
      <c r="E9" s="2"/>
      <c r="F9" s="2"/>
      <c r="G9" s="2"/>
    </row>
    <row r="10" spans="1:9" ht="57.75" customHeight="1" x14ac:dyDescent="0.15">
      <c r="B10" s="4" t="s">
        <v>99</v>
      </c>
      <c r="C10" s="156">
        <v>10650</v>
      </c>
      <c r="D10" s="140">
        <f t="shared" ref="D10:D14" si="0">ROUND(C10*$C$23,0)</f>
        <v>11005</v>
      </c>
      <c r="E10" s="20"/>
    </row>
    <row r="11" spans="1:9" ht="42" customHeight="1" x14ac:dyDescent="0.15">
      <c r="B11" s="4" t="s">
        <v>217</v>
      </c>
      <c r="C11" s="156">
        <v>16036</v>
      </c>
      <c r="D11" s="140">
        <f t="shared" si="0"/>
        <v>16570</v>
      </c>
      <c r="E11" s="20"/>
    </row>
    <row r="12" spans="1:9" ht="35.1" customHeight="1" x14ac:dyDescent="0.15">
      <c r="B12" s="23" t="s">
        <v>25</v>
      </c>
      <c r="C12" s="156">
        <v>58010</v>
      </c>
      <c r="D12" s="140">
        <f t="shared" si="0"/>
        <v>59942</v>
      </c>
      <c r="E12" s="20"/>
    </row>
    <row r="13" spans="1:9" ht="51" customHeight="1" x14ac:dyDescent="0.15">
      <c r="B13" s="29" t="s">
        <v>26</v>
      </c>
      <c r="C13" s="156">
        <v>91630</v>
      </c>
      <c r="D13" s="140">
        <f t="shared" si="0"/>
        <v>94681</v>
      </c>
      <c r="E13" s="20"/>
    </row>
    <row r="14" spans="1:9" ht="47.25" customHeight="1" x14ac:dyDescent="0.15">
      <c r="B14" s="29" t="s">
        <v>27</v>
      </c>
      <c r="C14" s="156">
        <v>30301</v>
      </c>
      <c r="D14" s="140">
        <f t="shared" si="0"/>
        <v>31310</v>
      </c>
      <c r="E14" s="20" t="s">
        <v>44</v>
      </c>
    </row>
    <row r="15" spans="1:9" ht="35.1" customHeight="1" x14ac:dyDescent="0.15">
      <c r="B15" s="40" t="s">
        <v>218</v>
      </c>
      <c r="C15" s="283">
        <f>SUM(C9:C14)</f>
        <v>212660</v>
      </c>
      <c r="D15" s="283">
        <f>SUM(D9:D14)</f>
        <v>219742</v>
      </c>
    </row>
    <row r="16" spans="1:9" x14ac:dyDescent="0.15">
      <c r="D16" s="152"/>
    </row>
    <row r="17" spans="1:9" ht="63.75" customHeight="1" x14ac:dyDescent="0.15">
      <c r="B17" s="5" t="s">
        <v>29</v>
      </c>
      <c r="C17" s="5">
        <v>2317</v>
      </c>
      <c r="D17" s="140">
        <f t="shared" ref="D17" si="1">ROUND(C17*$C$23,0)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x14ac:dyDescent="0.15">
      <c r="B18" s="9"/>
      <c r="C18" s="9"/>
      <c r="D18" s="8"/>
    </row>
    <row r="19" spans="1:9" ht="51" hidden="1" customHeight="1" x14ac:dyDescent="0.15">
      <c r="B19" s="1"/>
      <c r="C19" s="1" t="s">
        <v>50</v>
      </c>
      <c r="G19" s="57" t="s">
        <v>50</v>
      </c>
    </row>
    <row r="20" spans="1:9" ht="87.6" customHeight="1" x14ac:dyDescent="0.15">
      <c r="B20"/>
      <c r="C20" s="143">
        <v>233577</v>
      </c>
      <c r="D20" s="571" t="s">
        <v>219</v>
      </c>
      <c r="E20" s="580"/>
      <c r="F20" s="581"/>
      <c r="G20" s="140">
        <f>ROUND(C20*$C$23,0)</f>
        <v>241355</v>
      </c>
    </row>
    <row r="22" spans="1:9" hidden="1" x14ac:dyDescent="0.15">
      <c r="B22" s="136" t="s">
        <v>52</v>
      </c>
    </row>
    <row r="23" spans="1:9" ht="18" hidden="1" x14ac:dyDescent="0.15">
      <c r="B23" s="25" t="s">
        <v>33</v>
      </c>
      <c r="C23" s="484">
        <f>'2024_BannerMD_BMT_AUT_ADULT'!$C$21</f>
        <v>1.0333000000000001</v>
      </c>
    </row>
    <row r="24" spans="1:9" x14ac:dyDescent="0.15">
      <c r="C24" s="193"/>
    </row>
    <row r="25" spans="1:9" s="11" customFormat="1" ht="12.75" customHeight="1" x14ac:dyDescent="0.15">
      <c r="A25" s="379"/>
      <c r="B25" s="379"/>
      <c r="C25" s="379"/>
      <c r="D25" s="379"/>
      <c r="E25" s="379"/>
      <c r="F25" s="379"/>
      <c r="G25" s="379"/>
    </row>
    <row r="26" spans="1:9" s="12" customFormat="1" ht="54.75" customHeight="1" x14ac:dyDescent="0.15">
      <c r="B26" s="537" t="s">
        <v>45</v>
      </c>
      <c r="C26" s="538"/>
      <c r="D26" s="538"/>
      <c r="E26" s="538"/>
      <c r="F26" s="538"/>
      <c r="G26" s="539"/>
    </row>
    <row r="28" spans="1:9" ht="34.5" customHeight="1" x14ac:dyDescent="0.15">
      <c r="B28" s="537" t="s">
        <v>95</v>
      </c>
      <c r="C28" s="538"/>
      <c r="D28" s="538"/>
      <c r="E28" s="538"/>
      <c r="F28" s="538"/>
      <c r="G28" s="539"/>
    </row>
    <row r="30" spans="1:9" ht="36.75" customHeight="1" x14ac:dyDescent="0.15">
      <c r="B30" s="537" t="s">
        <v>38</v>
      </c>
      <c r="C30" s="538"/>
      <c r="D30" s="538"/>
      <c r="E30" s="538"/>
      <c r="F30" s="538"/>
      <c r="G30" s="539"/>
      <c r="H30" s="10"/>
      <c r="I30" s="10"/>
    </row>
  </sheetData>
  <mergeCells count="9">
    <mergeCell ref="B30:G30"/>
    <mergeCell ref="B28:G28"/>
    <mergeCell ref="B26:G26"/>
    <mergeCell ref="A2:G2"/>
    <mergeCell ref="A3:G3"/>
    <mergeCell ref="A4:G4"/>
    <mergeCell ref="A5:G5"/>
    <mergeCell ref="E17:G17"/>
    <mergeCell ref="D20:F20"/>
  </mergeCells>
  <printOptions horizontalCentered="1"/>
  <pageMargins left="0.25" right="0.25" top="0.25" bottom="0.25" header="0.25" footer="0.25"/>
  <pageSetup scale="71"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83">
    <tabColor theme="7"/>
    <pageSetUpPr fitToPage="1"/>
  </sheetPr>
  <dimension ref="A2:I29"/>
  <sheetViews>
    <sheetView showGridLines="0" topLeftCell="A14" zoomScale="90" zoomScaleNormal="90" zoomScaleSheetLayoutView="70" workbookViewId="0">
      <selection activeCell="A2" sqref="A2:G2"/>
    </sheetView>
  </sheetViews>
  <sheetFormatPr defaultColWidth="9" defaultRowHeight="12.75" x14ac:dyDescent="0.15"/>
  <cols>
    <col min="1" max="1" width="2.875" style="15" customWidth="1"/>
    <col min="2" max="2" width="64" style="15" customWidth="1"/>
    <col min="3" max="3" width="18.25" style="15" hidden="1" customWidth="1"/>
    <col min="4" max="4" width="31.375" style="15" customWidth="1"/>
    <col min="5" max="6" width="18.625" style="15" customWidth="1"/>
    <col min="7" max="7" width="12.625" style="15" customWidth="1"/>
    <col min="8" max="8" width="9" style="15" customWidth="1"/>
    <col min="9" max="16384" width="9" style="15"/>
  </cols>
  <sheetData>
    <row r="2" spans="1:9" s="11" customFormat="1" ht="19.899999999999999" customHeight="1" x14ac:dyDescent="0.15">
      <c r="A2" s="540" t="s">
        <v>210</v>
      </c>
      <c r="B2" s="540"/>
      <c r="C2" s="540"/>
      <c r="D2" s="540"/>
      <c r="E2" s="540"/>
      <c r="F2" s="540"/>
      <c r="G2" s="540"/>
    </row>
    <row r="3" spans="1:9" s="11" customFormat="1" ht="19.899999999999999" customHeight="1" x14ac:dyDescent="0.15">
      <c r="A3" s="540" t="s">
        <v>199</v>
      </c>
      <c r="B3" s="540"/>
      <c r="C3" s="540"/>
      <c r="D3" s="540"/>
      <c r="E3" s="540"/>
      <c r="F3" s="540"/>
      <c r="G3" s="540"/>
    </row>
    <row r="4" spans="1:9" s="11" customFormat="1" ht="19.899999999999999" customHeight="1" x14ac:dyDescent="0.15">
      <c r="A4" s="541" t="s">
        <v>211</v>
      </c>
      <c r="B4" s="541"/>
      <c r="C4" s="541"/>
      <c r="D4" s="541"/>
      <c r="E4" s="541"/>
      <c r="F4" s="541"/>
      <c r="G4" s="541"/>
      <c r="H4" s="130"/>
      <c r="I4" s="130"/>
    </row>
    <row r="5" spans="1:9" s="11" customFormat="1" ht="19.899999999999999" customHeight="1" x14ac:dyDescent="0.15">
      <c r="A5" s="575" t="s">
        <v>212</v>
      </c>
      <c r="B5" s="575"/>
      <c r="C5" s="575"/>
      <c r="D5" s="575"/>
      <c r="E5" s="575"/>
      <c r="F5" s="540"/>
      <c r="G5" s="540"/>
    </row>
    <row r="6" spans="1:9" s="11" customFormat="1" ht="12.75" customHeight="1" x14ac:dyDescent="0.15">
      <c r="A6" s="379" t="s">
        <v>44</v>
      </c>
      <c r="B6" s="379" t="s">
        <v>44</v>
      </c>
      <c r="C6" s="379"/>
      <c r="D6" s="379"/>
      <c r="E6" s="379"/>
      <c r="F6" s="379"/>
      <c r="G6" s="379"/>
    </row>
    <row r="7" spans="1:9" ht="18" customHeight="1" x14ac:dyDescent="0.15">
      <c r="B7" s="17"/>
      <c r="C7" s="17"/>
      <c r="D7" s="16" t="s">
        <v>94</v>
      </c>
      <c r="E7" s="17"/>
      <c r="F7" s="17"/>
      <c r="G7" s="17"/>
    </row>
    <row r="8" spans="1:9" ht="39.950000000000003" customHeight="1" x14ac:dyDescent="0.15">
      <c r="B8" s="18" t="s">
        <v>20</v>
      </c>
      <c r="C8" s="28" t="s">
        <v>21</v>
      </c>
      <c r="D8" s="18" t="s">
        <v>22</v>
      </c>
      <c r="E8" s="17"/>
      <c r="F8" s="17"/>
      <c r="G8" s="17"/>
    </row>
    <row r="9" spans="1:9" ht="50.1" customHeight="1" x14ac:dyDescent="0.15">
      <c r="B9" s="384" t="s">
        <v>23</v>
      </c>
      <c r="C9" s="170">
        <v>6165</v>
      </c>
      <c r="D9" s="143">
        <f>ROUND(C9*$C$23,0)</f>
        <v>6370</v>
      </c>
      <c r="E9" s="2"/>
      <c r="F9" s="200"/>
      <c r="G9" s="2"/>
    </row>
    <row r="10" spans="1:9" ht="57.75" customHeight="1" x14ac:dyDescent="0.15">
      <c r="B10" s="23" t="s">
        <v>220</v>
      </c>
      <c r="C10" s="143">
        <v>10883</v>
      </c>
      <c r="D10" s="143">
        <f>ROUND(C10*$C$23,0)</f>
        <v>11245</v>
      </c>
      <c r="E10" s="20"/>
      <c r="F10" s="200"/>
    </row>
    <row r="11" spans="1:9" ht="39.950000000000003" customHeight="1" x14ac:dyDescent="0.15">
      <c r="B11" s="4" t="s">
        <v>221</v>
      </c>
      <c r="C11" s="143" t="s">
        <v>102</v>
      </c>
      <c r="D11" s="143" t="s">
        <v>102</v>
      </c>
      <c r="E11" s="20"/>
      <c r="F11" s="200"/>
    </row>
    <row r="12" spans="1:9" ht="39.950000000000003" customHeight="1" x14ac:dyDescent="0.15">
      <c r="B12" s="23" t="s">
        <v>25</v>
      </c>
      <c r="C12" s="143">
        <v>59285</v>
      </c>
      <c r="D12" s="143">
        <f t="shared" ref="D12:D13" si="0">ROUND(C12*$C$23,0)</f>
        <v>61259</v>
      </c>
      <c r="E12" s="20"/>
      <c r="F12" s="200"/>
    </row>
    <row r="13" spans="1:9" ht="39.950000000000003" customHeight="1" x14ac:dyDescent="0.15">
      <c r="B13" s="29" t="s">
        <v>26</v>
      </c>
      <c r="C13" s="143">
        <v>93646</v>
      </c>
      <c r="D13" s="143">
        <f t="shared" si="0"/>
        <v>96764</v>
      </c>
      <c r="E13" s="20"/>
      <c r="F13" s="200"/>
    </row>
    <row r="14" spans="1:9" ht="39.950000000000003" customHeight="1" x14ac:dyDescent="0.15">
      <c r="B14" s="29" t="s">
        <v>27</v>
      </c>
      <c r="C14" s="143">
        <v>30968</v>
      </c>
      <c r="D14" s="143">
        <f>ROUND(C14*$C$23,0)</f>
        <v>31999</v>
      </c>
      <c r="E14" s="20" t="s">
        <v>44</v>
      </c>
      <c r="F14" s="200"/>
    </row>
    <row r="15" spans="1:9" ht="39.950000000000003" customHeight="1" x14ac:dyDescent="0.15">
      <c r="B15" s="40" t="s">
        <v>222</v>
      </c>
      <c r="C15" s="282">
        <f>SUM(C9:C14)</f>
        <v>200947</v>
      </c>
      <c r="D15" s="282">
        <f>SUM(D9:D14)</f>
        <v>207637</v>
      </c>
      <c r="F15" s="200"/>
    </row>
    <row r="16" spans="1:9" x14ac:dyDescent="0.15">
      <c r="D16" s="147"/>
    </row>
    <row r="17" spans="2:9" ht="63.75" customHeight="1" x14ac:dyDescent="0.15">
      <c r="B17" s="5" t="s">
        <v>29</v>
      </c>
      <c r="C17" s="5">
        <v>2317</v>
      </c>
      <c r="D17" s="143">
        <f>ROUND(C17*$C$23,0)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2:9" x14ac:dyDescent="0.15">
      <c r="B18" s="9"/>
      <c r="C18" s="9"/>
      <c r="D18" s="8"/>
    </row>
    <row r="19" spans="2:9" ht="51" hidden="1" customHeight="1" x14ac:dyDescent="0.15">
      <c r="B19" s="1"/>
      <c r="C19" s="1" t="s">
        <v>50</v>
      </c>
      <c r="G19" s="57" t="s">
        <v>50</v>
      </c>
    </row>
    <row r="20" spans="2:9" ht="58.15" customHeight="1" x14ac:dyDescent="0.15">
      <c r="B20"/>
      <c r="C20" s="143">
        <v>255823</v>
      </c>
      <c r="D20" s="571" t="s">
        <v>200</v>
      </c>
      <c r="E20" s="580"/>
      <c r="F20" s="581"/>
      <c r="G20" s="143">
        <f>ROUND(C20*$C$23,0)</f>
        <v>264342</v>
      </c>
    </row>
    <row r="22" spans="2:9" hidden="1" x14ac:dyDescent="0.15">
      <c r="B22" s="136" t="s">
        <v>52</v>
      </c>
    </row>
    <row r="23" spans="2:9" ht="18" hidden="1" x14ac:dyDescent="0.15">
      <c r="B23" s="25" t="s">
        <v>33</v>
      </c>
      <c r="C23" s="484">
        <f>'2024_BannerMD_BMT_AUT_ADULT'!$C$21</f>
        <v>1.0333000000000001</v>
      </c>
    </row>
    <row r="24" spans="2:9" x14ac:dyDescent="0.15">
      <c r="C24" s="193"/>
    </row>
    <row r="25" spans="2:9" s="12" customFormat="1" ht="58.5" customHeight="1" x14ac:dyDescent="0.15">
      <c r="B25"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38"/>
      <c r="D25" s="538"/>
      <c r="E25" s="538"/>
      <c r="F25" s="538"/>
      <c r="G25" s="539"/>
    </row>
    <row r="27" spans="2:9" ht="24" customHeight="1" x14ac:dyDescent="0.15">
      <c r="B27" s="537" t="s">
        <v>95</v>
      </c>
      <c r="C27" s="538"/>
      <c r="D27" s="538"/>
      <c r="E27" s="538"/>
      <c r="F27" s="538"/>
      <c r="G27" s="539"/>
    </row>
    <row r="29" spans="2:9" ht="36.75" customHeight="1" x14ac:dyDescent="0.15">
      <c r="B29" s="537" t="s">
        <v>38</v>
      </c>
      <c r="C29" s="538"/>
      <c r="D29" s="538"/>
      <c r="E29" s="538"/>
      <c r="F29" s="538"/>
      <c r="G29" s="539"/>
      <c r="H29" s="10"/>
      <c r="I29" s="10"/>
    </row>
  </sheetData>
  <mergeCells count="9">
    <mergeCell ref="B29:G29"/>
    <mergeCell ref="B27:G27"/>
    <mergeCell ref="B25:G25"/>
    <mergeCell ref="A2:G2"/>
    <mergeCell ref="A3:G3"/>
    <mergeCell ref="A4:G4"/>
    <mergeCell ref="A5:G5"/>
    <mergeCell ref="D20:F20"/>
    <mergeCell ref="E17:G17"/>
  </mergeCells>
  <printOptions horizontalCentered="1"/>
  <pageMargins left="0.25" right="0.25" top="0.25" bottom="0.25" header="0.25" footer="0.25"/>
  <pageSetup scale="76"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682E0-0043-475B-A6C1-211A818754DD}">
  <sheetPr>
    <tabColor rgb="FF7030A0"/>
    <pageSetUpPr fitToPage="1"/>
  </sheetPr>
  <dimension ref="A2:I29"/>
  <sheetViews>
    <sheetView showGridLines="0" zoomScale="90" zoomScaleNormal="90" zoomScaleSheetLayoutView="70" workbookViewId="0">
      <selection activeCell="A2" sqref="A2:E2"/>
    </sheetView>
  </sheetViews>
  <sheetFormatPr defaultColWidth="9" defaultRowHeight="12" x14ac:dyDescent="0.15"/>
  <cols>
    <col min="1" max="1" width="2.875" customWidth="1"/>
    <col min="2" max="2" width="50" customWidth="1"/>
    <col min="3" max="3" width="20.5" hidden="1" customWidth="1"/>
    <col min="4" max="4" width="27.875" customWidth="1"/>
    <col min="5" max="5" width="38.125" customWidth="1"/>
    <col min="6" max="6" width="4.375" customWidth="1"/>
    <col min="7" max="7" width="12.125" bestFit="1" customWidth="1"/>
  </cols>
  <sheetData>
    <row r="2" spans="1:7" s="11" customFormat="1" ht="19.899999999999999" customHeight="1" x14ac:dyDescent="0.15">
      <c r="A2" s="540" t="s">
        <v>210</v>
      </c>
      <c r="B2" s="540"/>
      <c r="C2" s="540"/>
      <c r="D2" s="540"/>
      <c r="E2" s="540"/>
    </row>
    <row r="3" spans="1:7" s="11" customFormat="1" ht="19.899999999999999" customHeight="1" x14ac:dyDescent="0.15">
      <c r="A3" s="540" t="s">
        <v>16</v>
      </c>
      <c r="B3" s="540"/>
      <c r="C3" s="540"/>
      <c r="D3" s="540"/>
      <c r="E3" s="540"/>
    </row>
    <row r="4" spans="1:7" s="11" customFormat="1" ht="19.899999999999999" customHeight="1" x14ac:dyDescent="0.25">
      <c r="A4" s="379"/>
      <c r="B4" s="379"/>
      <c r="C4" s="505"/>
      <c r="D4" s="511" t="s">
        <v>223</v>
      </c>
      <c r="E4" s="379"/>
    </row>
    <row r="5" spans="1:7" s="11" customFormat="1" ht="19.899999999999999" customHeight="1" x14ac:dyDescent="0.15">
      <c r="A5" s="541" t="s">
        <v>17</v>
      </c>
      <c r="B5" s="541"/>
      <c r="C5" s="541"/>
      <c r="D5" s="541"/>
      <c r="E5" s="541"/>
    </row>
    <row r="6" spans="1:7" s="11" customFormat="1" ht="19.899999999999999" customHeight="1" x14ac:dyDescent="0.15">
      <c r="A6" s="540" t="s">
        <v>224</v>
      </c>
      <c r="B6" s="540"/>
      <c r="C6" s="540"/>
      <c r="D6" s="540"/>
      <c r="E6" s="540"/>
    </row>
    <row r="7" spans="1:7" s="12" customFormat="1" ht="15" x14ac:dyDescent="0.15">
      <c r="B7" s="13"/>
      <c r="C7" s="13"/>
    </row>
    <row r="8" spans="1:7" ht="12.75" x14ac:dyDescent="0.15">
      <c r="A8" s="15"/>
      <c r="B8" s="17"/>
      <c r="C8" s="17"/>
      <c r="D8" s="2" t="s">
        <v>19</v>
      </c>
      <c r="E8" s="2"/>
    </row>
    <row r="9" spans="1:7" ht="40.15" customHeight="1" x14ac:dyDescent="0.15">
      <c r="A9" s="15"/>
      <c r="B9" s="18" t="s">
        <v>20</v>
      </c>
      <c r="C9" s="129" t="s">
        <v>21</v>
      </c>
      <c r="D9" s="18" t="s">
        <v>22</v>
      </c>
      <c r="E9" s="2"/>
    </row>
    <row r="10" spans="1:7" ht="57.75" customHeight="1" x14ac:dyDescent="0.15">
      <c r="A10" s="15"/>
      <c r="B10" s="386" t="s">
        <v>23</v>
      </c>
      <c r="C10" s="204">
        <v>5903</v>
      </c>
      <c r="D10" s="173">
        <f>ROUND(C10*$C$22,0)</f>
        <v>6100</v>
      </c>
      <c r="E10" s="2"/>
      <c r="G10" s="389"/>
    </row>
    <row r="11" spans="1:7" ht="35.1" customHeight="1" x14ac:dyDescent="0.15">
      <c r="A11" s="15"/>
      <c r="B11" s="78" t="s">
        <v>24</v>
      </c>
      <c r="C11" s="205">
        <v>15551</v>
      </c>
      <c r="D11" s="173">
        <f t="shared" ref="D11:D14" si="0">ROUND(C11*$C$22,0)</f>
        <v>16069</v>
      </c>
      <c r="E11" s="20"/>
      <c r="G11" s="389"/>
    </row>
    <row r="12" spans="1:7" ht="35.1" customHeight="1" x14ac:dyDescent="0.15">
      <c r="A12" s="15"/>
      <c r="B12" s="78" t="s">
        <v>25</v>
      </c>
      <c r="C12" s="204">
        <v>57903</v>
      </c>
      <c r="D12" s="173">
        <f t="shared" si="0"/>
        <v>59831</v>
      </c>
      <c r="E12" s="20"/>
      <c r="G12" s="389"/>
    </row>
    <row r="13" spans="1:7" ht="35.1" customHeight="1" x14ac:dyDescent="0.15">
      <c r="A13" s="15"/>
      <c r="B13" s="29" t="s">
        <v>26</v>
      </c>
      <c r="C13" s="204">
        <v>78502</v>
      </c>
      <c r="D13" s="173">
        <f t="shared" si="0"/>
        <v>81116</v>
      </c>
      <c r="E13" s="20"/>
      <c r="G13" s="389"/>
    </row>
    <row r="14" spans="1:7" ht="35.1" customHeight="1" x14ac:dyDescent="0.15">
      <c r="A14" s="15"/>
      <c r="B14" s="29" t="s">
        <v>27</v>
      </c>
      <c r="C14" s="204">
        <v>11151</v>
      </c>
      <c r="D14" s="173">
        <f t="shared" si="0"/>
        <v>11522</v>
      </c>
      <c r="E14" s="20" t="s">
        <v>44</v>
      </c>
      <c r="G14" s="389"/>
    </row>
    <row r="15" spans="1:7" ht="35.1" customHeight="1" x14ac:dyDescent="0.15">
      <c r="A15" s="15"/>
      <c r="B15" s="58" t="s">
        <v>28</v>
      </c>
      <c r="C15" s="141">
        <f>SUM(C10:C14)</f>
        <v>169010</v>
      </c>
      <c r="D15" s="141">
        <f>SUM(D10:D14)</f>
        <v>174638</v>
      </c>
      <c r="E15" s="15"/>
      <c r="G15" s="389"/>
    </row>
    <row r="16" spans="1:7" ht="12.75" x14ac:dyDescent="0.15">
      <c r="A16" s="15"/>
      <c r="B16" s="15"/>
      <c r="C16" s="15"/>
      <c r="D16" s="31"/>
      <c r="E16" s="15"/>
    </row>
    <row r="17" spans="1:9" ht="71.25" customHeight="1" x14ac:dyDescent="0.15">
      <c r="A17" s="15"/>
      <c r="B17" s="5" t="s">
        <v>29</v>
      </c>
      <c r="C17" s="470">
        <v>2317</v>
      </c>
      <c r="D17" s="173">
        <f>ROUND($C$22*C17,0)</f>
        <v>2394</v>
      </c>
      <c r="E17" s="132" t="s">
        <v>30</v>
      </c>
    </row>
    <row r="18" spans="1:9" ht="11.45" customHeight="1" x14ac:dyDescent="0.15">
      <c r="A18" s="15"/>
      <c r="B18" s="1"/>
      <c r="C18" s="1"/>
      <c r="D18" s="15"/>
      <c r="E18" s="15"/>
    </row>
    <row r="19" spans="1:9" ht="51" customHeight="1" x14ac:dyDescent="0.15">
      <c r="A19" s="15"/>
      <c r="B19" s="537" t="s">
        <v>31</v>
      </c>
      <c r="C19" s="538"/>
      <c r="D19" s="538"/>
      <c r="E19" s="539"/>
    </row>
    <row r="20" spans="1:9" ht="12.75" x14ac:dyDescent="0.15">
      <c r="A20" s="15"/>
      <c r="B20" s="15"/>
      <c r="C20" s="15"/>
      <c r="D20" s="15"/>
      <c r="E20" s="15"/>
    </row>
    <row r="21" spans="1:9" ht="12.75" hidden="1" x14ac:dyDescent="0.15">
      <c r="A21" s="15"/>
      <c r="B21" s="236" t="s">
        <v>32</v>
      </c>
      <c r="C21" s="238"/>
      <c r="D21" s="239"/>
      <c r="E21" s="239"/>
    </row>
    <row r="22" spans="1:9" s="10" customFormat="1" ht="18" hidden="1" x14ac:dyDescent="0.15">
      <c r="A22" s="15"/>
      <c r="B22" s="25" t="s">
        <v>33</v>
      </c>
      <c r="C22" s="484">
        <f>'[3]20241001_BannerMD_BMT_AUT_ADULT'!$C$21</f>
        <v>1.0333000000000001</v>
      </c>
      <c r="D22" s="235" t="s">
        <v>34</v>
      </c>
      <c r="E22" s="235"/>
    </row>
    <row r="23" spans="1:9" ht="12.75" hidden="1" x14ac:dyDescent="0.15">
      <c r="A23" s="15"/>
      <c r="B23" s="1"/>
      <c r="C23" s="26"/>
      <c r="D23" s="15"/>
      <c r="E23" s="15" t="s">
        <v>37</v>
      </c>
    </row>
    <row r="24" spans="1:9" ht="12.75" x14ac:dyDescent="0.15">
      <c r="A24" s="15"/>
      <c r="B24" s="1"/>
      <c r="C24" s="26"/>
      <c r="D24" s="15"/>
      <c r="E24" s="15"/>
    </row>
    <row r="25" spans="1:9" s="15" customFormat="1" ht="27" customHeight="1" x14ac:dyDescent="0.15">
      <c r="B25" s="537" t="s">
        <v>38</v>
      </c>
      <c r="C25" s="538"/>
      <c r="D25" s="538"/>
      <c r="E25" s="538"/>
      <c r="F25" s="538"/>
      <c r="G25" s="539"/>
      <c r="H25" s="10"/>
      <c r="I25" s="10"/>
    </row>
    <row r="26" spans="1:9" ht="12.75" x14ac:dyDescent="0.15">
      <c r="A26" s="15"/>
      <c r="B26" s="15"/>
      <c r="C26" s="15"/>
      <c r="D26" s="15"/>
      <c r="E26" s="15"/>
    </row>
    <row r="27" spans="1:9" ht="12.75" x14ac:dyDescent="0.15">
      <c r="A27" s="15"/>
      <c r="B27" s="15"/>
      <c r="C27" s="15"/>
      <c r="D27" s="15"/>
      <c r="E27" s="15"/>
    </row>
    <row r="29" spans="1:9" x14ac:dyDescent="0.15">
      <c r="B29" t="s">
        <v>39</v>
      </c>
    </row>
  </sheetData>
  <mergeCells count="6">
    <mergeCell ref="B25:G25"/>
    <mergeCell ref="A2:E2"/>
    <mergeCell ref="A3:E3"/>
    <mergeCell ref="A5:E5"/>
    <mergeCell ref="A6:E6"/>
    <mergeCell ref="B19:E19"/>
  </mergeCells>
  <printOptions horizontalCentered="1"/>
  <pageMargins left="0.25" right="0.25" top="0.25" bottom="0.25" header="0.25" footer="0.25"/>
  <pageSetup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5"/>
    <pageSetUpPr fitToPage="1"/>
  </sheetPr>
  <dimension ref="A1:G25"/>
  <sheetViews>
    <sheetView showGridLines="0" topLeftCell="A12" zoomScale="90" zoomScaleNormal="90" zoomScaleSheetLayoutView="80" workbookViewId="0">
      <selection activeCell="E8" sqref="E8"/>
    </sheetView>
  </sheetViews>
  <sheetFormatPr defaultColWidth="9" defaultRowHeight="12.75" x14ac:dyDescent="0.15"/>
  <cols>
    <col min="1" max="1" width="2.875" style="15" customWidth="1"/>
    <col min="2" max="2" width="64" style="15" customWidth="1"/>
    <col min="3" max="3" width="16.375" style="15" hidden="1"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40" t="s">
        <v>66</v>
      </c>
      <c r="B2" s="540"/>
      <c r="C2" s="540"/>
      <c r="D2" s="540"/>
      <c r="E2" s="540"/>
      <c r="F2" s="540"/>
      <c r="G2" s="540"/>
    </row>
    <row r="3" spans="1:7" s="11" customFormat="1" ht="19.899999999999999" customHeight="1" x14ac:dyDescent="0.15">
      <c r="A3" s="540" t="s">
        <v>67</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68</v>
      </c>
      <c r="B5" s="540"/>
      <c r="C5" s="540"/>
      <c r="D5" s="540"/>
      <c r="E5" s="540"/>
      <c r="F5" s="540"/>
      <c r="G5" s="540"/>
    </row>
    <row r="6" spans="1:7" ht="13.5" customHeight="1" x14ac:dyDescent="0.15">
      <c r="D6" s="2"/>
      <c r="E6" s="545"/>
      <c r="F6" s="545"/>
      <c r="G6" s="545"/>
    </row>
    <row r="7" spans="1:7" x14ac:dyDescent="0.15">
      <c r="B7" s="17"/>
      <c r="C7" s="17"/>
      <c r="D7" s="2" t="s">
        <v>55</v>
      </c>
      <c r="E7" s="545"/>
      <c r="F7" s="545"/>
      <c r="G7" s="545"/>
    </row>
    <row r="8" spans="1:7" ht="35.1" customHeight="1" x14ac:dyDescent="0.15">
      <c r="B8" s="18" t="s">
        <v>20</v>
      </c>
      <c r="C8" s="129" t="s">
        <v>21</v>
      </c>
      <c r="D8" s="18" t="s">
        <v>22</v>
      </c>
      <c r="E8" s="2"/>
      <c r="F8" s="2"/>
      <c r="G8" s="2"/>
    </row>
    <row r="9" spans="1:7" ht="51" customHeight="1" x14ac:dyDescent="0.15">
      <c r="B9" s="386" t="s">
        <v>23</v>
      </c>
      <c r="C9" s="148">
        <v>9475</v>
      </c>
      <c r="D9" s="161">
        <f>ROUND(C9*$C$23,0)</f>
        <v>9791</v>
      </c>
      <c r="E9" s="2"/>
      <c r="F9" s="2"/>
      <c r="G9" s="2"/>
    </row>
    <row r="10" spans="1:7" ht="35.1" customHeight="1" x14ac:dyDescent="0.15">
      <c r="B10" s="23" t="s">
        <v>25</v>
      </c>
      <c r="C10" s="206">
        <v>118143</v>
      </c>
      <c r="D10" s="161">
        <f>ROUND(C10*$C$23,0)</f>
        <v>122077</v>
      </c>
      <c r="E10" s="20"/>
    </row>
    <row r="11" spans="1:7" ht="35.1" customHeight="1" x14ac:dyDescent="0.15">
      <c r="B11" s="29" t="s">
        <v>26</v>
      </c>
      <c r="C11" s="156">
        <v>89477</v>
      </c>
      <c r="D11" s="161">
        <f>ROUND(C11*$C$23,0)</f>
        <v>92457</v>
      </c>
      <c r="E11" s="20"/>
    </row>
    <row r="12" spans="1:7" ht="35.1" customHeight="1" x14ac:dyDescent="0.15">
      <c r="B12" s="29" t="s">
        <v>27</v>
      </c>
      <c r="C12" s="156">
        <v>38027</v>
      </c>
      <c r="D12" s="161">
        <f>ROUND(C12*$C$23,0)</f>
        <v>39293</v>
      </c>
      <c r="E12" s="20"/>
    </row>
    <row r="13" spans="1:7" ht="35.1" customHeight="1" x14ac:dyDescent="0.15">
      <c r="B13" s="21" t="s">
        <v>69</v>
      </c>
      <c r="C13" s="149">
        <f>SUM(C9:C12)</f>
        <v>255122</v>
      </c>
      <c r="D13" s="149">
        <f>SUM(D9:D12)</f>
        <v>263618</v>
      </c>
    </row>
    <row r="14" spans="1:7" ht="16.5" customHeight="1" x14ac:dyDescent="0.15">
      <c r="D14" s="150"/>
    </row>
    <row r="15" spans="1:7" ht="69" customHeight="1" x14ac:dyDescent="0.15">
      <c r="B15" s="5" t="s">
        <v>29</v>
      </c>
      <c r="C15" s="487">
        <v>2317</v>
      </c>
      <c r="D15" s="161">
        <f>ROUND(C15*$C$23,0)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x14ac:dyDescent="0.15">
      <c r="B16" s="9"/>
      <c r="C16" s="9"/>
      <c r="D16" s="154"/>
    </row>
    <row r="17" spans="1:7" x14ac:dyDescent="0.15">
      <c r="B17" s="1"/>
      <c r="C17" s="1" t="s">
        <v>50</v>
      </c>
      <c r="D17" s="155" t="s">
        <v>50</v>
      </c>
    </row>
    <row r="18" spans="1:7" ht="68.25" customHeight="1" x14ac:dyDescent="0.15">
      <c r="B18" s="7" t="s">
        <v>70</v>
      </c>
      <c r="C18" s="473">
        <v>322560</v>
      </c>
      <c r="D18" s="161">
        <f t="shared" ref="D18" si="0">ROUND(C18*$C$23,0)</f>
        <v>333301</v>
      </c>
      <c r="E18" s="537" t="s">
        <v>71</v>
      </c>
      <c r="F18" s="538"/>
      <c r="G18" s="539"/>
    </row>
    <row r="19" spans="1:7" x14ac:dyDescent="0.15">
      <c r="B19" s="1"/>
      <c r="C19" s="84"/>
      <c r="D19" s="84"/>
      <c r="E19" s="1"/>
    </row>
    <row r="20" spans="1:7" ht="51.75" customHeight="1" x14ac:dyDescent="0.15">
      <c r="B20" s="546" t="s">
        <v>72</v>
      </c>
      <c r="C20" s="547"/>
      <c r="D20" s="547"/>
      <c r="E20" s="547"/>
      <c r="F20" s="547"/>
      <c r="G20" s="548"/>
    </row>
    <row r="21" spans="1:7" x14ac:dyDescent="0.15">
      <c r="B21" s="1"/>
      <c r="C21" s="10"/>
      <c r="D21" s="10"/>
      <c r="E21" s="1"/>
      <c r="F21" s="42"/>
    </row>
    <row r="22" spans="1:7" hidden="1" x14ac:dyDescent="0.15">
      <c r="B22" s="136" t="s">
        <v>52</v>
      </c>
    </row>
    <row r="23" spans="1:7" ht="18" hidden="1" x14ac:dyDescent="0.15">
      <c r="B23" s="25" t="s">
        <v>33</v>
      </c>
      <c r="C23" s="484">
        <f>'2024_BannerMD_BMT_AUT_ADULT'!$C$21</f>
        <v>1.0333000000000001</v>
      </c>
    </row>
    <row r="24" spans="1:7" s="10" customFormat="1" hidden="1" x14ac:dyDescent="0.15">
      <c r="A24" s="15"/>
      <c r="B24" s="15" t="s">
        <v>53</v>
      </c>
      <c r="C24" s="194">
        <v>40000</v>
      </c>
      <c r="E24" s="15"/>
      <c r="F24" s="15"/>
      <c r="G24" s="15"/>
    </row>
    <row r="25" spans="1:7" ht="52.5" customHeight="1" x14ac:dyDescent="0.15">
      <c r="B25"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38"/>
      <c r="D25" s="538"/>
      <c r="E25" s="538"/>
      <c r="F25" s="538"/>
      <c r="G25" s="539"/>
    </row>
  </sheetData>
  <mergeCells count="9">
    <mergeCell ref="E18:G18"/>
    <mergeCell ref="B20:G20"/>
    <mergeCell ref="B25:G25"/>
    <mergeCell ref="A2:G2"/>
    <mergeCell ref="A3:G3"/>
    <mergeCell ref="A4:G4"/>
    <mergeCell ref="A5:G5"/>
    <mergeCell ref="E6:G7"/>
    <mergeCell ref="E15:G15"/>
  </mergeCells>
  <printOptions horizontalCentered="1"/>
  <pageMargins left="0.25" right="0.25" top="0.25" bottom="0.25" header="0.25" footer="0.25"/>
  <pageSetup scale="84" orientation="landscape" r:id="rId1"/>
  <headerFooter alignWithMargins="0"/>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49624-E6B1-49E3-8B51-F1EB8F8F533D}">
  <sheetPr>
    <tabColor rgb="FF7030A0"/>
    <pageSetUpPr fitToPage="1"/>
  </sheetPr>
  <dimension ref="A2:I33"/>
  <sheetViews>
    <sheetView showGridLines="0" zoomScale="90" zoomScaleNormal="90" zoomScaleSheetLayoutView="70" workbookViewId="0">
      <selection activeCell="B2" sqref="B2:F2"/>
    </sheetView>
  </sheetViews>
  <sheetFormatPr defaultColWidth="9" defaultRowHeight="12.75" x14ac:dyDescent="0.15"/>
  <cols>
    <col min="1" max="1" width="2.875" style="15" customWidth="1"/>
    <col min="2" max="2" width="52.375" style="15" customWidth="1"/>
    <col min="3" max="3" width="0.125" style="15" hidden="1" customWidth="1"/>
    <col min="4" max="4" width="19.5" style="15" customWidth="1"/>
    <col min="5" max="6" width="18.625" style="15" customWidth="1"/>
    <col min="7" max="7" width="12.625" style="15" customWidth="1"/>
    <col min="8" max="8" width="9" style="15" customWidth="1"/>
    <col min="9" max="16384" width="9" style="15"/>
  </cols>
  <sheetData>
    <row r="2" spans="1:8" s="11" customFormat="1" ht="19.899999999999999" customHeight="1" x14ac:dyDescent="0.15">
      <c r="A2" s="85"/>
      <c r="B2" s="540" t="s">
        <v>210</v>
      </c>
      <c r="C2" s="540"/>
      <c r="D2" s="540"/>
      <c r="E2" s="540"/>
      <c r="F2" s="540"/>
      <c r="G2" s="85"/>
    </row>
    <row r="3" spans="1:8" s="11" customFormat="1" ht="19.899999999999999" customHeight="1" x14ac:dyDescent="0.15">
      <c r="A3" s="540" t="s">
        <v>40</v>
      </c>
      <c r="B3" s="540"/>
      <c r="C3" s="540"/>
      <c r="D3" s="540"/>
      <c r="E3" s="540"/>
      <c r="F3" s="540"/>
      <c r="G3" s="85"/>
      <c r="H3" s="85"/>
    </row>
    <row r="4" spans="1:8" s="11" customFormat="1" ht="19.899999999999999" customHeight="1" x14ac:dyDescent="0.25">
      <c r="A4" s="582" t="s">
        <v>223</v>
      </c>
      <c r="B4" s="582"/>
      <c r="C4" s="582"/>
      <c r="D4" s="582"/>
      <c r="E4" s="582"/>
      <c r="F4" s="582"/>
      <c r="G4" s="85"/>
      <c r="H4" s="85"/>
    </row>
    <row r="5" spans="1:8" s="11" customFormat="1" ht="19.899999999999999" customHeight="1" x14ac:dyDescent="0.15">
      <c r="A5" s="541" t="str">
        <f>'[3]20241001_BannerMD_BMT_AUT_ADULT'!A4</f>
        <v>EFFECTIVE 10/01/2024 THROUGH 9/30/2025</v>
      </c>
      <c r="B5" s="541"/>
      <c r="C5" s="541"/>
      <c r="D5" s="541"/>
      <c r="E5" s="541"/>
      <c r="F5" s="541"/>
      <c r="G5" s="130"/>
    </row>
    <row r="6" spans="1:8" s="11" customFormat="1" ht="19.899999999999999" customHeight="1" x14ac:dyDescent="0.15">
      <c r="A6" s="85"/>
      <c r="B6" s="540" t="s">
        <v>224</v>
      </c>
      <c r="C6" s="540"/>
      <c r="D6" s="540"/>
      <c r="E6" s="540"/>
      <c r="F6" s="540"/>
      <c r="G6" s="85"/>
    </row>
    <row r="7" spans="1:8" s="11" customFormat="1" ht="12.75" customHeight="1" x14ac:dyDescent="0.15">
      <c r="A7" s="379"/>
      <c r="B7" s="379"/>
      <c r="C7" s="379"/>
      <c r="D7" s="379"/>
      <c r="E7" s="379"/>
      <c r="F7" s="379"/>
      <c r="G7" s="379"/>
    </row>
    <row r="8" spans="1:8" ht="15.75" customHeight="1" x14ac:dyDescent="0.15">
      <c r="D8" s="2" t="s">
        <v>19</v>
      </c>
      <c r="E8" s="48"/>
    </row>
    <row r="9" spans="1:8" ht="35.1" customHeight="1" x14ac:dyDescent="0.15">
      <c r="B9" s="18" t="s">
        <v>20</v>
      </c>
      <c r="C9" s="129" t="s">
        <v>21</v>
      </c>
      <c r="D9" s="18" t="s">
        <v>22</v>
      </c>
      <c r="E9" s="2"/>
      <c r="F9" s="2"/>
      <c r="G9" s="2"/>
    </row>
    <row r="10" spans="1:8" ht="57.75" customHeight="1" x14ac:dyDescent="0.15">
      <c r="B10" s="386" t="s">
        <v>23</v>
      </c>
      <c r="C10" s="240">
        <v>5944</v>
      </c>
      <c r="D10" s="173">
        <f t="shared" ref="D10:D15" si="0">ROUND(C10*$C$31,0)</f>
        <v>6142</v>
      </c>
      <c r="E10" s="2"/>
      <c r="F10" s="2"/>
      <c r="G10" s="2"/>
    </row>
    <row r="11" spans="1:8" ht="35.1" customHeight="1" x14ac:dyDescent="0.15">
      <c r="B11" s="4" t="s">
        <v>41</v>
      </c>
      <c r="C11" s="211">
        <v>4860</v>
      </c>
      <c r="D11" s="173">
        <f t="shared" si="0"/>
        <v>5022</v>
      </c>
      <c r="E11" s="20"/>
    </row>
    <row r="12" spans="1:8" ht="35.1" customHeight="1" x14ac:dyDescent="0.15">
      <c r="B12" s="4" t="s">
        <v>42</v>
      </c>
      <c r="C12" s="143">
        <v>16036</v>
      </c>
      <c r="D12" s="173">
        <f t="shared" si="0"/>
        <v>16570</v>
      </c>
      <c r="E12" s="20"/>
    </row>
    <row r="13" spans="1:8" ht="35.1" customHeight="1" x14ac:dyDescent="0.15">
      <c r="B13" s="23" t="s">
        <v>25</v>
      </c>
      <c r="C13" s="143">
        <v>140221</v>
      </c>
      <c r="D13" s="173">
        <f t="shared" si="0"/>
        <v>144890</v>
      </c>
      <c r="E13" s="20"/>
    </row>
    <row r="14" spans="1:8" ht="35.1" customHeight="1" x14ac:dyDescent="0.15">
      <c r="B14" s="29" t="s">
        <v>26</v>
      </c>
      <c r="C14" s="143">
        <v>190105</v>
      </c>
      <c r="D14" s="173">
        <f t="shared" si="0"/>
        <v>196435</v>
      </c>
      <c r="E14" s="20" t="s">
        <v>44</v>
      </c>
    </row>
    <row r="15" spans="1:8" ht="35.1" customHeight="1" x14ac:dyDescent="0.15">
      <c r="B15" s="29" t="s">
        <v>27</v>
      </c>
      <c r="C15" s="143">
        <v>27015</v>
      </c>
      <c r="D15" s="173">
        <f t="shared" si="0"/>
        <v>27915</v>
      </c>
      <c r="E15" s="20"/>
    </row>
    <row r="16" spans="1:8" ht="35.1" customHeight="1" x14ac:dyDescent="0.15">
      <c r="B16" s="21" t="s">
        <v>43</v>
      </c>
      <c r="C16" s="144">
        <f>SUM(C10:C15)</f>
        <v>384181</v>
      </c>
      <c r="D16" s="144">
        <f>SUM(D10:D15)</f>
        <v>396974</v>
      </c>
    </row>
    <row r="17" spans="1:9" x14ac:dyDescent="0.15">
      <c r="C17" s="506"/>
      <c r="D17" s="20"/>
    </row>
    <row r="18" spans="1:9" x14ac:dyDescent="0.15">
      <c r="D18" s="145" t="s">
        <v>44</v>
      </c>
    </row>
    <row r="19" spans="1:9" ht="51" customHeight="1" x14ac:dyDescent="0.15">
      <c r="B19" s="5" t="s">
        <v>29</v>
      </c>
      <c r="C19" s="424">
        <v>2317</v>
      </c>
      <c r="D19" s="173">
        <f>ROUND(C19*$C$31,0)</f>
        <v>2394</v>
      </c>
      <c r="E19" s="542" t="str">
        <f>'[3]20241001_BannerMD_BMT_AUT_ADULT'!E16</f>
        <v>Days 11+/61+ paid at the per diem rate are not subject to the transplant outlier (prep and transplant through day 60) but are subject to outlier pursuant to the transplant specialty contract at an established threshold of $7,263.18</v>
      </c>
      <c r="F19" s="543"/>
      <c r="G19" s="544"/>
    </row>
    <row r="20" spans="1:9" ht="24.75" customHeight="1" x14ac:dyDescent="0.2">
      <c r="B20" s="9"/>
      <c r="C20" s="507"/>
      <c r="D20" s="508" t="s">
        <v>225</v>
      </c>
      <c r="E20" s="509"/>
      <c r="F20" s="509"/>
      <c r="G20" s="509"/>
    </row>
    <row r="21" spans="1:9" ht="74.25" customHeight="1" x14ac:dyDescent="0.15">
      <c r="B21"/>
      <c r="C21" s="260">
        <v>1390344</v>
      </c>
      <c r="D21" s="143">
        <v>1436642</v>
      </c>
      <c r="E21" s="577" t="s">
        <v>216</v>
      </c>
      <c r="F21" s="578"/>
      <c r="G21" s="579"/>
    </row>
    <row r="22" spans="1:9" ht="17.25" customHeight="1" x14ac:dyDescent="0.15">
      <c r="B22" s="9"/>
      <c r="C22" s="507"/>
      <c r="D22" s="510"/>
      <c r="E22" s="509"/>
      <c r="F22" s="509"/>
      <c r="G22" s="509"/>
    </row>
    <row r="23" spans="1:9" s="12" customFormat="1" ht="105" customHeight="1" x14ac:dyDescent="0.15">
      <c r="B23" s="537" t="s">
        <v>45</v>
      </c>
      <c r="C23" s="538"/>
      <c r="D23" s="538"/>
      <c r="E23" s="539"/>
      <c r="F23" s="14"/>
      <c r="G23" s="14"/>
    </row>
    <row r="24" spans="1:9" ht="48" customHeight="1" x14ac:dyDescent="0.15">
      <c r="B24" s="9"/>
      <c r="C24" s="9"/>
      <c r="D24" s="8"/>
    </row>
    <row r="25" spans="1:9" ht="24" customHeight="1" x14ac:dyDescent="0.15">
      <c r="B25" s="537" t="s">
        <v>38</v>
      </c>
      <c r="C25" s="538"/>
      <c r="D25" s="538"/>
      <c r="E25" s="538"/>
      <c r="F25" s="538"/>
      <c r="G25" s="539"/>
      <c r="H25" s="10"/>
      <c r="I25" s="10"/>
    </row>
    <row r="26" spans="1:9" s="10" customFormat="1" x14ac:dyDescent="0.15">
      <c r="A26" s="15"/>
      <c r="B26" s="9"/>
      <c r="C26" s="9"/>
      <c r="D26" s="8"/>
      <c r="E26" s="15"/>
      <c r="F26" s="15"/>
      <c r="G26" s="15"/>
    </row>
    <row r="31" spans="1:9" ht="12.75" customHeight="1" x14ac:dyDescent="0.15">
      <c r="B31" s="474" t="s">
        <v>44</v>
      </c>
      <c r="C31" s="484">
        <f>'[3]20241001_BannerMD_BMT_AUT_ADULT'!$C$21</f>
        <v>1.0333000000000001</v>
      </c>
    </row>
    <row r="32" spans="1:9" ht="12.75" customHeight="1" x14ac:dyDescent="0.15">
      <c r="B32" s="25" t="s">
        <v>44</v>
      </c>
      <c r="D32" s="49"/>
      <c r="E32" s="49"/>
    </row>
    <row r="33" spans="3:3" x14ac:dyDescent="0.15">
      <c r="C33" s="26"/>
    </row>
  </sheetData>
  <mergeCells count="9">
    <mergeCell ref="E21:G21"/>
    <mergeCell ref="B23:E23"/>
    <mergeCell ref="B25:G25"/>
    <mergeCell ref="B2:F2"/>
    <mergeCell ref="A3:F3"/>
    <mergeCell ref="A4:F4"/>
    <mergeCell ref="A5:F5"/>
    <mergeCell ref="B6:F6"/>
    <mergeCell ref="E19:G19"/>
  </mergeCells>
  <printOptions horizontalCentered="1"/>
  <pageMargins left="0.25" right="0.25" top="0.25" bottom="0.25" header="0.25" footer="0.25"/>
  <pageSetup scale="72" orientation="landscape" r:id="rId1"/>
  <headerFooter alignWithMargins="0"/>
  <legacy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B792-AF9C-4EED-A3EC-822BA224C40C}">
  <sheetPr>
    <tabColor rgb="FF7030A0"/>
    <pageSetUpPr fitToPage="1"/>
  </sheetPr>
  <dimension ref="A1:I30"/>
  <sheetViews>
    <sheetView showGridLines="0" zoomScale="90" zoomScaleNormal="90" zoomScaleSheetLayoutView="70" workbookViewId="0">
      <selection activeCell="D26" sqref="D26"/>
    </sheetView>
  </sheetViews>
  <sheetFormatPr defaultColWidth="9" defaultRowHeight="12.75" x14ac:dyDescent="0.15"/>
  <cols>
    <col min="1" max="1" width="2.875" style="15" customWidth="1"/>
    <col min="2" max="2" width="46"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85"/>
      <c r="B2" s="540" t="s">
        <v>210</v>
      </c>
      <c r="C2" s="540"/>
      <c r="D2" s="540"/>
      <c r="E2" s="540"/>
      <c r="F2" s="540"/>
      <c r="G2" s="85"/>
    </row>
    <row r="3" spans="1:7" s="11" customFormat="1" ht="19.899999999999999" customHeight="1" x14ac:dyDescent="0.15">
      <c r="A3" s="540" t="s">
        <v>46</v>
      </c>
      <c r="B3" s="540"/>
      <c r="C3" s="540"/>
      <c r="D3" s="540"/>
      <c r="E3" s="540"/>
      <c r="F3" s="540"/>
      <c r="G3" s="540"/>
    </row>
    <row r="4" spans="1:7" s="11" customFormat="1" ht="19.899999999999999" customHeight="1" x14ac:dyDescent="0.25">
      <c r="A4" s="379"/>
      <c r="B4" s="379"/>
      <c r="C4" s="505"/>
      <c r="D4" s="512" t="s">
        <v>223</v>
      </c>
      <c r="E4" s="379"/>
      <c r="F4" s="379"/>
      <c r="G4" s="379"/>
    </row>
    <row r="5" spans="1:7" s="11" customFormat="1" ht="19.899999999999999" customHeight="1" x14ac:dyDescent="0.15">
      <c r="A5" s="541" t="str">
        <f>'[3]20241001_BannerMD_BMT_AUT_ADULT'!A4:E4</f>
        <v>EFFECTIVE 10/01/2024 THROUGH 9/30/2025</v>
      </c>
      <c r="B5" s="541"/>
      <c r="C5" s="541"/>
      <c r="D5" s="541"/>
      <c r="E5" s="541"/>
      <c r="F5" s="541"/>
      <c r="G5" s="541"/>
    </row>
    <row r="6" spans="1:7" s="11" customFormat="1" ht="19.899999999999999" customHeight="1" x14ac:dyDescent="0.15">
      <c r="A6" s="540" t="s">
        <v>224</v>
      </c>
      <c r="B6" s="540"/>
      <c r="C6" s="540"/>
      <c r="D6" s="540"/>
      <c r="E6" s="540"/>
      <c r="F6" s="540"/>
      <c r="G6" s="540"/>
    </row>
    <row r="7" spans="1:7" x14ac:dyDescent="0.15">
      <c r="D7" s="2"/>
      <c r="E7" s="545"/>
      <c r="F7" s="545"/>
      <c r="G7" s="545"/>
    </row>
    <row r="8" spans="1:7" ht="15.6" customHeight="1" x14ac:dyDescent="0.15">
      <c r="B8" s="17"/>
      <c r="C8" s="17"/>
      <c r="D8" s="2" t="s">
        <v>19</v>
      </c>
      <c r="E8" s="545"/>
      <c r="F8" s="545"/>
      <c r="G8" s="545"/>
    </row>
    <row r="9" spans="1:7" ht="35.1" customHeight="1" x14ac:dyDescent="0.15">
      <c r="B9" s="18" t="s">
        <v>20</v>
      </c>
      <c r="C9" s="129" t="s">
        <v>21</v>
      </c>
      <c r="D9" s="18" t="s">
        <v>22</v>
      </c>
      <c r="E9" s="2"/>
      <c r="F9" s="2"/>
      <c r="G9" s="2"/>
    </row>
    <row r="10" spans="1:7" ht="57.75" customHeight="1" x14ac:dyDescent="0.15">
      <c r="B10" s="386" t="s">
        <v>23</v>
      </c>
      <c r="C10" s="207">
        <v>6033</v>
      </c>
      <c r="D10" s="140">
        <f t="shared" ref="D10:D15" si="0">ROUND(C10*$C$25,0)</f>
        <v>6234</v>
      </c>
      <c r="E10" s="2"/>
      <c r="F10" s="2"/>
      <c r="G10" s="2"/>
    </row>
    <row r="11" spans="1:7" ht="35.1" customHeight="1" x14ac:dyDescent="0.15">
      <c r="B11" s="4" t="s">
        <v>47</v>
      </c>
      <c r="C11" s="208">
        <v>10650</v>
      </c>
      <c r="D11" s="140">
        <f t="shared" si="0"/>
        <v>11005</v>
      </c>
      <c r="E11" s="20"/>
    </row>
    <row r="12" spans="1:7" ht="35.1" customHeight="1" x14ac:dyDescent="0.15">
      <c r="B12" s="4" t="s">
        <v>48</v>
      </c>
      <c r="C12" s="208">
        <v>16036</v>
      </c>
      <c r="D12" s="140">
        <f t="shared" si="0"/>
        <v>16570</v>
      </c>
      <c r="E12" s="20"/>
    </row>
    <row r="13" spans="1:7" ht="35.1" customHeight="1" x14ac:dyDescent="0.15">
      <c r="B13" s="23" t="s">
        <v>25</v>
      </c>
      <c r="C13" s="209">
        <v>58010</v>
      </c>
      <c r="D13" s="140">
        <f t="shared" si="0"/>
        <v>59942</v>
      </c>
      <c r="E13" s="20"/>
    </row>
    <row r="14" spans="1:7" ht="35.1" customHeight="1" x14ac:dyDescent="0.15">
      <c r="B14" s="29" t="s">
        <v>26</v>
      </c>
      <c r="C14" s="209">
        <v>91630</v>
      </c>
      <c r="D14" s="140">
        <f t="shared" si="0"/>
        <v>94681</v>
      </c>
      <c r="E14" s="20" t="s">
        <v>44</v>
      </c>
    </row>
    <row r="15" spans="1:7" ht="35.1" customHeight="1" x14ac:dyDescent="0.15">
      <c r="B15" s="29" t="s">
        <v>27</v>
      </c>
      <c r="C15" s="209">
        <v>30301</v>
      </c>
      <c r="D15" s="140">
        <f t="shared" si="0"/>
        <v>31310</v>
      </c>
      <c r="E15" s="20"/>
    </row>
    <row r="16" spans="1:7" ht="35.1" customHeight="1" x14ac:dyDescent="0.15">
      <c r="B16" s="21" t="s">
        <v>49</v>
      </c>
      <c r="C16" s="149">
        <f>SUM(C10:C15)</f>
        <v>212660</v>
      </c>
      <c r="D16" s="149">
        <f>SUM(D10:D15)</f>
        <v>219742</v>
      </c>
    </row>
    <row r="17" spans="1:9" x14ac:dyDescent="0.15">
      <c r="D17" s="150"/>
    </row>
    <row r="18" spans="1:9" x14ac:dyDescent="0.15">
      <c r="D18" s="152"/>
    </row>
    <row r="19" spans="1:9" ht="51" customHeight="1" x14ac:dyDescent="0.15">
      <c r="B19" s="5" t="s">
        <v>29</v>
      </c>
      <c r="C19" s="501">
        <v>2317</v>
      </c>
      <c r="D19" s="142">
        <f>'[3]20241001_BannerMD_BMT_AUT_ADULT'!D16</f>
        <v>2394</v>
      </c>
      <c r="E19" s="542" t="str">
        <f>'[3]20241001_BannerMD_BMT_AUT_ADULT'!E16</f>
        <v>Days 11+/61+ paid at the per diem rate are not subject to the transplant outlier (prep and transplant through day 60) but are subject to outlier pursuant to the transplant specialty contract at an established threshold of $7,263.18</v>
      </c>
      <c r="F19" s="543"/>
      <c r="G19" s="544"/>
    </row>
    <row r="20" spans="1:9" x14ac:dyDescent="0.15">
      <c r="B20" s="9"/>
      <c r="C20" s="9"/>
      <c r="D20" s="8"/>
    </row>
    <row r="21" spans="1:9" x14ac:dyDescent="0.15">
      <c r="D21" s="31"/>
    </row>
    <row r="22" spans="1:9" ht="10.5" customHeight="1" x14ac:dyDescent="0.15">
      <c r="B22" s="1"/>
      <c r="C22" s="1" t="s">
        <v>50</v>
      </c>
      <c r="D22" s="2" t="s">
        <v>50</v>
      </c>
    </row>
    <row r="23" spans="1:9" ht="85.5" customHeight="1" x14ac:dyDescent="0.15">
      <c r="B23" s="6" t="s">
        <v>51</v>
      </c>
      <c r="C23" s="143">
        <v>289192</v>
      </c>
      <c r="D23" s="140">
        <v>241355</v>
      </c>
    </row>
    <row r="24" spans="1:9" hidden="1" x14ac:dyDescent="0.15">
      <c r="B24" s="136" t="s">
        <v>52</v>
      </c>
    </row>
    <row r="25" spans="1:9" ht="18" hidden="1" x14ac:dyDescent="0.15">
      <c r="B25" s="25" t="s">
        <v>33</v>
      </c>
      <c r="C25" s="484">
        <f>'[3]20241001_BannerMD_BMT_AUT_ADULT'!$C$21</f>
        <v>1.0333000000000001</v>
      </c>
    </row>
    <row r="26" spans="1:9" ht="14.25" customHeight="1" x14ac:dyDescent="0.15">
      <c r="B26" s="15" t="s">
        <v>44</v>
      </c>
      <c r="C26" s="193">
        <v>10000</v>
      </c>
    </row>
    <row r="27" spans="1:9" s="11" customFormat="1" ht="19.899999999999999" customHeight="1" x14ac:dyDescent="0.15">
      <c r="A27" s="379"/>
      <c r="B27" s="379"/>
      <c r="C27" s="379"/>
      <c r="D27" s="379"/>
      <c r="E27" s="379"/>
      <c r="F27" s="379"/>
      <c r="G27" s="379"/>
    </row>
    <row r="28" spans="1:9" ht="80.25" customHeight="1" x14ac:dyDescent="0.15">
      <c r="B28" s="537" t="s">
        <v>45</v>
      </c>
      <c r="C28" s="538"/>
      <c r="D28" s="538"/>
      <c r="E28" s="539"/>
    </row>
    <row r="30" spans="1:9" ht="36.75" customHeight="1" x14ac:dyDescent="0.15">
      <c r="B30" s="537" t="s">
        <v>38</v>
      </c>
      <c r="C30" s="538"/>
      <c r="D30" s="538"/>
      <c r="E30" s="538"/>
      <c r="F30" s="538"/>
      <c r="G30" s="539"/>
      <c r="H30" s="10"/>
      <c r="I30" s="10"/>
    </row>
  </sheetData>
  <mergeCells count="8">
    <mergeCell ref="B28:E28"/>
    <mergeCell ref="B30:G30"/>
    <mergeCell ref="B2:F2"/>
    <mergeCell ref="A3:G3"/>
    <mergeCell ref="A5:G5"/>
    <mergeCell ref="A6:G6"/>
    <mergeCell ref="E7:G8"/>
    <mergeCell ref="E19:G19"/>
  </mergeCells>
  <printOptions horizontalCentered="1"/>
  <pageMargins left="0.25" right="0.25" top="0.25" bottom="0.25" header="0.25" footer="0.25"/>
  <pageSetup scale="72" orientation="landscape" r:id="rId1"/>
  <headerFooter alignWithMargins="0"/>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B5364-E501-49EA-88AC-3CDB4A73CF8F}">
  <sheetPr>
    <tabColor rgb="FF7030A0"/>
    <pageSetUpPr fitToPage="1"/>
  </sheetPr>
  <dimension ref="A1:I28"/>
  <sheetViews>
    <sheetView showGridLines="0" topLeftCell="B1" zoomScale="90" zoomScaleNormal="90" zoomScaleSheetLayoutView="70" workbookViewId="0">
      <selection activeCell="B2" sqref="B2:F2"/>
    </sheetView>
  </sheetViews>
  <sheetFormatPr defaultColWidth="9" defaultRowHeight="12.75" x14ac:dyDescent="0.15"/>
  <cols>
    <col min="1" max="1" width="2.875" style="15" customWidth="1"/>
    <col min="2" max="2" width="47.625"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x14ac:dyDescent="0.15"/>
    <row r="2" spans="1:8" s="11" customFormat="1" ht="19.899999999999999" customHeight="1" x14ac:dyDescent="0.15">
      <c r="A2" s="85"/>
      <c r="B2" s="540" t="s">
        <v>210</v>
      </c>
      <c r="C2" s="540"/>
      <c r="D2" s="540"/>
      <c r="E2" s="540"/>
      <c r="F2" s="540"/>
      <c r="G2" s="85"/>
    </row>
    <row r="3" spans="1:8" s="11" customFormat="1" ht="19.899999999999999" customHeight="1" x14ac:dyDescent="0.15">
      <c r="A3" s="85"/>
      <c r="B3" s="540" t="s">
        <v>54</v>
      </c>
      <c r="C3" s="540"/>
      <c r="D3" s="540"/>
      <c r="E3" s="540"/>
      <c r="F3" s="540"/>
      <c r="G3" s="85"/>
      <c r="H3" s="85"/>
    </row>
    <row r="4" spans="1:8" s="11" customFormat="1" ht="19.899999999999999" customHeight="1" x14ac:dyDescent="0.25">
      <c r="A4" s="85"/>
      <c r="B4" s="379"/>
      <c r="C4" s="505"/>
      <c r="D4" s="512" t="s">
        <v>223</v>
      </c>
      <c r="E4" s="379"/>
      <c r="F4" s="379"/>
      <c r="G4" s="85"/>
      <c r="H4" s="85"/>
    </row>
    <row r="5" spans="1:8" s="11" customFormat="1" ht="19.899999999999999" customHeight="1" x14ac:dyDescent="0.15">
      <c r="A5" s="130"/>
      <c r="B5" s="541" t="str">
        <f>'[3]20241001_BannerMD_BMT_AUT_ADULT'!A4</f>
        <v>EFFECTIVE 10/01/2024 THROUGH 9/30/2025</v>
      </c>
      <c r="C5" s="541"/>
      <c r="D5" s="541"/>
      <c r="E5" s="541"/>
      <c r="F5" s="541"/>
      <c r="G5" s="130"/>
    </row>
    <row r="6" spans="1:8" s="11" customFormat="1" ht="19.899999999999999" customHeight="1" x14ac:dyDescent="0.15">
      <c r="A6" s="85"/>
      <c r="B6" s="540" t="s">
        <v>224</v>
      </c>
      <c r="C6" s="540"/>
      <c r="D6" s="540"/>
      <c r="E6" s="540"/>
      <c r="F6" s="540"/>
      <c r="G6" s="85"/>
    </row>
    <row r="7" spans="1:8" x14ac:dyDescent="0.15">
      <c r="D7" s="2"/>
      <c r="E7" s="545"/>
      <c r="F7" s="545"/>
      <c r="G7" s="545"/>
    </row>
    <row r="8" spans="1:8" ht="18" customHeight="1" x14ac:dyDescent="0.15">
      <c r="B8" s="17"/>
      <c r="C8" s="17"/>
      <c r="D8" s="2" t="s">
        <v>55</v>
      </c>
      <c r="E8" s="545"/>
      <c r="F8" s="545"/>
      <c r="G8" s="545"/>
    </row>
    <row r="9" spans="1:8" ht="24.95" customHeight="1" x14ac:dyDescent="0.15">
      <c r="B9" s="18" t="s">
        <v>20</v>
      </c>
      <c r="C9" s="129" t="s">
        <v>21</v>
      </c>
      <c r="D9" s="18" t="s">
        <v>22</v>
      </c>
      <c r="E9" s="2"/>
      <c r="F9" s="2"/>
      <c r="G9" s="2"/>
    </row>
    <row r="10" spans="1:8" ht="57.75" customHeight="1" x14ac:dyDescent="0.15">
      <c r="B10" s="386" t="s">
        <v>23</v>
      </c>
      <c r="C10" s="210">
        <v>6165</v>
      </c>
      <c r="D10" s="143">
        <f t="shared" ref="D10:D11" si="0">ROUND(C10*$C$23,0)</f>
        <v>6370</v>
      </c>
      <c r="E10" s="2"/>
      <c r="F10" s="2"/>
      <c r="G10" s="2"/>
    </row>
    <row r="11" spans="1:8" ht="35.1" customHeight="1" x14ac:dyDescent="0.15">
      <c r="B11" s="23" t="s">
        <v>56</v>
      </c>
      <c r="C11" s="211">
        <v>10883</v>
      </c>
      <c r="D11" s="143">
        <f t="shared" si="0"/>
        <v>11245</v>
      </c>
      <c r="E11" s="20"/>
    </row>
    <row r="12" spans="1:8" ht="35.1" customHeight="1" x14ac:dyDescent="0.15">
      <c r="B12" s="4" t="s">
        <v>48</v>
      </c>
      <c r="C12" s="214" t="s">
        <v>57</v>
      </c>
      <c r="D12" s="143" t="s">
        <v>57</v>
      </c>
      <c r="E12" s="20"/>
    </row>
    <row r="13" spans="1:8" ht="35.1" customHeight="1" x14ac:dyDescent="0.15">
      <c r="B13" s="23" t="s">
        <v>25</v>
      </c>
      <c r="C13" s="143">
        <v>59285</v>
      </c>
      <c r="D13" s="143">
        <f t="shared" ref="D13:D15" si="1">ROUND(C13*$C$23,0)</f>
        <v>61259</v>
      </c>
      <c r="E13" s="20"/>
    </row>
    <row r="14" spans="1:8" ht="35.1" customHeight="1" x14ac:dyDescent="0.15">
      <c r="B14" s="29" t="s">
        <v>26</v>
      </c>
      <c r="C14" s="143">
        <v>93646</v>
      </c>
      <c r="D14" s="143">
        <f t="shared" si="1"/>
        <v>96764</v>
      </c>
      <c r="E14" s="20" t="s">
        <v>44</v>
      </c>
    </row>
    <row r="15" spans="1:8" ht="35.1" customHeight="1" x14ac:dyDescent="0.15">
      <c r="B15" s="29" t="s">
        <v>27</v>
      </c>
      <c r="C15" s="143">
        <v>30968</v>
      </c>
      <c r="D15" s="143">
        <f t="shared" si="1"/>
        <v>31999</v>
      </c>
      <c r="E15" s="20"/>
    </row>
    <row r="16" spans="1:8" ht="35.1" customHeight="1" x14ac:dyDescent="0.15">
      <c r="B16" s="21" t="s">
        <v>58</v>
      </c>
      <c r="C16" s="144">
        <f>SUM(C10:C15)</f>
        <v>200947</v>
      </c>
      <c r="D16" s="144">
        <f>SUM(D10:D15)</f>
        <v>207637</v>
      </c>
    </row>
    <row r="17" spans="2:9" x14ac:dyDescent="0.15">
      <c r="D17" s="145"/>
    </row>
    <row r="18" spans="2:9" ht="67.5" customHeight="1" x14ac:dyDescent="0.15">
      <c r="B18" s="5" t="s">
        <v>29</v>
      </c>
      <c r="C18" s="423">
        <v>2317</v>
      </c>
      <c r="D18" s="146">
        <f>'[3]20241001_BannerMD_BMT_AUT_ADULT'!D16</f>
        <v>2394</v>
      </c>
      <c r="E18" s="542" t="str">
        <f>'[3]20241001_BannerMD_BMT_AUT_ADULT'!E16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row>
    <row r="19" spans="2:9" ht="51" hidden="1" customHeight="1" x14ac:dyDescent="0.15">
      <c r="D19" s="31"/>
    </row>
    <row r="20" spans="2:9" ht="24" customHeight="1" x14ac:dyDescent="0.15">
      <c r="B20" s="1"/>
      <c r="C20" s="1" t="s">
        <v>50</v>
      </c>
      <c r="D20" s="2" t="s">
        <v>50</v>
      </c>
    </row>
    <row r="21" spans="2:9" ht="75.75" customHeight="1" x14ac:dyDescent="0.15">
      <c r="B21" s="6" t="s">
        <v>59</v>
      </c>
      <c r="C21" s="422">
        <v>255823</v>
      </c>
      <c r="D21" s="143">
        <f>ROUND(C21*$C$23,0)</f>
        <v>264342</v>
      </c>
    </row>
    <row r="22" spans="2:9" hidden="1" x14ac:dyDescent="0.15">
      <c r="B22" s="136" t="s">
        <v>52</v>
      </c>
    </row>
    <row r="23" spans="2:9" ht="18" x14ac:dyDescent="0.15">
      <c r="B23" s="25" t="s">
        <v>44</v>
      </c>
      <c r="C23" s="484">
        <f>'[3]20241001_BannerMD_BMT_AUT_ADULT'!$C$21</f>
        <v>1.0333000000000001</v>
      </c>
    </row>
    <row r="24" spans="2:9" x14ac:dyDescent="0.15">
      <c r="B24" s="15" t="s">
        <v>44</v>
      </c>
      <c r="C24" s="193"/>
    </row>
    <row r="26" spans="2:9" ht="64.5" customHeight="1" x14ac:dyDescent="0.15">
      <c r="B26" s="537" t="s">
        <v>60</v>
      </c>
      <c r="C26" s="538"/>
      <c r="D26" s="538"/>
      <c r="E26" s="539"/>
    </row>
    <row r="28" spans="2:9" ht="36.75" customHeight="1" x14ac:dyDescent="0.15">
      <c r="B28" s="537" t="s">
        <v>38</v>
      </c>
      <c r="C28" s="538"/>
      <c r="D28" s="538"/>
      <c r="E28" s="538"/>
      <c r="F28" s="538"/>
      <c r="G28" s="539"/>
      <c r="H28" s="10"/>
      <c r="I28" s="10"/>
    </row>
  </sheetData>
  <mergeCells count="8">
    <mergeCell ref="B26:E26"/>
    <mergeCell ref="B28:G28"/>
    <mergeCell ref="B2:F2"/>
    <mergeCell ref="B3:F3"/>
    <mergeCell ref="B5:F5"/>
    <mergeCell ref="B6:F6"/>
    <mergeCell ref="E7:G8"/>
    <mergeCell ref="E18:G18"/>
  </mergeCells>
  <pageMargins left="0.25" right="0.25" top="0.25" bottom="0.25" header="0.25" footer="0.25"/>
  <pageSetup scale="74" orientation="landscape" r:id="rId1"/>
  <headerFooter alignWithMargins="0"/>
  <legacy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1049-E9DB-4F24-96FC-ACF2CD8BF59E}">
  <sheetPr codeName="Sheet88">
    <tabColor theme="7"/>
    <pageSetUpPr fitToPage="1"/>
  </sheetPr>
  <dimension ref="A2:I19"/>
  <sheetViews>
    <sheetView showGridLines="0" zoomScale="90" zoomScaleNormal="90" zoomScaleSheetLayoutView="70" workbookViewId="0">
      <selection activeCell="A2" sqref="A2:D2"/>
    </sheetView>
  </sheetViews>
  <sheetFormatPr defaultColWidth="9" defaultRowHeight="12.75" x14ac:dyDescent="0.15"/>
  <cols>
    <col min="1" max="1" width="2.875" style="15" customWidth="1"/>
    <col min="2" max="2" width="64" style="15" customWidth="1"/>
    <col min="3" max="3" width="24" style="15" hidden="1" customWidth="1"/>
    <col min="4" max="4" width="24" style="15" customWidth="1"/>
    <col min="5" max="5" width="9" style="15" customWidth="1"/>
    <col min="6" max="16384" width="9" style="15"/>
  </cols>
  <sheetData>
    <row r="2" spans="1:9" s="11" customFormat="1" ht="19.899999999999999" customHeight="1" x14ac:dyDescent="0.15">
      <c r="A2" s="540" t="s">
        <v>210</v>
      </c>
      <c r="B2" s="540"/>
      <c r="C2" s="540"/>
      <c r="D2" s="540"/>
      <c r="E2" s="85"/>
      <c r="F2" s="85"/>
      <c r="G2" s="85"/>
    </row>
    <row r="3" spans="1:9" s="11" customFormat="1" ht="19.899999999999999" customHeight="1" x14ac:dyDescent="0.15">
      <c r="A3" s="540" t="s">
        <v>61</v>
      </c>
      <c r="B3" s="540"/>
      <c r="C3" s="540"/>
      <c r="D3" s="540"/>
    </row>
    <row r="4" spans="1:9" s="11" customFormat="1" ht="19.899999999999999" customHeight="1" x14ac:dyDescent="0.15">
      <c r="A4" s="541" t="s">
        <v>211</v>
      </c>
      <c r="B4" s="541"/>
      <c r="C4" s="541"/>
      <c r="D4" s="541"/>
      <c r="E4" s="130"/>
      <c r="F4" s="130"/>
      <c r="G4" s="130"/>
      <c r="H4" s="130"/>
      <c r="I4" s="130"/>
    </row>
    <row r="5" spans="1:9" s="11" customFormat="1" ht="19.899999999999999" customHeight="1" x14ac:dyDescent="0.15">
      <c r="A5" s="575" t="s">
        <v>212</v>
      </c>
      <c r="B5" s="575"/>
      <c r="C5" s="575"/>
      <c r="D5" s="575"/>
      <c r="E5" s="504"/>
      <c r="F5" s="85"/>
      <c r="G5" s="85"/>
    </row>
    <row r="6" spans="1:9" s="12" customFormat="1" ht="15" x14ac:dyDescent="0.15">
      <c r="A6" s="12" t="s">
        <v>44</v>
      </c>
      <c r="B6" s="13"/>
      <c r="C6" s="13"/>
      <c r="D6" s="14"/>
    </row>
    <row r="7" spans="1:9" ht="39" customHeight="1" x14ac:dyDescent="0.15">
      <c r="B7" s="307" t="s">
        <v>20</v>
      </c>
      <c r="C7" s="309" t="s">
        <v>21</v>
      </c>
      <c r="D7" s="307" t="s">
        <v>22</v>
      </c>
    </row>
    <row r="8" spans="1:9" ht="20.100000000000001" hidden="1" customHeight="1" x14ac:dyDescent="0.15">
      <c r="B8" s="41" t="s">
        <v>63</v>
      </c>
      <c r="C8" s="297">
        <v>7321</v>
      </c>
      <c r="D8" s="297">
        <f>ROUND($C$8*$C$13,0)</f>
        <v>7565</v>
      </c>
    </row>
    <row r="9" spans="1:9" ht="35.1" customHeight="1" x14ac:dyDescent="0.15">
      <c r="B9" s="294" t="s">
        <v>64</v>
      </c>
      <c r="C9" s="298">
        <f>SUM(C8)</f>
        <v>7321</v>
      </c>
      <c r="D9" s="298">
        <f>SUM(D8)</f>
        <v>7565</v>
      </c>
    </row>
    <row r="10" spans="1:9" ht="57.75" customHeight="1" x14ac:dyDescent="0.15">
      <c r="B10" s="320"/>
      <c r="C10" s="320"/>
      <c r="D10" s="314"/>
    </row>
    <row r="11" spans="1:9" x14ac:dyDescent="0.15">
      <c r="B11" s="1"/>
      <c r="C11" s="1"/>
    </row>
    <row r="12" spans="1:9" hidden="1" x14ac:dyDescent="0.15">
      <c r="B12" s="136" t="s">
        <v>52</v>
      </c>
    </row>
    <row r="13" spans="1:9" ht="18" hidden="1" x14ac:dyDescent="0.15">
      <c r="B13" s="25" t="s">
        <v>33</v>
      </c>
      <c r="C13" s="484">
        <f>'2024_BannerMD_BMT_AUT_ADULT'!$C$21</f>
        <v>1.0333000000000001</v>
      </c>
      <c r="D13" s="49"/>
    </row>
    <row r="14" spans="1:9" x14ac:dyDescent="0.15">
      <c r="B14" s="1"/>
      <c r="C14" s="26"/>
      <c r="E14" s="15" t="s">
        <v>44</v>
      </c>
    </row>
    <row r="19" ht="51" hidden="1" customHeight="1" x14ac:dyDescent="0.15"/>
  </sheetData>
  <mergeCells count="4">
    <mergeCell ref="A5:D5"/>
    <mergeCell ref="A4:D4"/>
    <mergeCell ref="A2:D2"/>
    <mergeCell ref="A3:D3"/>
  </mergeCells>
  <printOptions horizontalCentered="1"/>
  <pageMargins left="0.25" right="0.25" top="0.25" bottom="0.25" header="0.25" footer="0.25"/>
  <pageSetup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89">
    <tabColor theme="7"/>
    <pageSetUpPr fitToPage="1"/>
  </sheetPr>
  <dimension ref="A2:I19"/>
  <sheetViews>
    <sheetView showGridLines="0" zoomScale="90" zoomScaleNormal="90" zoomScaleSheetLayoutView="70" workbookViewId="0">
      <selection activeCell="A2" sqref="A2:D2"/>
    </sheetView>
  </sheetViews>
  <sheetFormatPr defaultColWidth="9" defaultRowHeight="12.75" x14ac:dyDescent="0.15"/>
  <cols>
    <col min="1" max="1" width="2.875" style="15" customWidth="1"/>
    <col min="2" max="2" width="64" style="15" customWidth="1"/>
    <col min="3" max="3" width="24.25" style="15" hidden="1" customWidth="1"/>
    <col min="4" max="4" width="38.375" style="15" customWidth="1"/>
    <col min="5" max="16384" width="9" style="15"/>
  </cols>
  <sheetData>
    <row r="2" spans="1:9" s="11" customFormat="1" ht="19.899999999999999" customHeight="1" x14ac:dyDescent="0.15">
      <c r="A2" s="540" t="s">
        <v>210</v>
      </c>
      <c r="B2" s="540"/>
      <c r="C2" s="540"/>
      <c r="D2" s="540"/>
    </row>
    <row r="3" spans="1:9" s="11" customFormat="1" ht="19.899999999999999" customHeight="1" x14ac:dyDescent="0.15">
      <c r="A3" s="540" t="s">
        <v>226</v>
      </c>
      <c r="B3" s="540"/>
      <c r="C3" s="540"/>
      <c r="D3" s="540"/>
    </row>
    <row r="4" spans="1:9" s="11" customFormat="1" ht="19.899999999999999" customHeight="1" x14ac:dyDescent="0.15">
      <c r="A4" s="541" t="s">
        <v>211</v>
      </c>
      <c r="B4" s="541"/>
      <c r="C4" s="541"/>
      <c r="D4" s="541"/>
      <c r="E4" s="541"/>
      <c r="F4" s="130"/>
      <c r="G4" s="130"/>
      <c r="H4" s="130"/>
      <c r="I4" s="130"/>
    </row>
    <row r="5" spans="1:9" s="11" customFormat="1" ht="19.899999999999999" customHeight="1" x14ac:dyDescent="0.15">
      <c r="A5" s="575" t="s">
        <v>212</v>
      </c>
      <c r="B5" s="575"/>
      <c r="C5" s="575"/>
      <c r="D5" s="575"/>
      <c r="E5" s="575"/>
    </row>
    <row r="6" spans="1:9" ht="18.75" customHeight="1" x14ac:dyDescent="0.15">
      <c r="A6" s="15" t="s">
        <v>44</v>
      </c>
      <c r="B6" s="15" t="s">
        <v>44</v>
      </c>
      <c r="D6" s="2"/>
    </row>
    <row r="7" spans="1:9" ht="13.9" customHeight="1" x14ac:dyDescent="0.15">
      <c r="B7" s="17"/>
      <c r="C7" s="17"/>
      <c r="D7" s="16"/>
    </row>
    <row r="8" spans="1:9" ht="30.95" customHeight="1" x14ac:dyDescent="0.15">
      <c r="B8" s="18" t="s">
        <v>20</v>
      </c>
      <c r="C8" s="28" t="s">
        <v>21</v>
      </c>
      <c r="D8" s="18" t="s">
        <v>22</v>
      </c>
    </row>
    <row r="9" spans="1:9" ht="60.75" customHeight="1" x14ac:dyDescent="0.15">
      <c r="B9" s="246" t="s">
        <v>227</v>
      </c>
      <c r="C9" s="225" t="s">
        <v>228</v>
      </c>
      <c r="D9" s="137" t="s">
        <v>228</v>
      </c>
    </row>
    <row r="10" spans="1:9" ht="57.75" customHeight="1" x14ac:dyDescent="0.15">
      <c r="B10" s="21" t="s">
        <v>229</v>
      </c>
      <c r="C10" s="21"/>
      <c r="D10" s="22" t="s">
        <v>228</v>
      </c>
    </row>
    <row r="11" spans="1:9" ht="30.75" customHeight="1" x14ac:dyDescent="0.15">
      <c r="B11" s="583" t="s">
        <v>230</v>
      </c>
      <c r="C11" s="584"/>
      <c r="D11" s="585"/>
    </row>
    <row r="12" spans="1:9" s="11" customFormat="1" ht="12.75" customHeight="1" x14ac:dyDescent="0.15">
      <c r="A12" s="379"/>
      <c r="B12" s="379"/>
      <c r="C12" s="379"/>
      <c r="D12" s="379"/>
    </row>
    <row r="13" spans="1:9" x14ac:dyDescent="0.15">
      <c r="B13" s="9"/>
      <c r="C13" s="9"/>
      <c r="D13" s="8"/>
    </row>
    <row r="14" spans="1:9" x14ac:dyDescent="0.15">
      <c r="B14" s="9"/>
      <c r="C14" s="9"/>
      <c r="D14" s="8"/>
      <c r="E14" s="15" t="s">
        <v>44</v>
      </c>
    </row>
    <row r="15" spans="1:9" ht="15" customHeight="1" x14ac:dyDescent="0.15">
      <c r="B15" s="1"/>
      <c r="C15" s="1"/>
    </row>
    <row r="16" spans="1:9" ht="67.150000000000006" customHeight="1" x14ac:dyDescent="0.15">
      <c r="B16" s="1"/>
      <c r="C16" s="37"/>
      <c r="D16" s="1"/>
    </row>
    <row r="17" spans="1:4" ht="12.75" hidden="1" customHeight="1" x14ac:dyDescent="0.15">
      <c r="B17" s="136" t="s">
        <v>52</v>
      </c>
    </row>
    <row r="18" spans="1:4" s="10" customFormat="1" ht="12.75" hidden="1" customHeight="1" x14ac:dyDescent="0.15">
      <c r="A18" s="15"/>
      <c r="B18" s="25" t="s">
        <v>33</v>
      </c>
      <c r="C18" s="484">
        <f>'2024_BannerMD_BMT_AUT_ADULT'!$C$21</f>
        <v>1.0333000000000001</v>
      </c>
      <c r="D18" s="15"/>
    </row>
    <row r="19" spans="1:4" ht="51" hidden="1" customHeight="1" x14ac:dyDescent="0.15">
      <c r="B19" s="1" t="s">
        <v>231</v>
      </c>
      <c r="C19" s="26">
        <v>1</v>
      </c>
    </row>
  </sheetData>
  <mergeCells count="5">
    <mergeCell ref="B11:D11"/>
    <mergeCell ref="A2:D2"/>
    <mergeCell ref="A3:D3"/>
    <mergeCell ref="A4:E4"/>
    <mergeCell ref="A5:E5"/>
  </mergeCells>
  <printOptions horizontalCentered="1"/>
  <pageMargins left="0.25" right="0.25" top="0.25" bottom="0.25" header="0.25" footer="0.25"/>
  <pageSetup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91">
    <tabColor theme="7"/>
    <pageSetUpPr fitToPage="1"/>
  </sheetPr>
  <dimension ref="A2:I21"/>
  <sheetViews>
    <sheetView showGridLines="0" zoomScale="90" zoomScaleNormal="90" zoomScaleSheetLayoutView="70" workbookViewId="0">
      <selection activeCell="E14" sqref="E14:G14"/>
    </sheetView>
  </sheetViews>
  <sheetFormatPr defaultColWidth="9" defaultRowHeight="12.75" x14ac:dyDescent="0.15"/>
  <cols>
    <col min="1" max="1" width="2.875" style="15" customWidth="1"/>
    <col min="2" max="2" width="68.75" style="15" customWidth="1"/>
    <col min="3" max="3" width="17.375" style="15" hidden="1" customWidth="1"/>
    <col min="4" max="4" width="24.625" style="15" customWidth="1"/>
    <col min="5" max="6" width="18.625" style="15" customWidth="1"/>
    <col min="7" max="7" width="12.625" style="15" customWidth="1"/>
    <col min="8" max="8" width="9" style="15" customWidth="1"/>
    <col min="9" max="16384" width="9" style="15"/>
  </cols>
  <sheetData>
    <row r="2" spans="1:9" s="11" customFormat="1" ht="19.899999999999999" customHeight="1" x14ac:dyDescent="0.15">
      <c r="A2" s="540" t="s">
        <v>232</v>
      </c>
      <c r="B2" s="540"/>
      <c r="C2" s="540"/>
      <c r="D2" s="540"/>
      <c r="E2" s="540"/>
      <c r="F2" s="540"/>
      <c r="G2" s="540"/>
    </row>
    <row r="3" spans="1:9" s="11" customFormat="1" ht="19.899999999999999" customHeight="1" x14ac:dyDescent="0.15">
      <c r="A3" s="540" t="s">
        <v>233</v>
      </c>
      <c r="B3" s="540"/>
      <c r="C3" s="540"/>
      <c r="D3" s="540"/>
      <c r="E3" s="540"/>
      <c r="F3" s="540"/>
      <c r="G3" s="540"/>
    </row>
    <row r="4" spans="1:9" s="88" customFormat="1" ht="19.899999999999999" customHeight="1" x14ac:dyDescent="0.15">
      <c r="A4" s="541" t="s">
        <v>211</v>
      </c>
      <c r="B4" s="541"/>
      <c r="C4" s="541"/>
      <c r="D4" s="541"/>
      <c r="E4" s="541"/>
      <c r="F4" s="541"/>
      <c r="G4" s="130"/>
      <c r="H4" s="130"/>
      <c r="I4" s="130"/>
    </row>
    <row r="5" spans="1:9" s="11" customFormat="1" ht="19.899999999999999" customHeight="1" x14ac:dyDescent="0.15">
      <c r="A5" s="575" t="s">
        <v>212</v>
      </c>
      <c r="B5" s="575"/>
      <c r="C5" s="575"/>
      <c r="D5" s="575"/>
      <c r="E5" s="575"/>
      <c r="F5" s="540"/>
      <c r="G5" s="540"/>
    </row>
    <row r="6" spans="1:9" s="11" customFormat="1" ht="12.75" customHeight="1" x14ac:dyDescent="0.15">
      <c r="A6" s="379" t="s">
        <v>44</v>
      </c>
      <c r="B6" s="379" t="s">
        <v>44</v>
      </c>
      <c r="C6" s="379"/>
      <c r="D6" s="379"/>
      <c r="E6" s="379"/>
      <c r="F6" s="379"/>
      <c r="G6" s="379"/>
    </row>
    <row r="7" spans="1:9" ht="12.6" customHeight="1" x14ac:dyDescent="0.15">
      <c r="B7" s="17"/>
      <c r="C7" s="17"/>
      <c r="D7" s="2" t="s">
        <v>94</v>
      </c>
      <c r="E7" s="17"/>
      <c r="F7" s="17"/>
      <c r="G7" s="17"/>
    </row>
    <row r="8" spans="1:9" ht="24.95" customHeight="1" x14ac:dyDescent="0.15">
      <c r="B8" s="18" t="s">
        <v>20</v>
      </c>
      <c r="C8" s="28" t="s">
        <v>21</v>
      </c>
      <c r="D8" s="18" t="s">
        <v>22</v>
      </c>
      <c r="E8" s="17"/>
      <c r="F8" s="17"/>
      <c r="G8" s="17"/>
    </row>
    <row r="9" spans="1:9" ht="45" customHeight="1" x14ac:dyDescent="0.15">
      <c r="B9" s="384" t="s">
        <v>23</v>
      </c>
      <c r="C9" s="170">
        <v>5497</v>
      </c>
      <c r="D9" s="143">
        <f>ROUND(C9*$C$20,0)</f>
        <v>5680</v>
      </c>
      <c r="E9" s="2"/>
      <c r="F9" s="202"/>
      <c r="G9" s="2"/>
    </row>
    <row r="10" spans="1:9" ht="57.75" customHeight="1" x14ac:dyDescent="0.15">
      <c r="B10" s="4" t="s">
        <v>202</v>
      </c>
      <c r="C10" s="143">
        <v>118855</v>
      </c>
      <c r="D10" s="143">
        <f t="shared" ref="D10:D11" si="0">ROUND(C10*$C$20,0)</f>
        <v>122813</v>
      </c>
      <c r="E10" s="20"/>
      <c r="F10" s="202"/>
    </row>
    <row r="11" spans="1:9" ht="39.950000000000003" customHeight="1" x14ac:dyDescent="0.15">
      <c r="B11" s="29" t="s">
        <v>203</v>
      </c>
      <c r="C11" s="185">
        <v>20601</v>
      </c>
      <c r="D11" s="143">
        <f t="shared" si="0"/>
        <v>21287</v>
      </c>
      <c r="E11" s="20"/>
      <c r="F11" s="202"/>
    </row>
    <row r="12" spans="1:9" ht="35.1" customHeight="1" x14ac:dyDescent="0.15">
      <c r="B12" s="21" t="s">
        <v>106</v>
      </c>
      <c r="C12" s="163">
        <f>SUM(C9:C11)</f>
        <v>144953</v>
      </c>
      <c r="D12" s="163">
        <f>SUM(D9:D11)</f>
        <v>149780</v>
      </c>
      <c r="F12" s="202"/>
    </row>
    <row r="13" spans="1:9" x14ac:dyDescent="0.15">
      <c r="D13" s="145"/>
    </row>
    <row r="14" spans="1:9" ht="61.5" customHeight="1" x14ac:dyDescent="0.15">
      <c r="B14" s="5" t="s">
        <v>76</v>
      </c>
      <c r="C14" s="5">
        <v>2317</v>
      </c>
      <c r="D14" s="143">
        <f>ROUND(C14*$C$20,0)</f>
        <v>2394</v>
      </c>
      <c r="E14" s="542" t="str">
        <f>'2024_PCH_KIDNEY_CADAVERIC'!E15</f>
        <v>Days 11+/61+ paid at the per diem rate are not subject to the transplant outlier (prep and transplant through day 60) but are subject to outlier pursuant to the transplant specialty contract at an established threshold of $7,263.18</v>
      </c>
      <c r="F14" s="543"/>
      <c r="G14" s="544"/>
    </row>
    <row r="15" spans="1:9" x14ac:dyDescent="0.15">
      <c r="B15" s="9"/>
      <c r="C15" s="9"/>
      <c r="D15" s="8"/>
    </row>
    <row r="16" spans="1:9" s="12" customFormat="1" ht="54.75" customHeight="1" x14ac:dyDescent="0.15">
      <c r="B16"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538"/>
      <c r="D16" s="538"/>
      <c r="E16" s="538"/>
      <c r="F16" s="538"/>
      <c r="G16" s="539"/>
    </row>
    <row r="18" spans="2:7" ht="28.5" customHeight="1" x14ac:dyDescent="0.15">
      <c r="B18" s="537" t="s">
        <v>95</v>
      </c>
      <c r="C18" s="538"/>
      <c r="D18" s="538"/>
      <c r="E18" s="538"/>
      <c r="F18" s="538"/>
      <c r="G18" s="539"/>
    </row>
    <row r="19" spans="2:7" ht="51" hidden="1" customHeight="1" x14ac:dyDescent="0.15">
      <c r="B19" s="136" t="s">
        <v>52</v>
      </c>
    </row>
    <row r="20" spans="2:7" ht="18" hidden="1" x14ac:dyDescent="0.15">
      <c r="B20" s="25" t="s">
        <v>33</v>
      </c>
      <c r="C20" s="484">
        <f>'2024_BannerMD_BMT_AUT_ADULT'!$C$21</f>
        <v>1.0333000000000001</v>
      </c>
    </row>
    <row r="21" spans="2:7" x14ac:dyDescent="0.15">
      <c r="C21" s="26"/>
    </row>
  </sheetData>
  <mergeCells count="7">
    <mergeCell ref="B18:G18"/>
    <mergeCell ref="B16:G16"/>
    <mergeCell ref="A2:G2"/>
    <mergeCell ref="A3:G3"/>
    <mergeCell ref="A5:G5"/>
    <mergeCell ref="E14:G14"/>
    <mergeCell ref="A4:F4"/>
  </mergeCells>
  <printOptions horizontalCentered="1"/>
  <pageMargins left="0.25" right="0.25" top="0.25" bottom="0.25" header="0.25" footer="0.25"/>
  <pageSetup scale="81"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92">
    <tabColor theme="7"/>
    <pageSetUpPr fitToPage="1"/>
  </sheetPr>
  <dimension ref="A2:I21"/>
  <sheetViews>
    <sheetView showGridLines="0" zoomScale="90" zoomScaleNormal="90" zoomScaleSheetLayoutView="70" workbookViewId="0">
      <selection activeCell="E15" sqref="E15:G15"/>
    </sheetView>
  </sheetViews>
  <sheetFormatPr defaultColWidth="9" defaultRowHeight="12.75" x14ac:dyDescent="0.15"/>
  <cols>
    <col min="1" max="1" width="2.875" style="15" customWidth="1"/>
    <col min="2" max="2" width="64" style="15" customWidth="1"/>
    <col min="3" max="3" width="29" style="15" hidden="1" customWidth="1"/>
    <col min="4" max="4" width="29" style="15" customWidth="1"/>
    <col min="5" max="6" width="18.625" style="15" customWidth="1"/>
    <col min="7" max="7" width="12.625" style="15" customWidth="1"/>
    <col min="8" max="8" width="9" style="15" customWidth="1"/>
    <col min="9" max="16384" width="9" style="15"/>
  </cols>
  <sheetData>
    <row r="2" spans="1:9" s="11" customFormat="1" ht="19.899999999999999" customHeight="1" x14ac:dyDescent="0.15">
      <c r="A2" s="540" t="s">
        <v>232</v>
      </c>
      <c r="B2" s="540"/>
      <c r="C2" s="540"/>
      <c r="D2" s="540"/>
      <c r="E2" s="540"/>
      <c r="F2" s="540"/>
      <c r="G2" s="85"/>
    </row>
    <row r="3" spans="1:9" s="11" customFormat="1" ht="19.899999999999999" customHeight="1" x14ac:dyDescent="0.15">
      <c r="A3" s="540" t="s">
        <v>234</v>
      </c>
      <c r="B3" s="540"/>
      <c r="C3" s="540"/>
      <c r="D3" s="540"/>
      <c r="E3" s="540"/>
      <c r="F3" s="540"/>
      <c r="G3" s="85"/>
    </row>
    <row r="4" spans="1:9" s="88" customFormat="1" ht="19.899999999999999" customHeight="1" x14ac:dyDescent="0.15">
      <c r="A4" s="541" t="s">
        <v>211</v>
      </c>
      <c r="B4" s="541"/>
      <c r="C4" s="541"/>
      <c r="D4" s="541"/>
      <c r="E4" s="541"/>
      <c r="F4" s="541"/>
      <c r="G4" s="130"/>
      <c r="H4" s="130"/>
      <c r="I4" s="130"/>
    </row>
    <row r="5" spans="1:9" s="11" customFormat="1" ht="19.899999999999999" customHeight="1" x14ac:dyDescent="0.15">
      <c r="A5" s="575" t="s">
        <v>212</v>
      </c>
      <c r="B5" s="575"/>
      <c r="C5" s="575"/>
      <c r="D5" s="575"/>
      <c r="E5" s="575"/>
      <c r="F5" s="575"/>
      <c r="G5" s="85"/>
    </row>
    <row r="6" spans="1:9" s="11" customFormat="1" ht="12.75" customHeight="1" x14ac:dyDescent="0.15">
      <c r="A6" s="379" t="s">
        <v>44</v>
      </c>
      <c r="B6" s="379" t="s">
        <v>44</v>
      </c>
      <c r="C6" s="379"/>
      <c r="D6" s="379"/>
      <c r="E6" s="379"/>
      <c r="F6" s="379"/>
      <c r="G6" s="379"/>
    </row>
    <row r="7" spans="1:9" ht="19.5" customHeight="1" x14ac:dyDescent="0.15">
      <c r="B7" s="17"/>
      <c r="C7" s="17"/>
      <c r="D7" s="2" t="s">
        <v>94</v>
      </c>
      <c r="E7" s="17"/>
      <c r="F7" s="17"/>
      <c r="G7" s="17"/>
    </row>
    <row r="8" spans="1:9" ht="24.75" customHeight="1" x14ac:dyDescent="0.15">
      <c r="B8" s="18" t="s">
        <v>20</v>
      </c>
      <c r="C8" s="28" t="s">
        <v>21</v>
      </c>
      <c r="D8" s="18" t="s">
        <v>22</v>
      </c>
      <c r="E8" s="17"/>
      <c r="F8" s="17"/>
      <c r="G8" s="17"/>
    </row>
    <row r="9" spans="1:9" ht="40.5" customHeight="1" x14ac:dyDescent="0.15">
      <c r="B9" s="384" t="s">
        <v>23</v>
      </c>
      <c r="C9" s="170">
        <v>5243</v>
      </c>
      <c r="D9" s="143">
        <f>ROUND(C9*$C$20,0)</f>
        <v>5418</v>
      </c>
      <c r="E9" s="203"/>
      <c r="F9" s="2"/>
      <c r="G9" s="2"/>
    </row>
    <row r="10" spans="1:9" ht="57.75" customHeight="1" x14ac:dyDescent="0.15">
      <c r="B10" s="4" t="s">
        <v>202</v>
      </c>
      <c r="C10" s="143">
        <v>117269</v>
      </c>
      <c r="D10" s="143">
        <f>ROUND(C10*$C$20,0)</f>
        <v>121174</v>
      </c>
      <c r="E10" s="203"/>
    </row>
    <row r="11" spans="1:9" ht="35.1" customHeight="1" x14ac:dyDescent="0.15">
      <c r="B11" s="21" t="s">
        <v>204</v>
      </c>
      <c r="C11" s="163">
        <f>SUM(C9:C10)</f>
        <v>122512</v>
      </c>
      <c r="D11" s="163">
        <f>SUM(D9:D10)</f>
        <v>126592</v>
      </c>
      <c r="E11" s="144"/>
    </row>
    <row r="12" spans="1:9" x14ac:dyDescent="0.15">
      <c r="D12" s="145"/>
    </row>
    <row r="13" spans="1:9" ht="35.1" customHeight="1" x14ac:dyDescent="0.15">
      <c r="B13" s="15" t="s">
        <v>44</v>
      </c>
      <c r="D13" s="147" t="s">
        <v>44</v>
      </c>
    </row>
    <row r="14" spans="1:9" x14ac:dyDescent="0.15">
      <c r="D14" s="145"/>
      <c r="E14" s="15" t="s">
        <v>44</v>
      </c>
    </row>
    <row r="15" spans="1:9" ht="54.75" customHeight="1" x14ac:dyDescent="0.15">
      <c r="B15" s="5" t="s">
        <v>76</v>
      </c>
      <c r="C15" s="5">
        <v>2317</v>
      </c>
      <c r="D15" s="143">
        <f>ROUND(C15*$C$20,0)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9" x14ac:dyDescent="0.15">
      <c r="B16" s="9"/>
      <c r="C16" s="9"/>
      <c r="D16" s="8"/>
    </row>
    <row r="17" spans="2:7" s="12" customFormat="1" ht="38.25" customHeight="1" x14ac:dyDescent="0.15">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9" spans="2:7" ht="51" hidden="1" customHeight="1" x14ac:dyDescent="0.15">
      <c r="B19" s="136" t="s">
        <v>52</v>
      </c>
    </row>
    <row r="20" spans="2:7" ht="18" hidden="1" x14ac:dyDescent="0.15">
      <c r="B20" s="25" t="s">
        <v>33</v>
      </c>
      <c r="C20" s="484">
        <f>'2024_BannerMD_BMT_AUT_ADULT'!$C$21</f>
        <v>1.0333000000000001</v>
      </c>
    </row>
    <row r="21" spans="2:7" ht="27" customHeight="1" x14ac:dyDescent="0.15">
      <c r="B21" s="537" t="s">
        <v>95</v>
      </c>
      <c r="C21" s="538"/>
      <c r="D21" s="538"/>
      <c r="E21" s="538"/>
      <c r="F21" s="538"/>
      <c r="G21" s="539"/>
    </row>
  </sheetData>
  <mergeCells count="7">
    <mergeCell ref="A2:F2"/>
    <mergeCell ref="A5:F5"/>
    <mergeCell ref="B21:G21"/>
    <mergeCell ref="B17:G17"/>
    <mergeCell ref="E15:G15"/>
    <mergeCell ref="A4:F4"/>
    <mergeCell ref="A3:F3"/>
  </mergeCells>
  <printOptions horizontalCentered="1"/>
  <pageMargins left="0.25" right="0.25" top="0.25" bottom="0.25" header="0.25" footer="0.25"/>
  <pageSetup scale="81"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93">
    <tabColor theme="7"/>
    <pageSetUpPr fitToPage="1"/>
  </sheetPr>
  <dimension ref="A1:I30"/>
  <sheetViews>
    <sheetView showGridLines="0" topLeftCell="A11" zoomScale="90" zoomScaleNormal="90" zoomScaleSheetLayoutView="70" workbookViewId="0">
      <selection activeCell="E17" sqref="E17:H17"/>
    </sheetView>
  </sheetViews>
  <sheetFormatPr defaultColWidth="9" defaultRowHeight="12" x14ac:dyDescent="0.15"/>
  <cols>
    <col min="1" max="1" width="6.5" style="10" customWidth="1"/>
    <col min="2" max="2" width="64" style="10" customWidth="1"/>
    <col min="3" max="3" width="14.125" style="10" hidden="1" customWidth="1"/>
    <col min="4" max="4" width="27.5" style="10" customWidth="1"/>
    <col min="5" max="5" width="2.375" style="10" customWidth="1"/>
    <col min="6" max="6" width="12.5" style="10" customWidth="1"/>
    <col min="7" max="7" width="19.125" style="10" customWidth="1"/>
    <col min="8" max="8" width="12.5" style="10" customWidth="1"/>
    <col min="9" max="9" width="40.25" style="10" customWidth="1"/>
    <col min="10" max="16384" width="9" style="10"/>
  </cols>
  <sheetData>
    <row r="1" spans="1:9" ht="15" customHeight="1" x14ac:dyDescent="0.15">
      <c r="A1" s="15"/>
      <c r="B1" s="15"/>
      <c r="C1" s="15"/>
      <c r="D1" s="545"/>
      <c r="E1" s="545"/>
      <c r="F1" s="545"/>
      <c r="G1" s="545"/>
      <c r="H1" s="545"/>
      <c r="I1" s="545"/>
    </row>
    <row r="2" spans="1:9" ht="19.899999999999999" customHeight="1" x14ac:dyDescent="0.15">
      <c r="A2" s="540" t="s">
        <v>210</v>
      </c>
      <c r="B2" s="540"/>
      <c r="C2" s="540"/>
      <c r="D2" s="540"/>
      <c r="E2" s="540"/>
      <c r="F2" s="540"/>
      <c r="G2" s="540"/>
      <c r="H2" s="85"/>
      <c r="I2" s="85"/>
    </row>
    <row r="3" spans="1:9" ht="19.899999999999999" customHeight="1" x14ac:dyDescent="0.15">
      <c r="A3" s="540" t="s">
        <v>161</v>
      </c>
      <c r="B3" s="540"/>
      <c r="C3" s="540"/>
      <c r="D3" s="540"/>
      <c r="E3" s="540"/>
      <c r="F3" s="540"/>
      <c r="G3" s="540"/>
      <c r="H3" s="85"/>
      <c r="I3" s="85"/>
    </row>
    <row r="4" spans="1:9" ht="19.899999999999999" customHeight="1" x14ac:dyDescent="0.15">
      <c r="A4" s="541" t="s">
        <v>211</v>
      </c>
      <c r="B4" s="541"/>
      <c r="C4" s="541"/>
      <c r="D4" s="541"/>
      <c r="E4" s="541"/>
      <c r="F4" s="541"/>
      <c r="G4" s="541"/>
      <c r="H4" s="130"/>
      <c r="I4" s="130"/>
    </row>
    <row r="5" spans="1:9" ht="19.899999999999999" customHeight="1" x14ac:dyDescent="0.15">
      <c r="A5" s="575" t="s">
        <v>212</v>
      </c>
      <c r="B5" s="575"/>
      <c r="C5" s="575"/>
      <c r="D5" s="575"/>
      <c r="E5" s="575"/>
      <c r="F5" s="575"/>
      <c r="G5" s="575"/>
      <c r="H5" s="504"/>
      <c r="I5" s="504"/>
    </row>
    <row r="6" spans="1:9" ht="19.899999999999999" customHeight="1" x14ac:dyDescent="0.15">
      <c r="A6" s="592" t="s">
        <v>44</v>
      </c>
      <c r="B6" s="592"/>
      <c r="C6" s="592"/>
      <c r="D6" s="592"/>
      <c r="E6" s="592"/>
      <c r="F6" s="592"/>
      <c r="G6" s="592"/>
      <c r="H6" s="592"/>
      <c r="I6" s="592"/>
    </row>
    <row r="7" spans="1:9" ht="19.899999999999999" customHeight="1" x14ac:dyDescent="0.15">
      <c r="A7" s="387"/>
      <c r="B7" s="387"/>
      <c r="C7" s="387"/>
      <c r="D7" s="387"/>
      <c r="E7" s="503"/>
      <c r="F7" s="503"/>
      <c r="G7" s="503"/>
      <c r="H7" s="387"/>
      <c r="I7" s="387"/>
    </row>
    <row r="8" spans="1:9" ht="18.600000000000001" customHeight="1" x14ac:dyDescent="0.15">
      <c r="A8" s="15"/>
      <c r="B8" s="15"/>
      <c r="C8" s="15"/>
      <c r="D8" s="2" t="s">
        <v>235</v>
      </c>
    </row>
    <row r="9" spans="1:9" ht="15.95" customHeight="1" x14ac:dyDescent="0.15">
      <c r="A9" s="15"/>
      <c r="B9" s="17"/>
      <c r="C9" s="17"/>
      <c r="D9" s="2" t="s">
        <v>236</v>
      </c>
      <c r="E9" s="3"/>
      <c r="F9" s="3"/>
      <c r="G9" s="3"/>
      <c r="H9" s="3"/>
      <c r="I9" s="3"/>
    </row>
    <row r="10" spans="1:9" ht="57.75" customHeight="1" x14ac:dyDescent="0.15">
      <c r="A10" s="15"/>
      <c r="B10" s="18" t="s">
        <v>20</v>
      </c>
      <c r="C10" s="28" t="s">
        <v>21</v>
      </c>
      <c r="D10" s="54" t="s">
        <v>237</v>
      </c>
      <c r="E10" s="16"/>
      <c r="F10" s="2"/>
      <c r="G10" s="2"/>
      <c r="H10" s="2"/>
      <c r="I10" s="16"/>
    </row>
    <row r="11" spans="1:9" ht="45.75" customHeight="1" x14ac:dyDescent="0.15">
      <c r="A11" s="15"/>
      <c r="B11" s="384" t="s">
        <v>23</v>
      </c>
      <c r="C11" s="140">
        <v>10280</v>
      </c>
      <c r="D11" s="173">
        <f>ROUND(C11*$C$26,0)</f>
        <v>10622</v>
      </c>
      <c r="E11" s="16"/>
      <c r="F11" s="2"/>
      <c r="G11" s="2"/>
      <c r="H11" s="2"/>
      <c r="I11" s="16"/>
    </row>
    <row r="12" spans="1:9" ht="39.950000000000003" customHeight="1" x14ac:dyDescent="0.15">
      <c r="A12" s="15"/>
      <c r="B12" s="43" t="s">
        <v>25</v>
      </c>
      <c r="C12" s="173">
        <v>189739</v>
      </c>
      <c r="D12" s="173">
        <f>ROUND(C12*$C$26,0)</f>
        <v>196057</v>
      </c>
      <c r="E12" s="37"/>
      <c r="F12" s="2"/>
      <c r="G12" s="15"/>
      <c r="H12" s="15"/>
      <c r="I12" s="15"/>
    </row>
    <row r="13" spans="1:9" ht="39.950000000000003" customHeight="1" x14ac:dyDescent="0.15">
      <c r="A13" s="15"/>
      <c r="B13" s="44" t="s">
        <v>26</v>
      </c>
      <c r="C13" s="226">
        <v>142304</v>
      </c>
      <c r="D13" s="173">
        <f>ROUND(C13*$C$26,0)</f>
        <v>147043</v>
      </c>
      <c r="E13" s="37"/>
      <c r="F13" s="2"/>
      <c r="G13" s="15"/>
      <c r="H13" s="15"/>
      <c r="I13" s="15"/>
    </row>
    <row r="14" spans="1:9" ht="40.5" customHeight="1" x14ac:dyDescent="0.15">
      <c r="A14" s="15"/>
      <c r="B14" s="44" t="s">
        <v>27</v>
      </c>
      <c r="C14" s="226">
        <v>54211</v>
      </c>
      <c r="D14" s="173">
        <f>ROUND(C14*$C$26,0)</f>
        <v>56016</v>
      </c>
      <c r="E14" s="37" t="s">
        <v>44</v>
      </c>
      <c r="F14" s="2"/>
      <c r="G14" s="15"/>
      <c r="H14" s="15"/>
      <c r="I14" s="15"/>
    </row>
    <row r="15" spans="1:9" ht="39.950000000000003" customHeight="1" x14ac:dyDescent="0.15">
      <c r="A15" s="15"/>
      <c r="B15" s="21" t="s">
        <v>238</v>
      </c>
      <c r="C15" s="317">
        <f>SUM(C11:C14)</f>
        <v>396534</v>
      </c>
      <c r="D15" s="317">
        <f>SUM(D11:D14)</f>
        <v>409738</v>
      </c>
      <c r="E15" s="15"/>
      <c r="F15" s="15"/>
      <c r="G15" s="15"/>
      <c r="H15" s="15"/>
      <c r="I15" s="15"/>
    </row>
    <row r="16" spans="1:9" ht="15.75" customHeight="1" x14ac:dyDescent="0.15">
      <c r="A16" s="15"/>
      <c r="B16" s="15"/>
      <c r="C16" s="15"/>
      <c r="D16" s="152"/>
      <c r="E16" s="15"/>
      <c r="F16" s="15"/>
      <c r="G16" s="15"/>
      <c r="H16" s="15"/>
      <c r="I16" s="15"/>
    </row>
    <row r="17" spans="1:9" ht="61.5" customHeight="1" x14ac:dyDescent="0.15">
      <c r="A17" s="15"/>
      <c r="B17" s="5" t="s">
        <v>29</v>
      </c>
      <c r="C17" s="5">
        <v>2317</v>
      </c>
      <c r="D17" s="173">
        <f>ROUND(C17*$C$26,0)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3"/>
      <c r="H17" s="544"/>
      <c r="I17" s="15"/>
    </row>
    <row r="18" spans="1:9" ht="12.75" x14ac:dyDescent="0.15">
      <c r="A18" s="15"/>
      <c r="B18" s="9"/>
      <c r="C18" s="9"/>
      <c r="D18" s="154"/>
      <c r="E18" s="15"/>
      <c r="F18" s="15"/>
      <c r="G18" s="15"/>
      <c r="H18" s="15"/>
      <c r="I18" s="15"/>
    </row>
    <row r="19" spans="1:9" ht="51" hidden="1" customHeight="1" x14ac:dyDescent="0.15">
      <c r="A19" s="15"/>
      <c r="B19" s="1"/>
      <c r="C19" s="1" t="s">
        <v>50</v>
      </c>
      <c r="D19" s="172" t="s">
        <v>50</v>
      </c>
      <c r="E19" s="15"/>
      <c r="F19" s="15"/>
      <c r="G19" s="15"/>
      <c r="H19" s="15"/>
      <c r="I19" s="15"/>
    </row>
    <row r="20" spans="1:9" ht="121.5" customHeight="1" x14ac:dyDescent="0.15">
      <c r="A20" s="15"/>
      <c r="B20" s="383" t="s">
        <v>239</v>
      </c>
      <c r="C20" s="173">
        <v>1390344</v>
      </c>
      <c r="D20" s="173">
        <f t="shared" ref="D20" si="0">ROUND(C20*$C$26,0)</f>
        <v>1436642</v>
      </c>
      <c r="E20" s="537" t="s">
        <v>240</v>
      </c>
      <c r="F20" s="538"/>
      <c r="G20" s="538"/>
      <c r="H20" s="538"/>
      <c r="I20" s="539"/>
    </row>
    <row r="21" spans="1:9" ht="14.25" customHeight="1" x14ac:dyDescent="0.15"/>
    <row r="22" spans="1:9" ht="37.5" customHeight="1" x14ac:dyDescent="0.15">
      <c r="A22" s="13"/>
      <c r="B22" s="586"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87"/>
      <c r="D22" s="587"/>
      <c r="E22" s="587"/>
      <c r="F22" s="587"/>
      <c r="G22" s="587"/>
      <c r="H22" s="587"/>
      <c r="I22" s="588"/>
    </row>
    <row r="23" spans="1:9" x14ac:dyDescent="0.15">
      <c r="B23" s="589"/>
      <c r="C23" s="590"/>
      <c r="D23" s="590"/>
      <c r="E23" s="590"/>
      <c r="F23" s="590"/>
      <c r="G23" s="590"/>
      <c r="H23" s="590"/>
      <c r="I23" s="591"/>
    </row>
    <row r="25" spans="1:9" ht="12.75" hidden="1" x14ac:dyDescent="0.15">
      <c r="B25" s="136" t="s">
        <v>52</v>
      </c>
      <c r="C25" s="15"/>
      <c r="D25" s="15"/>
      <c r="E25" s="15"/>
      <c r="F25" s="15"/>
    </row>
    <row r="26" spans="1:9" ht="18" hidden="1" x14ac:dyDescent="0.15">
      <c r="B26" s="25" t="s">
        <v>33</v>
      </c>
      <c r="C26" s="484">
        <f>'2024_BannerMD_BMT_AUT_ADULT'!$C$21</f>
        <v>1.0333000000000001</v>
      </c>
    </row>
    <row r="27" spans="1:9" ht="12.75" x14ac:dyDescent="0.15">
      <c r="B27" s="15"/>
      <c r="C27" s="193"/>
    </row>
    <row r="28" spans="1:9" ht="12.6" customHeight="1" x14ac:dyDescent="0.15">
      <c r="B28" s="537" t="s">
        <v>95</v>
      </c>
      <c r="C28" s="538"/>
      <c r="D28" s="538"/>
      <c r="E28" s="538"/>
      <c r="F28" s="538"/>
      <c r="G28" s="538"/>
      <c r="H28" s="538"/>
      <c r="I28" s="539"/>
    </row>
    <row r="30" spans="1:9" s="15" customFormat="1" ht="36.75" customHeight="1" x14ac:dyDescent="0.15">
      <c r="B30" s="546" t="s">
        <v>122</v>
      </c>
      <c r="C30" s="547"/>
      <c r="D30" s="547"/>
      <c r="E30" s="547"/>
      <c r="F30" s="547"/>
      <c r="G30" s="547"/>
      <c r="H30" s="547"/>
      <c r="I30" s="548"/>
    </row>
  </sheetData>
  <mergeCells count="11">
    <mergeCell ref="A4:G4"/>
    <mergeCell ref="A5:G5"/>
    <mergeCell ref="B30:I30"/>
    <mergeCell ref="D1:I1"/>
    <mergeCell ref="B28:I28"/>
    <mergeCell ref="B22:I23"/>
    <mergeCell ref="E20:I20"/>
    <mergeCell ref="A6:I6"/>
    <mergeCell ref="E17:H17"/>
    <mergeCell ref="A2:G2"/>
    <mergeCell ref="A3:G3"/>
  </mergeCells>
  <printOptions horizontalCentered="1"/>
  <pageMargins left="0.25" right="0.25" top="0.25" bottom="0.25" header="0.25" footer="0.25"/>
  <pageSetup scale="68"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94">
    <tabColor theme="7"/>
    <pageSetUpPr fitToPage="1"/>
  </sheetPr>
  <dimension ref="A1:G25"/>
  <sheetViews>
    <sheetView zoomScale="90" zoomScaleNormal="90" zoomScaleSheetLayoutView="70" workbookViewId="0">
      <selection activeCell="E15" sqref="E15:G15"/>
    </sheetView>
  </sheetViews>
  <sheetFormatPr defaultColWidth="9" defaultRowHeight="12" x14ac:dyDescent="0.15"/>
  <cols>
    <col min="1" max="1" width="3.5" style="441" customWidth="1"/>
    <col min="2" max="2" width="64" style="441" customWidth="1"/>
    <col min="3" max="3" width="25.125" style="441" hidden="1" customWidth="1"/>
    <col min="4" max="4" width="25.125" style="441" customWidth="1"/>
    <col min="5" max="5" width="10.5" style="441" customWidth="1"/>
    <col min="6" max="6" width="11.25" style="441" customWidth="1"/>
    <col min="7" max="7" width="23.75" style="441" customWidth="1"/>
    <col min="8" max="16384" width="9" style="441"/>
  </cols>
  <sheetData>
    <row r="1" spans="1:7" ht="12.75" x14ac:dyDescent="0.15">
      <c r="A1" s="440"/>
      <c r="B1" s="440"/>
      <c r="C1" s="440"/>
      <c r="D1" s="440"/>
      <c r="E1" s="440"/>
      <c r="F1" s="440"/>
      <c r="G1" s="440"/>
    </row>
    <row r="2" spans="1:7" ht="19.899999999999999" customHeight="1" x14ac:dyDescent="0.15">
      <c r="A2" s="596" t="s">
        <v>241</v>
      </c>
      <c r="B2" s="596"/>
      <c r="C2" s="596"/>
      <c r="D2" s="596"/>
      <c r="E2" s="596"/>
      <c r="F2" s="596"/>
      <c r="G2" s="596"/>
    </row>
    <row r="3" spans="1:7" ht="19.899999999999999" customHeight="1" x14ac:dyDescent="0.15">
      <c r="A3" s="596" t="s">
        <v>242</v>
      </c>
      <c r="B3" s="596"/>
      <c r="C3" s="596"/>
      <c r="D3" s="596"/>
      <c r="E3" s="596"/>
      <c r="F3" s="596"/>
      <c r="G3" s="596"/>
    </row>
    <row r="4" spans="1:7" ht="19.899999999999999" customHeight="1" x14ac:dyDescent="0.15">
      <c r="A4" s="597" t="s">
        <v>211</v>
      </c>
      <c r="B4" s="597"/>
      <c r="C4" s="597"/>
      <c r="D4" s="597"/>
      <c r="E4" s="597"/>
      <c r="F4" s="597"/>
      <c r="G4" s="597"/>
    </row>
    <row r="5" spans="1:7" ht="19.899999999999999" customHeight="1" x14ac:dyDescent="0.15">
      <c r="A5" s="598" t="s">
        <v>212</v>
      </c>
      <c r="B5" s="598"/>
      <c r="C5" s="598"/>
      <c r="D5" s="598"/>
      <c r="E5" s="598"/>
      <c r="F5" s="596"/>
      <c r="G5" s="596"/>
    </row>
    <row r="6" spans="1:7" ht="18" customHeight="1" x14ac:dyDescent="0.15">
      <c r="A6" s="440" t="s">
        <v>44</v>
      </c>
      <c r="B6" s="440" t="s">
        <v>44</v>
      </c>
      <c r="C6" s="440"/>
      <c r="D6" s="442"/>
      <c r="E6" s="440"/>
      <c r="F6" s="440"/>
      <c r="G6" s="440"/>
    </row>
    <row r="7" spans="1:7" ht="41.1" customHeight="1" x14ac:dyDescent="0.15">
      <c r="A7" s="440"/>
      <c r="B7" s="443"/>
      <c r="C7" s="444" t="s">
        <v>21</v>
      </c>
      <c r="D7" s="445" t="s">
        <v>243</v>
      </c>
      <c r="E7" s="502"/>
      <c r="F7" s="502"/>
      <c r="G7" s="502"/>
    </row>
    <row r="8" spans="1:7" ht="39.950000000000003" customHeight="1" x14ac:dyDescent="0.15">
      <c r="A8" s="440"/>
      <c r="B8" s="446" t="s">
        <v>23</v>
      </c>
      <c r="C8" s="447">
        <v>7605</v>
      </c>
      <c r="D8" s="422">
        <f>ROUND(C8*$C$24,0)</f>
        <v>7858</v>
      </c>
      <c r="E8" s="502"/>
      <c r="F8" s="502"/>
      <c r="G8" s="502"/>
    </row>
    <row r="9" spans="1:7" ht="39.950000000000003" customHeight="1" x14ac:dyDescent="0.15">
      <c r="A9" s="440"/>
      <c r="B9" s="448" t="s">
        <v>25</v>
      </c>
      <c r="C9" s="449">
        <v>169868</v>
      </c>
      <c r="D9" s="422">
        <f t="shared" ref="D9:D12" si="0">ROUND(C9*$C$24,0)</f>
        <v>175525</v>
      </c>
      <c r="E9" s="440"/>
      <c r="F9" s="440"/>
      <c r="G9" s="440"/>
    </row>
    <row r="10" spans="1:7" s="440" customFormat="1" ht="39.950000000000003" customHeight="1" x14ac:dyDescent="0.15">
      <c r="B10" s="450" t="s">
        <v>203</v>
      </c>
      <c r="C10" s="451">
        <v>19862</v>
      </c>
      <c r="D10" s="422">
        <f t="shared" si="0"/>
        <v>20523</v>
      </c>
      <c r="E10" s="452"/>
      <c r="F10" s="453"/>
    </row>
    <row r="11" spans="1:7" ht="39.950000000000003" customHeight="1" x14ac:dyDescent="0.15">
      <c r="A11" s="440"/>
      <c r="B11" s="450" t="s">
        <v>26</v>
      </c>
      <c r="C11" s="454">
        <v>143734</v>
      </c>
      <c r="D11" s="422">
        <f t="shared" si="0"/>
        <v>148520</v>
      </c>
      <c r="E11" s="440"/>
      <c r="F11" s="440"/>
      <c r="G11" s="440"/>
    </row>
    <row r="12" spans="1:7" ht="39.950000000000003" customHeight="1" x14ac:dyDescent="0.15">
      <c r="A12" s="440"/>
      <c r="B12" s="450" t="s">
        <v>27</v>
      </c>
      <c r="C12" s="454">
        <v>11687</v>
      </c>
      <c r="D12" s="422">
        <f t="shared" si="0"/>
        <v>12076</v>
      </c>
      <c r="E12" s="440"/>
      <c r="F12" s="440"/>
      <c r="G12" s="440"/>
    </row>
    <row r="13" spans="1:7" ht="39.950000000000003" customHeight="1" x14ac:dyDescent="0.15">
      <c r="A13" s="440"/>
      <c r="B13" s="455" t="s">
        <v>244</v>
      </c>
      <c r="C13" s="455"/>
      <c r="D13" s="456">
        <f>SUM(D8:D12)</f>
        <v>364502</v>
      </c>
      <c r="E13" s="440"/>
      <c r="F13" s="440"/>
      <c r="G13" s="440"/>
    </row>
    <row r="14" spans="1:7" ht="12.75" x14ac:dyDescent="0.15">
      <c r="A14" s="440"/>
      <c r="B14" s="440"/>
      <c r="C14" s="440"/>
      <c r="D14" s="457"/>
      <c r="E14" s="440"/>
      <c r="F14" s="440"/>
      <c r="G14" s="440"/>
    </row>
    <row r="15" spans="1:7" ht="71.25" customHeight="1" x14ac:dyDescent="0.15">
      <c r="A15" s="440"/>
      <c r="B15" s="423" t="s">
        <v>29</v>
      </c>
      <c r="C15" s="423"/>
      <c r="D15" s="458">
        <f>'2024_BannerMD_BMT_AUT_ADULT'!D16</f>
        <v>2394</v>
      </c>
      <c r="E15" s="599" t="str">
        <f>'2024_BannerMD_BMT_AUT_ADULT'!E16</f>
        <v>Days 11+/61+ paid at the per diem rate are not subject to the transplant outlier (prep and transplant through day 60) but are subject to outlier pursuant to the transplant specialty contract at an established threshold of $7,263.18</v>
      </c>
      <c r="F15" s="600"/>
      <c r="G15" s="601"/>
    </row>
    <row r="16" spans="1:7" ht="12.75" x14ac:dyDescent="0.15">
      <c r="A16" s="440"/>
      <c r="B16" s="459"/>
      <c r="C16" s="459"/>
      <c r="D16" s="460"/>
      <c r="E16" s="440"/>
      <c r="F16" s="440"/>
      <c r="G16" s="440"/>
    </row>
    <row r="17" spans="1:7" ht="12.75" x14ac:dyDescent="0.15">
      <c r="A17" s="440"/>
      <c r="B17" s="461"/>
      <c r="C17" s="461"/>
      <c r="D17" s="462" t="s">
        <v>50</v>
      </c>
      <c r="E17" s="440"/>
      <c r="F17" s="440"/>
      <c r="G17" s="440"/>
    </row>
    <row r="18" spans="1:7" ht="76.5" x14ac:dyDescent="0.15">
      <c r="B18" s="463" t="s">
        <v>245</v>
      </c>
      <c r="C18" s="464">
        <v>890078</v>
      </c>
      <c r="D18" s="422">
        <f t="shared" ref="D18" si="1">ROUND(C18*$C$24,0)</f>
        <v>919718</v>
      </c>
    </row>
    <row r="20" spans="1:7" ht="54" customHeight="1" x14ac:dyDescent="0.15">
      <c r="A20" s="465"/>
      <c r="B20" s="593"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94"/>
      <c r="D20" s="594"/>
      <c r="E20" s="594"/>
      <c r="F20" s="594"/>
      <c r="G20" s="595"/>
    </row>
    <row r="22" spans="1:7" ht="29.45" customHeight="1" x14ac:dyDescent="0.15">
      <c r="B22" s="593" t="s">
        <v>95</v>
      </c>
      <c r="C22" s="594"/>
      <c r="D22" s="594"/>
      <c r="E22" s="594"/>
      <c r="F22" s="594"/>
      <c r="G22" s="595"/>
    </row>
    <row r="23" spans="1:7" ht="12.75" hidden="1" x14ac:dyDescent="0.15">
      <c r="B23" s="466" t="s">
        <v>52</v>
      </c>
      <c r="C23" s="440"/>
      <c r="D23" s="440"/>
      <c r="E23" s="440"/>
      <c r="F23" s="440"/>
    </row>
    <row r="24" spans="1:7" ht="18" hidden="1" x14ac:dyDescent="0.15">
      <c r="B24" s="467" t="s">
        <v>33</v>
      </c>
      <c r="C24" s="484">
        <f>'2024_BannerMD_BMT_AUT_ADULT'!$C$21</f>
        <v>1.0333000000000001</v>
      </c>
      <c r="D24" s="468"/>
      <c r="E24" s="468"/>
    </row>
    <row r="25" spans="1:7" ht="15.6" customHeight="1" x14ac:dyDescent="0.15">
      <c r="B25" s="440"/>
      <c r="C25" s="469"/>
    </row>
  </sheetData>
  <mergeCells count="7">
    <mergeCell ref="B22:G22"/>
    <mergeCell ref="A2:G2"/>
    <mergeCell ref="A3:G3"/>
    <mergeCell ref="A4:G4"/>
    <mergeCell ref="A5:G5"/>
    <mergeCell ref="E15:G15"/>
    <mergeCell ref="B20:G20"/>
  </mergeCells>
  <printOptions horizontalCentered="1"/>
  <pageMargins left="0.25" right="0.25" top="0.25" bottom="0.25" header="0.25" footer="0.25"/>
  <pageSetup scale="85"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95">
    <tabColor theme="7"/>
    <pageSetUpPr fitToPage="1"/>
  </sheetPr>
  <dimension ref="A1:G24"/>
  <sheetViews>
    <sheetView showGridLines="0" zoomScale="90" zoomScaleNormal="90" zoomScaleSheetLayoutView="70" workbookViewId="0">
      <selection activeCell="E14" sqref="E14:G14"/>
    </sheetView>
  </sheetViews>
  <sheetFormatPr defaultColWidth="9" defaultRowHeight="12" x14ac:dyDescent="0.15"/>
  <cols>
    <col min="1" max="1" width="3.5" style="10" customWidth="1"/>
    <col min="2" max="2" width="66" style="10" customWidth="1"/>
    <col min="3" max="3" width="25.125" style="10" hidden="1" customWidth="1"/>
    <col min="4" max="4" width="25.125" style="10" customWidth="1"/>
    <col min="5" max="5" width="10.5" style="10" customWidth="1"/>
    <col min="6" max="6" width="11.25" style="10" customWidth="1"/>
    <col min="7" max="7" width="23.75" style="10" customWidth="1"/>
    <col min="8" max="16384" width="9" style="10"/>
  </cols>
  <sheetData>
    <row r="1" spans="1:7" ht="12.75" x14ac:dyDescent="0.15">
      <c r="A1" s="15"/>
      <c r="B1" s="15"/>
      <c r="C1" s="15"/>
      <c r="D1" s="15"/>
      <c r="E1" s="15"/>
      <c r="F1" s="15"/>
      <c r="G1" s="15"/>
    </row>
    <row r="2" spans="1:7" ht="19.899999999999999" customHeight="1" x14ac:dyDescent="0.15">
      <c r="A2" s="540" t="s">
        <v>241</v>
      </c>
      <c r="B2" s="540"/>
      <c r="C2" s="540"/>
      <c r="D2" s="540"/>
      <c r="E2" s="540"/>
      <c r="F2" s="540"/>
      <c r="G2" s="540"/>
    </row>
    <row r="3" spans="1:7" ht="19.899999999999999" customHeight="1" x14ac:dyDescent="0.15">
      <c r="A3" s="540" t="s">
        <v>246</v>
      </c>
      <c r="B3" s="540"/>
      <c r="C3" s="540"/>
      <c r="D3" s="540"/>
      <c r="E3" s="540"/>
      <c r="F3" s="540"/>
      <c r="G3" s="540"/>
    </row>
    <row r="4" spans="1:7" ht="19.899999999999999" customHeight="1" x14ac:dyDescent="0.15">
      <c r="A4" s="541" t="s">
        <v>211</v>
      </c>
      <c r="B4" s="541"/>
      <c r="C4" s="541"/>
      <c r="D4" s="541"/>
      <c r="E4" s="541"/>
      <c r="F4" s="541"/>
      <c r="G4" s="541"/>
    </row>
    <row r="5" spans="1:7" ht="19.899999999999999" customHeight="1" x14ac:dyDescent="0.15">
      <c r="A5" s="575" t="s">
        <v>212</v>
      </c>
      <c r="B5" s="575"/>
      <c r="C5" s="575"/>
      <c r="D5" s="575"/>
      <c r="E5" s="575"/>
      <c r="F5" s="540"/>
      <c r="G5" s="540"/>
    </row>
    <row r="6" spans="1:7" ht="18" customHeight="1" x14ac:dyDescent="0.15">
      <c r="A6" s="15" t="s">
        <v>44</v>
      </c>
      <c r="B6" s="15" t="s">
        <v>44</v>
      </c>
      <c r="C6" s="15"/>
      <c r="D6" s="2"/>
      <c r="E6" s="15"/>
      <c r="F6" s="15"/>
      <c r="G6" s="15"/>
    </row>
    <row r="7" spans="1:7" ht="41.1" customHeight="1" x14ac:dyDescent="0.15">
      <c r="A7" s="15"/>
      <c r="B7" s="18"/>
      <c r="C7" s="129" t="s">
        <v>21</v>
      </c>
      <c r="D7" s="284" t="s">
        <v>243</v>
      </c>
      <c r="E7" s="17"/>
      <c r="F7" s="17"/>
      <c r="G7" s="17"/>
    </row>
    <row r="8" spans="1:7" ht="39.950000000000003" customHeight="1" x14ac:dyDescent="0.15">
      <c r="A8" s="15"/>
      <c r="B8" s="384" t="s">
        <v>23</v>
      </c>
      <c r="C8" s="240">
        <v>7888</v>
      </c>
      <c r="D8" s="143">
        <f>ROUND(C8*$C$23,0)</f>
        <v>8151</v>
      </c>
      <c r="E8" s="17"/>
      <c r="F8" s="17"/>
      <c r="G8" s="17"/>
    </row>
    <row r="9" spans="1:7" ht="39.950000000000003" customHeight="1" x14ac:dyDescent="0.15">
      <c r="A9" s="15"/>
      <c r="B9" s="78" t="s">
        <v>25</v>
      </c>
      <c r="C9" s="259">
        <v>176187</v>
      </c>
      <c r="D9" s="143">
        <f>ROUND(C9*$C$23,0)</f>
        <v>182054</v>
      </c>
      <c r="E9" s="15"/>
      <c r="F9" s="15"/>
      <c r="G9" s="15"/>
    </row>
    <row r="10" spans="1:7" ht="57.75" customHeight="1" x14ac:dyDescent="0.15">
      <c r="A10" s="15"/>
      <c r="B10" s="29" t="s">
        <v>26</v>
      </c>
      <c r="C10" s="258">
        <v>149081</v>
      </c>
      <c r="D10" s="143">
        <f>ROUND(C10*$C$23,0)</f>
        <v>154045</v>
      </c>
      <c r="E10" s="15"/>
      <c r="F10" s="15"/>
      <c r="G10" s="15"/>
    </row>
    <row r="11" spans="1:7" ht="39.950000000000003" customHeight="1" x14ac:dyDescent="0.15">
      <c r="A11" s="15"/>
      <c r="B11" s="29" t="s">
        <v>27</v>
      </c>
      <c r="C11" s="258">
        <v>12122</v>
      </c>
      <c r="D11" s="143">
        <f>ROUND(C11*$C$23,0)</f>
        <v>12526</v>
      </c>
      <c r="E11" s="15"/>
      <c r="F11" s="15"/>
      <c r="G11" s="15"/>
    </row>
    <row r="12" spans="1:7" ht="39.950000000000003" customHeight="1" x14ac:dyDescent="0.15">
      <c r="A12" s="15"/>
      <c r="B12" s="21" t="s">
        <v>244</v>
      </c>
      <c r="C12" s="171">
        <f>SUM(C8:C11)</f>
        <v>345278</v>
      </c>
      <c r="D12" s="171">
        <f>SUM(D8:D11)</f>
        <v>356776</v>
      </c>
      <c r="E12" s="15"/>
      <c r="F12" s="15"/>
      <c r="G12" s="15"/>
    </row>
    <row r="13" spans="1:7" ht="12.75" x14ac:dyDescent="0.15">
      <c r="A13" s="15"/>
      <c r="B13" s="15"/>
      <c r="C13" s="15"/>
      <c r="D13" s="147"/>
      <c r="E13" s="15"/>
      <c r="F13" s="15"/>
      <c r="G13" s="15"/>
    </row>
    <row r="14" spans="1:7" ht="71.25" customHeight="1" x14ac:dyDescent="0.15">
      <c r="A14" s="15"/>
      <c r="B14" s="5" t="s">
        <v>29</v>
      </c>
      <c r="C14" s="146">
        <v>2234</v>
      </c>
      <c r="D14" s="143">
        <v>2394</v>
      </c>
      <c r="E14" s="542" t="s">
        <v>247</v>
      </c>
      <c r="F14" s="543"/>
      <c r="G14" s="544"/>
    </row>
    <row r="15" spans="1:7" ht="12.75" x14ac:dyDescent="0.15">
      <c r="A15" s="15"/>
      <c r="B15" s="9"/>
      <c r="C15" s="9"/>
      <c r="D15" s="164"/>
      <c r="E15" s="15"/>
      <c r="F15" s="15"/>
      <c r="G15" s="15"/>
    </row>
    <row r="16" spans="1:7" ht="12.75" x14ac:dyDescent="0.15">
      <c r="A16" s="15"/>
      <c r="B16" s="1"/>
      <c r="C16" s="1"/>
      <c r="D16" s="174" t="s">
        <v>50</v>
      </c>
      <c r="E16" s="15"/>
      <c r="F16" s="15"/>
      <c r="G16" s="15"/>
    </row>
    <row r="17" spans="1:7" ht="76.5" x14ac:dyDescent="0.15">
      <c r="B17" s="383" t="s">
        <v>245</v>
      </c>
      <c r="C17" s="175">
        <v>923189</v>
      </c>
      <c r="D17" s="143">
        <f>ROUND(C17*$C$23,0)</f>
        <v>953931</v>
      </c>
    </row>
    <row r="19" spans="1:7" ht="51" hidden="1" customHeight="1" x14ac:dyDescent="0.15">
      <c r="A19" s="12"/>
      <c r="B19"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38"/>
      <c r="D19" s="538"/>
      <c r="E19" s="538"/>
      <c r="F19" s="538"/>
      <c r="G19" s="539"/>
    </row>
    <row r="21" spans="1:7" ht="29.45" customHeight="1" x14ac:dyDescent="0.15">
      <c r="B21" s="537" t="s">
        <v>95</v>
      </c>
      <c r="C21" s="538"/>
      <c r="D21" s="538"/>
      <c r="E21" s="538"/>
      <c r="F21" s="538"/>
      <c r="G21" s="539"/>
    </row>
    <row r="22" spans="1:7" ht="12.75" hidden="1" x14ac:dyDescent="0.15">
      <c r="B22" s="136" t="s">
        <v>52</v>
      </c>
      <c r="C22" s="15"/>
      <c r="D22" s="15"/>
      <c r="E22" s="15"/>
      <c r="F22" s="15"/>
    </row>
    <row r="23" spans="1:7" ht="18" hidden="1" x14ac:dyDescent="0.15">
      <c r="B23" s="25" t="s">
        <v>33</v>
      </c>
      <c r="C23" s="484">
        <f>'2024_BannerMD_BMT_AUT_ADULT'!$C$21</f>
        <v>1.0333000000000001</v>
      </c>
      <c r="D23" s="32"/>
      <c r="E23" s="32"/>
    </row>
    <row r="24" spans="1:7" ht="15.6" customHeight="1" x14ac:dyDescent="0.15">
      <c r="B24" s="15"/>
      <c r="C24" s="193"/>
    </row>
  </sheetData>
  <mergeCells count="7">
    <mergeCell ref="B21:G21"/>
    <mergeCell ref="B19:G19"/>
    <mergeCell ref="A2:G2"/>
    <mergeCell ref="A3:G3"/>
    <mergeCell ref="A4:G4"/>
    <mergeCell ref="A5:G5"/>
    <mergeCell ref="E14:G14"/>
  </mergeCells>
  <printOptions horizontalCentered="1"/>
  <pageMargins left="0.25" right="0.25" top="0.25" bottom="0.25" header="0.25" footer="0.25"/>
  <pageSetup scale="8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5"/>
    <pageSetUpPr fitToPage="1"/>
  </sheetPr>
  <dimension ref="B1:H20"/>
  <sheetViews>
    <sheetView showGridLines="0" zoomScale="90" zoomScaleNormal="90" zoomScaleSheetLayoutView="70" workbookViewId="0">
      <selection activeCell="B3" sqref="B3:E3"/>
    </sheetView>
  </sheetViews>
  <sheetFormatPr defaultColWidth="9" defaultRowHeight="12.75" x14ac:dyDescent="0.15"/>
  <cols>
    <col min="1" max="1" width="2.875" style="15" customWidth="1"/>
    <col min="2" max="2" width="64" style="15" customWidth="1"/>
    <col min="3" max="3" width="11.5" style="15" hidden="1" customWidth="1"/>
    <col min="4" max="4" width="20.625" style="15" customWidth="1"/>
    <col min="5" max="5" width="41.5" style="15" customWidth="1"/>
    <col min="6" max="16384" width="9" style="15"/>
  </cols>
  <sheetData>
    <row r="1" spans="2:8" x14ac:dyDescent="0.15">
      <c r="H1" s="253"/>
    </row>
    <row r="2" spans="2:8" s="11" customFormat="1" ht="15.75" x14ac:dyDescent="0.15">
      <c r="B2" s="540" t="s">
        <v>66</v>
      </c>
      <c r="C2" s="540"/>
      <c r="D2" s="540"/>
      <c r="E2" s="540"/>
    </row>
    <row r="3" spans="2:8" s="11" customFormat="1" ht="15.75" x14ac:dyDescent="0.15">
      <c r="B3" s="540" t="s">
        <v>73</v>
      </c>
      <c r="C3" s="540"/>
      <c r="D3" s="540"/>
      <c r="E3" s="540"/>
    </row>
    <row r="4" spans="2:8" s="11" customFormat="1" ht="15.75" x14ac:dyDescent="0.15">
      <c r="B4" s="541" t="str">
        <f>'2024_BannerMD_BMT_AUT_ADULT'!A4</f>
        <v>EFFECTIVE 10/01/2024 THROUGH 9/30/2025</v>
      </c>
      <c r="C4" s="541"/>
      <c r="D4" s="541"/>
      <c r="E4" s="541"/>
      <c r="F4" s="130"/>
    </row>
    <row r="5" spans="2:8" s="11" customFormat="1" ht="15.75" x14ac:dyDescent="0.15">
      <c r="B5" s="540" t="s">
        <v>68</v>
      </c>
      <c r="C5" s="540"/>
      <c r="D5" s="540"/>
      <c r="E5" s="540"/>
    </row>
    <row r="6" spans="2:8" s="12" customFormat="1" ht="15" x14ac:dyDescent="0.15">
      <c r="B6" s="13"/>
      <c r="C6" s="13"/>
      <c r="D6" s="14"/>
      <c r="E6" s="14"/>
    </row>
    <row r="7" spans="2:8" x14ac:dyDescent="0.15">
      <c r="B7" s="17"/>
      <c r="C7" s="17"/>
      <c r="D7" s="2" t="s">
        <v>19</v>
      </c>
      <c r="E7" s="2"/>
    </row>
    <row r="8" spans="2:8" ht="35.1" customHeight="1" x14ac:dyDescent="0.15">
      <c r="B8" s="18" t="s">
        <v>20</v>
      </c>
      <c r="C8" s="19" t="s">
        <v>21</v>
      </c>
      <c r="D8" s="18" t="s">
        <v>22</v>
      </c>
      <c r="E8" s="2"/>
    </row>
    <row r="9" spans="2:8" ht="46.5" customHeight="1" x14ac:dyDescent="0.15">
      <c r="B9" s="386" t="s">
        <v>23</v>
      </c>
      <c r="C9" s="170">
        <v>4832</v>
      </c>
      <c r="D9" s="143">
        <f>ROUND(C9*C$19,0)</f>
        <v>4993</v>
      </c>
      <c r="E9" s="2"/>
    </row>
    <row r="10" spans="2:8" ht="35.1" customHeight="1" x14ac:dyDescent="0.15">
      <c r="B10" s="4" t="s">
        <v>74</v>
      </c>
      <c r="C10" s="165">
        <v>114419</v>
      </c>
      <c r="D10" s="143">
        <f>ROUND(C10*C$19,0)</f>
        <v>118229</v>
      </c>
      <c r="E10" s="20"/>
    </row>
    <row r="11" spans="2:8" ht="35.1" customHeight="1" x14ac:dyDescent="0.15">
      <c r="B11" s="21" t="s">
        <v>75</v>
      </c>
      <c r="C11" s="144">
        <f>SUM(C9:C10)</f>
        <v>119251</v>
      </c>
      <c r="D11" s="144">
        <f>SUM(D9:D10)</f>
        <v>123222</v>
      </c>
    </row>
    <row r="12" spans="2:8" x14ac:dyDescent="0.15">
      <c r="D12" s="145"/>
    </row>
    <row r="13" spans="2:8" ht="72.75" customHeight="1" x14ac:dyDescent="0.15">
      <c r="B13" s="5" t="s">
        <v>76</v>
      </c>
      <c r="C13" s="5">
        <v>2317</v>
      </c>
      <c r="D13" s="143">
        <f>ROUND(C13*C$19,0)</f>
        <v>2394</v>
      </c>
      <c r="E13" s="542" t="str">
        <f>'2024_BannerMD_BMT_AUT_ADULT'!E16</f>
        <v>Days 11+/61+ paid at the per diem rate are not subject to the transplant outlier (prep and transplant through day 60) but are subject to outlier pursuant to the transplant specialty contract at an established threshold of $7,263.18</v>
      </c>
      <c r="F13" s="544"/>
    </row>
    <row r="14" spans="2:8" x14ac:dyDescent="0.15">
      <c r="B14" s="9"/>
      <c r="C14" s="9"/>
      <c r="D14" s="8"/>
    </row>
    <row r="15" spans="2:8" ht="60.75" customHeight="1" x14ac:dyDescent="0.15">
      <c r="B15" s="537" t="s">
        <v>31</v>
      </c>
      <c r="C15" s="538"/>
      <c r="D15" s="538"/>
      <c r="E15" s="539"/>
    </row>
    <row r="16" spans="2:8" x14ac:dyDescent="0.15">
      <c r="B16" s="9"/>
      <c r="C16" s="9"/>
      <c r="D16" s="8"/>
    </row>
    <row r="18" spans="2:3" hidden="1" x14ac:dyDescent="0.15">
      <c r="B18" s="136" t="s">
        <v>52</v>
      </c>
    </row>
    <row r="19" spans="2:3" ht="18" hidden="1" x14ac:dyDescent="0.15">
      <c r="B19" s="25" t="s">
        <v>33</v>
      </c>
      <c r="C19" s="484">
        <f>'2024_BannerMD_BMT_AUT_ADULT'!$C$21</f>
        <v>1.0333000000000001</v>
      </c>
    </row>
    <row r="20" spans="2:3" x14ac:dyDescent="0.15">
      <c r="C20" s="26"/>
    </row>
  </sheetData>
  <mergeCells count="6">
    <mergeCell ref="B15:E15"/>
    <mergeCell ref="B3:E3"/>
    <mergeCell ref="B4:E4"/>
    <mergeCell ref="B5:E5"/>
    <mergeCell ref="B2:E2"/>
    <mergeCell ref="E13:F13"/>
  </mergeCells>
  <printOptions horizontalCentered="1"/>
  <pageMargins left="0.25" right="0.25" top="0.25" bottom="0.25" header="0.25" footer="0.25"/>
  <pageSetup scale="84"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96">
    <tabColor theme="8"/>
    <pageSetUpPr fitToPage="1"/>
  </sheetPr>
  <dimension ref="A1:I25"/>
  <sheetViews>
    <sheetView showGridLines="0" zoomScale="90" zoomScaleNormal="90" zoomScaleSheetLayoutView="70" workbookViewId="0">
      <selection activeCell="F11" sqref="F11"/>
    </sheetView>
  </sheetViews>
  <sheetFormatPr defaultColWidth="9" defaultRowHeight="12" x14ac:dyDescent="0.15"/>
  <cols>
    <col min="1" max="1" width="3" style="10" customWidth="1"/>
    <col min="2" max="2" width="69.125" style="10" customWidth="1"/>
    <col min="3" max="3" width="27.25" style="10" hidden="1" customWidth="1"/>
    <col min="4" max="4" width="21.125" style="10" bestFit="1" customWidth="1"/>
    <col min="5" max="6" width="8.875" style="10" customWidth="1"/>
    <col min="7" max="7" width="28.875" style="10" customWidth="1"/>
    <col min="8" max="16384" width="9" style="10"/>
  </cols>
  <sheetData>
    <row r="1" spans="1:7" ht="18" customHeight="1" x14ac:dyDescent="0.15"/>
    <row r="2" spans="1:7" ht="19.899999999999999" customHeight="1" x14ac:dyDescent="0.15">
      <c r="A2" s="602" t="s">
        <v>248</v>
      </c>
      <c r="B2" s="602"/>
      <c r="C2" s="602"/>
      <c r="D2" s="602"/>
      <c r="E2" s="602"/>
      <c r="F2" s="602"/>
      <c r="G2" s="602"/>
    </row>
    <row r="3" spans="1:7" ht="19.899999999999999" customHeight="1" x14ac:dyDescent="0.15">
      <c r="A3" s="602" t="s">
        <v>16</v>
      </c>
      <c r="B3" s="602"/>
      <c r="C3" s="602"/>
      <c r="D3" s="602"/>
      <c r="E3" s="602"/>
      <c r="F3" s="602"/>
      <c r="G3" s="602"/>
    </row>
    <row r="4" spans="1:7" s="3" customFormat="1" ht="19.899999999999999" customHeight="1" x14ac:dyDescent="0.15">
      <c r="A4" s="603" t="str">
        <f>'2024_BannerMD_BMT_AUT_ADULT'!A4:E4</f>
        <v>EFFECTIVE 10/01/2024 THROUGH 9/30/2025</v>
      </c>
      <c r="B4" s="603"/>
      <c r="C4" s="603"/>
      <c r="D4" s="603"/>
      <c r="E4" s="603"/>
      <c r="F4" s="603"/>
      <c r="G4" s="603"/>
    </row>
    <row r="5" spans="1:7" ht="19.899999999999999" customHeight="1" x14ac:dyDescent="0.15">
      <c r="A5" s="602" t="s">
        <v>249</v>
      </c>
      <c r="B5" s="602"/>
      <c r="C5" s="602"/>
      <c r="D5" s="602"/>
      <c r="E5" s="602"/>
      <c r="F5" s="602"/>
      <c r="G5" s="602"/>
    </row>
    <row r="6" spans="1:7" ht="12.75" x14ac:dyDescent="0.15">
      <c r="A6" s="70"/>
      <c r="B6" s="70"/>
      <c r="C6" s="70"/>
      <c r="D6" s="70"/>
      <c r="E6" s="70"/>
      <c r="F6" s="70"/>
      <c r="G6" s="70"/>
    </row>
    <row r="7" spans="1:7" ht="18.75" customHeight="1" x14ac:dyDescent="0.15">
      <c r="A7" s="71"/>
      <c r="B7" s="72"/>
      <c r="C7" s="72"/>
      <c r="D7" s="70" t="s">
        <v>19</v>
      </c>
      <c r="E7" s="70"/>
      <c r="F7" s="70"/>
      <c r="G7" s="70"/>
    </row>
    <row r="8" spans="1:7" s="15" customFormat="1" ht="25.5" x14ac:dyDescent="0.15">
      <c r="A8" s="71"/>
      <c r="B8" s="73" t="s">
        <v>20</v>
      </c>
      <c r="C8" s="129" t="s">
        <v>21</v>
      </c>
      <c r="D8" s="73" t="s">
        <v>22</v>
      </c>
      <c r="E8" s="70"/>
      <c r="F8" s="70"/>
      <c r="G8" s="70"/>
    </row>
    <row r="9" spans="1:7" s="15" customFormat="1" ht="46.5" customHeight="1" x14ac:dyDescent="0.15">
      <c r="A9" s="71"/>
      <c r="B9" s="384" t="s">
        <v>23</v>
      </c>
      <c r="C9" s="210">
        <v>5903</v>
      </c>
      <c r="D9" s="143">
        <f>ROUND(C9*$C$24,0)</f>
        <v>6100</v>
      </c>
      <c r="E9" s="70"/>
      <c r="F9" s="70"/>
      <c r="G9" s="70"/>
    </row>
    <row r="10" spans="1:7" s="15" customFormat="1" ht="39.950000000000003" customHeight="1" x14ac:dyDescent="0.15">
      <c r="A10" s="71"/>
      <c r="B10" s="74" t="s">
        <v>24</v>
      </c>
      <c r="C10" s="227">
        <v>14610</v>
      </c>
      <c r="D10" s="143">
        <f t="shared" ref="D10:D13" si="0">ROUND(C10*$C$24,0)</f>
        <v>15097</v>
      </c>
      <c r="E10" s="75"/>
      <c r="F10" s="71"/>
      <c r="G10" s="71"/>
    </row>
    <row r="11" spans="1:7" s="15" customFormat="1" ht="39.950000000000003" customHeight="1" x14ac:dyDescent="0.15">
      <c r="A11" s="71"/>
      <c r="B11" s="74" t="s">
        <v>25</v>
      </c>
      <c r="C11" s="228">
        <v>109571</v>
      </c>
      <c r="D11" s="143">
        <f t="shared" si="0"/>
        <v>113220</v>
      </c>
      <c r="E11" s="75"/>
      <c r="F11" s="71"/>
      <c r="G11" s="71"/>
    </row>
    <row r="12" spans="1:7" s="15" customFormat="1" ht="39.950000000000003" customHeight="1" x14ac:dyDescent="0.15">
      <c r="A12" s="71"/>
      <c r="B12" s="76" t="s">
        <v>26</v>
      </c>
      <c r="C12" s="228">
        <v>27759</v>
      </c>
      <c r="D12" s="143">
        <f t="shared" si="0"/>
        <v>28683</v>
      </c>
      <c r="E12" s="75"/>
      <c r="F12" s="71"/>
      <c r="G12" s="71"/>
    </row>
    <row r="13" spans="1:7" s="15" customFormat="1" ht="39.950000000000003" customHeight="1" x14ac:dyDescent="0.15">
      <c r="A13" s="71"/>
      <c r="B13" s="76" t="s">
        <v>27</v>
      </c>
      <c r="C13" s="228">
        <v>10227</v>
      </c>
      <c r="D13" s="143">
        <f t="shared" si="0"/>
        <v>10568</v>
      </c>
      <c r="E13" s="75"/>
      <c r="F13" s="71"/>
      <c r="G13" s="71"/>
    </row>
    <row r="14" spans="1:7" s="15" customFormat="1" ht="39.950000000000003" customHeight="1" x14ac:dyDescent="0.15">
      <c r="A14" s="71"/>
      <c r="B14" s="77" t="s">
        <v>250</v>
      </c>
      <c r="C14" s="178">
        <f>SUM(C9:C13)</f>
        <v>168070</v>
      </c>
      <c r="D14" s="178">
        <f>SUM(D9:D13)</f>
        <v>173668</v>
      </c>
      <c r="E14" s="71"/>
      <c r="F14" s="71"/>
      <c r="G14" s="71"/>
    </row>
    <row r="15" spans="1:7" ht="12.75" x14ac:dyDescent="0.15">
      <c r="A15" s="71"/>
      <c r="B15" s="71"/>
      <c r="C15" s="71"/>
      <c r="D15" s="179"/>
      <c r="E15" s="71"/>
      <c r="F15" s="71"/>
      <c r="G15" s="71"/>
    </row>
    <row r="16" spans="1:7" ht="73.5" customHeight="1" x14ac:dyDescent="0.15">
      <c r="A16" s="71"/>
      <c r="B16" s="5" t="s">
        <v>29</v>
      </c>
      <c r="C16" s="5">
        <v>2317</v>
      </c>
      <c r="D16" s="143">
        <f>ROUND(C16*$C$24,0)</f>
        <v>2394</v>
      </c>
      <c r="E16" s="542" t="str">
        <f>'2024_BannerMD_BMT_AUT_ADULT'!E16</f>
        <v>Days 11+/61+ paid at the per diem rate are not subject to the transplant outlier (prep and transplant through day 60) but are subject to outlier pursuant to the transplant specialty contract at an established threshold of $7,263.18</v>
      </c>
      <c r="F16" s="543"/>
      <c r="G16" s="544"/>
    </row>
    <row r="17" spans="1:9" ht="12.75" x14ac:dyDescent="0.15">
      <c r="B17" s="9"/>
      <c r="C17" s="9"/>
      <c r="D17" s="8"/>
    </row>
    <row r="18" spans="1:9" ht="51.75" customHeight="1" x14ac:dyDescent="0.15">
      <c r="A18" s="71"/>
      <c r="B18"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538"/>
      <c r="D18" s="538"/>
      <c r="E18" s="538"/>
      <c r="F18" s="538"/>
      <c r="G18" s="539"/>
    </row>
    <row r="20" spans="1:9" s="15" customFormat="1" ht="36.75" customHeight="1" x14ac:dyDescent="0.15">
      <c r="B20" s="546" t="s">
        <v>38</v>
      </c>
      <c r="C20" s="547"/>
      <c r="D20" s="547"/>
      <c r="E20" s="547"/>
      <c r="F20" s="547"/>
      <c r="G20" s="548"/>
      <c r="H20" s="10"/>
      <c r="I20" s="10"/>
    </row>
    <row r="22" spans="1:9" ht="13.5" customHeight="1" x14ac:dyDescent="0.15"/>
    <row r="23" spans="1:9" ht="12.75" hidden="1" x14ac:dyDescent="0.15">
      <c r="B23" s="136" t="s">
        <v>52</v>
      </c>
      <c r="C23" s="15"/>
      <c r="D23" s="15"/>
      <c r="E23" s="15"/>
      <c r="F23" s="15"/>
    </row>
    <row r="24" spans="1:9" ht="18" hidden="1" x14ac:dyDescent="0.15">
      <c r="B24" s="25" t="s">
        <v>33</v>
      </c>
      <c r="C24" s="484">
        <f>'2024_BannerMD_BMT_AUT_ADULT'!$C$21</f>
        <v>1.0333000000000001</v>
      </c>
    </row>
    <row r="25" spans="1:9" x14ac:dyDescent="0.15">
      <c r="C25" s="39"/>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4"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97">
    <tabColor theme="8"/>
    <pageSetUpPr fitToPage="1"/>
  </sheetPr>
  <dimension ref="A2:I26"/>
  <sheetViews>
    <sheetView showGridLines="0" zoomScale="90" zoomScaleNormal="90" zoomScaleSheetLayoutView="70" workbookViewId="0">
      <selection activeCell="F9" sqref="F9"/>
    </sheetView>
  </sheetViews>
  <sheetFormatPr defaultColWidth="9" defaultRowHeight="12" x14ac:dyDescent="0.15"/>
  <cols>
    <col min="1" max="1" width="3.375" style="10" customWidth="1"/>
    <col min="2" max="2" width="64" style="10" customWidth="1"/>
    <col min="3" max="3" width="17.5" style="10" hidden="1" customWidth="1"/>
    <col min="4" max="4" width="17.5" style="10" customWidth="1"/>
    <col min="5" max="6" width="8.875" style="10" customWidth="1"/>
    <col min="7" max="7" width="26.25" style="10" customWidth="1"/>
    <col min="8" max="16384" width="9" style="10"/>
  </cols>
  <sheetData>
    <row r="2" spans="1:7" s="11" customFormat="1" ht="19.899999999999999" customHeight="1" x14ac:dyDescent="0.15">
      <c r="A2" s="602" t="s">
        <v>248</v>
      </c>
      <c r="B2" s="602"/>
      <c r="C2" s="602"/>
      <c r="D2" s="602"/>
      <c r="E2" s="602"/>
      <c r="F2" s="602"/>
      <c r="G2" s="602"/>
    </row>
    <row r="3" spans="1:7" s="11" customFormat="1" ht="19.899999999999999" customHeight="1" x14ac:dyDescent="0.15">
      <c r="A3" s="602" t="s">
        <v>40</v>
      </c>
      <c r="B3" s="602"/>
      <c r="C3" s="602"/>
      <c r="D3" s="602"/>
      <c r="E3" s="602"/>
      <c r="F3" s="602"/>
      <c r="G3" s="602"/>
    </row>
    <row r="4" spans="1:7" s="11" customFormat="1" ht="19.899999999999999" customHeight="1" x14ac:dyDescent="0.15">
      <c r="A4" s="603" t="str">
        <f>'2024_BannerMD_BMT_AUT_ADULT'!A4:E4</f>
        <v>EFFECTIVE 10/01/2024 THROUGH 9/30/2025</v>
      </c>
      <c r="B4" s="603"/>
      <c r="C4" s="603"/>
      <c r="D4" s="603"/>
      <c r="E4" s="603"/>
      <c r="F4" s="603"/>
      <c r="G4" s="603"/>
    </row>
    <row r="5" spans="1:7" s="11" customFormat="1" ht="19.899999999999999" customHeight="1" x14ac:dyDescent="0.15">
      <c r="A5" s="602" t="s">
        <v>249</v>
      </c>
      <c r="B5" s="602"/>
      <c r="C5" s="602"/>
      <c r="D5" s="602"/>
      <c r="E5" s="602"/>
      <c r="F5" s="602"/>
      <c r="G5" s="602"/>
    </row>
    <row r="6" spans="1:7" ht="19.899999999999999" customHeight="1" x14ac:dyDescent="0.15">
      <c r="A6" s="68"/>
      <c r="B6" s="68"/>
      <c r="C6" s="68"/>
      <c r="D6" s="68"/>
      <c r="E6" s="68"/>
      <c r="F6" s="68"/>
      <c r="G6" s="68"/>
    </row>
    <row r="7" spans="1:7" ht="17.25" customHeight="1" x14ac:dyDescent="0.15">
      <c r="A7" s="60"/>
      <c r="B7" s="61"/>
      <c r="C7" s="61"/>
      <c r="D7" s="59" t="s">
        <v>19</v>
      </c>
      <c r="E7" s="59"/>
      <c r="F7" s="59"/>
      <c r="G7" s="59"/>
    </row>
    <row r="8" spans="1:7" s="15" customFormat="1" ht="35.1" customHeight="1" x14ac:dyDescent="0.15">
      <c r="A8" s="60"/>
      <c r="B8" s="62" t="s">
        <v>20</v>
      </c>
      <c r="C8" s="129" t="s">
        <v>21</v>
      </c>
      <c r="D8" s="62" t="s">
        <v>22</v>
      </c>
      <c r="E8" s="59"/>
      <c r="F8" s="59"/>
      <c r="G8" s="59"/>
    </row>
    <row r="9" spans="1:7" s="15" customFormat="1" ht="45" customHeight="1" x14ac:dyDescent="0.15">
      <c r="A9" s="60"/>
      <c r="B9" s="384" t="s">
        <v>23</v>
      </c>
      <c r="C9" s="210">
        <v>5944</v>
      </c>
      <c r="D9" s="143">
        <f>ROUND(C9*$C$22,0)</f>
        <v>6142</v>
      </c>
      <c r="E9" s="59"/>
      <c r="F9" s="59"/>
      <c r="G9" s="59"/>
    </row>
    <row r="10" spans="1:7" s="15" customFormat="1" ht="35.1" customHeight="1" x14ac:dyDescent="0.15">
      <c r="A10" s="60"/>
      <c r="B10" s="4" t="s">
        <v>186</v>
      </c>
      <c r="C10" s="229">
        <v>6824</v>
      </c>
      <c r="D10" s="143">
        <f t="shared" ref="D10:D14" si="0">ROUND(C10*$C$22,0)</f>
        <v>7051</v>
      </c>
      <c r="E10" s="64"/>
      <c r="F10" s="60"/>
      <c r="G10" s="60"/>
    </row>
    <row r="11" spans="1:7" s="15" customFormat="1" ht="35.1" customHeight="1" x14ac:dyDescent="0.15">
      <c r="A11" s="60"/>
      <c r="B11" s="65" t="s">
        <v>251</v>
      </c>
      <c r="C11" s="181">
        <v>19691</v>
      </c>
      <c r="D11" s="143">
        <f t="shared" si="0"/>
        <v>20347</v>
      </c>
      <c r="E11" s="64"/>
      <c r="F11" s="60"/>
      <c r="G11" s="60"/>
    </row>
    <row r="12" spans="1:7" s="15" customFormat="1" ht="35.1" customHeight="1" x14ac:dyDescent="0.15">
      <c r="A12" s="60"/>
      <c r="B12" s="63" t="s">
        <v>25</v>
      </c>
      <c r="C12" s="181">
        <v>103829</v>
      </c>
      <c r="D12" s="143">
        <f t="shared" si="0"/>
        <v>107287</v>
      </c>
      <c r="E12" s="64"/>
      <c r="F12" s="60"/>
      <c r="G12" s="60"/>
    </row>
    <row r="13" spans="1:7" s="15" customFormat="1" ht="35.1" customHeight="1" x14ac:dyDescent="0.15">
      <c r="A13" s="60"/>
      <c r="B13" s="66" t="s">
        <v>26</v>
      </c>
      <c r="C13" s="181">
        <v>37081</v>
      </c>
      <c r="D13" s="143">
        <f t="shared" si="0"/>
        <v>38316</v>
      </c>
      <c r="E13" s="64"/>
      <c r="F13" s="60"/>
      <c r="G13" s="60"/>
    </row>
    <row r="14" spans="1:7" s="15" customFormat="1" ht="35.1" customHeight="1" x14ac:dyDescent="0.15">
      <c r="A14" s="60"/>
      <c r="B14" s="66" t="s">
        <v>27</v>
      </c>
      <c r="C14" s="181">
        <v>14834</v>
      </c>
      <c r="D14" s="143">
        <f t="shared" si="0"/>
        <v>15328</v>
      </c>
      <c r="E14" s="64"/>
      <c r="F14" s="60"/>
      <c r="G14" s="60"/>
    </row>
    <row r="15" spans="1:7" s="49" customFormat="1" ht="35.1" customHeight="1" x14ac:dyDescent="0.15">
      <c r="A15" s="60"/>
      <c r="B15" s="67" t="s">
        <v>252</v>
      </c>
      <c r="C15" s="180">
        <f>SUM(C9:C14)</f>
        <v>188203</v>
      </c>
      <c r="D15" s="180">
        <f>SUM(D9:D14)</f>
        <v>194471</v>
      </c>
      <c r="E15" s="69"/>
      <c r="F15" s="69"/>
      <c r="G15" s="69"/>
    </row>
    <row r="16" spans="1:7" ht="12.75" x14ac:dyDescent="0.15">
      <c r="A16" s="15"/>
      <c r="B16" s="15"/>
      <c r="C16" s="15"/>
      <c r="D16" s="145"/>
    </row>
    <row r="17" spans="1:9" ht="88.5" customHeight="1" x14ac:dyDescent="0.15">
      <c r="A17" s="15"/>
      <c r="B17" s="5" t="s">
        <v>29</v>
      </c>
      <c r="C17" s="5">
        <v>2317</v>
      </c>
      <c r="D17" s="143">
        <f t="shared" ref="D17" si="1">ROUND(C17*$C$22,0)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ht="12.75" x14ac:dyDescent="0.15">
      <c r="A18" s="15"/>
      <c r="B18" s="9"/>
      <c r="C18" s="9"/>
      <c r="D18" s="8"/>
    </row>
    <row r="19" spans="1:9" ht="72" customHeight="1" x14ac:dyDescent="0.15">
      <c r="A19" s="60"/>
      <c r="B19" s="537" t="s">
        <v>253</v>
      </c>
      <c r="C19" s="538"/>
      <c r="D19" s="538"/>
      <c r="E19" s="538"/>
      <c r="F19" s="538"/>
      <c r="G19" s="539"/>
    </row>
    <row r="21" spans="1:9" ht="12.75" hidden="1" x14ac:dyDescent="0.15">
      <c r="B21" s="136" t="s">
        <v>52</v>
      </c>
      <c r="C21" s="15"/>
      <c r="D21" s="15"/>
      <c r="E21" s="15"/>
      <c r="F21" s="15"/>
    </row>
    <row r="22" spans="1:9" ht="18" hidden="1" x14ac:dyDescent="0.15">
      <c r="A22" s="15"/>
      <c r="B22" s="25" t="s">
        <v>33</v>
      </c>
      <c r="C22" s="484">
        <f>'2024_BannerMD_BMT_AUT_ADULT'!$C$21</f>
        <v>1.0333000000000001</v>
      </c>
      <c r="D22" s="15"/>
    </row>
    <row r="23" spans="1:9" x14ac:dyDescent="0.15">
      <c r="C23" s="39"/>
    </row>
    <row r="24" spans="1:9" s="15" customFormat="1" ht="36.75" customHeight="1" x14ac:dyDescent="0.15">
      <c r="B24" s="546" t="s">
        <v>38</v>
      </c>
      <c r="C24" s="547"/>
      <c r="D24" s="547"/>
      <c r="E24" s="547"/>
      <c r="F24" s="547"/>
      <c r="G24" s="548"/>
      <c r="H24" s="10"/>
      <c r="I24" s="10"/>
    </row>
    <row r="25" spans="1:9" ht="12" customHeight="1" x14ac:dyDescent="0.15">
      <c r="B25" s="587"/>
      <c r="C25" s="587"/>
      <c r="D25" s="587"/>
      <c r="E25" s="587"/>
      <c r="F25" s="587"/>
      <c r="G25" s="587"/>
    </row>
    <row r="26" spans="1:9" ht="6.6" customHeight="1" x14ac:dyDescent="0.15">
      <c r="B26" s="550"/>
      <c r="C26" s="550"/>
      <c r="D26" s="550"/>
      <c r="E26" s="550"/>
      <c r="F26" s="550"/>
      <c r="G26" s="550"/>
    </row>
  </sheetData>
  <mergeCells count="9">
    <mergeCell ref="B24:G24"/>
    <mergeCell ref="B25:G25"/>
    <mergeCell ref="B26:G26"/>
    <mergeCell ref="B19:G19"/>
    <mergeCell ref="A2:G2"/>
    <mergeCell ref="A3:G3"/>
    <mergeCell ref="A4:G4"/>
    <mergeCell ref="A5:G5"/>
    <mergeCell ref="E17:G17"/>
  </mergeCells>
  <printOptions horizontalCentered="1"/>
  <pageMargins left="0.25" right="0.25" top="0.25" bottom="0.25" header="0.25" footer="0.25"/>
  <pageSetup scale="90"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98">
    <tabColor theme="8"/>
    <pageSetUpPr fitToPage="1"/>
  </sheetPr>
  <dimension ref="A2:J26"/>
  <sheetViews>
    <sheetView showGridLines="0" zoomScale="90" zoomScaleNormal="90" zoomScaleSheetLayoutView="70" workbookViewId="0">
      <selection activeCell="D11" sqref="D11"/>
    </sheetView>
  </sheetViews>
  <sheetFormatPr defaultColWidth="9" defaultRowHeight="12" x14ac:dyDescent="0.15"/>
  <cols>
    <col min="1" max="1" width="2.125" style="10" customWidth="1"/>
    <col min="2" max="2" width="64" style="10" customWidth="1"/>
    <col min="3" max="3" width="25.125" style="10" hidden="1" customWidth="1"/>
    <col min="4" max="4" width="25.125" style="10" customWidth="1"/>
    <col min="5" max="6" width="8.875" style="10" customWidth="1"/>
    <col min="7" max="7" width="24.25" style="10" customWidth="1"/>
    <col min="8" max="16384" width="9" style="10"/>
  </cols>
  <sheetData>
    <row r="2" spans="1:10" ht="19.899999999999999" customHeight="1" x14ac:dyDescent="0.15">
      <c r="A2" s="602" t="s">
        <v>248</v>
      </c>
      <c r="B2" s="602"/>
      <c r="C2" s="602"/>
      <c r="D2" s="602"/>
      <c r="E2" s="602"/>
      <c r="F2" s="602"/>
      <c r="G2" s="602"/>
    </row>
    <row r="3" spans="1:10" ht="19.899999999999999" customHeight="1" x14ac:dyDescent="0.15">
      <c r="A3" s="540" t="s">
        <v>46</v>
      </c>
      <c r="B3" s="540"/>
      <c r="C3" s="540"/>
      <c r="D3" s="540"/>
      <c r="E3" s="540"/>
      <c r="F3" s="540"/>
      <c r="G3" s="540"/>
    </row>
    <row r="4" spans="1:10" s="3" customFormat="1" ht="19.899999999999999" customHeight="1" x14ac:dyDescent="0.15">
      <c r="A4" s="603" t="str">
        <f>'2024_BannerMD_BMT_AUT_ADULT'!A4</f>
        <v>EFFECTIVE 10/01/2024 THROUGH 9/30/2025</v>
      </c>
      <c r="B4" s="603"/>
      <c r="C4" s="603"/>
      <c r="D4" s="603"/>
      <c r="E4" s="603"/>
      <c r="F4" s="603"/>
      <c r="G4" s="603"/>
    </row>
    <row r="5" spans="1:10" ht="19.899999999999999" customHeight="1" x14ac:dyDescent="0.15">
      <c r="A5" s="602" t="s">
        <v>249</v>
      </c>
      <c r="B5" s="602"/>
      <c r="C5" s="602"/>
      <c r="D5" s="602"/>
      <c r="E5" s="602"/>
      <c r="F5" s="602"/>
      <c r="G5" s="602"/>
    </row>
    <row r="6" spans="1:10" ht="12.75" x14ac:dyDescent="0.15">
      <c r="A6" s="60"/>
      <c r="B6" s="60"/>
      <c r="C6" s="60"/>
      <c r="D6" s="59"/>
      <c r="E6" s="60"/>
      <c r="F6" s="60"/>
      <c r="G6" s="60"/>
    </row>
    <row r="7" spans="1:10" ht="35.1" customHeight="1" x14ac:dyDescent="0.15">
      <c r="A7" s="60"/>
      <c r="B7" s="61"/>
      <c r="C7" s="61"/>
      <c r="D7" s="59" t="s">
        <v>19</v>
      </c>
      <c r="E7" s="59"/>
      <c r="F7" s="59"/>
      <c r="G7" s="59"/>
    </row>
    <row r="8" spans="1:10" s="15" customFormat="1" ht="42" customHeight="1" x14ac:dyDescent="0.15">
      <c r="A8" s="60"/>
      <c r="B8" s="62" t="s">
        <v>20</v>
      </c>
      <c r="C8" s="28" t="s">
        <v>21</v>
      </c>
      <c r="D8" s="62" t="s">
        <v>22</v>
      </c>
      <c r="E8" s="59"/>
      <c r="F8" s="59"/>
      <c r="G8" s="59"/>
    </row>
    <row r="9" spans="1:10" s="15" customFormat="1" ht="48" customHeight="1" x14ac:dyDescent="0.15">
      <c r="A9" s="60"/>
      <c r="B9" s="384" t="s">
        <v>23</v>
      </c>
      <c r="C9" s="224">
        <v>6033</v>
      </c>
      <c r="D9" s="140">
        <f>ROUND(C9*$C$26,0)</f>
        <v>6234</v>
      </c>
      <c r="E9" s="59"/>
      <c r="F9" s="59"/>
      <c r="G9" s="59"/>
    </row>
    <row r="10" spans="1:10" s="15" customFormat="1" ht="32.25" customHeight="1" x14ac:dyDescent="0.15">
      <c r="A10" s="60"/>
      <c r="B10" s="4" t="s">
        <v>97</v>
      </c>
      <c r="C10" s="264">
        <v>7503</v>
      </c>
      <c r="D10" s="140">
        <f t="shared" ref="D10:D14" si="0">ROUND(C10*$C$26,0)</f>
        <v>7753</v>
      </c>
      <c r="E10" s="64"/>
      <c r="F10" s="60"/>
      <c r="G10" s="60"/>
      <c r="J10" s="60"/>
    </row>
    <row r="11" spans="1:10" s="15" customFormat="1" ht="34.5" customHeight="1" x14ac:dyDescent="0.15">
      <c r="A11" s="60"/>
      <c r="B11" s="386" t="s">
        <v>48</v>
      </c>
      <c r="C11" s="264">
        <v>19691</v>
      </c>
      <c r="D11" s="140">
        <f t="shared" si="0"/>
        <v>20347</v>
      </c>
      <c r="E11" s="64"/>
      <c r="F11" s="60"/>
      <c r="G11" s="60"/>
    </row>
    <row r="12" spans="1:10" s="15" customFormat="1" ht="34.5" customHeight="1" x14ac:dyDescent="0.15">
      <c r="A12" s="60"/>
      <c r="B12" s="263" t="s">
        <v>25</v>
      </c>
      <c r="C12" s="264">
        <v>111807</v>
      </c>
      <c r="D12" s="140">
        <f t="shared" si="0"/>
        <v>115530</v>
      </c>
      <c r="E12" s="64"/>
      <c r="F12" s="60"/>
      <c r="G12" s="60"/>
    </row>
    <row r="13" spans="1:10" s="15" customFormat="1" ht="37.9" customHeight="1" x14ac:dyDescent="0.15">
      <c r="A13" s="60"/>
      <c r="B13" s="66" t="s">
        <v>26</v>
      </c>
      <c r="C13" s="264">
        <v>40922</v>
      </c>
      <c r="D13" s="140">
        <f t="shared" si="0"/>
        <v>42285</v>
      </c>
      <c r="E13" s="64"/>
      <c r="F13" s="60"/>
      <c r="G13" s="60"/>
    </row>
    <row r="14" spans="1:10" s="15" customFormat="1" ht="39.75" customHeight="1" x14ac:dyDescent="0.15">
      <c r="A14" s="60"/>
      <c r="B14" s="66" t="s">
        <v>27</v>
      </c>
      <c r="C14" s="264">
        <v>27284</v>
      </c>
      <c r="D14" s="140">
        <f t="shared" si="0"/>
        <v>28193</v>
      </c>
      <c r="E14" s="64"/>
      <c r="F14" s="60"/>
      <c r="G14" s="60"/>
    </row>
    <row r="15" spans="1:10" s="15" customFormat="1" ht="27" customHeight="1" x14ac:dyDescent="0.15">
      <c r="A15" s="60"/>
      <c r="B15" s="67" t="s">
        <v>254</v>
      </c>
      <c r="C15" s="176">
        <f>SUM(C9:C14)</f>
        <v>213240</v>
      </c>
      <c r="D15" s="176">
        <f>SUM(D9:D14)</f>
        <v>220342</v>
      </c>
      <c r="E15" s="60"/>
      <c r="F15" s="60"/>
      <c r="G15" s="60"/>
    </row>
    <row r="16" spans="1:10" s="15" customFormat="1" ht="12.75" x14ac:dyDescent="0.15">
      <c r="A16" s="60"/>
      <c r="B16" s="60"/>
      <c r="C16" s="60"/>
      <c r="D16" s="177"/>
      <c r="E16" s="60"/>
      <c r="F16" s="60"/>
      <c r="G16" s="60"/>
    </row>
    <row r="17" spans="1:9" s="15" customFormat="1" ht="68.25" customHeight="1" x14ac:dyDescent="0.15">
      <c r="B17" s="5" t="s">
        <v>29</v>
      </c>
      <c r="C17" s="5">
        <v>2317</v>
      </c>
      <c r="D17" s="140">
        <f t="shared" ref="D17" si="1">ROUND(C17*$C$26,0)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s="15" customFormat="1" ht="12.75" x14ac:dyDescent="0.15">
      <c r="B18" s="9"/>
      <c r="C18" s="9"/>
      <c r="D18" s="8"/>
    </row>
    <row r="19" spans="1:9" ht="66" customHeight="1" x14ac:dyDescent="0.15">
      <c r="A19" s="60"/>
      <c r="B19" s="537" t="s">
        <v>253</v>
      </c>
      <c r="C19" s="538"/>
      <c r="D19" s="538"/>
      <c r="E19" s="538"/>
      <c r="F19" s="538"/>
      <c r="G19" s="539"/>
    </row>
    <row r="21" spans="1:9" s="15" customFormat="1" ht="36.75" customHeight="1" x14ac:dyDescent="0.15">
      <c r="B21" s="546" t="s">
        <v>38</v>
      </c>
      <c r="C21" s="547"/>
      <c r="D21" s="547"/>
      <c r="E21" s="547"/>
      <c r="F21" s="547"/>
      <c r="G21" s="548"/>
      <c r="H21" s="10"/>
      <c r="I21" s="10"/>
    </row>
    <row r="22" spans="1:9" ht="12.6" customHeight="1" x14ac:dyDescent="0.15">
      <c r="B22" s="587"/>
      <c r="C22" s="587"/>
      <c r="D22" s="587"/>
      <c r="E22" s="587"/>
      <c r="F22" s="587"/>
      <c r="G22" s="587"/>
    </row>
    <row r="23" spans="1:9" ht="12.6" customHeight="1" x14ac:dyDescent="0.15">
      <c r="B23" s="550"/>
      <c r="C23" s="550"/>
      <c r="D23" s="550"/>
      <c r="E23" s="550"/>
      <c r="F23" s="550"/>
      <c r="G23" s="550"/>
    </row>
    <row r="24" spans="1:9" s="15" customFormat="1" ht="12.75" x14ac:dyDescent="0.15">
      <c r="C24" s="26"/>
    </row>
    <row r="25" spans="1:9" ht="12.75" hidden="1" x14ac:dyDescent="0.15">
      <c r="B25" s="136" t="s">
        <v>255</v>
      </c>
      <c r="C25" s="15"/>
      <c r="D25" s="15"/>
      <c r="E25" s="15"/>
      <c r="F25" s="15"/>
    </row>
    <row r="26" spans="1:9" ht="18" hidden="1" x14ac:dyDescent="0.15">
      <c r="B26" s="25" t="s">
        <v>33</v>
      </c>
      <c r="C26" s="484">
        <f>'2024_BannerMD_BMT_AUT_ADULT'!$C$21</f>
        <v>1.0333000000000001</v>
      </c>
    </row>
  </sheetData>
  <mergeCells count="9">
    <mergeCell ref="B22:G22"/>
    <mergeCell ref="B23:G23"/>
    <mergeCell ref="B19:G19"/>
    <mergeCell ref="A2:G2"/>
    <mergeCell ref="A3:G3"/>
    <mergeCell ref="A4:G4"/>
    <mergeCell ref="A5:G5"/>
    <mergeCell ref="E17:G17"/>
    <mergeCell ref="B21:G21"/>
  </mergeCells>
  <printOptions horizontalCentered="1"/>
  <pageMargins left="0.25" right="0.25" top="0.25" bottom="0.25" header="0.25" footer="0.25"/>
  <pageSetup scale="88"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99">
    <tabColor theme="8"/>
    <pageSetUpPr fitToPage="1"/>
  </sheetPr>
  <dimension ref="A2:M25"/>
  <sheetViews>
    <sheetView zoomScale="90" zoomScaleNormal="90" zoomScaleSheetLayoutView="70" workbookViewId="0">
      <selection activeCell="A4" sqref="A4:G4"/>
    </sheetView>
  </sheetViews>
  <sheetFormatPr defaultColWidth="9" defaultRowHeight="12" x14ac:dyDescent="0.15"/>
  <cols>
    <col min="1" max="1" width="2.125" style="10" customWidth="1"/>
    <col min="2" max="2" width="64" style="10" customWidth="1"/>
    <col min="3" max="3" width="25.125" style="10" hidden="1" customWidth="1"/>
    <col min="4" max="4" width="25.125" style="10" customWidth="1"/>
    <col min="5" max="6" width="8.875" style="10" customWidth="1"/>
    <col min="7" max="7" width="24.25" style="10" customWidth="1"/>
    <col min="8" max="8" width="8.875" style="10" customWidth="1"/>
    <col min="9" max="16384" width="9" style="10"/>
  </cols>
  <sheetData>
    <row r="2" spans="1:13" ht="19.899999999999999" customHeight="1" x14ac:dyDescent="0.15">
      <c r="A2" s="602" t="s">
        <v>248</v>
      </c>
      <c r="B2" s="602"/>
      <c r="C2" s="602"/>
      <c r="D2" s="602"/>
      <c r="E2" s="602"/>
      <c r="F2" s="602"/>
      <c r="G2" s="602"/>
    </row>
    <row r="3" spans="1:13" ht="19.899999999999999" customHeight="1" x14ac:dyDescent="0.15">
      <c r="A3" s="602" t="s">
        <v>54</v>
      </c>
      <c r="B3" s="602"/>
      <c r="C3" s="602"/>
      <c r="D3" s="602"/>
      <c r="E3" s="602"/>
      <c r="F3" s="602"/>
      <c r="G3" s="602"/>
    </row>
    <row r="4" spans="1:13" s="3" customFormat="1" ht="19.899999999999999" customHeight="1" x14ac:dyDescent="0.15">
      <c r="A4" s="603" t="str">
        <f>'2024_BannerMD_BMT_AUT_ADULT'!A4:E4</f>
        <v>EFFECTIVE 10/01/2024 THROUGH 9/30/2025</v>
      </c>
      <c r="B4" s="603"/>
      <c r="C4" s="603"/>
      <c r="D4" s="603"/>
      <c r="E4" s="603"/>
      <c r="F4" s="603"/>
      <c r="G4" s="603"/>
    </row>
    <row r="5" spans="1:13" ht="19.899999999999999" customHeight="1" x14ac:dyDescent="0.15">
      <c r="A5" s="602" t="s">
        <v>249</v>
      </c>
      <c r="B5" s="602"/>
      <c r="C5" s="602"/>
      <c r="D5" s="602"/>
      <c r="E5" s="602"/>
      <c r="F5" s="602"/>
      <c r="G5" s="602"/>
    </row>
    <row r="6" spans="1:13" ht="11.25" customHeight="1" x14ac:dyDescent="0.15">
      <c r="A6" s="59"/>
      <c r="B6" s="59"/>
      <c r="C6" s="59"/>
      <c r="D6" s="59"/>
      <c r="E6" s="59"/>
      <c r="F6" s="59"/>
      <c r="G6" s="59"/>
    </row>
    <row r="7" spans="1:13" ht="15.75" customHeight="1" x14ac:dyDescent="0.15">
      <c r="A7" s="60"/>
      <c r="B7" s="61"/>
      <c r="C7" s="61"/>
      <c r="D7" s="59" t="s">
        <v>19</v>
      </c>
      <c r="E7" s="59"/>
      <c r="F7" s="59"/>
      <c r="G7" s="59"/>
    </row>
    <row r="8" spans="1:13" s="15" customFormat="1" ht="35.1" customHeight="1" x14ac:dyDescent="0.15">
      <c r="A8" s="60"/>
      <c r="B8" s="62" t="s">
        <v>20</v>
      </c>
      <c r="C8" s="28" t="s">
        <v>21</v>
      </c>
      <c r="D8" s="62" t="s">
        <v>22</v>
      </c>
      <c r="E8" s="59"/>
      <c r="F8" s="59"/>
      <c r="G8" s="59"/>
    </row>
    <row r="9" spans="1:13" s="15" customFormat="1" ht="43.5" customHeight="1" x14ac:dyDescent="0.15">
      <c r="A9" s="60"/>
      <c r="B9" s="384" t="s">
        <v>23</v>
      </c>
      <c r="C9" s="170">
        <v>6165</v>
      </c>
      <c r="D9" s="181">
        <f>ROUND(C9*$C$24,0)</f>
        <v>6370</v>
      </c>
      <c r="E9" s="59"/>
      <c r="F9" s="59"/>
      <c r="G9" s="59"/>
    </row>
    <row r="10" spans="1:13" s="15" customFormat="1" ht="35.1" customHeight="1" x14ac:dyDescent="0.15">
      <c r="A10" s="60"/>
      <c r="B10" s="63" t="s">
        <v>220</v>
      </c>
      <c r="C10" s="181">
        <v>7668</v>
      </c>
      <c r="D10" s="181">
        <f>ROUND(C10*$C$24,0)</f>
        <v>7923</v>
      </c>
      <c r="E10" s="64"/>
      <c r="F10" s="60"/>
      <c r="G10" s="60"/>
      <c r="M10" s="60"/>
    </row>
    <row r="11" spans="1:13" s="15" customFormat="1" ht="35.1" customHeight="1" x14ac:dyDescent="0.15">
      <c r="A11" s="60"/>
      <c r="B11" s="65" t="s">
        <v>256</v>
      </c>
      <c r="C11" s="181" t="s">
        <v>257</v>
      </c>
      <c r="D11" s="181" t="s">
        <v>257</v>
      </c>
      <c r="E11" s="64"/>
      <c r="F11" s="60"/>
      <c r="G11" s="60"/>
    </row>
    <row r="12" spans="1:13" s="15" customFormat="1" ht="35.1" customHeight="1" x14ac:dyDescent="0.15">
      <c r="A12" s="60"/>
      <c r="B12" s="63" t="s">
        <v>25</v>
      </c>
      <c r="C12" s="181">
        <v>114267</v>
      </c>
      <c r="D12" s="181">
        <f>ROUND(C12*$C$24,0)</f>
        <v>118072</v>
      </c>
      <c r="E12" s="64"/>
      <c r="F12" s="60"/>
      <c r="G12" s="60"/>
    </row>
    <row r="13" spans="1:13" s="15" customFormat="1" ht="35.1" customHeight="1" x14ac:dyDescent="0.15">
      <c r="A13" s="60"/>
      <c r="B13" s="66" t="s">
        <v>26</v>
      </c>
      <c r="C13" s="181">
        <v>41823</v>
      </c>
      <c r="D13" s="181">
        <f t="shared" ref="D13:D14" si="0">ROUND(C13*$C$24,0)</f>
        <v>43216</v>
      </c>
      <c r="E13" s="64"/>
      <c r="F13" s="60"/>
      <c r="G13" s="60"/>
    </row>
    <row r="14" spans="1:13" s="15" customFormat="1" ht="35.1" customHeight="1" x14ac:dyDescent="0.15">
      <c r="A14" s="60"/>
      <c r="B14" s="66" t="s">
        <v>27</v>
      </c>
      <c r="C14" s="181">
        <v>27884</v>
      </c>
      <c r="D14" s="181">
        <f t="shared" si="0"/>
        <v>28813</v>
      </c>
      <c r="E14" s="64"/>
      <c r="F14" s="60"/>
      <c r="G14" s="60"/>
    </row>
    <row r="15" spans="1:13" s="15" customFormat="1" ht="30" customHeight="1" x14ac:dyDescent="0.15">
      <c r="A15" s="60"/>
      <c r="B15" s="67" t="s">
        <v>258</v>
      </c>
      <c r="C15" s="180">
        <f>SUM(C9:C14)</f>
        <v>197807</v>
      </c>
      <c r="D15" s="180">
        <f>SUM(D9:D14)</f>
        <v>204394</v>
      </c>
      <c r="E15" s="60"/>
      <c r="F15" s="60"/>
      <c r="G15" s="60"/>
    </row>
    <row r="16" spans="1:13" s="15" customFormat="1" ht="12.75" x14ac:dyDescent="0.15">
      <c r="A16" s="60"/>
      <c r="B16" s="60"/>
      <c r="C16" s="60"/>
      <c r="D16" s="182"/>
      <c r="E16" s="60"/>
      <c r="F16" s="60"/>
      <c r="G16" s="60"/>
    </row>
    <row r="17" spans="1:9" s="15" customFormat="1" ht="76.5" customHeight="1" x14ac:dyDescent="0.15">
      <c r="B17" s="5" t="s">
        <v>29</v>
      </c>
      <c r="C17" s="5">
        <v>2317</v>
      </c>
      <c r="D17" s="181">
        <f>ROUND(C17*$C$24,0)</f>
        <v>2394</v>
      </c>
      <c r="E17" s="542" t="str">
        <f>'2024_BannerMD_BMT_AUT_ADULT'!E16</f>
        <v>Days 11+/61+ paid at the per diem rate are not subject to the transplant outlier (prep and transplant through day 60) but are subject to outlier pursuant to the transplant specialty contract at an established threshold of $7,263.18</v>
      </c>
      <c r="F17" s="543"/>
      <c r="G17" s="544"/>
    </row>
    <row r="18" spans="1:9" s="15" customFormat="1" ht="12.75" x14ac:dyDescent="0.15">
      <c r="B18" s="9"/>
      <c r="C18" s="9"/>
      <c r="D18" s="8"/>
    </row>
    <row r="19" spans="1:9" ht="52.5" customHeight="1" x14ac:dyDescent="0.15">
      <c r="A19" s="60"/>
      <c r="B19"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38"/>
      <c r="D19" s="538"/>
      <c r="E19" s="538"/>
      <c r="F19" s="538"/>
      <c r="G19" s="539"/>
    </row>
    <row r="20" spans="1:9" ht="11.25" customHeight="1" x14ac:dyDescent="0.15"/>
    <row r="21" spans="1:9" s="15" customFormat="1" ht="36.75" customHeight="1" x14ac:dyDescent="0.15">
      <c r="B21" s="546" t="s">
        <v>38</v>
      </c>
      <c r="C21" s="547"/>
      <c r="D21" s="547"/>
      <c r="E21" s="547"/>
      <c r="F21" s="547"/>
      <c r="G21" s="548"/>
      <c r="H21" s="10"/>
      <c r="I21" s="10"/>
    </row>
    <row r="23" spans="1:9" ht="12.75" hidden="1" x14ac:dyDescent="0.15">
      <c r="B23" s="136" t="s">
        <v>52</v>
      </c>
      <c r="C23" s="15"/>
      <c r="D23" s="15"/>
      <c r="E23" s="15"/>
      <c r="F23" s="15"/>
    </row>
    <row r="24" spans="1:9" ht="18" hidden="1" x14ac:dyDescent="0.15">
      <c r="B24" s="25" t="s">
        <v>33</v>
      </c>
      <c r="C24" s="484">
        <f>'2024_BannerMD_BMT_AUT_ADULT'!$C$21</f>
        <v>1.0333000000000001</v>
      </c>
    </row>
    <row r="25" spans="1:9" s="15" customFormat="1" ht="12.75" x14ac:dyDescent="0.15">
      <c r="C25" s="26"/>
    </row>
  </sheetData>
  <mergeCells count="7">
    <mergeCell ref="B21:G21"/>
    <mergeCell ref="B19:G19"/>
    <mergeCell ref="A2:G2"/>
    <mergeCell ref="A3:G3"/>
    <mergeCell ref="A4:G4"/>
    <mergeCell ref="A5:G5"/>
    <mergeCell ref="E17:G17"/>
  </mergeCells>
  <printOptions horizontalCentered="1"/>
  <pageMargins left="0.25" right="0.25" top="0.25" bottom="0.25" header="0.25" footer="0.25"/>
  <pageSetup scale="88"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EC5C1-A57D-43F2-B8C3-0A2768A4F17C}">
  <sheetPr codeName="Sheet100">
    <tabColor theme="8"/>
    <pageSetUpPr fitToPage="1"/>
  </sheetPr>
  <dimension ref="A2:G14"/>
  <sheetViews>
    <sheetView showGridLines="0" zoomScale="90" zoomScaleNormal="90" zoomScaleSheetLayoutView="70" workbookViewId="0">
      <selection activeCell="A4" sqref="A4:G4"/>
    </sheetView>
  </sheetViews>
  <sheetFormatPr defaultColWidth="9" defaultRowHeight="12.75" x14ac:dyDescent="0.15"/>
  <cols>
    <col min="1" max="1" width="2.875" style="15" customWidth="1"/>
    <col min="2" max="2" width="64" style="15" customWidth="1"/>
    <col min="3" max="3" width="14.75" style="15" hidden="1" customWidth="1"/>
    <col min="4" max="4" width="24" style="15" customWidth="1"/>
    <col min="5" max="5" width="9" style="15" customWidth="1"/>
    <col min="6" max="16384" width="9" style="15"/>
  </cols>
  <sheetData>
    <row r="2" spans="1:7" s="11" customFormat="1" ht="19.899999999999999" customHeight="1" x14ac:dyDescent="0.15">
      <c r="A2" s="602" t="s">
        <v>248</v>
      </c>
      <c r="B2" s="602"/>
      <c r="C2" s="602"/>
      <c r="D2" s="602"/>
      <c r="E2" s="427"/>
      <c r="F2" s="427"/>
      <c r="G2" s="427"/>
    </row>
    <row r="3" spans="1:7" s="11" customFormat="1" ht="19.899999999999999" customHeight="1" x14ac:dyDescent="0.15">
      <c r="A3" s="540" t="s">
        <v>61</v>
      </c>
      <c r="B3" s="540"/>
      <c r="C3" s="540"/>
      <c r="D3" s="540"/>
    </row>
    <row r="4" spans="1:7" s="11" customFormat="1" ht="19.899999999999999" customHeight="1" x14ac:dyDescent="0.15">
      <c r="A4" s="603" t="str">
        <f>'2024_BannerMD_BMT_AUT_ADULT'!A4:E4</f>
        <v>EFFECTIVE 10/01/2024 THROUGH 9/30/2025</v>
      </c>
      <c r="B4" s="603"/>
      <c r="C4" s="603"/>
      <c r="D4" s="603"/>
      <c r="E4" s="432"/>
      <c r="F4" s="432"/>
      <c r="G4" s="432"/>
    </row>
    <row r="5" spans="1:7" s="11" customFormat="1" ht="19.899999999999999" customHeight="1" x14ac:dyDescent="0.15">
      <c r="A5" s="602" t="s">
        <v>249</v>
      </c>
      <c r="B5" s="602"/>
      <c r="C5" s="602"/>
      <c r="D5" s="602"/>
      <c r="E5" s="427"/>
      <c r="F5" s="427"/>
      <c r="G5" s="427"/>
    </row>
    <row r="6" spans="1:7" s="12" customFormat="1" ht="15" x14ac:dyDescent="0.15">
      <c r="B6" s="13"/>
      <c r="C6" s="13"/>
      <c r="D6" s="14"/>
    </row>
    <row r="7" spans="1:7" ht="39" customHeight="1" x14ac:dyDescent="0.15">
      <c r="B7" s="307" t="s">
        <v>20</v>
      </c>
      <c r="C7" s="309" t="s">
        <v>21</v>
      </c>
      <c r="D7" s="307" t="s">
        <v>22</v>
      </c>
    </row>
    <row r="8" spans="1:7" ht="20.100000000000001" hidden="1" customHeight="1" x14ac:dyDescent="0.15">
      <c r="B8" s="41" t="s">
        <v>63</v>
      </c>
      <c r="C8" s="297">
        <v>7321</v>
      </c>
      <c r="D8" s="297">
        <f>ROUND($C$8*$C$13,0)</f>
        <v>7565</v>
      </c>
    </row>
    <row r="9" spans="1:7" ht="35.1" customHeight="1" x14ac:dyDescent="0.15">
      <c r="B9" s="294" t="s">
        <v>64</v>
      </c>
      <c r="C9" s="298">
        <f>SUM(C8)</f>
        <v>7321</v>
      </c>
      <c r="D9" s="298">
        <f>SUM(D8)</f>
        <v>7565</v>
      </c>
    </row>
    <row r="10" spans="1:7" x14ac:dyDescent="0.15">
      <c r="B10" s="320"/>
      <c r="C10" s="320"/>
      <c r="D10" s="314"/>
    </row>
    <row r="11" spans="1:7" x14ac:dyDescent="0.15">
      <c r="B11" s="1"/>
      <c r="C11" s="1"/>
    </row>
    <row r="12" spans="1:7" hidden="1" x14ac:dyDescent="0.15">
      <c r="B12" s="136" t="s">
        <v>52</v>
      </c>
    </row>
    <row r="13" spans="1:7" ht="18" hidden="1" x14ac:dyDescent="0.15">
      <c r="B13" s="25" t="s">
        <v>33</v>
      </c>
      <c r="C13" s="484">
        <f>'2024_BannerMD_BMT_AUT_ADULT'!$C$21</f>
        <v>1.0333000000000001</v>
      </c>
      <c r="D13" s="49"/>
    </row>
    <row r="14" spans="1:7" x14ac:dyDescent="0.15">
      <c r="B14" s="1"/>
      <c r="C14"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06">
    <tabColor theme="9"/>
    <pageSetUpPr fitToPage="1"/>
  </sheetPr>
  <dimension ref="A1:G27"/>
  <sheetViews>
    <sheetView zoomScale="90" zoomScaleNormal="90" zoomScaleSheetLayoutView="70" workbookViewId="0">
      <selection activeCell="E25" sqref="E25"/>
    </sheetView>
  </sheetViews>
  <sheetFormatPr defaultColWidth="9" defaultRowHeight="12" x14ac:dyDescent="0.15"/>
  <cols>
    <col min="1" max="1" width="4.5" style="10" customWidth="1"/>
    <col min="2" max="2" width="64" style="10" customWidth="1"/>
    <col min="3" max="3" width="13.375" style="10" hidden="1" customWidth="1"/>
    <col min="4" max="4" width="17" style="10" customWidth="1"/>
    <col min="5" max="5" width="12" style="10" customWidth="1"/>
    <col min="6" max="6" width="12.75" style="10" customWidth="1"/>
    <col min="7" max="7" width="18.25" style="10" customWidth="1"/>
    <col min="8" max="16384" width="9" style="10"/>
  </cols>
  <sheetData>
    <row r="1" spans="2:7" s="15" customFormat="1" ht="12.75" x14ac:dyDescent="0.15"/>
    <row r="2" spans="2:7" s="15" customFormat="1" ht="19.899999999999999" customHeight="1" x14ac:dyDescent="0.15">
      <c r="B2" s="540" t="s">
        <v>259</v>
      </c>
      <c r="C2" s="540"/>
      <c r="D2" s="540"/>
      <c r="E2" s="540"/>
      <c r="F2" s="540"/>
      <c r="G2" s="540"/>
    </row>
    <row r="3" spans="2:7" s="15" customFormat="1" ht="19.899999999999999" customHeight="1" x14ac:dyDescent="0.15">
      <c r="B3" s="540" t="s">
        <v>114</v>
      </c>
      <c r="C3" s="540"/>
      <c r="D3" s="540"/>
      <c r="E3" s="540"/>
      <c r="F3" s="540"/>
      <c r="G3" s="540"/>
    </row>
    <row r="4" spans="2:7" s="15" customFormat="1" ht="19.899999999999999" customHeight="1" x14ac:dyDescent="0.15">
      <c r="B4" s="541" t="str">
        <f>'2024_BUMCP_KIDNEY CADAVERIC'!B4:E4</f>
        <v>EFFECTIVE 10/01/2024 THROUGH 9/30/2025</v>
      </c>
      <c r="C4" s="541"/>
      <c r="D4" s="541"/>
      <c r="E4" s="541"/>
      <c r="F4" s="541"/>
      <c r="G4" s="541"/>
    </row>
    <row r="5" spans="2:7" s="15" customFormat="1" ht="19.899999999999999" customHeight="1" x14ac:dyDescent="0.15">
      <c r="B5" s="540" t="s">
        <v>260</v>
      </c>
      <c r="C5" s="540"/>
      <c r="D5" s="540"/>
      <c r="E5" s="540"/>
      <c r="F5" s="540"/>
      <c r="G5" s="540"/>
    </row>
    <row r="6" spans="2:7" s="15" customFormat="1" ht="12.75" x14ac:dyDescent="0.15"/>
    <row r="7" spans="2:7" s="15" customFormat="1" ht="17.25" customHeight="1" x14ac:dyDescent="0.15">
      <c r="B7" s="17"/>
      <c r="C7" s="17"/>
      <c r="D7" s="2" t="s">
        <v>19</v>
      </c>
    </row>
    <row r="8" spans="2:7" s="15" customFormat="1" ht="35.1" customHeight="1" x14ac:dyDescent="0.15">
      <c r="B8" s="56" t="s">
        <v>20</v>
      </c>
      <c r="C8" s="129" t="s">
        <v>21</v>
      </c>
      <c r="D8" s="54" t="s">
        <v>22</v>
      </c>
      <c r="E8" s="57"/>
      <c r="F8" s="57"/>
      <c r="G8" s="57"/>
    </row>
    <row r="9" spans="2:7" s="15" customFormat="1" ht="47.25" customHeight="1" x14ac:dyDescent="0.15">
      <c r="B9" s="384" t="s">
        <v>23</v>
      </c>
      <c r="C9" s="210">
        <v>9430</v>
      </c>
      <c r="D9" s="181">
        <f>ROUND(C9*$C$26,0)</f>
        <v>9744</v>
      </c>
      <c r="E9" s="57"/>
      <c r="F9" s="57"/>
      <c r="G9" s="57"/>
    </row>
    <row r="10" spans="2:7" s="15" customFormat="1" ht="35.1" customHeight="1" x14ac:dyDescent="0.15">
      <c r="B10" s="23" t="s">
        <v>25</v>
      </c>
      <c r="C10" s="211">
        <v>127233</v>
      </c>
      <c r="D10" s="181">
        <f t="shared" ref="D10:D12" si="0">ROUND(C10*$C$26,0)</f>
        <v>131470</v>
      </c>
    </row>
    <row r="11" spans="2:7" s="15" customFormat="1" ht="35.1" customHeight="1" x14ac:dyDescent="0.15">
      <c r="B11" s="29" t="s">
        <v>26</v>
      </c>
      <c r="C11" s="143">
        <v>104709</v>
      </c>
      <c r="D11" s="181">
        <f t="shared" si="0"/>
        <v>108196</v>
      </c>
    </row>
    <row r="12" spans="2:7" s="15" customFormat="1" ht="35.1" customHeight="1" x14ac:dyDescent="0.15">
      <c r="B12" s="29" t="s">
        <v>27</v>
      </c>
      <c r="C12" s="143">
        <v>28948</v>
      </c>
      <c r="D12" s="181">
        <f t="shared" si="0"/>
        <v>29912</v>
      </c>
    </row>
    <row r="13" spans="2:7" s="15" customFormat="1" ht="35.1" customHeight="1" x14ac:dyDescent="0.15">
      <c r="B13" s="58" t="s">
        <v>115</v>
      </c>
      <c r="C13" s="171">
        <f>SUM(C9:C12)</f>
        <v>270320</v>
      </c>
      <c r="D13" s="171">
        <f>SUM(D9:D12)</f>
        <v>279322</v>
      </c>
    </row>
    <row r="14" spans="2:7" s="15" customFormat="1" ht="12.75" x14ac:dyDescent="0.15">
      <c r="D14" s="147"/>
    </row>
    <row r="15" spans="2:7" s="15" customFormat="1" ht="79.5" customHeight="1" x14ac:dyDescent="0.15">
      <c r="B15" s="5" t="s">
        <v>29</v>
      </c>
      <c r="C15" s="5">
        <v>2317</v>
      </c>
      <c r="D15" s="181">
        <f>ROUND(C15*$C$26,0)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2:7" s="15" customFormat="1" ht="12.75" x14ac:dyDescent="0.15">
      <c r="B16" s="9"/>
      <c r="C16" s="9"/>
      <c r="D16" s="8"/>
    </row>
    <row r="17" spans="1:7" s="15" customFormat="1" ht="57" customHeight="1" x14ac:dyDescent="0.15">
      <c r="A17" s="55"/>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8" spans="1:7" s="15" customFormat="1" ht="12.75" x14ac:dyDescent="0.15">
      <c r="B18" s="9"/>
      <c r="C18" s="9"/>
      <c r="D18" s="8"/>
    </row>
    <row r="19" spans="1:7" s="15" customFormat="1" ht="12.75" x14ac:dyDescent="0.15">
      <c r="B19" s="9"/>
      <c r="C19" s="9"/>
      <c r="D19" s="8"/>
    </row>
    <row r="22" spans="1:7" ht="17.45" customHeight="1" x14ac:dyDescent="0.15"/>
    <row r="23" spans="1:7" ht="18.600000000000001" customHeight="1" x14ac:dyDescent="0.15"/>
    <row r="24" spans="1:7" ht="16.899999999999999" customHeight="1" x14ac:dyDescent="0.15"/>
    <row r="25" spans="1:7" ht="12.75" hidden="1" x14ac:dyDescent="0.15">
      <c r="B25" s="136" t="s">
        <v>52</v>
      </c>
      <c r="C25" s="15"/>
      <c r="D25" s="15"/>
      <c r="E25" s="15"/>
      <c r="F25" s="15"/>
    </row>
    <row r="26" spans="1:7" s="15" customFormat="1" ht="18" hidden="1" x14ac:dyDescent="0.15">
      <c r="B26" s="25" t="s">
        <v>33</v>
      </c>
      <c r="C26" s="484">
        <f>'2024_BannerMD_BMT_AUT_ADULT'!$C$21</f>
        <v>1.0333000000000001</v>
      </c>
    </row>
    <row r="27" spans="1:7" ht="14.45" customHeight="1" x14ac:dyDescent="0.15">
      <c r="C27" s="39"/>
    </row>
  </sheetData>
  <mergeCells count="6">
    <mergeCell ref="B17:G17"/>
    <mergeCell ref="E15:G15"/>
    <mergeCell ref="B2:G2"/>
    <mergeCell ref="B3:G3"/>
    <mergeCell ref="B4:G4"/>
    <mergeCell ref="B5:G5"/>
  </mergeCells>
  <printOptions horizontalCentered="1"/>
  <pageMargins left="0.25" right="0.25" top="0.25" bottom="0.25" header="0.25" footer="0.25"/>
  <pageSetup scale="91"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107">
    <tabColor theme="9"/>
    <pageSetUpPr fitToPage="1"/>
  </sheetPr>
  <dimension ref="A1:H21"/>
  <sheetViews>
    <sheetView topLeftCell="A5" zoomScale="90" zoomScaleNormal="90" zoomScaleSheetLayoutView="70" workbookViewId="0">
      <selection activeCell="E25" sqref="E25"/>
    </sheetView>
  </sheetViews>
  <sheetFormatPr defaultColWidth="9" defaultRowHeight="12" x14ac:dyDescent="0.15"/>
  <cols>
    <col min="1" max="1" width="4.5" style="10" customWidth="1"/>
    <col min="2" max="2" width="64" style="10" customWidth="1"/>
    <col min="3" max="3" width="16.37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x14ac:dyDescent="0.15">
      <c r="A1" s="15"/>
      <c r="B1" s="15"/>
      <c r="C1" s="15"/>
      <c r="D1" s="545"/>
      <c r="E1" s="545"/>
      <c r="F1" s="545"/>
      <c r="G1" s="545"/>
      <c r="H1" s="545"/>
    </row>
    <row r="2" spans="1:8" ht="19.899999999999999" customHeight="1" x14ac:dyDescent="0.15">
      <c r="A2" s="540" t="s">
        <v>259</v>
      </c>
      <c r="B2" s="540"/>
      <c r="C2" s="540"/>
      <c r="D2" s="540"/>
      <c r="E2" s="540"/>
      <c r="F2" s="540"/>
      <c r="G2" s="540"/>
    </row>
    <row r="3" spans="1:8" ht="19.899999999999999" customHeight="1" x14ac:dyDescent="0.15">
      <c r="A3" s="540" t="s">
        <v>261</v>
      </c>
      <c r="B3" s="540"/>
      <c r="C3" s="540"/>
      <c r="D3" s="540"/>
      <c r="E3" s="540"/>
      <c r="F3" s="540"/>
      <c r="G3" s="540"/>
    </row>
    <row r="4" spans="1:8" ht="19.899999999999999" customHeight="1" x14ac:dyDescent="0.15">
      <c r="A4" s="541" t="str">
        <f>'2024_BannerMD_BMT_AUT_ADULT'!A4:E4</f>
        <v>EFFECTIVE 10/01/2024 THROUGH 9/30/2025</v>
      </c>
      <c r="B4" s="541"/>
      <c r="C4" s="541"/>
      <c r="D4" s="541"/>
      <c r="E4" s="541"/>
      <c r="F4" s="541"/>
      <c r="G4" s="541"/>
    </row>
    <row r="5" spans="1:8" ht="19.899999999999999" customHeight="1" x14ac:dyDescent="0.15">
      <c r="A5" s="540" t="s">
        <v>262</v>
      </c>
      <c r="B5" s="540"/>
      <c r="C5" s="540"/>
      <c r="D5" s="540"/>
      <c r="E5" s="540"/>
      <c r="F5" s="540"/>
      <c r="G5" s="540"/>
    </row>
    <row r="6" spans="1:8" ht="19.899999999999999" customHeight="1" x14ac:dyDescent="0.15">
      <c r="A6" s="379"/>
      <c r="B6" s="379"/>
      <c r="C6" s="379"/>
      <c r="D6" s="379"/>
      <c r="E6" s="379"/>
      <c r="F6" s="379"/>
      <c r="G6" s="379"/>
    </row>
    <row r="7" spans="1:8" ht="12.75" x14ac:dyDescent="0.15">
      <c r="A7" s="15"/>
      <c r="B7" s="15"/>
      <c r="C7" s="15"/>
      <c r="D7" s="16" t="s">
        <v>19</v>
      </c>
      <c r="E7" s="15"/>
      <c r="F7" s="15"/>
      <c r="G7" s="15"/>
    </row>
    <row r="8" spans="1:8" s="15" customFormat="1" ht="38.25" x14ac:dyDescent="0.15">
      <c r="B8" s="18" t="s">
        <v>20</v>
      </c>
      <c r="C8" s="129" t="s">
        <v>21</v>
      </c>
      <c r="D8" s="54" t="s">
        <v>22</v>
      </c>
      <c r="E8" s="16"/>
      <c r="F8" s="2"/>
      <c r="G8" s="2"/>
    </row>
    <row r="9" spans="1:8" s="15" customFormat="1" ht="42.75" customHeight="1" x14ac:dyDescent="0.15">
      <c r="B9" s="384" t="s">
        <v>23</v>
      </c>
      <c r="C9" s="240">
        <v>10192</v>
      </c>
      <c r="D9" s="181">
        <f>ROUND(C9*$C$20,0)</f>
        <v>10531</v>
      </c>
      <c r="E9" s="16"/>
      <c r="F9" s="2"/>
      <c r="G9" s="2"/>
    </row>
    <row r="10" spans="1:8" s="15" customFormat="1" ht="35.1" customHeight="1" x14ac:dyDescent="0.15">
      <c r="B10" s="265" t="s">
        <v>25</v>
      </c>
      <c r="C10" s="266">
        <v>151992</v>
      </c>
      <c r="D10" s="181">
        <f t="shared" ref="D10:D12" si="0">ROUND(C10*$C$20,0)</f>
        <v>157053</v>
      </c>
      <c r="E10" s="37"/>
    </row>
    <row r="11" spans="1:8" s="15" customFormat="1" ht="35.1" customHeight="1" x14ac:dyDescent="0.15">
      <c r="B11" s="383" t="s">
        <v>26</v>
      </c>
      <c r="C11" s="267">
        <v>115606</v>
      </c>
      <c r="D11" s="181">
        <f t="shared" si="0"/>
        <v>119456</v>
      </c>
      <c r="E11" s="37"/>
    </row>
    <row r="12" spans="1:8" s="15" customFormat="1" ht="35.1" customHeight="1" x14ac:dyDescent="0.15">
      <c r="B12" s="383" t="s">
        <v>27</v>
      </c>
      <c r="C12" s="267">
        <v>25152</v>
      </c>
      <c r="D12" s="181">
        <f t="shared" si="0"/>
        <v>25990</v>
      </c>
      <c r="E12" s="37"/>
    </row>
    <row r="13" spans="1:8" ht="35.1" customHeight="1" x14ac:dyDescent="0.15">
      <c r="A13" s="15"/>
      <c r="B13" s="21" t="s">
        <v>117</v>
      </c>
      <c r="C13" s="144">
        <f>SUM(C9:C12)</f>
        <v>302942</v>
      </c>
      <c r="D13" s="144">
        <f>SUM(D9:D12)</f>
        <v>313030</v>
      </c>
      <c r="E13" s="15"/>
      <c r="F13" s="15"/>
      <c r="G13" s="15"/>
    </row>
    <row r="14" spans="1:8" ht="12.75" x14ac:dyDescent="0.15">
      <c r="A14" s="15"/>
      <c r="B14" s="1"/>
      <c r="C14" s="1"/>
      <c r="D14" s="145"/>
      <c r="E14" s="15"/>
      <c r="F14" s="15"/>
      <c r="G14" s="15"/>
    </row>
    <row r="15" spans="1:8" ht="77.25" customHeight="1" x14ac:dyDescent="0.15">
      <c r="B15" s="5" t="s">
        <v>29</v>
      </c>
      <c r="C15" s="5">
        <v>2317</v>
      </c>
      <c r="D15" s="181">
        <f>ROUND(C15*$C$20,0)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8" ht="12.75" x14ac:dyDescent="0.15">
      <c r="B16" s="9"/>
      <c r="C16" s="9"/>
      <c r="D16" s="8"/>
    </row>
    <row r="17" spans="1:7" ht="73.5" customHeight="1" x14ac:dyDescent="0.15">
      <c r="A17" s="13"/>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9" spans="1:7" ht="12.75" hidden="1" x14ac:dyDescent="0.15">
      <c r="B19" s="136" t="s">
        <v>52</v>
      </c>
      <c r="C19" s="15"/>
      <c r="D19" s="15"/>
      <c r="E19" s="15"/>
      <c r="F19" s="15"/>
    </row>
    <row r="20" spans="1:7" ht="18" hidden="1" x14ac:dyDescent="0.15">
      <c r="B20" s="25" t="s">
        <v>33</v>
      </c>
      <c r="C20" s="484">
        <f>'2024_BannerMD_BMT_AUT_ADULT'!$C$21</f>
        <v>1.0333000000000001</v>
      </c>
    </row>
    <row r="21" spans="1:7" x14ac:dyDescent="0.15">
      <c r="C21" s="39"/>
    </row>
  </sheetData>
  <mergeCells count="7">
    <mergeCell ref="B17:G17"/>
    <mergeCell ref="E15:G15"/>
    <mergeCell ref="D1:H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108">
    <tabColor theme="9" tint="-0.249977111117893"/>
    <pageSetUpPr fitToPage="1"/>
  </sheetPr>
  <dimension ref="A1:G21"/>
  <sheetViews>
    <sheetView zoomScaleNormal="100" zoomScaleSheetLayoutView="70" workbookViewId="0">
      <selection activeCell="E25" sqref="E25"/>
    </sheetView>
  </sheetViews>
  <sheetFormatPr defaultColWidth="9" defaultRowHeight="12" x14ac:dyDescent="0.15"/>
  <cols>
    <col min="1" max="1" width="3.125" style="10" customWidth="1"/>
    <col min="2" max="2" width="65" style="10" customWidth="1"/>
    <col min="3" max="3" width="17.5" style="10" hidden="1" customWidth="1"/>
    <col min="4" max="4" width="22.875" style="10" customWidth="1"/>
    <col min="5" max="5" width="11.5" style="10" customWidth="1"/>
    <col min="6" max="6" width="18.5" style="10" customWidth="1"/>
    <col min="7" max="7" width="17" style="10" customWidth="1"/>
    <col min="8" max="16384" width="9" style="10"/>
  </cols>
  <sheetData>
    <row r="1" spans="1:7" ht="12.75" x14ac:dyDescent="0.15">
      <c r="A1" s="15"/>
      <c r="B1" s="15"/>
      <c r="C1" s="15"/>
      <c r="D1" s="15"/>
      <c r="E1" s="15"/>
      <c r="F1" s="15"/>
      <c r="G1" s="15"/>
    </row>
    <row r="2" spans="1:7" s="47" customFormat="1" ht="19.899999999999999" customHeight="1" x14ac:dyDescent="0.15">
      <c r="A2" s="15"/>
      <c r="B2" s="540" t="s">
        <v>259</v>
      </c>
      <c r="C2" s="540"/>
      <c r="D2" s="540"/>
      <c r="E2" s="540"/>
      <c r="F2" s="540"/>
      <c r="G2" s="540"/>
    </row>
    <row r="3" spans="1:7" s="47" customFormat="1" ht="19.899999999999999" customHeight="1" x14ac:dyDescent="0.15">
      <c r="A3" s="540" t="s">
        <v>263</v>
      </c>
      <c r="B3" s="540"/>
      <c r="C3" s="540"/>
      <c r="D3" s="540"/>
      <c r="E3" s="540"/>
      <c r="F3" s="540"/>
      <c r="G3" s="540"/>
    </row>
    <row r="4" spans="1:7" s="47" customFormat="1" ht="19.899999999999999" customHeight="1" x14ac:dyDescent="0.15">
      <c r="A4" s="541" t="str">
        <f>'2024_BannerMD_BMT_AUT_ADULT'!A4:E4</f>
        <v>EFFECTIVE 10/01/2024 THROUGH 9/30/2025</v>
      </c>
      <c r="B4" s="541"/>
      <c r="C4" s="541"/>
      <c r="D4" s="541"/>
      <c r="E4" s="541"/>
      <c r="F4" s="541"/>
      <c r="G4" s="541"/>
    </row>
    <row r="5" spans="1:7" s="47" customFormat="1" ht="19.899999999999999" customHeight="1" x14ac:dyDescent="0.15">
      <c r="A5" s="540" t="s">
        <v>260</v>
      </c>
      <c r="B5" s="540"/>
      <c r="C5" s="540"/>
      <c r="D5" s="540"/>
      <c r="E5" s="540"/>
      <c r="F5" s="540"/>
      <c r="G5" s="540"/>
    </row>
    <row r="6" spans="1:7" ht="15.75" x14ac:dyDescent="0.15">
      <c r="A6" s="379"/>
      <c r="B6" s="379" t="s">
        <v>44</v>
      </c>
      <c r="C6" s="379"/>
      <c r="D6" s="379"/>
      <c r="E6" s="379"/>
      <c r="F6" s="379"/>
      <c r="G6" s="379"/>
    </row>
    <row r="7" spans="1:7" s="15" customFormat="1" ht="27" customHeight="1" x14ac:dyDescent="0.15">
      <c r="B7" s="17"/>
      <c r="C7" s="17"/>
      <c r="D7" s="2" t="s">
        <v>19</v>
      </c>
      <c r="E7" s="549"/>
      <c r="F7" s="549"/>
      <c r="G7" s="549"/>
    </row>
    <row r="8" spans="1:7" s="15" customFormat="1" ht="43.5" customHeight="1" x14ac:dyDescent="0.15">
      <c r="B8" s="18" t="s">
        <v>20</v>
      </c>
      <c r="C8" s="28" t="s">
        <v>21</v>
      </c>
      <c r="D8" s="18" t="s">
        <v>22</v>
      </c>
      <c r="E8" s="2"/>
      <c r="F8" s="2"/>
      <c r="G8" s="2"/>
    </row>
    <row r="9" spans="1:7" s="15" customFormat="1" ht="40.9" customHeight="1" x14ac:dyDescent="0.15">
      <c r="B9" s="384" t="s">
        <v>23</v>
      </c>
      <c r="C9" s="170">
        <v>7501</v>
      </c>
      <c r="D9" s="143">
        <f>ROUND(C9*$C$20,0)</f>
        <v>7751</v>
      </c>
      <c r="E9" s="2"/>
      <c r="F9" s="2"/>
      <c r="G9" s="2"/>
    </row>
    <row r="10" spans="1:7" s="15" customFormat="1" ht="31.9" customHeight="1" x14ac:dyDescent="0.15">
      <c r="B10" s="29" t="s">
        <v>25</v>
      </c>
      <c r="C10" s="143">
        <v>203766</v>
      </c>
      <c r="D10" s="143">
        <f t="shared" ref="D10:D12" si="0">ROUND(C10*$C$20,0)</f>
        <v>210551</v>
      </c>
    </row>
    <row r="11" spans="1:7" s="15" customFormat="1" ht="29.45" customHeight="1" x14ac:dyDescent="0.15">
      <c r="B11" s="29" t="s">
        <v>26</v>
      </c>
      <c r="C11" s="143">
        <v>110320</v>
      </c>
      <c r="D11" s="143">
        <f t="shared" si="0"/>
        <v>113994</v>
      </c>
    </row>
    <row r="12" spans="1:7" s="15" customFormat="1" ht="36.6" customHeight="1" x14ac:dyDescent="0.15">
      <c r="B12" s="29" t="s">
        <v>27</v>
      </c>
      <c r="C12" s="143">
        <v>39981</v>
      </c>
      <c r="D12" s="143">
        <f t="shared" si="0"/>
        <v>41312</v>
      </c>
    </row>
    <row r="13" spans="1:7" s="15" customFormat="1" ht="35.1" customHeight="1" x14ac:dyDescent="0.15">
      <c r="B13" s="58" t="s">
        <v>90</v>
      </c>
      <c r="C13" s="171">
        <f>SUM(C9:C12)</f>
        <v>361568</v>
      </c>
      <c r="D13" s="171">
        <f>SUM(D9:D12)</f>
        <v>373608</v>
      </c>
    </row>
    <row r="14" spans="1:7" s="15" customFormat="1" ht="12.75" x14ac:dyDescent="0.15">
      <c r="B14" s="21"/>
      <c r="C14" s="2"/>
      <c r="D14" s="144"/>
    </row>
    <row r="15" spans="1:7" s="15" customFormat="1" ht="61.5" customHeight="1" x14ac:dyDescent="0.15">
      <c r="B15" s="5" t="s">
        <v>29</v>
      </c>
      <c r="C15" s="5">
        <v>2317</v>
      </c>
      <c r="D15" s="143">
        <f t="shared" ref="D15" si="1">ROUND(C15*$C$20,0)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row>
    <row r="16" spans="1:7" s="15" customFormat="1" ht="12.75" x14ac:dyDescent="0.15">
      <c r="B16" s="9"/>
      <c r="C16" s="9"/>
    </row>
    <row r="17" spans="1:7" ht="48.75" customHeight="1" x14ac:dyDescent="0.15">
      <c r="A17" s="12"/>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9" spans="1:7" ht="12.75" hidden="1" x14ac:dyDescent="0.15">
      <c r="B19" s="136" t="s">
        <v>52</v>
      </c>
      <c r="C19" s="15"/>
      <c r="D19" s="15"/>
      <c r="E19" s="15"/>
      <c r="F19" s="15"/>
    </row>
    <row r="20" spans="1:7" ht="18" hidden="1" x14ac:dyDescent="0.15">
      <c r="B20" s="25" t="s">
        <v>33</v>
      </c>
      <c r="C20" s="484">
        <f>'2024_BannerMD_BMT_AUT_ADULT'!$C$21</f>
        <v>1.0333000000000001</v>
      </c>
    </row>
    <row r="21" spans="1:7" x14ac:dyDescent="0.15">
      <c r="C21" s="39"/>
    </row>
  </sheetData>
  <mergeCells count="7">
    <mergeCell ref="E15:G15"/>
    <mergeCell ref="B17:G17"/>
    <mergeCell ref="B2:G2"/>
    <mergeCell ref="A3:G3"/>
    <mergeCell ref="A4:G4"/>
    <mergeCell ref="A5:G5"/>
    <mergeCell ref="E7:G7"/>
  </mergeCells>
  <printOptions horizontalCentered="1"/>
  <pageMargins left="0.25" right="0.25" top="0.25" bottom="0.25" header="0.25" footer="0.25"/>
  <pageSetup scale="85"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09">
    <tabColor theme="9" tint="-0.249977111117893"/>
    <pageSetUpPr fitToPage="1"/>
  </sheetPr>
  <dimension ref="A2:K27"/>
  <sheetViews>
    <sheetView zoomScale="90" zoomScaleNormal="90" zoomScaleSheetLayoutView="70" workbookViewId="0">
      <selection activeCell="E25" sqref="E25"/>
    </sheetView>
  </sheetViews>
  <sheetFormatPr defaultColWidth="9" defaultRowHeight="12" x14ac:dyDescent="0.15"/>
  <cols>
    <col min="1" max="1" width="2.875" customWidth="1"/>
    <col min="2" max="2" width="64" customWidth="1"/>
    <col min="3" max="3" width="21.625" hidden="1" customWidth="1"/>
    <col min="4" max="4" width="20.625" customWidth="1"/>
    <col min="5" max="6" width="18.625" customWidth="1"/>
    <col min="7" max="7" width="12.625" customWidth="1"/>
    <col min="8" max="8" width="9" customWidth="1"/>
  </cols>
  <sheetData>
    <row r="2" spans="1:11" s="11" customFormat="1" ht="19.899999999999999" customHeight="1" x14ac:dyDescent="0.15">
      <c r="A2" s="15"/>
      <c r="B2" s="540" t="s">
        <v>259</v>
      </c>
      <c r="C2" s="540"/>
      <c r="D2" s="540"/>
      <c r="E2" s="540"/>
      <c r="F2" s="540"/>
      <c r="G2" s="540"/>
    </row>
    <row r="3" spans="1:11" s="11" customFormat="1" ht="19.899999999999999" customHeight="1" x14ac:dyDescent="0.15">
      <c r="A3" s="540" t="s">
        <v>87</v>
      </c>
      <c r="B3" s="540"/>
      <c r="C3" s="540"/>
      <c r="D3" s="540"/>
      <c r="E3" s="540"/>
      <c r="F3" s="540"/>
      <c r="G3" s="540"/>
    </row>
    <row r="4" spans="1:11" s="88" customFormat="1" ht="19.899999999999999" customHeight="1" x14ac:dyDescent="0.15">
      <c r="A4" s="541" t="str">
        <f>'2024_BannerMD_BMT_AUT_ADULT'!A4:E4</f>
        <v>EFFECTIVE 10/01/2024 THROUGH 9/30/2025</v>
      </c>
      <c r="B4" s="541"/>
      <c r="C4" s="541"/>
      <c r="D4" s="541"/>
      <c r="E4" s="541"/>
      <c r="F4" s="541"/>
      <c r="G4" s="541"/>
    </row>
    <row r="5" spans="1:11" s="11" customFormat="1" ht="19.899999999999999" customHeight="1" x14ac:dyDescent="0.15">
      <c r="A5" s="15"/>
      <c r="B5" s="540" t="s">
        <v>260</v>
      </c>
      <c r="C5" s="540"/>
      <c r="D5" s="540"/>
      <c r="E5" s="540"/>
      <c r="F5" s="540"/>
      <c r="G5" s="540"/>
    </row>
    <row r="6" spans="1:11" s="11" customFormat="1" ht="12.75" customHeight="1" x14ac:dyDescent="0.15">
      <c r="A6" s="379"/>
      <c r="B6" s="379"/>
      <c r="C6" s="379"/>
      <c r="D6" s="379"/>
      <c r="E6" s="379"/>
      <c r="F6" s="379"/>
      <c r="G6" s="379"/>
    </row>
    <row r="7" spans="1:11" s="15" customFormat="1" ht="20.25" customHeight="1" x14ac:dyDescent="0.15">
      <c r="B7" s="17"/>
      <c r="C7" s="17"/>
      <c r="D7" s="2" t="s">
        <v>19</v>
      </c>
      <c r="E7" s="545"/>
      <c r="F7" s="545"/>
      <c r="G7" s="545"/>
      <c r="H7"/>
      <c r="I7"/>
      <c r="J7"/>
      <c r="K7"/>
    </row>
    <row r="8" spans="1:11" s="15" customFormat="1" ht="24.95" customHeight="1" x14ac:dyDescent="0.15">
      <c r="B8" s="18" t="s">
        <v>20</v>
      </c>
      <c r="C8" s="28" t="s">
        <v>21</v>
      </c>
      <c r="D8" s="18" t="s">
        <v>22</v>
      </c>
      <c r="E8" s="2"/>
      <c r="F8" s="2"/>
      <c r="G8" s="2"/>
      <c r="H8"/>
      <c r="I8"/>
      <c r="J8"/>
      <c r="K8"/>
    </row>
    <row r="9" spans="1:11" s="15" customFormat="1" ht="41.25" customHeight="1" x14ac:dyDescent="0.15">
      <c r="B9" s="384" t="s">
        <v>23</v>
      </c>
      <c r="C9" s="170">
        <v>7271</v>
      </c>
      <c r="D9" s="143">
        <f>ROUND(C9*$C$25,0)</f>
        <v>7513</v>
      </c>
      <c r="E9" s="2"/>
      <c r="F9" s="2"/>
      <c r="G9" s="2"/>
      <c r="H9"/>
      <c r="I9"/>
      <c r="J9"/>
      <c r="K9"/>
    </row>
    <row r="10" spans="1:11" s="15" customFormat="1" ht="29.45" customHeight="1" x14ac:dyDescent="0.15">
      <c r="B10" s="23" t="s">
        <v>25</v>
      </c>
      <c r="C10" s="143">
        <v>149759</v>
      </c>
      <c r="D10" s="143">
        <f t="shared" ref="D10:D12" si="0">ROUND(C10*$C$25,0)</f>
        <v>154746</v>
      </c>
      <c r="H10"/>
      <c r="I10"/>
      <c r="J10"/>
      <c r="K10"/>
    </row>
    <row r="11" spans="1:11" s="15" customFormat="1" ht="29.45" customHeight="1" x14ac:dyDescent="0.15">
      <c r="B11" s="29" t="s">
        <v>26</v>
      </c>
      <c r="C11" s="143">
        <v>110320</v>
      </c>
      <c r="D11" s="143">
        <f t="shared" si="0"/>
        <v>113994</v>
      </c>
      <c r="H11"/>
      <c r="I11"/>
      <c r="J11"/>
      <c r="K11"/>
    </row>
    <row r="12" spans="1:11" s="15" customFormat="1" ht="29.45" customHeight="1" x14ac:dyDescent="0.15">
      <c r="B12" s="29" t="s">
        <v>27</v>
      </c>
      <c r="C12" s="143">
        <v>38065</v>
      </c>
      <c r="D12" s="143">
        <f t="shared" si="0"/>
        <v>39333</v>
      </c>
      <c r="H12"/>
      <c r="I12"/>
      <c r="J12"/>
      <c r="K12"/>
    </row>
    <row r="13" spans="1:11" s="15" customFormat="1" ht="29.45" customHeight="1" x14ac:dyDescent="0.15">
      <c r="B13" s="58" t="s">
        <v>88</v>
      </c>
      <c r="C13" s="171">
        <f>SUM(C9:C12)</f>
        <v>305415</v>
      </c>
      <c r="D13" s="171">
        <f>SUM(D9:D12)</f>
        <v>315586</v>
      </c>
      <c r="H13"/>
      <c r="I13"/>
      <c r="J13"/>
      <c r="K13"/>
    </row>
    <row r="14" spans="1:11" s="15" customFormat="1" ht="12.75" x14ac:dyDescent="0.15">
      <c r="D14" s="147"/>
      <c r="H14"/>
      <c r="I14"/>
      <c r="J14"/>
      <c r="K14"/>
    </row>
    <row r="15" spans="1:11" s="15" customFormat="1" ht="60" customHeight="1" x14ac:dyDescent="0.15">
      <c r="A15"/>
      <c r="B15" s="5" t="s">
        <v>29</v>
      </c>
      <c r="C15" s="5">
        <v>2317</v>
      </c>
      <c r="D15" s="143">
        <f>ROUND(C15*$C$25,0)</f>
        <v>2394</v>
      </c>
      <c r="E15" s="542" t="str">
        <f>'2024_BannerMD_BMT_AUT_ADULT'!E16</f>
        <v>Days 11+/61+ paid at the per diem rate are not subject to the transplant outlier (prep and transplant through day 60) but are subject to outlier pursuant to the transplant specialty contract at an established threshold of $7,263.18</v>
      </c>
      <c r="F15" s="543"/>
      <c r="G15" s="544"/>
      <c r="H15"/>
      <c r="I15"/>
      <c r="J15"/>
      <c r="K15"/>
    </row>
    <row r="16" spans="1:11" s="15" customFormat="1" ht="12.75" x14ac:dyDescent="0.15">
      <c r="A16"/>
      <c r="B16" s="9"/>
      <c r="C16" s="9"/>
      <c r="D16" s="8"/>
      <c r="H16"/>
      <c r="I16"/>
      <c r="J16"/>
      <c r="K16"/>
    </row>
    <row r="17" spans="1:11" s="12" customFormat="1" ht="39.6" customHeight="1" x14ac:dyDescent="0.15">
      <c r="B17"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38"/>
      <c r="D17" s="538"/>
      <c r="E17" s="538"/>
      <c r="F17" s="538"/>
      <c r="G17" s="539"/>
    </row>
    <row r="18" spans="1:11" s="15" customFormat="1" ht="12.75" x14ac:dyDescent="0.15">
      <c r="A18"/>
      <c r="B18" s="9"/>
      <c r="C18" s="9"/>
      <c r="D18" s="8"/>
      <c r="H18"/>
      <c r="I18"/>
      <c r="J18"/>
      <c r="K18"/>
    </row>
    <row r="19" spans="1:11" s="15" customFormat="1" ht="12.75" x14ac:dyDescent="0.15">
      <c r="A19"/>
      <c r="B19" s="1"/>
      <c r="C19" s="1"/>
      <c r="H19"/>
      <c r="I19"/>
      <c r="J19"/>
      <c r="K19"/>
    </row>
    <row r="20" spans="1:11" s="15" customFormat="1" ht="12.75" x14ac:dyDescent="0.15">
      <c r="A20"/>
      <c r="C20" s="1"/>
      <c r="H20"/>
      <c r="I20"/>
      <c r="J20"/>
      <c r="K20"/>
    </row>
    <row r="24" spans="1:11" s="15" customFormat="1" ht="12.75" hidden="1" x14ac:dyDescent="0.15">
      <c r="A24"/>
      <c r="B24" s="136" t="s">
        <v>52</v>
      </c>
      <c r="H24"/>
      <c r="I24"/>
      <c r="J24"/>
      <c r="K24"/>
    </row>
    <row r="25" spans="1:11" s="15" customFormat="1" ht="18" x14ac:dyDescent="0.15">
      <c r="A25"/>
      <c r="B25"/>
      <c r="C25" s="484">
        <f>'2024_BannerMD_BMT_AUT_ADULT'!$C$21</f>
        <v>1.0333000000000001</v>
      </c>
      <c r="H25"/>
      <c r="I25"/>
      <c r="J25"/>
      <c r="K25"/>
    </row>
    <row r="26" spans="1:11" s="15" customFormat="1" ht="12.75" x14ac:dyDescent="0.15">
      <c r="A26"/>
      <c r="C26" s="26"/>
      <c r="H26"/>
      <c r="I26"/>
      <c r="J26"/>
      <c r="K26"/>
    </row>
    <row r="27" spans="1:11" s="15" customFormat="1" ht="12.75" x14ac:dyDescent="0.15">
      <c r="A27"/>
      <c r="H27"/>
      <c r="I27"/>
      <c r="J27"/>
      <c r="K27"/>
    </row>
  </sheetData>
  <mergeCells count="7">
    <mergeCell ref="E15:G15"/>
    <mergeCell ref="B17:G17"/>
    <mergeCell ref="B2:G2"/>
    <mergeCell ref="A3:G3"/>
    <mergeCell ref="A4:G4"/>
    <mergeCell ref="B5:G5"/>
    <mergeCell ref="E7:G7"/>
  </mergeCells>
  <printOptions horizontalCentered="1"/>
  <pageMargins left="0.25" right="0.25" top="0.25" bottom="0.25" header="0.25" footer="0.25"/>
  <pageSetup scale="85"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110">
    <tabColor theme="9"/>
    <pageSetUpPr fitToPage="1"/>
  </sheetPr>
  <dimension ref="A1:G20"/>
  <sheetViews>
    <sheetView zoomScale="90" zoomScaleNormal="90" zoomScaleSheetLayoutView="70" workbookViewId="0">
      <selection activeCell="E25" sqref="E25"/>
    </sheetView>
  </sheetViews>
  <sheetFormatPr defaultColWidth="9" defaultRowHeight="12" x14ac:dyDescent="0.15"/>
  <cols>
    <col min="1" max="1" width="4.5" style="10" customWidth="1"/>
    <col min="2" max="2" width="64" style="10" customWidth="1"/>
    <col min="3" max="3" width="15.375" style="10" hidden="1" customWidth="1"/>
    <col min="4" max="4" width="18.125" style="10" customWidth="1"/>
    <col min="5" max="5" width="13.25" style="10" customWidth="1"/>
    <col min="6" max="6" width="10" style="10" customWidth="1"/>
    <col min="7" max="7" width="11.75" style="10" customWidth="1"/>
    <col min="8" max="16384" width="9" style="10"/>
  </cols>
  <sheetData>
    <row r="1" spans="1:7" ht="15" customHeight="1" x14ac:dyDescent="0.15">
      <c r="A1" s="15"/>
      <c r="B1" s="15"/>
      <c r="C1" s="15"/>
      <c r="D1" s="545"/>
      <c r="E1" s="545"/>
      <c r="F1" s="545"/>
      <c r="G1" s="545"/>
    </row>
    <row r="2" spans="1:7" ht="19.899999999999999" customHeight="1" x14ac:dyDescent="0.15">
      <c r="A2" s="540" t="s">
        <v>259</v>
      </c>
      <c r="B2" s="540"/>
      <c r="C2" s="540"/>
      <c r="D2" s="540"/>
      <c r="E2" s="540"/>
      <c r="F2" s="540"/>
      <c r="G2" s="540"/>
    </row>
    <row r="3" spans="1:7" ht="19.899999999999999" customHeight="1" x14ac:dyDescent="0.15">
      <c r="A3" s="540" t="s">
        <v>264</v>
      </c>
      <c r="B3" s="540"/>
      <c r="C3" s="540"/>
      <c r="D3" s="540"/>
      <c r="E3" s="540"/>
      <c r="F3" s="540"/>
      <c r="G3" s="540"/>
    </row>
    <row r="4" spans="1:7" ht="19.899999999999999" customHeight="1" x14ac:dyDescent="0.15">
      <c r="A4" s="541" t="str">
        <f>'2024_BannerMD_BMT_AUT_ADULT'!A4:E4</f>
        <v>EFFECTIVE 10/01/2024 THROUGH 9/30/2025</v>
      </c>
      <c r="B4" s="541"/>
      <c r="C4" s="541"/>
      <c r="D4" s="541"/>
      <c r="E4" s="541"/>
      <c r="F4" s="541"/>
      <c r="G4" s="541"/>
    </row>
    <row r="5" spans="1:7" ht="19.899999999999999" customHeight="1" x14ac:dyDescent="0.15">
      <c r="A5" s="540" t="s">
        <v>262</v>
      </c>
      <c r="B5" s="540"/>
      <c r="C5" s="540"/>
      <c r="D5" s="540"/>
      <c r="E5" s="540"/>
      <c r="F5" s="540"/>
      <c r="G5" s="540"/>
    </row>
    <row r="6" spans="1:7" ht="19.899999999999999" customHeight="1" x14ac:dyDescent="0.15">
      <c r="A6" s="379"/>
      <c r="B6" s="379"/>
      <c r="C6" s="379"/>
      <c r="D6" s="379"/>
      <c r="E6" s="379"/>
      <c r="F6" s="379"/>
      <c r="G6" s="379"/>
    </row>
    <row r="7" spans="1:7" ht="30" customHeight="1" x14ac:dyDescent="0.15">
      <c r="A7" s="15"/>
      <c r="B7" s="17"/>
      <c r="C7" s="17"/>
      <c r="D7" s="2" t="s">
        <v>19</v>
      </c>
    </row>
    <row r="8" spans="1:7" s="15" customFormat="1" ht="38.25" x14ac:dyDescent="0.15">
      <c r="B8" s="18" t="s">
        <v>20</v>
      </c>
      <c r="C8" s="129" t="s">
        <v>21</v>
      </c>
      <c r="D8" s="54" t="s">
        <v>22</v>
      </c>
      <c r="E8" s="16"/>
      <c r="F8" s="2"/>
      <c r="G8" s="2"/>
    </row>
    <row r="9" spans="1:7" s="15" customFormat="1" ht="51" customHeight="1" x14ac:dyDescent="0.15">
      <c r="B9" s="384" t="s">
        <v>23</v>
      </c>
      <c r="C9" s="210">
        <v>4832</v>
      </c>
      <c r="D9" s="181">
        <f>ROUND(C9*$C$19,0)</f>
        <v>4993</v>
      </c>
      <c r="E9" s="16"/>
      <c r="F9" s="2"/>
      <c r="G9" s="2"/>
    </row>
    <row r="10" spans="1:7" s="15" customFormat="1" ht="43.9" customHeight="1" x14ac:dyDescent="0.15">
      <c r="B10" s="4" t="s">
        <v>202</v>
      </c>
      <c r="C10" s="230">
        <v>114419</v>
      </c>
      <c r="D10" s="181">
        <f>ROUND(C10*$C$19,0)</f>
        <v>118229</v>
      </c>
      <c r="E10" s="37"/>
    </row>
    <row r="11" spans="1:7" ht="18" customHeight="1" x14ac:dyDescent="0.15">
      <c r="A11" s="15"/>
      <c r="B11" s="21" t="s">
        <v>265</v>
      </c>
      <c r="C11" s="144">
        <f>SUM(C9:C10)</f>
        <v>119251</v>
      </c>
      <c r="D11" s="144">
        <f>SUM(D9:D10)</f>
        <v>123222</v>
      </c>
      <c r="E11" s="15"/>
      <c r="F11" s="15"/>
      <c r="G11" s="15"/>
    </row>
    <row r="12" spans="1:7" ht="12.75" x14ac:dyDescent="0.15">
      <c r="A12" s="15"/>
      <c r="B12" s="1"/>
      <c r="C12" s="1"/>
      <c r="D12" s="145"/>
      <c r="E12" s="15"/>
      <c r="F12" s="15"/>
      <c r="G12" s="15"/>
    </row>
    <row r="13" spans="1:7" ht="82.15" customHeight="1" x14ac:dyDescent="0.15">
      <c r="B13" s="5" t="s">
        <v>76</v>
      </c>
      <c r="C13" s="5">
        <v>2317</v>
      </c>
      <c r="D13" s="181">
        <f>ROUND(C13*$C$19,0)</f>
        <v>2394</v>
      </c>
      <c r="E13" s="542"/>
      <c r="F13" s="543"/>
      <c r="G13" s="544"/>
    </row>
    <row r="14" spans="1:7" ht="12.75" x14ac:dyDescent="0.15">
      <c r="B14" s="9"/>
      <c r="C14" s="9"/>
      <c r="D14" s="8"/>
    </row>
    <row r="15" spans="1:7" ht="50.25" customHeight="1" x14ac:dyDescent="0.15">
      <c r="A15" s="13"/>
      <c r="B15"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5" s="538"/>
      <c r="D15" s="538"/>
      <c r="E15" s="538"/>
      <c r="F15" s="538"/>
      <c r="G15" s="539"/>
    </row>
    <row r="18" spans="2:6" ht="12.75" hidden="1" x14ac:dyDescent="0.15">
      <c r="B18" s="136" t="s">
        <v>52</v>
      </c>
      <c r="C18" s="15"/>
      <c r="D18" s="15"/>
      <c r="E18" s="15"/>
      <c r="F18" s="15"/>
    </row>
    <row r="19" spans="2:6" ht="18" hidden="1" x14ac:dyDescent="0.15">
      <c r="B19" s="25" t="s">
        <v>33</v>
      </c>
      <c r="C19" s="484">
        <f>'2024_BannerMD_BMT_AUT_ADULT'!$C$21</f>
        <v>1.0333000000000001</v>
      </c>
    </row>
    <row r="20" spans="2:6" x14ac:dyDescent="0.15">
      <c r="C20" s="39"/>
    </row>
  </sheetData>
  <mergeCells count="7">
    <mergeCell ref="B15:G15"/>
    <mergeCell ref="E13:G13"/>
    <mergeCell ref="D1:G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theme="5"/>
    <pageSetUpPr fitToPage="1"/>
  </sheetPr>
  <dimension ref="B2:I28"/>
  <sheetViews>
    <sheetView showGridLines="0" zoomScale="90" zoomScaleNormal="90" zoomScaleSheetLayoutView="70" workbookViewId="0">
      <selection activeCell="B34" sqref="B34"/>
    </sheetView>
  </sheetViews>
  <sheetFormatPr defaultColWidth="9" defaultRowHeight="12.75" x14ac:dyDescent="0.15"/>
  <cols>
    <col min="1" max="1" width="2.875" style="15" customWidth="1"/>
    <col min="2" max="2" width="62.625" style="15" customWidth="1"/>
    <col min="3" max="3" width="13.375" style="15" hidden="1" customWidth="1"/>
    <col min="4" max="4" width="23.375" style="15" customWidth="1"/>
    <col min="5" max="5" width="18.625" style="15" customWidth="1"/>
    <col min="6" max="6" width="22.75" style="15" customWidth="1"/>
    <col min="7" max="7" width="9" style="15" customWidth="1"/>
    <col min="8" max="16384" width="9" style="15"/>
  </cols>
  <sheetData>
    <row r="2" spans="2:9" s="11" customFormat="1" ht="19.899999999999999" customHeight="1" x14ac:dyDescent="0.15">
      <c r="B2" s="540" t="s">
        <v>66</v>
      </c>
      <c r="C2" s="540"/>
      <c r="D2" s="540"/>
      <c r="E2" s="540"/>
      <c r="F2" s="540"/>
    </row>
    <row r="3" spans="2:9" s="11" customFormat="1" ht="19.899999999999999" customHeight="1" x14ac:dyDescent="0.15">
      <c r="B3" s="540" t="s">
        <v>77</v>
      </c>
      <c r="C3" s="540"/>
      <c r="D3" s="540"/>
      <c r="E3" s="540"/>
      <c r="F3" s="540"/>
    </row>
    <row r="4" spans="2:9" s="11" customFormat="1" ht="19.899999999999999" customHeight="1" x14ac:dyDescent="0.15">
      <c r="B4" s="541" t="str">
        <f>'2024_BUMCP_KIDNEY CADAVERIC'!B4:E4</f>
        <v>EFFECTIVE 10/01/2024 THROUGH 9/30/2025</v>
      </c>
      <c r="C4" s="541"/>
      <c r="D4" s="541"/>
      <c r="E4" s="541"/>
      <c r="F4" s="541"/>
    </row>
    <row r="5" spans="2:9" s="11" customFormat="1" ht="19.899999999999999" customHeight="1" x14ac:dyDescent="0.15">
      <c r="B5" s="540" t="s">
        <v>68</v>
      </c>
      <c r="C5" s="540"/>
      <c r="D5" s="540"/>
      <c r="E5" s="540"/>
      <c r="F5" s="540"/>
    </row>
    <row r="6" spans="2:9" ht="15.75" x14ac:dyDescent="0.15">
      <c r="D6" s="2"/>
      <c r="F6" s="540"/>
      <c r="G6" s="540"/>
      <c r="H6" s="540"/>
      <c r="I6" s="540"/>
    </row>
    <row r="7" spans="2:9" x14ac:dyDescent="0.15">
      <c r="B7" s="17"/>
      <c r="C7" s="17"/>
      <c r="D7" s="2" t="s">
        <v>19</v>
      </c>
      <c r="E7" s="2"/>
      <c r="F7" s="2"/>
    </row>
    <row r="8" spans="2:9" ht="35.1" customHeight="1" x14ac:dyDescent="0.15">
      <c r="B8" s="18" t="s">
        <v>20</v>
      </c>
      <c r="C8" s="19" t="s">
        <v>21</v>
      </c>
      <c r="D8" s="81" t="s">
        <v>22</v>
      </c>
      <c r="E8" s="2"/>
      <c r="F8" s="2"/>
    </row>
    <row r="9" spans="2:9" ht="44.25" customHeight="1" x14ac:dyDescent="0.15">
      <c r="B9" s="386" t="s">
        <v>23</v>
      </c>
      <c r="C9" s="170">
        <v>4832</v>
      </c>
      <c r="D9" s="143">
        <f>ROUND(C9*$C$27,0)</f>
        <v>4993</v>
      </c>
      <c r="E9" s="2"/>
      <c r="F9" s="2"/>
    </row>
    <row r="10" spans="2:9" ht="35.1" customHeight="1" x14ac:dyDescent="0.15">
      <c r="B10" s="4" t="s">
        <v>78</v>
      </c>
      <c r="C10" s="165">
        <v>114419</v>
      </c>
      <c r="D10" s="143">
        <f>ROUND(C10*$C$27,0)</f>
        <v>118229</v>
      </c>
      <c r="E10" s="20"/>
    </row>
    <row r="11" spans="2:9" ht="35.1" customHeight="1" x14ac:dyDescent="0.15">
      <c r="B11" s="4" t="s">
        <v>79</v>
      </c>
      <c r="C11" s="165">
        <v>18146</v>
      </c>
      <c r="D11" s="143">
        <f>ROUND(C11*$C$27,0)</f>
        <v>18750</v>
      </c>
      <c r="E11" s="20"/>
    </row>
    <row r="12" spans="2:9" ht="35.1" customHeight="1" x14ac:dyDescent="0.15">
      <c r="B12" s="21" t="s">
        <v>80</v>
      </c>
      <c r="C12" s="144">
        <f>SUM(C9:C11)</f>
        <v>137397</v>
      </c>
      <c r="D12" s="144">
        <f>SUM(D9:D11)</f>
        <v>141972</v>
      </c>
    </row>
    <row r="13" spans="2:9" x14ac:dyDescent="0.15">
      <c r="D13" s="145"/>
    </row>
    <row r="14" spans="2:9" ht="79.5" customHeight="1" x14ac:dyDescent="0.15">
      <c r="B14" s="5" t="s">
        <v>76</v>
      </c>
      <c r="C14" s="5">
        <v>2317</v>
      </c>
      <c r="D14" s="143">
        <f>ROUND(C14*$C$27,0)</f>
        <v>2394</v>
      </c>
      <c r="E14" s="542" t="str">
        <f>'2024_BannerMD_BMT_AUT_ADULT'!E16</f>
        <v>Days 11+/61+ paid at the per diem rate are not subject to the transplant outlier (prep and transplant through day 60) but are subject to outlier pursuant to the transplant specialty contract at an established threshold of $7,263.18</v>
      </c>
      <c r="F14" s="544"/>
    </row>
    <row r="15" spans="2:9" x14ac:dyDescent="0.15">
      <c r="B15" s="9"/>
      <c r="C15" s="9"/>
    </row>
    <row r="16" spans="2:9" s="12" customFormat="1" ht="15" x14ac:dyDescent="0.15">
      <c r="B16" s="13"/>
      <c r="C16" s="13"/>
      <c r="D16" s="14"/>
      <c r="E16" s="14"/>
      <c r="F16" s="14"/>
    </row>
    <row r="17" spans="2:6" s="12" customFormat="1" ht="63.95" customHeight="1" x14ac:dyDescent="0.15">
      <c r="B17" s="537" t="s">
        <v>31</v>
      </c>
      <c r="C17" s="538"/>
      <c r="D17" s="538"/>
      <c r="E17" s="538"/>
      <c r="F17" s="539"/>
    </row>
    <row r="18" spans="2:6" x14ac:dyDescent="0.15">
      <c r="B18" s="9"/>
      <c r="C18" s="9"/>
      <c r="D18" s="8"/>
    </row>
    <row r="19" spans="2:6" x14ac:dyDescent="0.15">
      <c r="B19" s="9"/>
      <c r="C19" s="9"/>
      <c r="D19" s="8"/>
    </row>
    <row r="26" spans="2:6" ht="19.5" hidden="1" customHeight="1" x14ac:dyDescent="0.15">
      <c r="B26" s="136" t="s">
        <v>52</v>
      </c>
    </row>
    <row r="27" spans="2:6" ht="14.25" hidden="1" customHeight="1" x14ac:dyDescent="0.15">
      <c r="B27" s="25" t="s">
        <v>33</v>
      </c>
      <c r="C27" s="484">
        <f>'2024_BannerMD_BMT_AUT_ADULT'!$C$21</f>
        <v>1.0333000000000001</v>
      </c>
    </row>
    <row r="28" spans="2:6" ht="16.5" hidden="1" customHeight="1" x14ac:dyDescent="0.15">
      <c r="B28" s="15" t="s">
        <v>81</v>
      </c>
      <c r="C28" s="26"/>
    </row>
  </sheetData>
  <mergeCells count="7">
    <mergeCell ref="B17:F17"/>
    <mergeCell ref="E14:F14"/>
    <mergeCell ref="B2:F2"/>
    <mergeCell ref="B3:F3"/>
    <mergeCell ref="B4:F4"/>
    <mergeCell ref="B5:F5"/>
    <mergeCell ref="F6:I6"/>
  </mergeCells>
  <printOptions horizontalCentered="1"/>
  <pageMargins left="0.25" right="0.25" top="0.25" bottom="0.25" header="0.25" footer="0.25"/>
  <pageSetup scale="90"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11">
    <tabColor theme="9"/>
    <pageSetUpPr fitToPage="1"/>
  </sheetPr>
  <dimension ref="A1:H20"/>
  <sheetViews>
    <sheetView zoomScale="90" zoomScaleNormal="90" zoomScaleSheetLayoutView="70" workbookViewId="0">
      <selection activeCell="E25" sqref="E25"/>
    </sheetView>
  </sheetViews>
  <sheetFormatPr defaultColWidth="9" defaultRowHeight="12" x14ac:dyDescent="0.15"/>
  <cols>
    <col min="1" max="1" width="4.5" style="10" customWidth="1"/>
    <col min="2" max="2" width="67" style="10" customWidth="1"/>
    <col min="3" max="3" width="18.12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x14ac:dyDescent="0.15">
      <c r="A1" s="15"/>
      <c r="B1" s="15"/>
      <c r="C1" s="15"/>
      <c r="D1" s="545"/>
      <c r="E1" s="545"/>
      <c r="F1" s="545"/>
      <c r="G1" s="545"/>
      <c r="H1" s="545"/>
    </row>
    <row r="2" spans="1:8" ht="19.899999999999999" customHeight="1" x14ac:dyDescent="0.15">
      <c r="A2" s="540" t="s">
        <v>259</v>
      </c>
      <c r="B2" s="540"/>
      <c r="C2" s="540"/>
      <c r="D2" s="540"/>
      <c r="E2" s="540"/>
      <c r="F2" s="540"/>
      <c r="G2" s="540"/>
    </row>
    <row r="3" spans="1:8" ht="19.899999999999999" customHeight="1" x14ac:dyDescent="0.15">
      <c r="A3" s="540" t="s">
        <v>266</v>
      </c>
      <c r="B3" s="540"/>
      <c r="C3" s="540"/>
      <c r="D3" s="540"/>
      <c r="E3" s="540"/>
      <c r="F3" s="540"/>
      <c r="G3" s="540"/>
    </row>
    <row r="4" spans="1:8" ht="19.899999999999999" customHeight="1" x14ac:dyDescent="0.15">
      <c r="A4" s="541" t="str">
        <f>'2024_BannerMD_BMT_AUT_ADULT'!A4:E4</f>
        <v>EFFECTIVE 10/01/2024 THROUGH 9/30/2025</v>
      </c>
      <c r="B4" s="541"/>
      <c r="C4" s="541"/>
      <c r="D4" s="541"/>
      <c r="E4" s="541"/>
      <c r="F4" s="541"/>
      <c r="G4" s="541"/>
    </row>
    <row r="5" spans="1:8" ht="19.899999999999999" customHeight="1" x14ac:dyDescent="0.15">
      <c r="A5" s="540" t="s">
        <v>262</v>
      </c>
      <c r="B5" s="540"/>
      <c r="C5" s="540"/>
      <c r="D5" s="540"/>
      <c r="E5" s="540"/>
      <c r="F5" s="540"/>
      <c r="G5" s="540"/>
    </row>
    <row r="6" spans="1:8" ht="19.899999999999999" customHeight="1" x14ac:dyDescent="0.15">
      <c r="A6" s="379"/>
      <c r="B6" s="379"/>
      <c r="C6" s="379"/>
      <c r="D6" s="379"/>
      <c r="E6" s="379"/>
      <c r="F6" s="379"/>
      <c r="G6" s="379"/>
    </row>
    <row r="7" spans="1:8" ht="22.5" customHeight="1" x14ac:dyDescent="0.15">
      <c r="A7" s="15"/>
      <c r="B7" s="15"/>
      <c r="C7" s="15"/>
      <c r="D7" s="16" t="s">
        <v>19</v>
      </c>
      <c r="E7" s="15"/>
      <c r="F7" s="15"/>
      <c r="G7" s="15"/>
    </row>
    <row r="8" spans="1:8" s="15" customFormat="1" ht="25.5" x14ac:dyDescent="0.15">
      <c r="B8" s="18" t="s">
        <v>20</v>
      </c>
      <c r="C8" s="129" t="s">
        <v>21</v>
      </c>
      <c r="D8" s="54" t="s">
        <v>22</v>
      </c>
      <c r="E8" s="16"/>
      <c r="F8" s="2"/>
      <c r="G8" s="2"/>
    </row>
    <row r="9" spans="1:8" s="15" customFormat="1" ht="45" customHeight="1" x14ac:dyDescent="0.15">
      <c r="B9" s="4" t="s">
        <v>267</v>
      </c>
      <c r="C9" s="210">
        <v>3983</v>
      </c>
      <c r="D9" s="181">
        <f>ROUND(C9*$C$19,0)</f>
        <v>4116</v>
      </c>
      <c r="E9" s="16"/>
      <c r="F9" s="2"/>
      <c r="G9" s="2"/>
    </row>
    <row r="10" spans="1:8" s="15" customFormat="1" ht="29.45" customHeight="1" x14ac:dyDescent="0.15">
      <c r="B10" s="29" t="s">
        <v>202</v>
      </c>
      <c r="C10" s="230">
        <v>84387</v>
      </c>
      <c r="D10" s="181">
        <f t="shared" ref="D10:D11" si="0">ROUND(C10*$C$19,0)</f>
        <v>87197</v>
      </c>
      <c r="E10" s="37"/>
    </row>
    <row r="11" spans="1:8" s="15" customFormat="1" ht="29.45" customHeight="1" x14ac:dyDescent="0.15">
      <c r="B11" s="29" t="s">
        <v>203</v>
      </c>
      <c r="C11" s="231">
        <v>18146</v>
      </c>
      <c r="D11" s="181">
        <f t="shared" si="0"/>
        <v>18750</v>
      </c>
      <c r="E11" s="37"/>
    </row>
    <row r="12" spans="1:8" ht="29.45" customHeight="1" x14ac:dyDescent="0.15">
      <c r="A12" s="15"/>
      <c r="B12" s="21" t="s">
        <v>268</v>
      </c>
      <c r="C12" s="144">
        <f>SUM(C9:C11)</f>
        <v>106516</v>
      </c>
      <c r="D12" s="144">
        <f>SUM(D9:D11)</f>
        <v>110063</v>
      </c>
      <c r="E12" s="15"/>
      <c r="F12" s="15"/>
      <c r="G12" s="15"/>
    </row>
    <row r="13" spans="1:8" ht="12.75" x14ac:dyDescent="0.15">
      <c r="A13" s="15"/>
      <c r="B13" s="1"/>
      <c r="C13" s="1"/>
      <c r="D13" s="145"/>
      <c r="E13" s="15"/>
      <c r="F13" s="15"/>
      <c r="G13" s="15"/>
    </row>
    <row r="14" spans="1:8" ht="82.15" customHeight="1" x14ac:dyDescent="0.15">
      <c r="B14" s="5" t="s">
        <v>76</v>
      </c>
      <c r="C14" s="5">
        <v>2317</v>
      </c>
      <c r="D14" s="181">
        <f t="shared" ref="D14" si="1">ROUND(C14*$C$19,0)</f>
        <v>2394</v>
      </c>
      <c r="E14" s="542" t="str">
        <f>'2024_BannerMD_BMT_AUT_ADULT'!E16</f>
        <v>Days 11+/61+ paid at the per diem rate are not subject to the transplant outlier (prep and transplant through day 60) but are subject to outlier pursuant to the transplant specialty contract at an established threshold of $7,263.18</v>
      </c>
      <c r="F14" s="543"/>
      <c r="G14" s="544"/>
    </row>
    <row r="15" spans="1:8" ht="12.75" x14ac:dyDescent="0.15">
      <c r="B15" s="9"/>
      <c r="C15" s="9"/>
      <c r="D15" s="8"/>
    </row>
    <row r="16" spans="1:8" ht="51.75" customHeight="1" x14ac:dyDescent="0.15">
      <c r="A16" s="13"/>
      <c r="B16"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538"/>
      <c r="D16" s="538"/>
      <c r="E16" s="538"/>
      <c r="F16" s="538"/>
      <c r="G16" s="539"/>
    </row>
    <row r="18" spans="2:6" ht="12.75" hidden="1" x14ac:dyDescent="0.15">
      <c r="B18" s="136" t="s">
        <v>52</v>
      </c>
      <c r="C18" s="15"/>
      <c r="D18" s="15"/>
      <c r="E18" s="15"/>
      <c r="F18" s="15"/>
    </row>
    <row r="19" spans="2:6" ht="18" hidden="1" x14ac:dyDescent="0.15">
      <c r="B19" s="25" t="s">
        <v>33</v>
      </c>
      <c r="C19" s="484">
        <f>'2024_BannerMD_BMT_AUT_ADULT'!$C$21</f>
        <v>1.0333000000000001</v>
      </c>
    </row>
    <row r="20" spans="2:6" x14ac:dyDescent="0.15">
      <c r="C20" s="39"/>
    </row>
  </sheetData>
  <mergeCells count="7">
    <mergeCell ref="B16:G16"/>
    <mergeCell ref="E14:G14"/>
    <mergeCell ref="D1:H1"/>
    <mergeCell ref="A2:G2"/>
    <mergeCell ref="A3:G3"/>
    <mergeCell ref="A4:G4"/>
    <mergeCell ref="A5:G5"/>
  </mergeCells>
  <printOptions horizontalCentered="1"/>
  <pageMargins left="0.25" right="0.25" top="0.25" bottom="0.25" header="0.25" footer="0.25"/>
  <pageSetup scale="94"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12">
    <tabColor rgb="FF996633"/>
    <pageSetUpPr fitToPage="1"/>
  </sheetPr>
  <dimension ref="A1:O49"/>
  <sheetViews>
    <sheetView zoomScaleNormal="100" workbookViewId="0">
      <selection activeCell="A34" sqref="A34"/>
    </sheetView>
  </sheetViews>
  <sheetFormatPr defaultColWidth="8.875" defaultRowHeight="15" x14ac:dyDescent="0.25"/>
  <cols>
    <col min="1" max="1" width="2.125" style="337" customWidth="1"/>
    <col min="2" max="2" width="56.875" style="337" customWidth="1"/>
    <col min="3" max="3" width="15" style="337" hidden="1" customWidth="1"/>
    <col min="4" max="4" width="13.625" style="337" customWidth="1"/>
    <col min="5" max="5" width="10" style="337" customWidth="1"/>
    <col min="6" max="16384" width="8.875" style="337"/>
  </cols>
  <sheetData>
    <row r="1" spans="1:15" s="323" customFormat="1" x14ac:dyDescent="0.25"/>
    <row r="2" spans="1:15" s="323" customFormat="1" ht="21" customHeight="1" x14ac:dyDescent="0.25">
      <c r="A2" s="552" t="s">
        <v>269</v>
      </c>
      <c r="B2" s="552"/>
      <c r="C2" s="552"/>
      <c r="D2" s="552"/>
      <c r="E2" s="552"/>
      <c r="F2" s="552"/>
      <c r="G2" s="552"/>
      <c r="H2" s="552"/>
      <c r="I2" s="552"/>
    </row>
    <row r="3" spans="1:15" s="323" customFormat="1" ht="21" customHeight="1" x14ac:dyDescent="0.25">
      <c r="A3" s="552" t="s">
        <v>270</v>
      </c>
      <c r="B3" s="552"/>
      <c r="C3" s="552"/>
      <c r="D3" s="552"/>
      <c r="E3" s="552"/>
      <c r="F3" s="552"/>
      <c r="G3" s="552"/>
      <c r="H3" s="552"/>
      <c r="I3" s="552"/>
      <c r="J3" s="133"/>
      <c r="K3" s="133"/>
      <c r="L3" s="133"/>
      <c r="M3" s="133"/>
      <c r="N3" s="133"/>
      <c r="O3" s="133"/>
    </row>
    <row r="4" spans="1:15" s="323" customFormat="1" ht="21" customHeight="1" x14ac:dyDescent="0.25">
      <c r="A4" s="553" t="str">
        <f>'2024_BannerMD_BMT_AUT_ADULT'!A4:E4</f>
        <v>EFFECTIVE 10/01/2024 THROUGH 9/30/2025</v>
      </c>
      <c r="B4" s="553"/>
      <c r="C4" s="553"/>
      <c r="D4" s="553"/>
      <c r="E4" s="553"/>
      <c r="F4" s="553"/>
      <c r="G4" s="553"/>
      <c r="H4" s="553"/>
      <c r="I4" s="553"/>
    </row>
    <row r="5" spans="1:15" s="323" customFormat="1" ht="21" customHeight="1" x14ac:dyDescent="0.25">
      <c r="A5" s="552" t="s">
        <v>271</v>
      </c>
      <c r="B5" s="552"/>
      <c r="C5" s="552"/>
      <c r="D5" s="552"/>
      <c r="E5" s="552"/>
      <c r="F5" s="552"/>
      <c r="G5" s="552"/>
      <c r="H5" s="552"/>
      <c r="I5" s="552"/>
    </row>
    <row r="6" spans="1:15" s="323" customFormat="1" ht="21" customHeight="1" x14ac:dyDescent="0.25">
      <c r="A6" s="610" t="s">
        <v>272</v>
      </c>
      <c r="B6" s="610"/>
      <c r="C6" s="610"/>
      <c r="D6" s="610"/>
      <c r="E6" s="610"/>
      <c r="F6" s="610"/>
      <c r="G6" s="610"/>
      <c r="H6" s="610"/>
      <c r="I6" s="610"/>
    </row>
    <row r="7" spans="1:15" ht="18.75" x14ac:dyDescent="0.3">
      <c r="B7" s="611"/>
      <c r="C7" s="611"/>
      <c r="D7" s="611"/>
    </row>
    <row r="8" spans="1:15" ht="45.95" customHeight="1" x14ac:dyDescent="0.25">
      <c r="B8" s="338" t="s">
        <v>20</v>
      </c>
      <c r="C8" s="129" t="s">
        <v>21</v>
      </c>
      <c r="D8" s="339" t="s">
        <v>19</v>
      </c>
    </row>
    <row r="9" spans="1:15" ht="45" customHeight="1" x14ac:dyDescent="0.25">
      <c r="B9" s="340" t="s">
        <v>174</v>
      </c>
      <c r="C9" s="341" t="s">
        <v>142</v>
      </c>
      <c r="D9" s="341" t="s">
        <v>142</v>
      </c>
    </row>
    <row r="10" spans="1:15" ht="30" customHeight="1" x14ac:dyDescent="0.25">
      <c r="B10" s="342" t="s">
        <v>25</v>
      </c>
      <c r="C10" s="181">
        <v>222456</v>
      </c>
      <c r="D10" s="181">
        <f>ROUND(C10*$C$35,0)</f>
        <v>229864</v>
      </c>
    </row>
    <row r="11" spans="1:15" ht="30" customHeight="1" x14ac:dyDescent="0.25">
      <c r="B11" s="343" t="s">
        <v>26</v>
      </c>
      <c r="C11" s="181">
        <v>130943</v>
      </c>
      <c r="D11" s="181">
        <f t="shared" ref="D11:D12" si="0">ROUND(C11*$C$35,0)</f>
        <v>135303</v>
      </c>
      <c r="E11" s="344"/>
    </row>
    <row r="12" spans="1:15" ht="30" customHeight="1" x14ac:dyDescent="0.25">
      <c r="B12" s="343" t="s">
        <v>153</v>
      </c>
      <c r="C12" s="181">
        <v>28744</v>
      </c>
      <c r="D12" s="181">
        <f t="shared" si="0"/>
        <v>29701</v>
      </c>
      <c r="E12" s="344"/>
    </row>
    <row r="13" spans="1:15" ht="30" customHeight="1" x14ac:dyDescent="0.25">
      <c r="B13" s="345" t="s">
        <v>273</v>
      </c>
      <c r="C13" s="346">
        <f>SUM(C10:C12)</f>
        <v>382143</v>
      </c>
      <c r="D13" s="346">
        <f>SUM(D10:D12)</f>
        <v>394868</v>
      </c>
    </row>
    <row r="14" spans="1:15" ht="30" customHeight="1" x14ac:dyDescent="0.25">
      <c r="B14" s="345"/>
      <c r="C14" s="345"/>
      <c r="D14" s="347"/>
      <c r="E14" s="347"/>
    </row>
    <row r="15" spans="1:15" s="348" customFormat="1" ht="12.75" x14ac:dyDescent="0.15">
      <c r="E15" s="349"/>
    </row>
    <row r="16" spans="1:15" s="348" customFormat="1" ht="35.1" customHeight="1" x14ac:dyDescent="0.15">
      <c r="B16" s="350" t="s">
        <v>120</v>
      </c>
      <c r="C16" s="377">
        <v>160</v>
      </c>
      <c r="D16" s="181">
        <f>C16</f>
        <v>160</v>
      </c>
      <c r="E16" s="489"/>
    </row>
    <row r="17" spans="2:8" s="348" customFormat="1" ht="12.75" x14ac:dyDescent="0.15">
      <c r="E17" s="349"/>
    </row>
    <row r="18" spans="2:8" x14ac:dyDescent="0.25">
      <c r="B18" s="351"/>
      <c r="C18" s="351"/>
      <c r="D18" s="352"/>
    </row>
    <row r="19" spans="2:8" s="323" customFormat="1" ht="32.25" customHeight="1" x14ac:dyDescent="0.25">
      <c r="B19" s="604" t="s">
        <v>155</v>
      </c>
      <c r="C19" s="605"/>
      <c r="D19" s="605"/>
      <c r="E19" s="605"/>
      <c r="F19" s="605"/>
      <c r="G19" s="605"/>
      <c r="H19" s="606"/>
    </row>
    <row r="20" spans="2:8" s="323" customFormat="1" ht="14.45" customHeight="1" x14ac:dyDescent="0.25">
      <c r="B20" s="353"/>
      <c r="C20" s="353"/>
      <c r="D20" s="353"/>
      <c r="E20" s="353"/>
      <c r="F20" s="353"/>
      <c r="G20" s="353"/>
      <c r="H20" s="353"/>
    </row>
    <row r="21" spans="2:8" s="323" customFormat="1" x14ac:dyDescent="0.25">
      <c r="B21" s="326"/>
      <c r="C21" s="326"/>
      <c r="D21" s="354" t="s">
        <v>50</v>
      </c>
      <c r="E21" s="355"/>
      <c r="F21" s="355"/>
      <c r="G21" s="356"/>
    </row>
    <row r="22" spans="2:8" s="323" customFormat="1" ht="76.150000000000006" customHeight="1" x14ac:dyDescent="0.25">
      <c r="B22" s="324" t="s">
        <v>274</v>
      </c>
      <c r="C22" s="357">
        <v>973241</v>
      </c>
      <c r="D22" s="181">
        <f>ROUND(C22*$C$35,0)</f>
        <v>1005650</v>
      </c>
      <c r="E22" s="607" t="s">
        <v>275</v>
      </c>
      <c r="F22" s="608"/>
      <c r="G22" s="608"/>
      <c r="H22" s="609"/>
    </row>
    <row r="23" spans="2:8" x14ac:dyDescent="0.25">
      <c r="B23" s="351"/>
      <c r="C23" s="351"/>
      <c r="D23" s="358"/>
    </row>
    <row r="24" spans="2:8" x14ac:dyDescent="0.25">
      <c r="B24" s="351"/>
      <c r="C24" s="351"/>
      <c r="D24" s="358"/>
    </row>
    <row r="25" spans="2:8" x14ac:dyDescent="0.25">
      <c r="B25" s="351"/>
      <c r="C25" s="351"/>
      <c r="D25" s="358"/>
    </row>
    <row r="26" spans="2:8" x14ac:dyDescent="0.25">
      <c r="B26" s="351"/>
      <c r="C26" s="351"/>
      <c r="D26" s="358"/>
    </row>
    <row r="27" spans="2:8" x14ac:dyDescent="0.25">
      <c r="B27" s="359"/>
      <c r="C27" s="359"/>
    </row>
    <row r="32" spans="2:8" x14ac:dyDescent="0.25">
      <c r="B32" s="360"/>
      <c r="C32" s="360"/>
    </row>
    <row r="34" spans="2:3" s="362" customFormat="1" ht="12.75" hidden="1" x14ac:dyDescent="0.15">
      <c r="B34" s="361" t="s">
        <v>52</v>
      </c>
      <c r="C34" s="361"/>
    </row>
    <row r="35" spans="2:3" s="362" customFormat="1" ht="18" hidden="1" x14ac:dyDescent="0.15">
      <c r="B35" s="363" t="s">
        <v>33</v>
      </c>
      <c r="C35" s="484">
        <f>'2024_BannerMD_BMT_AUT_ADULT'!$C$21</f>
        <v>1.0333000000000001</v>
      </c>
    </row>
    <row r="36" spans="2:3" s="362" customFormat="1" ht="12" hidden="1" x14ac:dyDescent="0.15">
      <c r="B36" s="362" t="s">
        <v>109</v>
      </c>
    </row>
    <row r="49" ht="18" customHeight="1" x14ac:dyDescent="0.25"/>
  </sheetData>
  <mergeCells count="8">
    <mergeCell ref="B19:H19"/>
    <mergeCell ref="E22:H22"/>
    <mergeCell ref="A2:I2"/>
    <mergeCell ref="A3:I3"/>
    <mergeCell ref="A4:I4"/>
    <mergeCell ref="A5:I5"/>
    <mergeCell ref="A6:I6"/>
    <mergeCell ref="B7:D7"/>
  </mergeCells>
  <printOptions horizontalCentered="1"/>
  <pageMargins left="0.7" right="0.7" top="0.75" bottom="0.75" header="0.3" footer="0.3"/>
  <pageSetup scale="76"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13">
    <tabColor rgb="FF996633"/>
    <pageSetUpPr fitToPage="1"/>
  </sheetPr>
  <dimension ref="A1:O42"/>
  <sheetViews>
    <sheetView zoomScale="90" zoomScaleNormal="90" workbookViewId="0">
      <selection activeCell="A34" sqref="A34"/>
    </sheetView>
  </sheetViews>
  <sheetFormatPr defaultColWidth="8.875" defaultRowHeight="15" x14ac:dyDescent="0.25"/>
  <cols>
    <col min="1" max="1" width="2.125" style="337" customWidth="1"/>
    <col min="2" max="2" width="56.875" style="337" customWidth="1"/>
    <col min="3" max="3" width="20.25" style="337" hidden="1" customWidth="1"/>
    <col min="4" max="4" width="20.25" style="337" customWidth="1"/>
    <col min="5" max="5" width="10" style="337" customWidth="1"/>
    <col min="6" max="16384" width="8.875" style="337"/>
  </cols>
  <sheetData>
    <row r="1" spans="1:15" s="364" customFormat="1" x14ac:dyDescent="0.25"/>
    <row r="2" spans="1:15" s="364" customFormat="1" ht="21" customHeight="1" x14ac:dyDescent="0.25">
      <c r="A2" s="552" t="s">
        <v>269</v>
      </c>
      <c r="B2" s="552"/>
      <c r="C2" s="552"/>
      <c r="D2" s="552"/>
      <c r="E2" s="552"/>
      <c r="F2" s="552"/>
      <c r="G2" s="552"/>
      <c r="H2" s="552"/>
    </row>
    <row r="3" spans="1:15" s="364" customFormat="1" ht="21" customHeight="1" x14ac:dyDescent="0.25">
      <c r="A3" s="552" t="s">
        <v>67</v>
      </c>
      <c r="B3" s="552"/>
      <c r="C3" s="552"/>
      <c r="D3" s="552"/>
      <c r="E3" s="552"/>
      <c r="F3" s="552"/>
      <c r="G3" s="552"/>
      <c r="H3" s="552"/>
      <c r="I3" s="133"/>
      <c r="J3" s="133"/>
      <c r="K3" s="133"/>
      <c r="L3" s="133"/>
      <c r="M3" s="133"/>
      <c r="N3" s="133"/>
      <c r="O3" s="133"/>
    </row>
    <row r="4" spans="1:15" s="364" customFormat="1" ht="21" customHeight="1" x14ac:dyDescent="0.25">
      <c r="A4" s="553" t="str">
        <f>'2024_BannerMD_BMT_AUT_ADULT'!A4:E4</f>
        <v>EFFECTIVE 10/01/2024 THROUGH 9/30/2025</v>
      </c>
      <c r="B4" s="553"/>
      <c r="C4" s="553"/>
      <c r="D4" s="553"/>
      <c r="E4" s="553"/>
      <c r="F4" s="553"/>
      <c r="G4" s="553"/>
      <c r="H4" s="553"/>
    </row>
    <row r="5" spans="1:15" s="364" customFormat="1" ht="21" customHeight="1" x14ac:dyDescent="0.25">
      <c r="A5" s="552" t="s">
        <v>271</v>
      </c>
      <c r="B5" s="552"/>
      <c r="C5" s="552"/>
      <c r="D5" s="552"/>
      <c r="E5" s="552"/>
      <c r="F5" s="552"/>
      <c r="G5" s="552"/>
      <c r="H5" s="552"/>
    </row>
    <row r="6" spans="1:15" s="364" customFormat="1" ht="21" customHeight="1" x14ac:dyDescent="0.25">
      <c r="A6" s="615" t="s">
        <v>272</v>
      </c>
      <c r="B6" s="615"/>
      <c r="C6" s="615"/>
      <c r="D6" s="615"/>
      <c r="E6" s="615"/>
      <c r="F6" s="615"/>
      <c r="G6" s="615"/>
      <c r="H6" s="615"/>
    </row>
    <row r="8" spans="1:15" ht="18.75" x14ac:dyDescent="0.3">
      <c r="B8" s="611"/>
      <c r="C8" s="611"/>
      <c r="D8" s="611"/>
    </row>
    <row r="9" spans="1:15" ht="45.95" customHeight="1" x14ac:dyDescent="0.25">
      <c r="B9" s="338" t="s">
        <v>20</v>
      </c>
      <c r="C9" s="129" t="s">
        <v>21</v>
      </c>
      <c r="D9" s="339" t="s">
        <v>276</v>
      </c>
    </row>
    <row r="10" spans="1:15" ht="45" customHeight="1" x14ac:dyDescent="0.25">
      <c r="B10" s="340" t="s">
        <v>174</v>
      </c>
      <c r="C10" s="341" t="s">
        <v>142</v>
      </c>
      <c r="D10" s="341" t="s">
        <v>142</v>
      </c>
    </row>
    <row r="11" spans="1:15" ht="30" customHeight="1" x14ac:dyDescent="0.25">
      <c r="B11" s="342" t="s">
        <v>25</v>
      </c>
      <c r="C11" s="181">
        <v>239139</v>
      </c>
      <c r="D11" s="181">
        <f>ROUND(C11*$C$26,0)</f>
        <v>247102</v>
      </c>
    </row>
    <row r="12" spans="1:15" ht="30" customHeight="1" x14ac:dyDescent="0.25">
      <c r="B12" s="343" t="s">
        <v>26</v>
      </c>
      <c r="C12" s="181">
        <v>78971</v>
      </c>
      <c r="D12" s="181">
        <f t="shared" ref="D12:D13" si="0">ROUND(C12*$C$26,0)</f>
        <v>81601</v>
      </c>
    </row>
    <row r="13" spans="1:15" ht="30" customHeight="1" x14ac:dyDescent="0.25">
      <c r="B13" s="343" t="s">
        <v>153</v>
      </c>
      <c r="C13" s="181">
        <v>32257</v>
      </c>
      <c r="D13" s="181">
        <f t="shared" si="0"/>
        <v>33331</v>
      </c>
    </row>
    <row r="14" spans="1:15" ht="30" customHeight="1" x14ac:dyDescent="0.25">
      <c r="B14" s="345" t="s">
        <v>273</v>
      </c>
      <c r="C14" s="346">
        <f>SUM(C11:C13)</f>
        <v>350367</v>
      </c>
      <c r="D14" s="346">
        <f>SUM(D11:D13)</f>
        <v>362034</v>
      </c>
    </row>
    <row r="15" spans="1:15" ht="30" customHeight="1" x14ac:dyDescent="0.25">
      <c r="B15" s="345"/>
      <c r="C15" s="345"/>
      <c r="D15" s="347"/>
      <c r="E15" s="347"/>
    </row>
    <row r="16" spans="1:15" s="348" customFormat="1" ht="12.75" x14ac:dyDescent="0.15">
      <c r="E16" s="349"/>
    </row>
    <row r="17" spans="2:9" s="348" customFormat="1" ht="35.1" customHeight="1" x14ac:dyDescent="0.15">
      <c r="B17" s="350" t="s">
        <v>120</v>
      </c>
      <c r="C17" s="377">
        <v>160</v>
      </c>
      <c r="D17" s="181">
        <f>C17</f>
        <v>160</v>
      </c>
      <c r="E17" s="489"/>
    </row>
    <row r="18" spans="2:9" s="348" customFormat="1" ht="12.75" x14ac:dyDescent="0.15">
      <c r="E18" s="349"/>
    </row>
    <row r="19" spans="2:9" s="364" customFormat="1" ht="33" customHeight="1" x14ac:dyDescent="0.25">
      <c r="B19" s="604" t="s">
        <v>155</v>
      </c>
      <c r="C19" s="605"/>
      <c r="D19" s="605"/>
      <c r="E19" s="605"/>
      <c r="F19" s="605"/>
      <c r="G19" s="605"/>
      <c r="H19" s="606"/>
    </row>
    <row r="20" spans="2:9" s="364" customFormat="1" ht="14.45" customHeight="1" x14ac:dyDescent="0.25">
      <c r="B20" s="353"/>
      <c r="C20" s="353"/>
      <c r="D20" s="353"/>
      <c r="E20" s="353"/>
      <c r="F20" s="353"/>
      <c r="G20" s="353"/>
      <c r="H20" s="353"/>
    </row>
    <row r="21" spans="2:9" s="364" customFormat="1" x14ac:dyDescent="0.25">
      <c r="B21" s="365"/>
      <c r="C21" s="365"/>
      <c r="D21" s="366" t="s">
        <v>50</v>
      </c>
      <c r="E21" s="367"/>
      <c r="F21" s="367"/>
      <c r="G21" s="368"/>
    </row>
    <row r="22" spans="2:9" s="364" customFormat="1" ht="76.150000000000006" customHeight="1" x14ac:dyDescent="0.25">
      <c r="B22" s="369" t="s">
        <v>277</v>
      </c>
      <c r="C22" s="370">
        <v>875916</v>
      </c>
      <c r="D22" s="181">
        <f t="shared" ref="D22" si="1">ROUND(C22*$C$26,0)</f>
        <v>905084</v>
      </c>
      <c r="E22" s="612" t="s">
        <v>275</v>
      </c>
      <c r="F22" s="613"/>
      <c r="G22" s="613"/>
      <c r="H22" s="614"/>
    </row>
    <row r="23" spans="2:9" x14ac:dyDescent="0.25">
      <c r="B23" s="351"/>
      <c r="C23" s="351"/>
      <c r="D23" s="352"/>
    </row>
    <row r="24" spans="2:9" x14ac:dyDescent="0.25">
      <c r="B24" s="351"/>
      <c r="C24" s="351"/>
      <c r="D24" s="358"/>
    </row>
    <row r="25" spans="2:9" s="362" customFormat="1" ht="12.75" hidden="1" x14ac:dyDescent="0.15">
      <c r="B25" s="361" t="s">
        <v>52</v>
      </c>
      <c r="C25" s="361"/>
    </row>
    <row r="26" spans="2:9" s="362" customFormat="1" ht="18" hidden="1" x14ac:dyDescent="0.15">
      <c r="B26" s="363" t="s">
        <v>33</v>
      </c>
      <c r="C26" s="484">
        <f>'2024_BannerMD_BMT_AUT_ADULT'!$C$21</f>
        <v>1.0333000000000001</v>
      </c>
    </row>
    <row r="27" spans="2:9" s="362" customFormat="1" ht="12" hidden="1" x14ac:dyDescent="0.15">
      <c r="B27" s="362" t="s">
        <v>109</v>
      </c>
    </row>
    <row r="28" spans="2:9" x14ac:dyDescent="0.25">
      <c r="B28" s="359"/>
      <c r="C28" s="359"/>
    </row>
    <row r="30" spans="2:9" s="15" customFormat="1" ht="68.25" customHeight="1" x14ac:dyDescent="0.15">
      <c r="B30" s="546" t="s">
        <v>72</v>
      </c>
      <c r="C30" s="547"/>
      <c r="D30" s="547"/>
      <c r="E30" s="547"/>
      <c r="F30" s="547"/>
      <c r="G30" s="548"/>
      <c r="H30" s="10"/>
      <c r="I30" s="10"/>
    </row>
    <row r="42" ht="18" customHeight="1" x14ac:dyDescent="0.25"/>
  </sheetData>
  <mergeCells count="9">
    <mergeCell ref="B30:G30"/>
    <mergeCell ref="B19:H19"/>
    <mergeCell ref="E22:H22"/>
    <mergeCell ref="A2:H2"/>
    <mergeCell ref="A3:H3"/>
    <mergeCell ref="A4:H4"/>
    <mergeCell ref="A5:H5"/>
    <mergeCell ref="A6:H6"/>
    <mergeCell ref="B8:D8"/>
  </mergeCells>
  <printOptions horizontalCentered="1"/>
  <pageMargins left="0.7" right="0.7" top="0.75" bottom="0.75" header="0.3" footer="0.3"/>
  <pageSetup scale="72"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14">
    <tabColor rgb="FF996633"/>
    <pageSetUpPr fitToPage="1"/>
  </sheetPr>
  <dimension ref="A2:I43"/>
  <sheetViews>
    <sheetView zoomScale="90" zoomScaleNormal="90" workbookViewId="0">
      <selection activeCell="A34" sqref="A34"/>
    </sheetView>
  </sheetViews>
  <sheetFormatPr defaultColWidth="8.875" defaultRowHeight="15" x14ac:dyDescent="0.25"/>
  <cols>
    <col min="1" max="1" width="8.875" style="89"/>
    <col min="2" max="2" width="56.875" style="89" customWidth="1"/>
    <col min="3" max="3" width="18.375" style="89" hidden="1" customWidth="1"/>
    <col min="4" max="4" width="16.375" style="89" customWidth="1"/>
    <col min="5" max="5" width="13.5" style="89" bestFit="1" customWidth="1"/>
    <col min="6" max="16384" width="8.875" style="89"/>
  </cols>
  <sheetData>
    <row r="2" spans="1:8" ht="21" customHeight="1" x14ac:dyDescent="0.25">
      <c r="A2" s="552" t="s">
        <v>269</v>
      </c>
      <c r="B2" s="552"/>
      <c r="C2" s="552"/>
      <c r="D2" s="552"/>
      <c r="E2" s="552"/>
      <c r="F2" s="552"/>
      <c r="G2" s="552"/>
      <c r="H2" s="552"/>
    </row>
    <row r="3" spans="1:8" ht="21" customHeight="1" x14ac:dyDescent="0.25">
      <c r="A3" s="552" t="s">
        <v>278</v>
      </c>
      <c r="B3" s="552"/>
      <c r="C3" s="552"/>
      <c r="D3" s="552"/>
      <c r="E3" s="552"/>
      <c r="F3" s="552"/>
      <c r="G3" s="552"/>
      <c r="H3" s="552"/>
    </row>
    <row r="4" spans="1:8" ht="21" customHeight="1" x14ac:dyDescent="0.25">
      <c r="A4" s="553" t="str">
        <f>'2024_BannerMD_BMT_AUT_ADULT'!A4:E4</f>
        <v>EFFECTIVE 10/01/2024 THROUGH 9/30/2025</v>
      </c>
      <c r="B4" s="553"/>
      <c r="C4" s="553"/>
      <c r="D4" s="553"/>
      <c r="E4" s="553"/>
      <c r="F4" s="553"/>
      <c r="G4" s="553"/>
      <c r="H4" s="553"/>
    </row>
    <row r="5" spans="1:8" ht="21" customHeight="1" x14ac:dyDescent="0.25">
      <c r="A5" s="552" t="s">
        <v>271</v>
      </c>
      <c r="B5" s="552"/>
      <c r="C5" s="552"/>
      <c r="D5" s="552"/>
      <c r="E5" s="552"/>
      <c r="F5" s="552"/>
      <c r="G5" s="552"/>
      <c r="H5" s="552"/>
    </row>
    <row r="6" spans="1:8" ht="21" customHeight="1" x14ac:dyDescent="0.25">
      <c r="A6" s="619" t="s">
        <v>272</v>
      </c>
      <c r="B6" s="619"/>
      <c r="C6" s="619"/>
      <c r="D6" s="619"/>
      <c r="E6" s="619"/>
      <c r="F6" s="619"/>
      <c r="G6" s="619"/>
      <c r="H6" s="619"/>
    </row>
    <row r="7" spans="1:8" ht="21" customHeight="1" x14ac:dyDescent="0.25">
      <c r="A7" s="388"/>
      <c r="B7" s="388"/>
      <c r="C7" s="388"/>
      <c r="D7" s="388"/>
      <c r="E7" s="388"/>
      <c r="F7" s="388"/>
      <c r="G7" s="388"/>
      <c r="H7" s="388"/>
    </row>
    <row r="8" spans="1:8" x14ac:dyDescent="0.25">
      <c r="D8" s="285" t="s">
        <v>19</v>
      </c>
    </row>
    <row r="9" spans="1:8" ht="30" customHeight="1" x14ac:dyDescent="0.25">
      <c r="B9" s="98" t="s">
        <v>20</v>
      </c>
      <c r="C9" s="90" t="s">
        <v>21</v>
      </c>
      <c r="D9" s="99" t="s">
        <v>237</v>
      </c>
      <c r="E9" s="100"/>
      <c r="F9" s="100"/>
      <c r="G9" s="100"/>
    </row>
    <row r="10" spans="1:8" ht="45" customHeight="1" x14ac:dyDescent="0.25">
      <c r="B10" s="252" t="s">
        <v>174</v>
      </c>
      <c r="C10" s="90" t="s">
        <v>142</v>
      </c>
      <c r="D10" s="99" t="s">
        <v>142</v>
      </c>
      <c r="E10" s="100"/>
      <c r="F10" s="100"/>
      <c r="G10" s="100"/>
    </row>
    <row r="11" spans="1:8" ht="30" customHeight="1" x14ac:dyDescent="0.25">
      <c r="B11" s="101" t="s">
        <v>25</v>
      </c>
      <c r="C11" s="232">
        <v>247469</v>
      </c>
      <c r="D11" s="181">
        <f>ROUND(C11*$C$29,0)</f>
        <v>255710</v>
      </c>
      <c r="E11" s="102"/>
      <c r="F11" s="95"/>
      <c r="G11" s="96"/>
    </row>
    <row r="12" spans="1:8" ht="30" customHeight="1" x14ac:dyDescent="0.25">
      <c r="B12" s="103" t="s">
        <v>26</v>
      </c>
      <c r="C12" s="232">
        <v>128283</v>
      </c>
      <c r="D12" s="181">
        <f>ROUND(C12*$C$29,0)</f>
        <v>132555</v>
      </c>
      <c r="E12" s="102"/>
      <c r="F12" s="95"/>
      <c r="G12" s="96"/>
    </row>
    <row r="13" spans="1:8" ht="30" customHeight="1" x14ac:dyDescent="0.25">
      <c r="B13" s="103" t="s">
        <v>153</v>
      </c>
      <c r="C13" s="232">
        <v>64141</v>
      </c>
      <c r="D13" s="181">
        <f>ROUND(C13*$C$29,0)</f>
        <v>66277</v>
      </c>
      <c r="E13" s="102"/>
      <c r="F13" s="95"/>
      <c r="G13" s="96"/>
    </row>
    <row r="14" spans="1:8" ht="30" customHeight="1" x14ac:dyDescent="0.25">
      <c r="B14" s="91" t="s">
        <v>273</v>
      </c>
      <c r="C14" s="490">
        <f>SUM(C11:C13)</f>
        <v>439893</v>
      </c>
      <c r="D14" s="490">
        <f>SUM(D11:D13)</f>
        <v>454542</v>
      </c>
      <c r="E14" s="104"/>
      <c r="F14" s="95"/>
      <c r="G14" s="96"/>
    </row>
    <row r="15" spans="1:8" x14ac:dyDescent="0.25">
      <c r="B15" s="95"/>
      <c r="C15" s="95"/>
      <c r="D15" s="183"/>
      <c r="E15" s="95"/>
      <c r="F15" s="95"/>
      <c r="G15" s="96"/>
    </row>
    <row r="16" spans="1:8" ht="31.5" customHeight="1" x14ac:dyDescent="0.25">
      <c r="B16" s="620" t="s">
        <v>155</v>
      </c>
      <c r="C16" s="621"/>
      <c r="D16" s="621"/>
      <c r="E16" s="621"/>
      <c r="F16" s="621"/>
      <c r="G16" s="622"/>
    </row>
    <row r="17" spans="2:9" ht="14.45" customHeight="1" x14ac:dyDescent="0.25">
      <c r="B17" s="286"/>
      <c r="C17" s="286"/>
      <c r="D17" s="286"/>
      <c r="E17" s="286"/>
      <c r="F17" s="286"/>
      <c r="G17" s="286"/>
    </row>
    <row r="18" spans="2:9" x14ac:dyDescent="0.25">
      <c r="B18" s="92"/>
      <c r="C18" s="92" t="s">
        <v>50</v>
      </c>
      <c r="D18" s="93" t="s">
        <v>50</v>
      </c>
      <c r="E18" s="95"/>
      <c r="F18" s="95"/>
      <c r="G18" s="96"/>
    </row>
    <row r="19" spans="2:9" ht="76.150000000000006" customHeight="1" x14ac:dyDescent="0.25">
      <c r="B19" s="94" t="s">
        <v>277</v>
      </c>
      <c r="C19" s="184">
        <v>1099733</v>
      </c>
      <c r="D19" s="181">
        <f>ROUND(C19*$C$29,0)</f>
        <v>1136354</v>
      </c>
      <c r="E19" s="616" t="s">
        <v>275</v>
      </c>
      <c r="F19" s="617"/>
      <c r="G19" s="618"/>
      <c r="I19" s="434"/>
    </row>
    <row r="20" spans="2:9" x14ac:dyDescent="0.25">
      <c r="B20" s="97"/>
      <c r="C20" s="97"/>
      <c r="D20" s="105"/>
      <c r="E20" s="97"/>
      <c r="F20" s="95"/>
      <c r="G20" s="95"/>
    </row>
    <row r="21" spans="2:9" s="15" customFormat="1" ht="63" customHeight="1" x14ac:dyDescent="0.15">
      <c r="B21" s="546" t="s">
        <v>72</v>
      </c>
      <c r="C21" s="547"/>
      <c r="D21" s="547"/>
      <c r="E21" s="547"/>
      <c r="F21" s="547"/>
      <c r="G21" s="548"/>
      <c r="H21" s="10"/>
      <c r="I21" s="10"/>
    </row>
    <row r="28" spans="2:9" s="10" customFormat="1" ht="12.75" hidden="1" x14ac:dyDescent="0.15">
      <c r="B28" s="136" t="s">
        <v>52</v>
      </c>
      <c r="C28" s="15"/>
      <c r="D28" s="15"/>
      <c r="E28" s="15"/>
      <c r="F28" s="15"/>
    </row>
    <row r="29" spans="2:9" s="10" customFormat="1" ht="18" hidden="1" x14ac:dyDescent="0.15">
      <c r="B29" s="25" t="s">
        <v>33</v>
      </c>
      <c r="C29" s="484">
        <f>'2024_BannerMD_BMT_AUT_ADULT'!$C$21</f>
        <v>1.0333000000000001</v>
      </c>
    </row>
    <row r="30" spans="2:9" s="10" customFormat="1" ht="12" x14ac:dyDescent="0.15">
      <c r="C30" s="196"/>
    </row>
    <row r="43" ht="18" customHeight="1" x14ac:dyDescent="0.25"/>
  </sheetData>
  <mergeCells count="8">
    <mergeCell ref="B21:G21"/>
    <mergeCell ref="E19:G19"/>
    <mergeCell ref="A2:H2"/>
    <mergeCell ref="A3:H3"/>
    <mergeCell ref="A4:H4"/>
    <mergeCell ref="A5:H5"/>
    <mergeCell ref="A6:H6"/>
    <mergeCell ref="B16:G16"/>
  </mergeCells>
  <printOptions horizontalCentered="1"/>
  <pageMargins left="0.7" right="0.7" top="0.75" bottom="0.75" header="0.3" footer="0.3"/>
  <pageSetup scale="87"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15">
    <tabColor rgb="FF0070C0"/>
    <pageSetUpPr fitToPage="1"/>
  </sheetPr>
  <dimension ref="A2:H29"/>
  <sheetViews>
    <sheetView topLeftCell="A11" zoomScale="90" zoomScaleNormal="90" zoomScaleSheetLayoutView="70" workbookViewId="0">
      <selection activeCell="F16" sqref="F16"/>
    </sheetView>
  </sheetViews>
  <sheetFormatPr defaultColWidth="9" defaultRowHeight="12.75" x14ac:dyDescent="0.15"/>
  <cols>
    <col min="1" max="1" width="2.875" style="15" customWidth="1"/>
    <col min="2" max="2" width="64" style="15" customWidth="1"/>
    <col min="3" max="3" width="26.5" style="15" hidden="1" customWidth="1"/>
    <col min="4" max="4" width="26.5" style="15" customWidth="1"/>
    <col min="5" max="6" width="18.625" style="15" customWidth="1"/>
    <col min="7" max="7" width="12.625" style="15" customWidth="1"/>
    <col min="8" max="8" width="9" style="15" customWidth="1"/>
    <col min="9" max="16384" width="9" style="15"/>
  </cols>
  <sheetData>
    <row r="2" spans="1:7" s="11" customFormat="1" ht="19.899999999999999" customHeight="1" x14ac:dyDescent="0.15">
      <c r="A2" s="540" t="s">
        <v>279</v>
      </c>
      <c r="B2" s="540"/>
      <c r="C2" s="540"/>
      <c r="D2" s="540"/>
      <c r="E2" s="540"/>
      <c r="F2" s="540"/>
      <c r="G2" s="540"/>
    </row>
    <row r="3" spans="1:7" s="11" customFormat="1" ht="19.899999999999999" customHeight="1" x14ac:dyDescent="0.15">
      <c r="A3" s="540" t="s">
        <v>280</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281</v>
      </c>
      <c r="B5" s="540"/>
      <c r="C5" s="540"/>
      <c r="D5" s="540"/>
      <c r="E5" s="540"/>
      <c r="F5" s="540"/>
      <c r="G5" s="540"/>
    </row>
    <row r="6" spans="1:7" x14ac:dyDescent="0.15">
      <c r="D6" s="2"/>
    </row>
    <row r="7" spans="1:7" ht="21" customHeight="1" x14ac:dyDescent="0.15">
      <c r="B7" s="17"/>
      <c r="C7" s="17"/>
      <c r="D7" s="2" t="s">
        <v>94</v>
      </c>
      <c r="E7" s="2"/>
      <c r="F7" s="2"/>
      <c r="G7" s="2"/>
    </row>
    <row r="8" spans="1:7" ht="24.95" customHeight="1" x14ac:dyDescent="0.15">
      <c r="B8" s="18" t="s">
        <v>20</v>
      </c>
      <c r="C8" s="129" t="s">
        <v>21</v>
      </c>
      <c r="D8" s="18" t="s">
        <v>22</v>
      </c>
      <c r="E8" s="2"/>
      <c r="F8" s="2"/>
      <c r="G8" s="2"/>
    </row>
    <row r="9" spans="1:7" ht="49.5" customHeight="1" x14ac:dyDescent="0.15">
      <c r="B9" s="384" t="s">
        <v>23</v>
      </c>
      <c r="C9" s="240">
        <v>6165</v>
      </c>
      <c r="D9" s="143">
        <f>ROUND(C9*$C$27,0)</f>
        <v>6370</v>
      </c>
      <c r="E9" s="2"/>
      <c r="F9" s="2"/>
      <c r="G9" s="2"/>
    </row>
    <row r="10" spans="1:7" ht="35.1" customHeight="1" x14ac:dyDescent="0.15">
      <c r="B10" s="261" t="s">
        <v>220</v>
      </c>
      <c r="C10" s="259">
        <v>33882</v>
      </c>
      <c r="D10" s="143">
        <f>ROUND(C10*$C$27,0)</f>
        <v>35010</v>
      </c>
    </row>
    <row r="11" spans="1:7" ht="35.1" customHeight="1" x14ac:dyDescent="0.15">
      <c r="B11" s="386" t="s">
        <v>282</v>
      </c>
      <c r="C11" s="268" t="s">
        <v>283</v>
      </c>
      <c r="D11" s="185" t="s">
        <v>283</v>
      </c>
    </row>
    <row r="12" spans="1:7" ht="35.1" customHeight="1" x14ac:dyDescent="0.15">
      <c r="B12" s="78" t="s">
        <v>25</v>
      </c>
      <c r="C12" s="258">
        <v>60987</v>
      </c>
      <c r="D12" s="143">
        <f>ROUND(C12*$C$27,0)</f>
        <v>63018</v>
      </c>
    </row>
    <row r="13" spans="1:7" ht="35.1" customHeight="1" x14ac:dyDescent="0.15">
      <c r="B13" s="29" t="s">
        <v>26</v>
      </c>
      <c r="C13" s="258">
        <v>157212</v>
      </c>
      <c r="D13" s="143">
        <f t="shared" ref="D13:D14" si="0">ROUND(C13*$C$27,0)</f>
        <v>162447</v>
      </c>
    </row>
    <row r="14" spans="1:7" ht="35.1" customHeight="1" x14ac:dyDescent="0.15">
      <c r="B14" s="29" t="s">
        <v>27</v>
      </c>
      <c r="C14" s="258">
        <v>29139</v>
      </c>
      <c r="D14" s="143">
        <f t="shared" si="0"/>
        <v>30109</v>
      </c>
    </row>
    <row r="15" spans="1:7" ht="35.1" customHeight="1" x14ac:dyDescent="0.15">
      <c r="B15" s="21" t="s">
        <v>284</v>
      </c>
      <c r="C15" s="144">
        <f>SUM(C9:C14)</f>
        <v>287385</v>
      </c>
      <c r="D15" s="144">
        <f>SUM(D9:D14)</f>
        <v>296954</v>
      </c>
    </row>
    <row r="16" spans="1:7" ht="14.25" customHeight="1" x14ac:dyDescent="0.15">
      <c r="D16" s="145"/>
    </row>
    <row r="17" spans="2:8" ht="20.100000000000001" customHeight="1" x14ac:dyDescent="0.15">
      <c r="B17" s="23" t="s">
        <v>120</v>
      </c>
      <c r="C17" s="24">
        <v>170</v>
      </c>
      <c r="D17" s="143">
        <f>C17</f>
        <v>170</v>
      </c>
    </row>
    <row r="18" spans="2:8" x14ac:dyDescent="0.15">
      <c r="D18" s="147"/>
    </row>
    <row r="19" spans="2:8" ht="63.75" customHeight="1" x14ac:dyDescent="0.15">
      <c r="B19" s="5" t="s">
        <v>29</v>
      </c>
      <c r="C19" s="5">
        <v>2317</v>
      </c>
      <c r="D19" s="143">
        <f t="shared" ref="D19" si="1">ROUND(C19*$C$27,0)</f>
        <v>2394</v>
      </c>
      <c r="E19" s="542" t="str">
        <f>'2024_BannerMD_BMT_AUT_ADULT'!E16</f>
        <v>Days 11+/61+ paid at the per diem rate are not subject to the transplant outlier (prep and transplant through day 60) but are subject to outlier pursuant to the transplant specialty contract at an established threshold of $7,263.18</v>
      </c>
      <c r="F19" s="543"/>
      <c r="G19" s="544"/>
    </row>
    <row r="20" spans="2:8" x14ac:dyDescent="0.15">
      <c r="B20" s="9"/>
      <c r="C20" s="9"/>
      <c r="D20" s="164"/>
    </row>
    <row r="21" spans="2:8" x14ac:dyDescent="0.15">
      <c r="B21" s="1"/>
      <c r="C21" s="51" t="s">
        <v>50</v>
      </c>
      <c r="D21" s="153" t="s">
        <v>50</v>
      </c>
    </row>
    <row r="22" spans="2:8" ht="30" customHeight="1" x14ac:dyDescent="0.15">
      <c r="B22" s="83" t="s">
        <v>285</v>
      </c>
      <c r="C22" s="187">
        <v>633997</v>
      </c>
      <c r="D22" s="143">
        <f t="shared" ref="D22" si="2">ROUND(C22*$C$27,0)</f>
        <v>655109</v>
      </c>
      <c r="E22" s="82" t="s">
        <v>286</v>
      </c>
    </row>
    <row r="23" spans="2:8" ht="17.45" customHeight="1" x14ac:dyDescent="0.15"/>
    <row r="24" spans="2:8" s="12" customFormat="1" ht="45" customHeight="1" x14ac:dyDescent="0.15">
      <c r="B24"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38"/>
      <c r="D24" s="538"/>
      <c r="E24" s="538"/>
      <c r="F24" s="538"/>
      <c r="G24" s="539"/>
    </row>
    <row r="26" spans="2:8" hidden="1" x14ac:dyDescent="0.15">
      <c r="B26" s="136" t="s">
        <v>52</v>
      </c>
      <c r="G26" s="10"/>
      <c r="H26" s="10"/>
    </row>
    <row r="27" spans="2:8" ht="18" hidden="1" x14ac:dyDescent="0.15">
      <c r="B27" s="25" t="s">
        <v>33</v>
      </c>
      <c r="C27" s="484">
        <f>'2024_BannerMD_BMT_AUT_ADULT'!$C$21</f>
        <v>1.0333000000000001</v>
      </c>
    </row>
    <row r="28" spans="2:8" x14ac:dyDescent="0.15">
      <c r="C28" s="193"/>
    </row>
    <row r="29" spans="2:8" ht="24.6" customHeight="1" x14ac:dyDescent="0.15">
      <c r="B29" s="537" t="s">
        <v>95</v>
      </c>
      <c r="C29" s="538"/>
      <c r="D29" s="538"/>
      <c r="E29" s="538"/>
      <c r="F29" s="538"/>
      <c r="G29" s="539"/>
    </row>
  </sheetData>
  <mergeCells count="7">
    <mergeCell ref="B29:G29"/>
    <mergeCell ref="B24:G24"/>
    <mergeCell ref="E19:G19"/>
    <mergeCell ref="A2:G2"/>
    <mergeCell ref="A3:G3"/>
    <mergeCell ref="A4:G4"/>
    <mergeCell ref="A5:G5"/>
  </mergeCells>
  <printOptions horizontalCentered="1"/>
  <pageMargins left="0.25" right="0.25" top="0.25" bottom="0.25" header="0.25" footer="0.25"/>
  <pageSetup scale="82"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116">
    <tabColor rgb="FF0070C0"/>
    <pageSetUpPr fitToPage="1"/>
  </sheetPr>
  <dimension ref="A1:H30"/>
  <sheetViews>
    <sheetView zoomScale="90" zoomScaleNormal="90" zoomScaleSheetLayoutView="70" workbookViewId="0">
      <selection activeCell="E12" sqref="E12"/>
    </sheetView>
  </sheetViews>
  <sheetFormatPr defaultColWidth="9" defaultRowHeight="12.75" x14ac:dyDescent="0.15"/>
  <cols>
    <col min="1" max="1" width="2.875" style="15" customWidth="1"/>
    <col min="2" max="2" width="64" style="15" customWidth="1"/>
    <col min="3" max="3" width="19"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40" t="s">
        <v>279</v>
      </c>
      <c r="B2" s="540"/>
      <c r="C2" s="540"/>
      <c r="D2" s="540"/>
      <c r="E2" s="540"/>
      <c r="F2" s="540"/>
      <c r="G2" s="540"/>
    </row>
    <row r="3" spans="1:7" s="11" customFormat="1" ht="19.899999999999999" customHeight="1" x14ac:dyDescent="0.15">
      <c r="A3" s="540" t="s">
        <v>287</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281</v>
      </c>
      <c r="B5" s="540"/>
      <c r="C5" s="540"/>
      <c r="D5" s="540"/>
      <c r="E5" s="540"/>
      <c r="F5" s="540"/>
      <c r="G5" s="540"/>
    </row>
    <row r="6" spans="1:7" s="11" customFormat="1" ht="19.899999999999999" customHeight="1" x14ac:dyDescent="0.15">
      <c r="A6" s="379"/>
      <c r="B6" s="379"/>
      <c r="C6" s="379"/>
      <c r="D6" s="379"/>
      <c r="E6" s="379"/>
      <c r="F6" s="379"/>
      <c r="G6" s="379"/>
    </row>
    <row r="7" spans="1:7" ht="17.100000000000001" customHeight="1" x14ac:dyDescent="0.15">
      <c r="B7" s="17"/>
      <c r="C7" s="17"/>
      <c r="D7" s="2" t="s">
        <v>94</v>
      </c>
      <c r="E7" s="2"/>
      <c r="F7" s="2"/>
      <c r="G7" s="2"/>
    </row>
    <row r="8" spans="1:7" ht="35.1" customHeight="1" x14ac:dyDescent="0.15">
      <c r="B8" s="18" t="s">
        <v>20</v>
      </c>
      <c r="C8" s="129" t="s">
        <v>21</v>
      </c>
      <c r="D8" s="18" t="s">
        <v>22</v>
      </c>
      <c r="E8" s="2"/>
      <c r="F8" s="2"/>
      <c r="G8" s="2"/>
    </row>
    <row r="9" spans="1:7" ht="48.75" customHeight="1" x14ac:dyDescent="0.15">
      <c r="B9" s="384" t="s">
        <v>23</v>
      </c>
      <c r="C9" s="210">
        <v>5944</v>
      </c>
      <c r="D9" s="143">
        <f>ROUND(C9*$C$27,0)</f>
        <v>6142</v>
      </c>
      <c r="E9" s="2"/>
      <c r="F9" s="37"/>
      <c r="G9" s="2"/>
    </row>
    <row r="10" spans="1:7" ht="35.1" customHeight="1" x14ac:dyDescent="0.15">
      <c r="B10" s="50" t="s">
        <v>220</v>
      </c>
      <c r="C10" s="233">
        <v>2710</v>
      </c>
      <c r="D10" s="143">
        <f t="shared" ref="D10:D14" si="0">ROUND(C10*$C$27,0)</f>
        <v>2800</v>
      </c>
      <c r="E10" s="2"/>
      <c r="F10" s="37"/>
    </row>
    <row r="11" spans="1:7" ht="35.1" customHeight="1" x14ac:dyDescent="0.15">
      <c r="B11" s="4" t="s">
        <v>282</v>
      </c>
      <c r="C11" s="234">
        <v>12197</v>
      </c>
      <c r="D11" s="143">
        <f t="shared" si="0"/>
        <v>12603</v>
      </c>
      <c r="F11" s="37"/>
    </row>
    <row r="12" spans="1:7" ht="35.1" customHeight="1" x14ac:dyDescent="0.15">
      <c r="B12" s="23" t="s">
        <v>25</v>
      </c>
      <c r="C12" s="165">
        <v>54211</v>
      </c>
      <c r="D12" s="143">
        <f t="shared" si="0"/>
        <v>56016</v>
      </c>
      <c r="F12" s="37"/>
    </row>
    <row r="13" spans="1:7" ht="35.1" customHeight="1" x14ac:dyDescent="0.15">
      <c r="B13" s="29" t="s">
        <v>26</v>
      </c>
      <c r="C13" s="165">
        <v>143659</v>
      </c>
      <c r="D13" s="143">
        <f t="shared" si="0"/>
        <v>148443</v>
      </c>
      <c r="F13" s="37"/>
    </row>
    <row r="14" spans="1:7" ht="35.1" customHeight="1" x14ac:dyDescent="0.15">
      <c r="B14" s="29" t="s">
        <v>27</v>
      </c>
      <c r="C14" s="165">
        <v>27103</v>
      </c>
      <c r="D14" s="143">
        <f t="shared" si="0"/>
        <v>28006</v>
      </c>
      <c r="F14" s="37"/>
    </row>
    <row r="15" spans="1:7" ht="35.1" customHeight="1" x14ac:dyDescent="0.15">
      <c r="B15" s="21" t="s">
        <v>222</v>
      </c>
      <c r="C15" s="171">
        <f>SUM(C9:C14)</f>
        <v>245824</v>
      </c>
      <c r="D15" s="171">
        <f>SUM(D9:D14)</f>
        <v>254010</v>
      </c>
      <c r="F15" s="37"/>
    </row>
    <row r="16" spans="1:7" ht="14.25" customHeight="1" x14ac:dyDescent="0.15">
      <c r="D16" s="186"/>
      <c r="F16" s="20"/>
    </row>
    <row r="17" spans="2:8" ht="35.1" customHeight="1" x14ac:dyDescent="0.15">
      <c r="B17" s="23" t="s">
        <v>120</v>
      </c>
      <c r="C17" s="488">
        <v>170</v>
      </c>
      <c r="D17" s="158">
        <f>C17</f>
        <v>170</v>
      </c>
    </row>
    <row r="18" spans="2:8" x14ac:dyDescent="0.15">
      <c r="D18" s="147"/>
    </row>
    <row r="19" spans="2:8" ht="57.75" customHeight="1" x14ac:dyDescent="0.15">
      <c r="B19" s="5" t="s">
        <v>29</v>
      </c>
      <c r="C19" s="5">
        <v>2317</v>
      </c>
      <c r="D19" s="143">
        <f>ROUND(C19*$C$27,0)</f>
        <v>2394</v>
      </c>
      <c r="E19" s="542" t="str">
        <f>'2024_BannerMD_BMT_AUT_ADULT'!E16</f>
        <v>Days 11+/61+ paid at the per diem rate are not subject to the transplant outlier (prep and transplant through day 60) but are subject to outlier pursuant to the transplant specialty contract at an established threshold of $7,263.18</v>
      </c>
      <c r="F19" s="543"/>
      <c r="G19" s="544"/>
    </row>
    <row r="20" spans="2:8" x14ac:dyDescent="0.15">
      <c r="B20" s="9"/>
      <c r="C20" s="9"/>
      <c r="D20" s="164"/>
      <c r="F20" s="420"/>
    </row>
    <row r="21" spans="2:8" ht="15.6" customHeight="1" x14ac:dyDescent="0.15">
      <c r="B21" s="1"/>
      <c r="C21" s="51" t="s">
        <v>50</v>
      </c>
      <c r="D21" s="153" t="s">
        <v>50</v>
      </c>
    </row>
    <row r="22" spans="2:8" ht="39.75" customHeight="1" x14ac:dyDescent="0.15">
      <c r="B22" s="83" t="s">
        <v>285</v>
      </c>
      <c r="C22" s="187">
        <v>509323</v>
      </c>
      <c r="D22" s="143">
        <f t="shared" ref="D22" si="1">ROUND(C22*$C$27,0)</f>
        <v>526283</v>
      </c>
      <c r="E22" s="82" t="s">
        <v>286</v>
      </c>
    </row>
    <row r="23" spans="2:8" ht="12.6" customHeight="1" x14ac:dyDescent="0.15"/>
    <row r="24" spans="2:8" s="12" customFormat="1" ht="56.25" customHeight="1" x14ac:dyDescent="0.15">
      <c r="B24"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38"/>
      <c r="D24" s="538"/>
      <c r="E24" s="538"/>
      <c r="F24" s="538"/>
      <c r="G24" s="539"/>
    </row>
    <row r="25" spans="2:8" x14ac:dyDescent="0.15">
      <c r="E25" s="378"/>
      <c r="F25" s="378"/>
    </row>
    <row r="26" spans="2:8" hidden="1" x14ac:dyDescent="0.15">
      <c r="B26" s="136" t="s">
        <v>52</v>
      </c>
      <c r="G26" s="10"/>
      <c r="H26" s="10"/>
    </row>
    <row r="27" spans="2:8" ht="18" hidden="1" x14ac:dyDescent="0.15">
      <c r="B27" s="25" t="s">
        <v>33</v>
      </c>
      <c r="C27" s="484">
        <f>'2024_BannerMD_BMT_AUT_ADULT'!$C$21</f>
        <v>1.0333000000000001</v>
      </c>
    </row>
    <row r="28" spans="2:8" x14ac:dyDescent="0.15">
      <c r="C28" s="193"/>
    </row>
    <row r="29" spans="2:8" ht="24" customHeight="1" x14ac:dyDescent="0.15">
      <c r="B29" s="537" t="s">
        <v>95</v>
      </c>
      <c r="C29" s="538"/>
      <c r="D29" s="538"/>
      <c r="E29" s="538"/>
      <c r="F29" s="538"/>
      <c r="G29" s="539"/>
    </row>
    <row r="30" spans="2:8" x14ac:dyDescent="0.15">
      <c r="E30" s="419"/>
      <c r="F30" s="419"/>
    </row>
  </sheetData>
  <mergeCells count="7">
    <mergeCell ref="B24:G24"/>
    <mergeCell ref="B29:G29"/>
    <mergeCell ref="A2:G2"/>
    <mergeCell ref="A3:G3"/>
    <mergeCell ref="A4:G4"/>
    <mergeCell ref="A5:G5"/>
    <mergeCell ref="E19:G19"/>
  </mergeCells>
  <printOptions horizontalCentered="1"/>
  <pageMargins left="0.25" right="0.25" top="0.25" bottom="0.25" header="0.25" footer="0.25"/>
  <pageSetup scale="81"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07D6-2D9B-49B4-BB7B-E5242718A08C}">
  <sheetPr codeName="Sheet117">
    <tabColor rgb="FF0070C0"/>
    <pageSetUpPr fitToPage="1"/>
  </sheetPr>
  <dimension ref="A1:H29"/>
  <sheetViews>
    <sheetView topLeftCell="A4" zoomScale="90" zoomScaleNormal="90" zoomScaleSheetLayoutView="70" workbookViewId="0">
      <selection activeCell="E15" sqref="E15"/>
    </sheetView>
  </sheetViews>
  <sheetFormatPr defaultColWidth="9" defaultRowHeight="12.75" x14ac:dyDescent="0.15"/>
  <cols>
    <col min="1" max="1" width="2.875" style="15" customWidth="1"/>
    <col min="2" max="2" width="64" style="15" customWidth="1"/>
    <col min="3" max="3" width="17.875"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x14ac:dyDescent="0.15"/>
    <row r="2" spans="1:7" s="11" customFormat="1" ht="19.899999999999999" customHeight="1" x14ac:dyDescent="0.15">
      <c r="A2" s="540" t="s">
        <v>279</v>
      </c>
      <c r="B2" s="540"/>
      <c r="C2" s="540"/>
      <c r="D2" s="540"/>
      <c r="E2" s="540"/>
      <c r="F2" s="540"/>
      <c r="G2" s="540"/>
    </row>
    <row r="3" spans="1:7" s="11" customFormat="1" ht="19.899999999999999" customHeight="1" x14ac:dyDescent="0.15">
      <c r="A3" s="540" t="s">
        <v>288</v>
      </c>
      <c r="B3" s="540"/>
      <c r="C3" s="540"/>
      <c r="D3" s="540"/>
      <c r="E3" s="540"/>
      <c r="F3" s="540"/>
      <c r="G3" s="540"/>
    </row>
    <row r="4" spans="1:7" s="11" customFormat="1" ht="19.899999999999999" customHeight="1" x14ac:dyDescent="0.15">
      <c r="A4" s="541" t="str">
        <f>'2024_BannerMD_BMT_AUT_ADULT'!A4:E4</f>
        <v>EFFECTIVE 10/01/2024 THROUGH 9/30/2025</v>
      </c>
      <c r="B4" s="541"/>
      <c r="C4" s="541"/>
      <c r="D4" s="541"/>
      <c r="E4" s="541"/>
      <c r="F4" s="541"/>
      <c r="G4" s="541"/>
    </row>
    <row r="5" spans="1:7" s="11" customFormat="1" ht="19.899999999999999" customHeight="1" x14ac:dyDescent="0.15">
      <c r="A5" s="540" t="s">
        <v>281</v>
      </c>
      <c r="B5" s="540"/>
      <c r="C5" s="540"/>
      <c r="D5" s="540"/>
      <c r="E5" s="540"/>
      <c r="F5" s="540"/>
      <c r="G5" s="540"/>
    </row>
    <row r="6" spans="1:7" s="11" customFormat="1" ht="19.899999999999999" customHeight="1" x14ac:dyDescent="0.15">
      <c r="A6" s="379"/>
      <c r="B6" s="379"/>
      <c r="C6" s="379"/>
      <c r="D6" s="379"/>
      <c r="E6" s="379"/>
      <c r="F6" s="379"/>
      <c r="G6" s="379"/>
    </row>
    <row r="7" spans="1:7" ht="17.100000000000001" customHeight="1" x14ac:dyDescent="0.15">
      <c r="B7" s="17"/>
      <c r="C7" s="17"/>
      <c r="D7" s="2" t="s">
        <v>94</v>
      </c>
      <c r="E7" s="2"/>
      <c r="F7" s="2"/>
      <c r="G7" s="2"/>
    </row>
    <row r="8" spans="1:7" ht="35.1" customHeight="1" x14ac:dyDescent="0.15">
      <c r="B8" s="18" t="s">
        <v>20</v>
      </c>
      <c r="C8" s="129" t="s">
        <v>21</v>
      </c>
      <c r="D8" s="18" t="s">
        <v>22</v>
      </c>
      <c r="E8" s="2"/>
      <c r="F8" s="2"/>
      <c r="G8" s="2"/>
    </row>
    <row r="9" spans="1:7" ht="42.75" customHeight="1" x14ac:dyDescent="0.15">
      <c r="B9" s="384" t="s">
        <v>23</v>
      </c>
      <c r="C9" s="210">
        <v>7995</v>
      </c>
      <c r="D9" s="143">
        <f>ROUND(C9*$C$26,0)</f>
        <v>8261</v>
      </c>
      <c r="E9" s="2"/>
      <c r="F9" s="37"/>
      <c r="G9" s="2"/>
    </row>
    <row r="10" spans="1:7" ht="35.1" customHeight="1" x14ac:dyDescent="0.15">
      <c r="B10" s="4" t="s">
        <v>282</v>
      </c>
      <c r="C10" s="234">
        <v>15873</v>
      </c>
      <c r="D10" s="143">
        <f t="shared" ref="D10:D13" si="0">ROUND(C10*$C$26,0)</f>
        <v>16402</v>
      </c>
      <c r="F10" s="37"/>
    </row>
    <row r="11" spans="1:7" ht="35.1" customHeight="1" x14ac:dyDescent="0.15">
      <c r="B11" s="23" t="s">
        <v>25</v>
      </c>
      <c r="C11" s="165">
        <v>56360</v>
      </c>
      <c r="D11" s="143">
        <f t="shared" si="0"/>
        <v>58237</v>
      </c>
      <c r="F11" s="37"/>
    </row>
    <row r="12" spans="1:7" ht="35.1" customHeight="1" x14ac:dyDescent="0.15">
      <c r="B12" s="29" t="s">
        <v>26</v>
      </c>
      <c r="C12" s="165">
        <v>86030</v>
      </c>
      <c r="D12" s="143">
        <f t="shared" si="0"/>
        <v>88895</v>
      </c>
      <c r="F12" s="37"/>
    </row>
    <row r="13" spans="1:7" ht="35.1" customHeight="1" x14ac:dyDescent="0.15">
      <c r="B13" s="29" t="s">
        <v>27</v>
      </c>
      <c r="C13" s="165">
        <v>20192</v>
      </c>
      <c r="D13" s="143">
        <f t="shared" si="0"/>
        <v>20864</v>
      </c>
      <c r="F13" s="37"/>
    </row>
    <row r="14" spans="1:7" ht="35.1" customHeight="1" x14ac:dyDescent="0.15">
      <c r="B14" s="21" t="s">
        <v>222</v>
      </c>
      <c r="C14" s="171">
        <f>SUM(C9:C13)</f>
        <v>186450</v>
      </c>
      <c r="D14" s="171">
        <f>SUM(D9:D13)</f>
        <v>192659</v>
      </c>
      <c r="F14" s="37"/>
    </row>
    <row r="15" spans="1:7" ht="14.25" customHeight="1" x14ac:dyDescent="0.15">
      <c r="D15" s="186"/>
      <c r="F15" s="20"/>
    </row>
    <row r="16" spans="1:7" ht="35.1" customHeight="1" x14ac:dyDescent="0.15">
      <c r="B16" s="23" t="s">
        <v>120</v>
      </c>
      <c r="C16" s="488">
        <v>170</v>
      </c>
      <c r="D16" s="158">
        <f>C16</f>
        <v>170</v>
      </c>
    </row>
    <row r="17" spans="2:8" x14ac:dyDescent="0.15">
      <c r="D17" s="147"/>
    </row>
    <row r="18" spans="2:8" ht="57.75" customHeight="1" x14ac:dyDescent="0.15">
      <c r="B18" s="5" t="s">
        <v>29</v>
      </c>
      <c r="C18" s="5">
        <v>2317</v>
      </c>
      <c r="D18" s="143">
        <f>ROUND(C18*$C$26,0)</f>
        <v>2394</v>
      </c>
      <c r="E18" s="542" t="str">
        <f>'2024_BannerMD_BMT_AUT_ADULT'!E16</f>
        <v>Days 11+/61+ paid at the per diem rate are not subject to the transplant outlier (prep and transplant through day 60) but are subject to outlier pursuant to the transplant specialty contract at an established threshold of $7,263.18</v>
      </c>
      <c r="F18" s="543"/>
      <c r="G18" s="544"/>
    </row>
    <row r="19" spans="2:8" x14ac:dyDescent="0.15">
      <c r="B19" s="9"/>
      <c r="C19" s="9"/>
      <c r="D19" s="164"/>
      <c r="F19" s="420"/>
    </row>
    <row r="20" spans="2:8" ht="15.6" customHeight="1" x14ac:dyDescent="0.15">
      <c r="B20" s="1"/>
      <c r="C20" s="51" t="s">
        <v>50</v>
      </c>
      <c r="D20" s="153" t="s">
        <v>50</v>
      </c>
    </row>
    <row r="21" spans="2:8" ht="35.1" customHeight="1" x14ac:dyDescent="0.15">
      <c r="B21" s="83" t="s">
        <v>285</v>
      </c>
      <c r="C21" s="187">
        <v>500354</v>
      </c>
      <c r="D21" s="143">
        <f t="shared" ref="D21" si="1">ROUND(C21*$C$26,0)</f>
        <v>517016</v>
      </c>
      <c r="E21" s="82" t="s">
        <v>286</v>
      </c>
    </row>
    <row r="22" spans="2:8" ht="12.6" customHeight="1" x14ac:dyDescent="0.15"/>
    <row r="23" spans="2:8" s="12" customFormat="1" ht="51" customHeight="1" x14ac:dyDescent="0.15">
      <c r="B23" s="537"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538"/>
      <c r="D23" s="538"/>
      <c r="E23" s="538"/>
      <c r="F23" s="538"/>
      <c r="G23" s="539"/>
    </row>
    <row r="24" spans="2:8" x14ac:dyDescent="0.15">
      <c r="E24" s="378"/>
      <c r="F24" s="378"/>
    </row>
    <row r="25" spans="2:8" hidden="1" x14ac:dyDescent="0.15">
      <c r="B25" s="136" t="s">
        <v>52</v>
      </c>
      <c r="G25" s="10"/>
      <c r="H25" s="10"/>
    </row>
    <row r="26" spans="2:8" ht="18" hidden="1" x14ac:dyDescent="0.15">
      <c r="B26" s="25" t="s">
        <v>33</v>
      </c>
      <c r="C26" s="484">
        <f>'2024_BannerMD_BMT_AUT_ADULT'!$C$21</f>
        <v>1.0333000000000001</v>
      </c>
    </row>
    <row r="27" spans="2:8" x14ac:dyDescent="0.15">
      <c r="C27" s="193"/>
    </row>
    <row r="28" spans="2:8" ht="28.5" customHeight="1" x14ac:dyDescent="0.15">
      <c r="B28" s="537" t="s">
        <v>95</v>
      </c>
      <c r="C28" s="538"/>
      <c r="D28" s="538"/>
      <c r="E28" s="538"/>
      <c r="F28" s="538"/>
      <c r="G28" s="539"/>
    </row>
    <row r="29" spans="2:8" x14ac:dyDescent="0.15">
      <c r="E29" s="378"/>
      <c r="F29" s="378"/>
    </row>
  </sheetData>
  <mergeCells count="7">
    <mergeCell ref="B23:G23"/>
    <mergeCell ref="B28:G28"/>
    <mergeCell ref="A2:G2"/>
    <mergeCell ref="A3:G3"/>
    <mergeCell ref="A4:G4"/>
    <mergeCell ref="A5:G5"/>
    <mergeCell ref="E18:G18"/>
  </mergeCells>
  <printOptions horizontalCentered="1"/>
  <pageMargins left="0.25" right="0.25" top="0.25" bottom="0.25" header="0.25" footer="0.25"/>
  <pageSetup scale="8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98c3d9e-a56e-434b-bb6a-7c6f06128eeb" xsi:nil="true"/>
    <lcf76f155ced4ddcb4097134ff3c332f xmlns="5539627f-a073-49ae-920d-28f8649be131">
      <Terms xmlns="http://schemas.microsoft.com/office/infopath/2007/PartnerControls"/>
    </lcf76f155ced4ddcb4097134ff3c332f>
    <SharedWithUsers xmlns="898c3d9e-a56e-434b-bb6a-7c6f06128eeb">
      <UserInfo>
        <DisplayName>Szyposzynski, Halina</DisplayName>
        <AccountId>151</AccountId>
        <AccountType/>
      </UserInfo>
      <UserInfo>
        <DisplayName>Ecker, Wendy</DisplayName>
        <AccountId>139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8" ma:contentTypeDescription="Create a new document." ma:contentTypeScope="" ma:versionID="31ba8e9cfd587f7d083fb6ee495acf21">
  <xsd:schema xmlns:xsd="http://www.w3.org/2001/XMLSchema" xmlns:xs="http://www.w3.org/2001/XMLSchema" xmlns:p="http://schemas.microsoft.com/office/2006/metadata/properties" xmlns:ns2="5539627f-a073-49ae-920d-28f8649be131" xmlns:ns3="898c3d9e-a56e-434b-bb6a-7c6f06128eeb" targetNamespace="http://schemas.microsoft.com/office/2006/metadata/properties" ma:root="true" ma:fieldsID="2d991a62cadc8f8e67563aede5be0a72" ns2:_="" ns3:_="">
    <xsd:import namespace="5539627f-a073-49ae-920d-28f8649be131"/>
    <xsd:import namespace="898c3d9e-a56e-434b-bb6a-7c6f06128e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74b7978-2b36-45d1-8df7-27a74b1520b4}" ma:internalName="TaxCatchAll" ma:showField="CatchAllData" ma:web="898c3d9e-a56e-434b-bb6a-7c6f06128e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C62324-CE4E-4138-8316-49A4A9B52BFC}">
  <ds:schemaRef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5539627f-a073-49ae-920d-28f8649be131"/>
    <ds:schemaRef ds:uri="http://purl.org/dc/dcmitype/"/>
    <ds:schemaRef ds:uri="http://schemas.microsoft.com/office/2006/documentManagement/types"/>
    <ds:schemaRef ds:uri="898c3d9e-a56e-434b-bb6a-7c6f06128eeb"/>
    <ds:schemaRef ds:uri="http://schemas.microsoft.com/office/2006/metadata/properties"/>
  </ds:schemaRefs>
</ds:datastoreItem>
</file>

<file path=customXml/itemProps2.xml><?xml version="1.0" encoding="utf-8"?>
<ds:datastoreItem xmlns:ds="http://schemas.openxmlformats.org/officeDocument/2006/customXml" ds:itemID="{7FD8A391-4238-4D4C-A6B8-60E4CC6BCB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39627f-a073-49ae-920d-28f8649be131"/>
    <ds:schemaRef ds:uri="898c3d9e-a56e-434b-bb6a-7c6f06128e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552E03-F25E-47E1-B2A2-BACB4A1715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96</vt:i4>
      </vt:variant>
      <vt:variant>
        <vt:lpstr>Named Ranges</vt:lpstr>
      </vt:variant>
      <vt:variant>
        <vt:i4>94</vt:i4>
      </vt:variant>
    </vt:vector>
  </HeadingPairs>
  <TitlesOfParts>
    <vt:vector size="190" baseType="lpstr">
      <vt:lpstr>NotesHS</vt:lpstr>
      <vt:lpstr>2024_BannerMD_BMT_AUT_ADULT</vt:lpstr>
      <vt:lpstr>2024_BannerMD_BMT_ALLO_RELA</vt:lpstr>
      <vt:lpstr>2024_BannerMD_BMT_HAPLOID </vt:lpstr>
      <vt:lpstr>2024_BannerMD_BMT_ALLO_UNREL</vt:lpstr>
      <vt:lpstr>2024_BannerMD_TBI</vt:lpstr>
      <vt:lpstr>2024_BUMCP_HEART</vt:lpstr>
      <vt:lpstr>2024_BUMCP_KIDNEY CADAVERIC</vt:lpstr>
      <vt:lpstr>2024_BUMCP_KIDNEY_LIVING</vt:lpstr>
      <vt:lpstr>2024_BUMCP_PANCREA_AFTER_KDY</vt:lpstr>
      <vt:lpstr>2024_BUMCP_SIM_KIDNEY-PANCR</vt:lpstr>
      <vt:lpstr>2024_BUMCP_CAD_LIVER</vt:lpstr>
      <vt:lpstr>2024_BUMCP_SIMUL_CADV LIV KD</vt:lpstr>
      <vt:lpstr>2024_BUMCT_AUT_PEDS</vt:lpstr>
      <vt:lpstr>2024_BUMCT_ALLO_RELA_PEDS</vt:lpstr>
      <vt:lpstr>2024_BUMCT_HAPLOID PEDS</vt:lpstr>
      <vt:lpstr>2024_BUMCT_ALLO_UNRE_PEDS</vt:lpstr>
      <vt:lpstr>2024_BUMCT_BMT_AUTO_ADULT</vt:lpstr>
      <vt:lpstr>2024_BUMCT_BMT_ALLO_REL_ADULT</vt:lpstr>
      <vt:lpstr>2024_BUMCT_BMT_HAPLOID_ADULT</vt:lpstr>
      <vt:lpstr>2024_BUMCT_BMT_ALLO_UNREL_ADULT</vt:lpstr>
      <vt:lpstr>2024_BUMCT_TBI</vt:lpstr>
      <vt:lpstr>2024_BUMCT_KIDNEY_LIVING</vt:lpstr>
      <vt:lpstr>2024_BUMCT_KIDNEY_CADAVERIC</vt:lpstr>
      <vt:lpstr>2024_BUMCT_PANCREAS_AFTER_KDY</vt:lpstr>
      <vt:lpstr>2024_BUMCT_SIM_PANCREA_KDY_</vt:lpstr>
      <vt:lpstr>2024_BUMCT_CAD_LIVER</vt:lpstr>
      <vt:lpstr>2024_BUMCT CADV SIM LIV KDY</vt:lpstr>
      <vt:lpstr>2024_BUMCT_SINGLE_LUNG</vt:lpstr>
      <vt:lpstr>2024_BUMCT_DOUBLE_LUNG</vt:lpstr>
      <vt:lpstr>2022_BUMCT_HEART</vt:lpstr>
      <vt:lpstr>2022_BUMCT_VAD_CAD</vt:lpstr>
      <vt:lpstr>2022_BUMCT_HEART-LUNG</vt:lpstr>
      <vt:lpstr>2024_BUMCT_HEART </vt:lpstr>
      <vt:lpstr>2024_BUMCT_HEART-LUNG</vt:lpstr>
      <vt:lpstr>20241001_CITYHOPE_BMT_AUT_ADULT</vt:lpstr>
      <vt:lpstr>2024 LPCH-BMT AUT PEDS</vt:lpstr>
      <vt:lpstr>2024 LPCH-ALLO RELA PEDS</vt:lpstr>
      <vt:lpstr>2024 LPCH ALLO UNREL PEDS</vt:lpstr>
      <vt:lpstr>2024_LPCH_TBI_PED</vt:lpstr>
      <vt:lpstr>2024 LPCH -Living_Liver</vt:lpstr>
      <vt:lpstr>2024 LPCH -CAD_Liver</vt:lpstr>
      <vt:lpstr>2024_LPCH-SingleDouble Lung</vt:lpstr>
      <vt:lpstr>2024 LPCH_Heart</vt:lpstr>
      <vt:lpstr>2024 LPCH-Heart-Lung</vt:lpstr>
      <vt:lpstr>2024 LPCH-Heart-Liver</vt:lpstr>
      <vt:lpstr>2024_LPCH Multivis CadDonor</vt:lpstr>
      <vt:lpstr>2024_LPCH-IntestineCadDonor</vt:lpstr>
      <vt:lpstr>2024_MAYO_BMT_AUT_ADULT</vt:lpstr>
      <vt:lpstr>2024_MAYO_BMT_ALO_REL_ADULT</vt:lpstr>
      <vt:lpstr>2024_MAYO_HAPLOID_BMT_ADULT</vt:lpstr>
      <vt:lpstr>2024_MAYO_BMT_ALLO_UNR_ADUL</vt:lpstr>
      <vt:lpstr>2024_MAYO_BMT_AUT_PED</vt:lpstr>
      <vt:lpstr>2024 MAYO_BMT_ALO_REL_PED</vt:lpstr>
      <vt:lpstr>2024_MAYO_HAPLOID_BMT_PED</vt:lpstr>
      <vt:lpstr>2024_MAYO_BMT_ALLO_UNR_PED</vt:lpstr>
      <vt:lpstr>2024_MAYO_TBI_ADULT &amp; PED</vt:lpstr>
      <vt:lpstr>2024_MAYO_PHX_HEART</vt:lpstr>
      <vt:lpstr>2024_MAYO_KIDNEY_LIVING</vt:lpstr>
      <vt:lpstr>2024_MAYO_KIDNEY_CADAVERIC</vt:lpstr>
      <vt:lpstr>2024_MAYO__CAD_LIVER_ADULT</vt:lpstr>
      <vt:lpstr>2024_MAYO_SIMU_CADV LIV KDY</vt:lpstr>
      <vt:lpstr>2024_MAYO_SIMU_KDY_PANCREAS</vt:lpstr>
      <vt:lpstr>2024_MAYO_PANCREASafter_KDY</vt:lpstr>
      <vt:lpstr>2024_PCH_PED_BMT_AUTO</vt:lpstr>
      <vt:lpstr>2024_PCH_PED_BMT_ALLO_RELATE</vt:lpstr>
      <vt:lpstr>2024_PCH_PED_HAPLOID</vt:lpstr>
      <vt:lpstr>2024_PCH_PED_BMT_ALLO_UNREL</vt:lpstr>
      <vt:lpstr>2024_PCH_BMT_AUT_ADULT</vt:lpstr>
      <vt:lpstr>2024_PCH_BMT_ADULT ALLO_REL </vt:lpstr>
      <vt:lpstr>2024_PCH_ADULT_HAPLOID</vt:lpstr>
      <vt:lpstr>2024_PCH_ADULT_ALLO_UNREL</vt:lpstr>
      <vt:lpstr>2024_PCH_TBI</vt:lpstr>
      <vt:lpstr>2024_PCH_VOD</vt:lpstr>
      <vt:lpstr>2024_PCH_KIDNEY_LIVING</vt:lpstr>
      <vt:lpstr>2024_PCH_KIDNEY_CADAVERIC</vt:lpstr>
      <vt:lpstr>2024_PCH_PEDIATRIC_HEART</vt:lpstr>
      <vt:lpstr>2024_PCH_PED_LIVING_LIVER</vt:lpstr>
      <vt:lpstr>2024_PCH_PED_CADAVER_LIVER</vt:lpstr>
      <vt:lpstr>2024_SCH-SHEA_BMT_AUTO</vt:lpstr>
      <vt:lpstr>2024_SCH-SHEA_BMT_ALLO_REL</vt:lpstr>
      <vt:lpstr>2024_SCH-SHEA_HAPLOID_BMT</vt:lpstr>
      <vt:lpstr>2024_SCH-SHEA_BMT_ALO_UNREL</vt:lpstr>
      <vt:lpstr>2024_SCH-SHEA_TBI</vt:lpstr>
      <vt:lpstr>2024_ST_JOSEPHS_SINGLE_LUNG</vt:lpstr>
      <vt:lpstr>2024_ST_JOSEPHS_DOUBLE_LUNG</vt:lpstr>
      <vt:lpstr>2024_ST_JOES_SIMUL_CADV LIV KID</vt:lpstr>
      <vt:lpstr>2024_ST_JOSEPHS_CAD_LIVER_ADULT</vt:lpstr>
      <vt:lpstr>2024_ST_Josephs CAD KIDNEY</vt:lpstr>
      <vt:lpstr>2024_ST_JOSEPHS_LIVING KDY</vt:lpstr>
      <vt:lpstr>2024 STANFORD SINGLE DOUBLELUNG</vt:lpstr>
      <vt:lpstr>2024 STANFORD HEART</vt:lpstr>
      <vt:lpstr>2024 STANFORD-Heart-Lung </vt:lpstr>
      <vt:lpstr>2024_UCSF_PED_ALLO_UNR_MUDSCID</vt:lpstr>
      <vt:lpstr>2024_UCSF_PED_ALLO_REL_SCIDS</vt:lpstr>
      <vt:lpstr>2024_UCSF_PED_AUT_MUDSCID</vt:lpstr>
      <vt:lpstr>'2022_BUMCT_HEART'!Print_Area</vt:lpstr>
      <vt:lpstr>'2022_BUMCT_HEART-LUNG'!Print_Area</vt:lpstr>
      <vt:lpstr>'2022_BUMCT_VAD_CAD'!Print_Area</vt:lpstr>
      <vt:lpstr>'2024 LPCH ALLO UNREL PEDS'!Print_Area</vt:lpstr>
      <vt:lpstr>'2024 LPCH -CAD_Liver'!Print_Area</vt:lpstr>
      <vt:lpstr>'2024 LPCH -Living_Liver'!Print_Area</vt:lpstr>
      <vt:lpstr>'2024 LPCH_Heart'!Print_Area</vt:lpstr>
      <vt:lpstr>'2024 LPCH-ALLO RELA PEDS'!Print_Area</vt:lpstr>
      <vt:lpstr>'2024 LPCH-BMT AUT PEDS'!Print_Area</vt:lpstr>
      <vt:lpstr>'2024 LPCH-Heart-Liver'!Print_Area</vt:lpstr>
      <vt:lpstr>'2024 LPCH-Heart-Lung'!Print_Area</vt:lpstr>
      <vt:lpstr>'2024 MAYO_BMT_ALO_REL_PED'!Print_Area</vt:lpstr>
      <vt:lpstr>'2024 STANFORD SINGLE DOUBLELUNG'!Print_Area</vt:lpstr>
      <vt:lpstr>'2024 STANFORD-Heart-Lung '!Print_Area</vt:lpstr>
      <vt:lpstr>'2024_BannerMD_BMT_ALLO_RELA'!Print_Area</vt:lpstr>
      <vt:lpstr>'2024_BannerMD_BMT_ALLO_UNREL'!Print_Area</vt:lpstr>
      <vt:lpstr>'2024_BannerMD_BMT_AUT_ADULT'!Print_Area</vt:lpstr>
      <vt:lpstr>'2024_BannerMD_BMT_HAPLOID '!Print_Area</vt:lpstr>
      <vt:lpstr>'2024_BannerMD_TBI'!Print_Area</vt:lpstr>
      <vt:lpstr>'2024_BUMCP_CAD_LIVER'!Print_Area</vt:lpstr>
      <vt:lpstr>'2024_BUMCP_HEART'!Print_Area</vt:lpstr>
      <vt:lpstr>'2024_BUMCP_KIDNEY CADAVERIC'!Print_Area</vt:lpstr>
      <vt:lpstr>'2024_BUMCP_KIDNEY_LIVING'!Print_Area</vt:lpstr>
      <vt:lpstr>'2024_BUMCP_PANCREA_AFTER_KDY'!Print_Area</vt:lpstr>
      <vt:lpstr>'2024_BUMCP_SIM_KIDNEY-PANCR'!Print_Area</vt:lpstr>
      <vt:lpstr>'2024_BUMCP_SIMUL_CADV LIV KD'!Print_Area</vt:lpstr>
      <vt:lpstr>'2024_BUMCT CADV SIM LIV KDY'!Print_Area</vt:lpstr>
      <vt:lpstr>'2024_BUMCT_ALLO_RELA_PEDS'!Print_Area</vt:lpstr>
      <vt:lpstr>'2024_BUMCT_ALLO_UNRE_PEDS'!Print_Area</vt:lpstr>
      <vt:lpstr>'2024_BUMCT_AUT_PEDS'!Print_Area</vt:lpstr>
      <vt:lpstr>'2024_BUMCT_BMT_ALLO_REL_ADULT'!Print_Area</vt:lpstr>
      <vt:lpstr>'2024_BUMCT_BMT_ALLO_UNREL_ADULT'!Print_Area</vt:lpstr>
      <vt:lpstr>'2024_BUMCT_BMT_AUTO_ADULT'!Print_Area</vt:lpstr>
      <vt:lpstr>'2024_BUMCT_BMT_HAPLOID_ADULT'!Print_Area</vt:lpstr>
      <vt:lpstr>'2024_BUMCT_CAD_LIVER'!Print_Area</vt:lpstr>
      <vt:lpstr>'2024_BUMCT_DOUBLE_LUNG'!Print_Area</vt:lpstr>
      <vt:lpstr>'2024_BUMCT_HAPLOID PEDS'!Print_Area</vt:lpstr>
      <vt:lpstr>'2024_BUMCT_HEART '!Print_Area</vt:lpstr>
      <vt:lpstr>'2024_BUMCT_HEART-LUNG'!Print_Area</vt:lpstr>
      <vt:lpstr>'2024_BUMCT_KIDNEY_CADAVERIC'!Print_Area</vt:lpstr>
      <vt:lpstr>'2024_BUMCT_KIDNEY_LIVING'!Print_Area</vt:lpstr>
      <vt:lpstr>'2024_BUMCT_PANCREAS_AFTER_KDY'!Print_Area</vt:lpstr>
      <vt:lpstr>'2024_BUMCT_SIM_PANCREA_KDY_'!Print_Area</vt:lpstr>
      <vt:lpstr>'2024_BUMCT_SINGLE_LUNG'!Print_Area</vt:lpstr>
      <vt:lpstr>'2024_BUMCT_TBI'!Print_Area</vt:lpstr>
      <vt:lpstr>'2024_LPCH Multivis CadDonor'!Print_Area</vt:lpstr>
      <vt:lpstr>'2024_LPCH_TBI_PED'!Print_Area</vt:lpstr>
      <vt:lpstr>'2024_LPCH-IntestineCadDonor'!Print_Area</vt:lpstr>
      <vt:lpstr>'2024_LPCH-SingleDouble Lung'!Print_Area</vt:lpstr>
      <vt:lpstr>'2024_MAYO__CAD_LIVER_ADULT'!Print_Area</vt:lpstr>
      <vt:lpstr>'2024_MAYO_BMT_ALLO_UNR_ADUL'!Print_Area</vt:lpstr>
      <vt:lpstr>'2024_MAYO_BMT_ALLO_UNR_PED'!Print_Area</vt:lpstr>
      <vt:lpstr>'2024_MAYO_BMT_ALO_REL_ADULT'!Print_Area</vt:lpstr>
      <vt:lpstr>'2024_MAYO_BMT_AUT_ADULT'!Print_Area</vt:lpstr>
      <vt:lpstr>'2024_MAYO_BMT_AUT_PED'!Print_Area</vt:lpstr>
      <vt:lpstr>'2024_MAYO_HAPLOID_BMT_ADULT'!Print_Area</vt:lpstr>
      <vt:lpstr>'2024_MAYO_HAPLOID_BMT_PED'!Print_Area</vt:lpstr>
      <vt:lpstr>'2024_MAYO_KIDNEY_CADAVERIC'!Print_Area</vt:lpstr>
      <vt:lpstr>'2024_MAYO_KIDNEY_LIVING'!Print_Area</vt:lpstr>
      <vt:lpstr>'2024_MAYO_PANCREASafter_KDY'!Print_Area</vt:lpstr>
      <vt:lpstr>'2024_MAYO_PHX_HEART'!Print_Area</vt:lpstr>
      <vt:lpstr>'2024_MAYO_SIMU_CADV LIV KDY'!Print_Area</vt:lpstr>
      <vt:lpstr>'2024_MAYO_SIMU_KDY_PANCREAS'!Print_Area</vt:lpstr>
      <vt:lpstr>'2024_MAYO_TBI_ADULT &amp; PED'!Print_Area</vt:lpstr>
      <vt:lpstr>'2024_PCH_ADULT_ALLO_UNREL'!Print_Area</vt:lpstr>
      <vt:lpstr>'2024_PCH_ADULT_HAPLOID'!Print_Area</vt:lpstr>
      <vt:lpstr>'2024_PCH_BMT_ADULT ALLO_REL '!Print_Area</vt:lpstr>
      <vt:lpstr>'2024_PCH_BMT_AUT_ADULT'!Print_Area</vt:lpstr>
      <vt:lpstr>'2024_PCH_KIDNEY_CADAVERIC'!Print_Area</vt:lpstr>
      <vt:lpstr>'2024_PCH_KIDNEY_LIVING'!Print_Area</vt:lpstr>
      <vt:lpstr>'2024_PCH_PED_BMT_ALLO_RELATE'!Print_Area</vt:lpstr>
      <vt:lpstr>'2024_PCH_PED_BMT_ALLO_UNREL'!Print_Area</vt:lpstr>
      <vt:lpstr>'2024_PCH_PED_BMT_AUTO'!Print_Area</vt:lpstr>
      <vt:lpstr>'2024_PCH_PED_CADAVER_LIVER'!Print_Area</vt:lpstr>
      <vt:lpstr>'2024_PCH_PED_HAPLOID'!Print_Area</vt:lpstr>
      <vt:lpstr>'2024_PCH_PED_LIVING_LIVER'!Print_Area</vt:lpstr>
      <vt:lpstr>'2024_PCH_PEDIATRIC_HEART'!Print_Area</vt:lpstr>
      <vt:lpstr>'2024_PCH_TBI'!Print_Area</vt:lpstr>
      <vt:lpstr>'2024_PCH_VOD'!Print_Area</vt:lpstr>
      <vt:lpstr>'2024_SCH-SHEA_BMT_ALLO_REL'!Print_Area</vt:lpstr>
      <vt:lpstr>'2024_SCH-SHEA_BMT_ALO_UNREL'!Print_Area</vt:lpstr>
      <vt:lpstr>'2024_SCH-SHEA_BMT_AUTO'!Print_Area</vt:lpstr>
      <vt:lpstr>'2024_SCH-SHEA_HAPLOID_BMT'!Print_Area</vt:lpstr>
      <vt:lpstr>'2024_SCH-SHEA_TBI'!Print_Area</vt:lpstr>
      <vt:lpstr>'2024_ST_JOES_SIMUL_CADV LIV KID'!Print_Area</vt:lpstr>
      <vt:lpstr>'2024_ST_Josephs CAD KIDNEY'!Print_Area</vt:lpstr>
      <vt:lpstr>'2024_ST_JOSEPHS_CAD_LIVER_ADULT'!Print_Area</vt:lpstr>
      <vt:lpstr>'2024_ST_JOSEPHS_DOUBLE_LUNG'!Print_Area</vt:lpstr>
      <vt:lpstr>'2024_ST_JOSEPHS_LIVING KDY'!Print_Area</vt:lpstr>
      <vt:lpstr>'2024_ST_JOSEPHS_SINGLE_LUNG'!Print_Area</vt:lpstr>
      <vt:lpstr>'2024_UCSF_PED_ALLO_REL_SCIDS'!Print_Area</vt:lpstr>
      <vt:lpstr>'2024_UCSF_PED_ALLO_UNR_MUDSCID'!Print_Area</vt:lpstr>
      <vt:lpstr>'2024_UCSF_PED_AUT_MUDSCID'!Print_Area</vt:lpstr>
      <vt:lpstr>'20241001_CITYHOPE_BMT_AUT_ADULT'!Print_Area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nxneroni</dc:creator>
  <cp:keywords/>
  <dc:description/>
  <cp:lastModifiedBy>Thomas, Tracy</cp:lastModifiedBy>
  <cp:revision/>
  <dcterms:created xsi:type="dcterms:W3CDTF">2010-11-04T19:28:19Z</dcterms:created>
  <dcterms:modified xsi:type="dcterms:W3CDTF">2024-10-02T17:02:49Z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Order">
    <vt:r8>1273800</vt:r8>
  </property>
  <property fmtid="{D5CDD505-2E9C-101B-9397-08002B2CF9AE}" pid="4" name="MediaServiceImageTags">
    <vt:lpwstr/>
  </property>
</Properties>
</file>