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3"/>
  <workbookPr defaultThemeVersion="124226"/>
  <mc:AlternateContent xmlns:mc="http://schemas.openxmlformats.org/markup-compatibility/2006">
    <mc:Choice Requires="x15">
      <x15ac:absPath xmlns:x15ac="http://schemas.microsoft.com/office/spreadsheetml/2010/11/ac" url="https://ahcccs.sharepoint.com/sites/DHCMFINRI/Shared Documents/FIN/Reporting Guide/CYE 24/Final FRGs and Templates/"/>
    </mc:Choice>
  </mc:AlternateContent>
  <xr:revisionPtr revIDLastSave="5051" documentId="13_ncr:1_{B0561AC2-45A3-4E4B-B80D-558DB42F4E18}" xr6:coauthVersionLast="47" xr6:coauthVersionMax="47" xr10:uidLastSave="{461569F4-B358-4B1F-87E1-D80511F4ACFC}"/>
  <bookViews>
    <workbookView xWindow="67080" yWindow="-120" windowWidth="29040" windowHeight="15720" firstSheet="35" activeTab="39" xr2:uid="{00000000-000D-0000-FFFF-FFFF00000000}"/>
  </bookViews>
  <sheets>
    <sheet name="Certification Statement A" sheetId="1" r:id="rId1"/>
    <sheet name="Instructions &amp; Audit Report B" sheetId="2" r:id="rId2"/>
    <sheet name="FS-Balance Sheet C-1" sheetId="45" r:id="rId3"/>
    <sheet name="FS-TXIX Income Statement " sheetId="81" r:id="rId4"/>
    <sheet name="FS-NTXIX Income Statement " sheetId="73" r:id="rId5"/>
    <sheet name="FS-Footnotes D" sheetId="86" r:id="rId6"/>
    <sheet name="FN11 Balance Sheet" sheetId="90" r:id="rId7"/>
    <sheet name="FN 11 Income Statement" sheetId="91" r:id="rId8"/>
    <sheet name="Financial Viability E" sheetId="54" r:id="rId9"/>
    <sheet name="Receivables &amp; Payables E-1" sheetId="87" r:id="rId10"/>
    <sheet name="Other Assets E-2" sheetId="22" r:id="rId11"/>
    <sheet name="Other Liabilities E-3" sheetId="23" r:id="rId12"/>
    <sheet name="APM E-3a" sheetId="16" r:id="rId13"/>
    <sheet name="Long Term Debt E-5" sheetId="18" r:id="rId14"/>
    <sheet name="Lag Reports E-4" sheetId="50" r:id="rId15"/>
    <sheet name="Title XIX XXI Other Account" sheetId="88" r:id="rId16"/>
    <sheet name="Consolidated Profitability E-6" sheetId="78" r:id="rId17"/>
    <sheet name="Total TXIX Profitblty E-6a" sheetId="74" r:id="rId18"/>
    <sheet name="North" sheetId="75" r:id="rId19"/>
    <sheet name="South" sheetId="76" r:id="rId20"/>
    <sheet name="Central" sheetId="77" r:id="rId21"/>
    <sheet name="Addtl Details" sheetId="89" r:id="rId22"/>
    <sheet name="FS-NTXIX Income Statement C-2" sheetId="46" r:id="rId23"/>
    <sheet name="FS-NTXIX I_S Disclosure C-2a" sheetId="42" r:id="rId24"/>
    <sheet name="FS-Block Grant Break-Out C-2a.1" sheetId="58" r:id="rId25"/>
    <sheet name="FS-SFY Income Statement C-3" sheetId="49" r:id="rId26"/>
    <sheet name="FS-SFY Incm Stmt Disclosre C-3a" sheetId="10" r:id="rId27"/>
    <sheet name="FS-SFY BGrant Break-Out C-3a.1" sheetId="59" r:id="rId28"/>
    <sheet name="Sub-Cap &amp; Block Schedule" sheetId="82" r:id="rId29"/>
    <sheet name="Sub-Cap &amp; Block Detail" sheetId="83" r:id="rId30"/>
    <sheet name="CYTD SubCap &amp;  Block Provider " sheetId="94" r:id="rId31"/>
    <sheet name="FS-SFY Rev Rec Alloc Track C-3b" sheetId="11" r:id="rId32"/>
    <sheet name="NTXIX Profit Limit" sheetId="13" r:id="rId33"/>
    <sheet name="Grant Disclosures" sheetId="24" r:id="rId34"/>
    <sheet name="Prior CY Adj BS E-8a" sheetId="51" r:id="rId35"/>
    <sheet name="Prior Period Adj IS E-8b" sheetId="79" r:id="rId36"/>
    <sheet name="Parent Financial Stmnts E-10" sheetId="30" r:id="rId37"/>
    <sheet name="MLR H-1" sheetId="52" r:id="rId38"/>
    <sheet name="MLR Proof H-2" sheetId="39" r:id="rId39"/>
    <sheet name="CRI I-1" sheetId="70" r:id="rId40"/>
    <sheet name="Annual-Appendix F Instructions" sheetId="61" r:id="rId41"/>
    <sheet name="Annual - Balance Sheet F-1a" sheetId="62" r:id="rId42"/>
    <sheet name="Annual-Fin Viability F-1d" sheetId="93" r:id="rId43"/>
    <sheet name="Annual-Income Statement F-1b" sheetId="63" r:id="rId44"/>
    <sheet name="Annual - Entries F-1c" sheetId="92" r:id="rId45"/>
    <sheet name="Annual-Audited NTXIX IS F-1e" sheetId="68" r:id="rId46"/>
    <sheet name="Annual-Audited IS Discl F-1f" sheetId="67" r:id="rId47"/>
  </sheets>
  <definedNames>
    <definedName name="\A" localSheetId="21">#REF!</definedName>
    <definedName name="\A" localSheetId="42">'Annual-Fin Viability F-1d'!#REF!</definedName>
    <definedName name="\A" localSheetId="30">#REF!</definedName>
    <definedName name="\A" localSheetId="5">#REF!</definedName>
    <definedName name="\A" localSheetId="9">#REF!</definedName>
    <definedName name="\A" localSheetId="15">#REF!</definedName>
    <definedName name="\A">#REF!</definedName>
    <definedName name="\B" localSheetId="21">#REF!</definedName>
    <definedName name="\B" localSheetId="42">'Annual-Fin Viability F-1d'!#REF!</definedName>
    <definedName name="\B" localSheetId="30">#REF!</definedName>
    <definedName name="\B" localSheetId="5">#REF!</definedName>
    <definedName name="\B" localSheetId="9">#REF!</definedName>
    <definedName name="\B">#REF!</definedName>
    <definedName name="\C" localSheetId="21">#REF!</definedName>
    <definedName name="\C" localSheetId="42">'Annual-Fin Viability F-1d'!#REF!</definedName>
    <definedName name="\C" localSheetId="30">#REF!</definedName>
    <definedName name="\C" localSheetId="5">#REF!</definedName>
    <definedName name="\C" localSheetId="9">#REF!</definedName>
    <definedName name="\C">#REF!</definedName>
    <definedName name="\D" localSheetId="21">#REF!</definedName>
    <definedName name="\D" localSheetId="42">'Annual-Fin Viability F-1d'!#REF!</definedName>
    <definedName name="\D" localSheetId="30">#REF!</definedName>
    <definedName name="\D">#REF!</definedName>
    <definedName name="\P" localSheetId="21">#REF!</definedName>
    <definedName name="\P" localSheetId="42">'Annual-Fin Viability F-1d'!#REF!</definedName>
    <definedName name="\P" localSheetId="30">#REF!</definedName>
    <definedName name="\P">#REF!</definedName>
    <definedName name="__123Graph_A" localSheetId="42" hidden="1">'Annual-Fin Viability F-1d'!#REF!</definedName>
    <definedName name="__123Graph_A" localSheetId="30" hidden="1">'CYTD SubCap &amp;  Block Provider '!#REF!</definedName>
    <definedName name="__123Graph_A" hidden="1">#REF!</definedName>
    <definedName name="__123Graph_AAUTHS" localSheetId="42" hidden="1">'Annual-Fin Viability F-1d'!#REF!</definedName>
    <definedName name="__123Graph_AAUTHS" localSheetId="30" hidden="1">'CYTD SubCap &amp;  Block Provider '!#REF!</definedName>
    <definedName name="__123Graph_AAUTHS" hidden="1">#REF!</definedName>
    <definedName name="__123Graph_AIPIBNR" localSheetId="42" hidden="1">'Annual-Fin Viability F-1d'!#REF!</definedName>
    <definedName name="__123Graph_AIPIBNR" localSheetId="30" hidden="1">'CYTD SubCap &amp;  Block Provider '!#REF!</definedName>
    <definedName name="__123Graph_AIPIBNR" hidden="1">#REF!</definedName>
    <definedName name="__123Graph_ATOTAL" localSheetId="42" hidden="1">'Annual-Fin Viability F-1d'!#REF!</definedName>
    <definedName name="__123Graph_ATOTAL" localSheetId="30" hidden="1">'CYTD SubCap &amp;  Block Provider '!#REF!</definedName>
    <definedName name="__123Graph_ATOTAL" hidden="1">#REF!</definedName>
    <definedName name="__123Graph_ATYPEA" localSheetId="42" hidden="1">'Annual-Fin Viability F-1d'!#REF!</definedName>
    <definedName name="__123Graph_ATYPEA" localSheetId="30" hidden="1">'CYTD SubCap &amp;  Block Provider '!#REF!</definedName>
    <definedName name="__123Graph_ATYPEA" hidden="1">#REF!</definedName>
    <definedName name="__123Graph_ATYPED" localSheetId="42" hidden="1">'Annual-Fin Viability F-1d'!#REF!</definedName>
    <definedName name="__123Graph_ATYPED" localSheetId="30" hidden="1">'CYTD SubCap &amp;  Block Provider '!#REF!</definedName>
    <definedName name="__123Graph_ATYPED" hidden="1">#REF!</definedName>
    <definedName name="__123Graph_ATYPEE" localSheetId="42" hidden="1">'Annual-Fin Viability F-1d'!#REF!</definedName>
    <definedName name="__123Graph_ATYPEE" localSheetId="30" hidden="1">'CYTD SubCap &amp;  Block Provider '!#REF!</definedName>
    <definedName name="__123Graph_ATYPEE" hidden="1">#REF!</definedName>
    <definedName name="__123Graph_ATYPEI" localSheetId="42" hidden="1">'Annual-Fin Viability F-1d'!#REF!</definedName>
    <definedName name="__123Graph_ATYPEI" localSheetId="30" hidden="1">'CYTD SubCap &amp;  Block Provider '!#REF!</definedName>
    <definedName name="__123Graph_ATYPEI" hidden="1">#REF!</definedName>
    <definedName name="__123Graph_ATYPEM" localSheetId="42" hidden="1">'Annual-Fin Viability F-1d'!#REF!</definedName>
    <definedName name="__123Graph_ATYPEM" localSheetId="30" hidden="1">'CYTD SubCap &amp;  Block Provider '!#REF!</definedName>
    <definedName name="__123Graph_ATYPEM" hidden="1">#REF!</definedName>
    <definedName name="__123Graph_ATYPEP" localSheetId="42" hidden="1">'Annual-Fin Viability F-1d'!#REF!</definedName>
    <definedName name="__123Graph_ATYPEP" localSheetId="30" hidden="1">'CYTD SubCap &amp;  Block Provider '!#REF!</definedName>
    <definedName name="__123Graph_ATYPEP" hidden="1">#REF!</definedName>
    <definedName name="__123Graph_ATYPER" localSheetId="42" hidden="1">'Annual-Fin Viability F-1d'!#REF!</definedName>
    <definedName name="__123Graph_ATYPER" localSheetId="30" hidden="1">'CYTD SubCap &amp;  Block Provider '!#REF!</definedName>
    <definedName name="__123Graph_ATYPER" hidden="1">#REF!</definedName>
    <definedName name="__123Graph_ATYPESUM" localSheetId="42" hidden="1">'Annual-Fin Viability F-1d'!#REF!</definedName>
    <definedName name="__123Graph_ATYPESUM" localSheetId="30" hidden="1">'CYTD SubCap &amp;  Block Provider '!#REF!</definedName>
    <definedName name="__123Graph_ATYPESUM" hidden="1">#REF!</definedName>
    <definedName name="__123Graph_B" localSheetId="42" hidden="1">'Annual-Fin Viability F-1d'!#REF!</definedName>
    <definedName name="__123Graph_B" localSheetId="30" hidden="1">'CYTD SubCap &amp;  Block Provider '!#REF!</definedName>
    <definedName name="__123Graph_B" hidden="1">#REF!</definedName>
    <definedName name="__123Graph_BAUTHS" localSheetId="42" hidden="1">'Annual-Fin Viability F-1d'!#REF!</definedName>
    <definedName name="__123Graph_BAUTHS" localSheetId="30" hidden="1">'CYTD SubCap &amp;  Block Provider '!#REF!</definedName>
    <definedName name="__123Graph_BAUTHS" hidden="1">#REF!</definedName>
    <definedName name="__123Graph_BTOTAL" localSheetId="42" hidden="1">'Annual-Fin Viability F-1d'!#REF!</definedName>
    <definedName name="__123Graph_BTOTAL" localSheetId="30" hidden="1">'CYTD SubCap &amp;  Block Provider '!#REF!</definedName>
    <definedName name="__123Graph_BTOTAL" hidden="1">#REF!</definedName>
    <definedName name="__123Graph_BTYPED" localSheetId="42" hidden="1">'Annual-Fin Viability F-1d'!#REF!</definedName>
    <definedName name="__123Graph_BTYPED" localSheetId="30" hidden="1">'CYTD SubCap &amp;  Block Provider '!#REF!</definedName>
    <definedName name="__123Graph_BTYPED" hidden="1">#REF!</definedName>
    <definedName name="__123Graph_BTYPEE" localSheetId="42" hidden="1">'Annual-Fin Viability F-1d'!#REF!</definedName>
    <definedName name="__123Graph_BTYPEE" localSheetId="30" hidden="1">'CYTD SubCap &amp;  Block Provider '!#REF!</definedName>
    <definedName name="__123Graph_BTYPEE" hidden="1">#REF!</definedName>
    <definedName name="__123Graph_BTYPEI" localSheetId="42" hidden="1">'Annual-Fin Viability F-1d'!#REF!</definedName>
    <definedName name="__123Graph_BTYPEI" localSheetId="30" hidden="1">'CYTD SubCap &amp;  Block Provider '!#REF!</definedName>
    <definedName name="__123Graph_BTYPEI" hidden="1">#REF!</definedName>
    <definedName name="__123Graph_BTYPEM" localSheetId="42" hidden="1">'Annual-Fin Viability F-1d'!#REF!</definedName>
    <definedName name="__123Graph_BTYPEM" localSheetId="30" hidden="1">'CYTD SubCap &amp;  Block Provider '!#REF!</definedName>
    <definedName name="__123Graph_BTYPEM" hidden="1">#REF!</definedName>
    <definedName name="__123Graph_BTYPEP" localSheetId="42" hidden="1">'Annual-Fin Viability F-1d'!#REF!</definedName>
    <definedName name="__123Graph_BTYPEP" localSheetId="30" hidden="1">'CYTD SubCap &amp;  Block Provider '!#REF!</definedName>
    <definedName name="__123Graph_BTYPEP" hidden="1">#REF!</definedName>
    <definedName name="__123Graph_BTYPER" localSheetId="42" hidden="1">'Annual-Fin Viability F-1d'!#REF!</definedName>
    <definedName name="__123Graph_BTYPER" localSheetId="30" hidden="1">'CYTD SubCap &amp;  Block Provider '!#REF!</definedName>
    <definedName name="__123Graph_BTYPER" hidden="1">#REF!</definedName>
    <definedName name="__123Graph_BTYPESUM" localSheetId="42" hidden="1">'Annual-Fin Viability F-1d'!#REF!</definedName>
    <definedName name="__123Graph_BTYPESUM" localSheetId="30" hidden="1">'CYTD SubCap &amp;  Block Provider '!#REF!</definedName>
    <definedName name="__123Graph_BTYPESUM" hidden="1">#REF!</definedName>
    <definedName name="__123Graph_CAUTHS" localSheetId="42" hidden="1">'Annual-Fin Viability F-1d'!#REF!</definedName>
    <definedName name="__123Graph_CAUTHS" localSheetId="30" hidden="1">'CYTD SubCap &amp;  Block Provider '!#REF!</definedName>
    <definedName name="__123Graph_CAUTHS" hidden="1">#REF!</definedName>
    <definedName name="__123Graph_CTOTAL" localSheetId="42" hidden="1">'Annual-Fin Viability F-1d'!#REF!</definedName>
    <definedName name="__123Graph_CTOTAL" localSheetId="30" hidden="1">'CYTD SubCap &amp;  Block Provider '!#REF!</definedName>
    <definedName name="__123Graph_CTOTAL" hidden="1">#REF!</definedName>
    <definedName name="__123Graph_DAUTHS" localSheetId="42" hidden="1">'Annual-Fin Viability F-1d'!#REF!</definedName>
    <definedName name="__123Graph_DAUTHS" localSheetId="30" hidden="1">'CYTD SubCap &amp;  Block Provider '!#REF!</definedName>
    <definedName name="__123Graph_DAUTHS" hidden="1">#REF!</definedName>
    <definedName name="__123Graph_DIPIBNR" localSheetId="42" hidden="1">'Annual-Fin Viability F-1d'!#REF!</definedName>
    <definedName name="__123Graph_DIPIBNR" localSheetId="30" hidden="1">'CYTD SubCap &amp;  Block Provider '!#REF!</definedName>
    <definedName name="__123Graph_DIPIBNR" hidden="1">#REF!</definedName>
    <definedName name="__123Graph_DTOTAL" localSheetId="42" hidden="1">'Annual-Fin Viability F-1d'!#REF!</definedName>
    <definedName name="__123Graph_DTOTAL" localSheetId="30" hidden="1">'CYTD SubCap &amp;  Block Provider '!#REF!</definedName>
    <definedName name="__123Graph_DTOTAL" hidden="1">#REF!</definedName>
    <definedName name="__123Graph_EAUTHS" localSheetId="42" hidden="1">'Annual-Fin Viability F-1d'!#REF!</definedName>
    <definedName name="__123Graph_EAUTHS" localSheetId="30" hidden="1">'CYTD SubCap &amp;  Block Provider '!#REF!</definedName>
    <definedName name="__123Graph_EAUTHS" hidden="1">#REF!</definedName>
    <definedName name="__123Graph_ETOTAL" localSheetId="42" hidden="1">'Annual-Fin Viability F-1d'!#REF!</definedName>
    <definedName name="__123Graph_ETOTAL" localSheetId="30" hidden="1">'CYTD SubCap &amp;  Block Provider '!#REF!</definedName>
    <definedName name="__123Graph_ETOTAL" hidden="1">#REF!</definedName>
    <definedName name="__123Graph_FAUTHS" localSheetId="42" hidden="1">'Annual-Fin Viability F-1d'!#REF!</definedName>
    <definedName name="__123Graph_FAUTHS" localSheetId="30" hidden="1">'CYTD SubCap &amp;  Block Provider '!#REF!</definedName>
    <definedName name="__123Graph_FAUTHS" hidden="1">#REF!</definedName>
    <definedName name="__123Graph_FTOTAL" localSheetId="42" hidden="1">'Annual-Fin Viability F-1d'!#REF!</definedName>
    <definedName name="__123Graph_FTOTAL" localSheetId="30" hidden="1">'CYTD SubCap &amp;  Block Provider '!#REF!</definedName>
    <definedName name="__123Graph_FTOTAL" hidden="1">#REF!</definedName>
    <definedName name="__123Graph_LBL_A" localSheetId="42" hidden="1">'Annual-Fin Viability F-1d'!#REF!</definedName>
    <definedName name="__123Graph_LBL_A" localSheetId="30" hidden="1">'CYTD SubCap &amp;  Block Provider '!#REF!</definedName>
    <definedName name="__123Graph_LBL_A" hidden="1">#REF!</definedName>
    <definedName name="__123Graph_LBL_AIPIBNR" localSheetId="42" hidden="1">'Annual-Fin Viability F-1d'!#REF!</definedName>
    <definedName name="__123Graph_LBL_AIPIBNR" localSheetId="30" hidden="1">'CYTD SubCap &amp;  Block Provider '!#REF!</definedName>
    <definedName name="__123Graph_LBL_AIPIBNR" hidden="1">#REF!</definedName>
    <definedName name="__123Graph_LBL_ATYPEA" localSheetId="42" hidden="1">'Annual-Fin Viability F-1d'!#REF!</definedName>
    <definedName name="__123Graph_LBL_ATYPEA" localSheetId="30" hidden="1">'CYTD SubCap &amp;  Block Provider '!#REF!</definedName>
    <definedName name="__123Graph_LBL_ATYPEA" hidden="1">#REF!</definedName>
    <definedName name="__123Graph_LBL_ATYPED" localSheetId="42" hidden="1">'Annual-Fin Viability F-1d'!#REF!</definedName>
    <definedName name="__123Graph_LBL_ATYPED" localSheetId="30" hidden="1">'CYTD SubCap &amp;  Block Provider '!#REF!</definedName>
    <definedName name="__123Graph_LBL_ATYPED" hidden="1">#REF!</definedName>
    <definedName name="__123Graph_LBL_ATYPEE" localSheetId="42" hidden="1">'Annual-Fin Viability F-1d'!#REF!</definedName>
    <definedName name="__123Graph_LBL_ATYPEE" localSheetId="30" hidden="1">'CYTD SubCap &amp;  Block Provider '!#REF!</definedName>
    <definedName name="__123Graph_LBL_ATYPEE" hidden="1">#REF!</definedName>
    <definedName name="__123Graph_LBL_ATYPEI" localSheetId="42" hidden="1">'Annual-Fin Viability F-1d'!#REF!</definedName>
    <definedName name="__123Graph_LBL_ATYPEI" localSheetId="30" hidden="1">'CYTD SubCap &amp;  Block Provider '!#REF!</definedName>
    <definedName name="__123Graph_LBL_ATYPEI" hidden="1">#REF!</definedName>
    <definedName name="__123Graph_LBL_ATYPEM" localSheetId="42" hidden="1">'Annual-Fin Viability F-1d'!#REF!</definedName>
    <definedName name="__123Graph_LBL_ATYPEM" localSheetId="30" hidden="1">'CYTD SubCap &amp;  Block Provider '!#REF!</definedName>
    <definedName name="__123Graph_LBL_ATYPEM" hidden="1">#REF!</definedName>
    <definedName name="__123Graph_LBL_ATYPEP" localSheetId="42" hidden="1">'Annual-Fin Viability F-1d'!#REF!</definedName>
    <definedName name="__123Graph_LBL_ATYPEP" localSheetId="30" hidden="1">'CYTD SubCap &amp;  Block Provider '!#REF!</definedName>
    <definedName name="__123Graph_LBL_ATYPEP" hidden="1">#REF!</definedName>
    <definedName name="__123Graph_LBL_ATYPER" localSheetId="42" hidden="1">'Annual-Fin Viability F-1d'!#REF!</definedName>
    <definedName name="__123Graph_LBL_ATYPER" localSheetId="30" hidden="1">'CYTD SubCap &amp;  Block Provider '!#REF!</definedName>
    <definedName name="__123Graph_LBL_ATYPER" hidden="1">#REF!</definedName>
    <definedName name="__123Graph_LBL_ATYPESUM" localSheetId="42" hidden="1">'Annual-Fin Viability F-1d'!#REF!</definedName>
    <definedName name="__123Graph_LBL_ATYPESUM" localSheetId="30" hidden="1">'CYTD SubCap &amp;  Block Provider '!#REF!</definedName>
    <definedName name="__123Graph_LBL_ATYPESUM" hidden="1">#REF!</definedName>
    <definedName name="__123Graph_LBL_B" localSheetId="42" hidden="1">'Annual-Fin Viability F-1d'!#REF!</definedName>
    <definedName name="__123Graph_LBL_B" localSheetId="30" hidden="1">'CYTD SubCap &amp;  Block Provider '!#REF!</definedName>
    <definedName name="__123Graph_LBL_B" hidden="1">#REF!</definedName>
    <definedName name="__123Graph_LBL_BTYPED" localSheetId="42" hidden="1">'Annual-Fin Viability F-1d'!#REF!</definedName>
    <definedName name="__123Graph_LBL_BTYPED" localSheetId="30" hidden="1">'CYTD SubCap &amp;  Block Provider '!#REF!</definedName>
    <definedName name="__123Graph_LBL_BTYPED" hidden="1">#REF!</definedName>
    <definedName name="__123Graph_LBL_BTYPEE" localSheetId="42" hidden="1">'Annual-Fin Viability F-1d'!#REF!</definedName>
    <definedName name="__123Graph_LBL_BTYPEE" localSheetId="30" hidden="1">'CYTD SubCap &amp;  Block Provider '!#REF!</definedName>
    <definedName name="__123Graph_LBL_BTYPEE" hidden="1">#REF!</definedName>
    <definedName name="__123Graph_LBL_BTYPEI" localSheetId="42" hidden="1">'Annual-Fin Viability F-1d'!#REF!</definedName>
    <definedName name="__123Graph_LBL_BTYPEI" localSheetId="30" hidden="1">'CYTD SubCap &amp;  Block Provider '!#REF!</definedName>
    <definedName name="__123Graph_LBL_BTYPEI" hidden="1">#REF!</definedName>
    <definedName name="__123Graph_LBL_BTYPEM" localSheetId="42" hidden="1">'Annual-Fin Viability F-1d'!#REF!</definedName>
    <definedName name="__123Graph_LBL_BTYPEM" localSheetId="30" hidden="1">'CYTD SubCap &amp;  Block Provider '!#REF!</definedName>
    <definedName name="__123Graph_LBL_BTYPEM" hidden="1">#REF!</definedName>
    <definedName name="__123Graph_LBL_BTYPEP" localSheetId="42" hidden="1">'Annual-Fin Viability F-1d'!#REF!</definedName>
    <definedName name="__123Graph_LBL_BTYPEP" localSheetId="30" hidden="1">'CYTD SubCap &amp;  Block Provider '!#REF!</definedName>
    <definedName name="__123Graph_LBL_BTYPEP" hidden="1">#REF!</definedName>
    <definedName name="__123Graph_LBL_BTYPER" localSheetId="42" hidden="1">'Annual-Fin Viability F-1d'!#REF!</definedName>
    <definedName name="__123Graph_LBL_BTYPER" localSheetId="30" hidden="1">'CYTD SubCap &amp;  Block Provider '!#REF!</definedName>
    <definedName name="__123Graph_LBL_BTYPER" hidden="1">#REF!</definedName>
    <definedName name="__123Graph_LBL_BTYPESUM" localSheetId="42" hidden="1">'Annual-Fin Viability F-1d'!#REF!</definedName>
    <definedName name="__123Graph_LBL_BTYPESUM" localSheetId="30" hidden="1">'CYTD SubCap &amp;  Block Provider '!#REF!</definedName>
    <definedName name="__123Graph_LBL_BTYPESUM" hidden="1">#REF!</definedName>
    <definedName name="__123Graph_LBL_DIPIBNR" localSheetId="42" hidden="1">'Annual-Fin Viability F-1d'!#REF!</definedName>
    <definedName name="__123Graph_LBL_DIPIBNR" localSheetId="30" hidden="1">'CYTD SubCap &amp;  Block Provider '!#REF!</definedName>
    <definedName name="__123Graph_LBL_DIPIBNR" hidden="1">#REF!</definedName>
    <definedName name="__123Graph_XAUTHS" localSheetId="42" hidden="1">'Annual-Fin Viability F-1d'!#REF!</definedName>
    <definedName name="__123Graph_XAUTHS" localSheetId="30" hidden="1">'CYTD SubCap &amp;  Block Provider '!#REF!</definedName>
    <definedName name="__123Graph_XAUTHS" hidden="1">#REF!</definedName>
    <definedName name="__123Graph_XIPIBNR" localSheetId="42" hidden="1">'Annual-Fin Viability F-1d'!#REF!</definedName>
    <definedName name="__123Graph_XIPIBNR" localSheetId="30" hidden="1">'CYTD SubCap &amp;  Block Provider '!#REF!</definedName>
    <definedName name="__123Graph_XIPIBNR" hidden="1">#REF!</definedName>
    <definedName name="__123Graph_XTOTAL" localSheetId="42" hidden="1">'Annual-Fin Viability F-1d'!#REF!</definedName>
    <definedName name="__123Graph_XTOTAL" localSheetId="30" hidden="1">'CYTD SubCap &amp;  Block Provider '!#REF!</definedName>
    <definedName name="__123Graph_XTOTAL" hidden="1">#REF!</definedName>
    <definedName name="_Fill" localSheetId="21" hidden="1">#REF!</definedName>
    <definedName name="_Fill" localSheetId="44" hidden="1">#REF!</definedName>
    <definedName name="_Fill" localSheetId="42" hidden="1">'Annual-Fin Viability F-1d'!#REF!</definedName>
    <definedName name="_Fill" localSheetId="30" hidden="1">'CYTD SubCap &amp;  Block Provider '!#REF!</definedName>
    <definedName name="_Fill" localSheetId="5" hidden="1">#REF!</definedName>
    <definedName name="_Fill" localSheetId="9" hidden="1">#REF!</definedName>
    <definedName name="_Fill" localSheetId="15" hidden="1">#REF!</definedName>
    <definedName name="_Fill" hidden="1">#REF!</definedName>
    <definedName name="_nov97" localSheetId="21">#REF!</definedName>
    <definedName name="_nov97" localSheetId="44">#REF!</definedName>
    <definedName name="_nov97" localSheetId="42">'Annual-Fin Viability F-1d'!#REF!</definedName>
    <definedName name="_nov97" localSheetId="30">#REF!</definedName>
    <definedName name="_nov97" localSheetId="5">#REF!</definedName>
    <definedName name="_nov97" localSheetId="9">#REF!</definedName>
    <definedName name="_nov97" localSheetId="15">#REF!</definedName>
    <definedName name="_nov97">#REF!</definedName>
    <definedName name="_Regression_Int" localSheetId="21" hidden="1">1</definedName>
    <definedName name="_Regression_Int" localSheetId="15" hidden="1">1</definedName>
    <definedName name="ACCRUAL" localSheetId="21">#REF!</definedName>
    <definedName name="ACCRUAL" localSheetId="44">#REF!</definedName>
    <definedName name="ACCRUAL" localSheetId="42">'Annual-Fin Viability F-1d'!#REF!</definedName>
    <definedName name="ACCRUAL" localSheetId="30">'CYTD SubCap &amp;  Block Provider '!#REF!</definedName>
    <definedName name="ACCRUAL" localSheetId="5">#REF!</definedName>
    <definedName name="ACCRUAL" localSheetId="9">#REF!</definedName>
    <definedName name="ACCRUAL" localSheetId="15">#REF!</definedName>
    <definedName name="ACCRUAL">#REF!</definedName>
    <definedName name="acct" localSheetId="21">#REF!</definedName>
    <definedName name="acct" localSheetId="42">'Annual-Fin Viability F-1d'!#REF!</definedName>
    <definedName name="acct" localSheetId="30">#REF!</definedName>
    <definedName name="acct" localSheetId="5">#REF!</definedName>
    <definedName name="acct" localSheetId="9">#REF!</definedName>
    <definedName name="acct" localSheetId="15">#REF!</definedName>
    <definedName name="acct">#REF!</definedName>
    <definedName name="ACCT1" localSheetId="21">#REF!</definedName>
    <definedName name="ACCT1" localSheetId="42">'Annual-Fin Viability F-1d'!#REF!</definedName>
    <definedName name="ACCT1" localSheetId="30">'CYTD SubCap &amp;  Block Provider '!#REF!</definedName>
    <definedName name="ACCT1" localSheetId="5">#REF!</definedName>
    <definedName name="ACCT1" localSheetId="9">#REF!</definedName>
    <definedName name="ACCT1" localSheetId="15">#REF!</definedName>
    <definedName name="ACCT1">#REF!</definedName>
    <definedName name="AcctMap" localSheetId="21">#REF!</definedName>
    <definedName name="AcctMap" localSheetId="44">#REF!</definedName>
    <definedName name="AcctMap" localSheetId="42">'Annual-Fin Viability F-1d'!#REF!</definedName>
    <definedName name="AcctMap" localSheetId="30">'CYTD SubCap &amp;  Block Provider '!#REF!</definedName>
    <definedName name="AcctMap" localSheetId="15">#REF!</definedName>
    <definedName name="AcctMap">#REF!</definedName>
    <definedName name="ACCTPARTC" localSheetId="21">#REF!</definedName>
    <definedName name="ACCTPARTC" localSheetId="44">#REF!</definedName>
    <definedName name="ACCTPARTC" localSheetId="42">'Annual-Fin Viability F-1d'!#REF!</definedName>
    <definedName name="ACCTPARTC" localSheetId="30">#REF!</definedName>
    <definedName name="ACCTPARTC" localSheetId="5">#REF!</definedName>
    <definedName name="ACCTPARTC" localSheetId="9">#REF!</definedName>
    <definedName name="ACCTPARTC" localSheetId="15">#REF!</definedName>
    <definedName name="ACCTPARTC">#REF!</definedName>
    <definedName name="ACT" localSheetId="21">#REF!</definedName>
    <definedName name="ACT" localSheetId="42">'Annual-Fin Viability F-1d'!#REF!</definedName>
    <definedName name="ACT" localSheetId="30">#REF!</definedName>
    <definedName name="ACT" localSheetId="5">#REF!</definedName>
    <definedName name="ACT" localSheetId="9">#REF!</definedName>
    <definedName name="ACT">#REF!</definedName>
    <definedName name="AMT" localSheetId="21">#REF!</definedName>
    <definedName name="AMT" localSheetId="42">'Annual-Fin Viability F-1d'!#REF!</definedName>
    <definedName name="AMT" localSheetId="30">#REF!</definedName>
    <definedName name="AMT" localSheetId="5">#REF!</definedName>
    <definedName name="AMT" localSheetId="9">#REF!</definedName>
    <definedName name="AMT">#REF!</definedName>
    <definedName name="bsdata" localSheetId="21">#REF!</definedName>
    <definedName name="bsdata" localSheetId="42">'Annual-Fin Viability F-1d'!#REF!</definedName>
    <definedName name="bsdata" localSheetId="30">#REF!</definedName>
    <definedName name="bsdata">#REF!</definedName>
    <definedName name="bsdatatest" localSheetId="21">#REF!</definedName>
    <definedName name="bsdatatest" localSheetId="42">'Annual-Fin Viability F-1d'!#REF!</definedName>
    <definedName name="bsdatatest" localSheetId="30">#REF!</definedName>
    <definedName name="bsdatatest">#REF!</definedName>
    <definedName name="CaidBase" localSheetId="42">'Annual-Fin Viability F-1d'!#REF!</definedName>
    <definedName name="CaidBase" localSheetId="30">'CYTD SubCap &amp;  Block Provider '!#REF!</definedName>
    <definedName name="CaidBase">#REF!</definedName>
    <definedName name="CHKRUNMEDEXPBYGLACCT" localSheetId="21">#REF!</definedName>
    <definedName name="CHKRUNMEDEXPBYGLACCT" localSheetId="44">#REF!</definedName>
    <definedName name="CHKRUNMEDEXPBYGLACCT" localSheetId="42">'Annual-Fin Viability F-1d'!#REF!</definedName>
    <definedName name="CHKRUNMEDEXPBYGLACCT" localSheetId="30">#REF!</definedName>
    <definedName name="CHKRUNMEDEXPBYGLACCT" localSheetId="5">#REF!</definedName>
    <definedName name="CHKRUNMEDEXPBYGLACCT" localSheetId="9">#REF!</definedName>
    <definedName name="CHKRUNMEDEXPBYGLACCT" localSheetId="15">#REF!</definedName>
    <definedName name="CHKRUNMEDEXPBYGLACCT">#REF!</definedName>
    <definedName name="CurrQtr_Date" localSheetId="42">'Annual-Fin Viability F-1d'!#REF!</definedName>
    <definedName name="CurrQtr_Date" localSheetId="30">'CYTD SubCap &amp;  Block Provider '!#REF!</definedName>
    <definedName name="CurrQtr_Date">#REF!</definedName>
    <definedName name="Data" localSheetId="21">#REF!</definedName>
    <definedName name="Data" localSheetId="44">#REF!</definedName>
    <definedName name="Data" localSheetId="42">'Annual-Fin Viability F-1d'!#REF!</definedName>
    <definedName name="Data" localSheetId="30">#REF!</definedName>
    <definedName name="Data" localSheetId="5">#REF!</definedName>
    <definedName name="Data" localSheetId="9">#REF!</definedName>
    <definedName name="Data" localSheetId="15">#REF!</definedName>
    <definedName name="Data">#REF!</definedName>
    <definedName name="Date" localSheetId="21">#REF!</definedName>
    <definedName name="Date" localSheetId="44">#REF!</definedName>
    <definedName name="Date" localSheetId="42">'Annual-Fin Viability F-1d'!#REF!</definedName>
    <definedName name="Date" localSheetId="30">'CYTD SubCap &amp;  Block Provider '!#REF!</definedName>
    <definedName name="Date" localSheetId="15">#REF!</definedName>
    <definedName name="Date">#REF!</definedName>
    <definedName name="Dates" localSheetId="21">OFFSET(#REF!,0,#REF!)</definedName>
    <definedName name="Dates" localSheetId="42">OFFSET('Annual-Fin Viability F-1d'!#REF!,0,'Annual-Fin Viability F-1d'!#REF!)</definedName>
    <definedName name="Dates" localSheetId="30">OFFSET('CYTD SubCap &amp;  Block Provider '!#REF!,0,'CYTD SubCap &amp;  Block Provider '!#REF!)</definedName>
    <definedName name="Dates" localSheetId="5">OFFSET(#REF!,0,#REF!)</definedName>
    <definedName name="Dates" localSheetId="9">OFFSET(#REF!,0,#REF!)</definedName>
    <definedName name="Dates">OFFSET(#REF!,0,#REF!)</definedName>
    <definedName name="DDIRECT" localSheetId="21">#REF!</definedName>
    <definedName name="DDIRECT" localSheetId="44">#REF!</definedName>
    <definedName name="DDIRECT" localSheetId="42">'Annual-Fin Viability F-1d'!#REF!</definedName>
    <definedName name="DDIRECT" localSheetId="30">#REF!</definedName>
    <definedName name="DDIRECT" localSheetId="5">#REF!</definedName>
    <definedName name="DDIRECT" localSheetId="9">#REF!</definedName>
    <definedName name="DDIRECT" localSheetId="15">#REF!</definedName>
    <definedName name="DDIRECT">#REF!</definedName>
    <definedName name="DEC" localSheetId="21">#REF!</definedName>
    <definedName name="DEC" localSheetId="42">'Annual-Fin Viability F-1d'!#REF!</definedName>
    <definedName name="DEC" localSheetId="30">#REF!</definedName>
    <definedName name="DEC" localSheetId="5">#REF!</definedName>
    <definedName name="DEC" localSheetId="9">#REF!</definedName>
    <definedName name="DEC">#REF!</definedName>
    <definedName name="DeptMap" localSheetId="21">#REF!</definedName>
    <definedName name="DeptMap" localSheetId="44">#REF!</definedName>
    <definedName name="DeptMap" localSheetId="42">'Annual-Fin Viability F-1d'!#REF!</definedName>
    <definedName name="DeptMap" localSheetId="30">'CYTD SubCap &amp;  Block Provider '!#REF!</definedName>
    <definedName name="DeptMap" localSheetId="15">#REF!</definedName>
    <definedName name="DeptMap">#REF!</definedName>
    <definedName name="DIRECTACCT" localSheetId="21">#REF!</definedName>
    <definedName name="DIRECTACCT" localSheetId="44">#REF!</definedName>
    <definedName name="DIRECTACCT" localSheetId="42">'Annual-Fin Viability F-1d'!#REF!</definedName>
    <definedName name="DIRECTACCT" localSheetId="30">#REF!</definedName>
    <definedName name="DIRECTACCT" localSheetId="5">#REF!</definedName>
    <definedName name="DIRECTACCT" localSheetId="9">#REF!</definedName>
    <definedName name="DIRECTACCT" localSheetId="15">#REF!</definedName>
    <definedName name="DIRECTACCT">#REF!</definedName>
    <definedName name="discharge" localSheetId="42">'Annual-Fin Viability F-1d'!#REF!</definedName>
    <definedName name="discharge" localSheetId="30">'CYTD SubCap &amp;  Block Provider '!#REF!</definedName>
    <definedName name="discharge">#REF!</definedName>
    <definedName name="DPREM" localSheetId="21">#REF!</definedName>
    <definedName name="DPREM" localSheetId="44">#REF!</definedName>
    <definedName name="DPREM" localSheetId="42">'Annual-Fin Viability F-1d'!#REF!</definedName>
    <definedName name="DPREM" localSheetId="30">#REF!</definedName>
    <definedName name="DPREM" localSheetId="5">#REF!</definedName>
    <definedName name="DPREM" localSheetId="9">#REF!</definedName>
    <definedName name="DPREM" localSheetId="15">#REF!</definedName>
    <definedName name="DPREM">#REF!</definedName>
    <definedName name="DPREMACCT" localSheetId="21">#REF!</definedName>
    <definedName name="DPREMACCT" localSheetId="42">'Annual-Fin Viability F-1d'!#REF!</definedName>
    <definedName name="DPREMACCT" localSheetId="30">#REF!</definedName>
    <definedName name="DPREMACCT" localSheetId="5">#REF!</definedName>
    <definedName name="DPREMACCT" localSheetId="9">#REF!</definedName>
    <definedName name="DPREMACCT">#REF!</definedName>
    <definedName name="DREINS" localSheetId="21">#REF!</definedName>
    <definedName name="DREINS" localSheetId="42">'Annual-Fin Viability F-1d'!#REF!</definedName>
    <definedName name="DREINS" localSheetId="30">#REF!</definedName>
    <definedName name="DREINS" localSheetId="5">#REF!</definedName>
    <definedName name="DREINS" localSheetId="9">#REF!</definedName>
    <definedName name="DREINS">#REF!</definedName>
    <definedName name="DREINSACCT" localSheetId="21">#REF!</definedName>
    <definedName name="DREINSACCT" localSheetId="42">'Annual-Fin Viability F-1d'!#REF!</definedName>
    <definedName name="DREINSACCT" localSheetId="30">#REF!</definedName>
    <definedName name="DREINSACCT">#REF!</definedName>
    <definedName name="ELSE" localSheetId="21">#REF!</definedName>
    <definedName name="ELSE" localSheetId="42">'Annual-Fin Viability F-1d'!#REF!</definedName>
    <definedName name="ELSE" localSheetId="30">#REF!</definedName>
    <definedName name="ELSE">#REF!</definedName>
    <definedName name="EXPACCRUALAMT" localSheetId="21">#REF!</definedName>
    <definedName name="EXPACCRUALAMT" localSheetId="42">'Annual-Fin Viability F-1d'!#REF!</definedName>
    <definedName name="EXPACCRUALAMT" localSheetId="30">'CYTD SubCap &amp;  Block Provider '!#REF!</definedName>
    <definedName name="EXPACCRUALAMT">#REF!</definedName>
    <definedName name="EXPFORPAID1" localSheetId="21">#REF!</definedName>
    <definedName name="EXPFORPAID1" localSheetId="42">'Annual-Fin Viability F-1d'!#REF!</definedName>
    <definedName name="EXPFORPAID1" localSheetId="30">'CYTD SubCap &amp;  Block Provider '!#REF!</definedName>
    <definedName name="EXPFORPAID1">#REF!</definedName>
    <definedName name="FindCounty" localSheetId="42">'Annual-Fin Viability F-1d'!#REF!</definedName>
    <definedName name="FindCounty" localSheetId="30">'CYTD SubCap &amp;  Block Provider '!#REF!</definedName>
    <definedName name="FindCounty">#REF!</definedName>
    <definedName name="fs" localSheetId="21" hidden="1">{#N/A,#N/A,FALSE,"BAL SHT";#N/A,#N/A,FALSE,"INCOME STMT";#N/A,#N/A,FALSE,"UTILIZATION";#N/A,#N/A,FALSE,"RATE CODE"}</definedName>
    <definedName name="fs" localSheetId="44" hidden="1">{#N/A,#N/A,FALSE,"BAL SHT";#N/A,#N/A,FALSE,"INCOME STMT";#N/A,#N/A,FALSE,"UTILIZATION";#N/A,#N/A,FALSE,"RATE CODE"}</definedName>
    <definedName name="fs" localSheetId="42" hidden="1">{#N/A,#N/A,FALSE,"BAL SHT";#N/A,#N/A,FALSE,"INCOME STMT";#N/A,#N/A,FALSE,"UTILIZATION";#N/A,#N/A,FALSE,"RATE CODE"}</definedName>
    <definedName name="fs" localSheetId="30" hidden="1">{#N/A,#N/A,FALSE,"BAL SHT";#N/A,#N/A,FALSE,"INCOME STMT";#N/A,#N/A,FALSE,"UTILIZATION";#N/A,#N/A,FALSE,"RATE CODE"}</definedName>
    <definedName name="fs" localSheetId="5" hidden="1">{#N/A,#N/A,FALSE,"BAL SHT";#N/A,#N/A,FALSE,"INCOME STMT";#N/A,#N/A,FALSE,"UTILIZATION";#N/A,#N/A,FALSE,"RATE CODE"}</definedName>
    <definedName name="fs" localSheetId="9" hidden="1">{#N/A,#N/A,FALSE,"BAL SHT";#N/A,#N/A,FALSE,"INCOME STMT";#N/A,#N/A,FALSE,"UTILIZATION";#N/A,#N/A,FALSE,"RATE CODE"}</definedName>
    <definedName name="fs" localSheetId="15" hidden="1">{#N/A,#N/A,FALSE,"BAL SHT";#N/A,#N/A,FALSE,"INCOME STMT";#N/A,#N/A,FALSE,"UTILIZATION";#N/A,#N/A,FALSE,"RATE CODE"}</definedName>
    <definedName name="fs" hidden="1">{#N/A,#N/A,FALSE,"BAL SHT";#N/A,#N/A,FALSE,"INCOME STMT";#N/A,#N/A,FALSE,"UTILIZATION";#N/A,#N/A,FALSE,"RATE CODE"}</definedName>
    <definedName name="gltb" localSheetId="42">'Annual-Fin Viability F-1d'!#REF!</definedName>
    <definedName name="gltb" localSheetId="30">'CYTD SubCap &amp;  Block Provider '!#REF!</definedName>
    <definedName name="gltb">#REF!</definedName>
    <definedName name="ibnr" localSheetId="21" hidden="1">{#N/A,#N/A,FALSE,"BAL SHT";#N/A,#N/A,FALSE,"INCOME STMT";#N/A,#N/A,FALSE,"UTILIZATION";#N/A,#N/A,FALSE,"RATE CODE"}</definedName>
    <definedName name="ibnr" localSheetId="44" hidden="1">{#N/A,#N/A,FALSE,"BAL SHT";#N/A,#N/A,FALSE,"INCOME STMT";#N/A,#N/A,FALSE,"UTILIZATION";#N/A,#N/A,FALSE,"RATE CODE"}</definedName>
    <definedName name="ibnr" localSheetId="42" hidden="1">{#N/A,#N/A,FALSE,"BAL SHT";#N/A,#N/A,FALSE,"INCOME STMT";#N/A,#N/A,FALSE,"UTILIZATION";#N/A,#N/A,FALSE,"RATE CODE"}</definedName>
    <definedName name="ibnr" localSheetId="30" hidden="1">{#N/A,#N/A,FALSE,"BAL SHT";#N/A,#N/A,FALSE,"INCOME STMT";#N/A,#N/A,FALSE,"UTILIZATION";#N/A,#N/A,FALSE,"RATE CODE"}</definedName>
    <definedName name="ibnr" localSheetId="5" hidden="1">{#N/A,#N/A,FALSE,"BAL SHT";#N/A,#N/A,FALSE,"INCOME STMT";#N/A,#N/A,FALSE,"UTILIZATION";#N/A,#N/A,FALSE,"RATE CODE"}</definedName>
    <definedName name="ibnr" localSheetId="9" hidden="1">{#N/A,#N/A,FALSE,"BAL SHT";#N/A,#N/A,FALSE,"INCOME STMT";#N/A,#N/A,FALSE,"UTILIZATION";#N/A,#N/A,FALSE,"RATE CODE"}</definedName>
    <definedName name="ibnr" localSheetId="15" hidden="1">{#N/A,#N/A,FALSE,"BAL SHT";#N/A,#N/A,FALSE,"INCOME STMT";#N/A,#N/A,FALSE,"UTILIZATION";#N/A,#N/A,FALSE,"RATE CODE"}</definedName>
    <definedName name="ibnr" hidden="1">{#N/A,#N/A,FALSE,"BAL SHT";#N/A,#N/A,FALSE,"INCOME STMT";#N/A,#N/A,FALSE,"UTILIZATION";#N/A,#N/A,FALSE,"RATE CODE"}</definedName>
    <definedName name="ibnr1" localSheetId="21" hidden="1">{#N/A,#N/A,FALSE,"BAL SHT";#N/A,#N/A,FALSE,"INCOME STMT";#N/A,#N/A,FALSE,"UTILIZATION";#N/A,#N/A,FALSE,"RATE CODE"}</definedName>
    <definedName name="ibnr1" localSheetId="44" hidden="1">{#N/A,#N/A,FALSE,"BAL SHT";#N/A,#N/A,FALSE,"INCOME STMT";#N/A,#N/A,FALSE,"UTILIZATION";#N/A,#N/A,FALSE,"RATE CODE"}</definedName>
    <definedName name="ibnr1" localSheetId="42" hidden="1">{#N/A,#N/A,FALSE,"BAL SHT";#N/A,#N/A,FALSE,"INCOME STMT";#N/A,#N/A,FALSE,"UTILIZATION";#N/A,#N/A,FALSE,"RATE CODE"}</definedName>
    <definedName name="ibnr1" localSheetId="30" hidden="1">{#N/A,#N/A,FALSE,"BAL SHT";#N/A,#N/A,FALSE,"INCOME STMT";#N/A,#N/A,FALSE,"UTILIZATION";#N/A,#N/A,FALSE,"RATE CODE"}</definedName>
    <definedName name="ibnr1" localSheetId="5" hidden="1">{#N/A,#N/A,FALSE,"BAL SHT";#N/A,#N/A,FALSE,"INCOME STMT";#N/A,#N/A,FALSE,"UTILIZATION";#N/A,#N/A,FALSE,"RATE CODE"}</definedName>
    <definedName name="ibnr1" localSheetId="9" hidden="1">{#N/A,#N/A,FALSE,"BAL SHT";#N/A,#N/A,FALSE,"INCOME STMT";#N/A,#N/A,FALSE,"UTILIZATION";#N/A,#N/A,FALSE,"RATE CODE"}</definedName>
    <definedName name="ibnr1" localSheetId="15" hidden="1">{#N/A,#N/A,FALSE,"BAL SHT";#N/A,#N/A,FALSE,"INCOME STMT";#N/A,#N/A,FALSE,"UTILIZATION";#N/A,#N/A,FALSE,"RATE CODE"}</definedName>
    <definedName name="ibnr1" hidden="1">{#N/A,#N/A,FALSE,"BAL SHT";#N/A,#N/A,FALSE,"INCOME STMT";#N/A,#N/A,FALSE,"UTILIZATION";#N/A,#N/A,FALSE,"RATE CODE"}</definedName>
    <definedName name="ibnranalysis" localSheetId="21" hidden="1">{#N/A,#N/A,FALSE,"BAL SHT";#N/A,#N/A,FALSE,"INCOME STMT";#N/A,#N/A,FALSE,"UTILIZATION";#N/A,#N/A,FALSE,"RATE CODE"}</definedName>
    <definedName name="ibnranalysis" localSheetId="44" hidden="1">{#N/A,#N/A,FALSE,"BAL SHT";#N/A,#N/A,FALSE,"INCOME STMT";#N/A,#N/A,FALSE,"UTILIZATION";#N/A,#N/A,FALSE,"RATE CODE"}</definedName>
    <definedName name="ibnranalysis" localSheetId="42" hidden="1">{#N/A,#N/A,FALSE,"BAL SHT";#N/A,#N/A,FALSE,"INCOME STMT";#N/A,#N/A,FALSE,"UTILIZATION";#N/A,#N/A,FALSE,"RATE CODE"}</definedName>
    <definedName name="ibnranalysis" localSheetId="30" hidden="1">{#N/A,#N/A,FALSE,"BAL SHT";#N/A,#N/A,FALSE,"INCOME STMT";#N/A,#N/A,FALSE,"UTILIZATION";#N/A,#N/A,FALSE,"RATE CODE"}</definedName>
    <definedName name="ibnranalysis" localSheetId="5" hidden="1">{#N/A,#N/A,FALSE,"BAL SHT";#N/A,#N/A,FALSE,"INCOME STMT";#N/A,#N/A,FALSE,"UTILIZATION";#N/A,#N/A,FALSE,"RATE CODE"}</definedName>
    <definedName name="ibnranalysis" localSheetId="9" hidden="1">{#N/A,#N/A,FALSE,"BAL SHT";#N/A,#N/A,FALSE,"INCOME STMT";#N/A,#N/A,FALSE,"UTILIZATION";#N/A,#N/A,FALSE,"RATE CODE"}</definedName>
    <definedName name="ibnranalysis" localSheetId="15" hidden="1">{#N/A,#N/A,FALSE,"BAL SHT";#N/A,#N/A,FALSE,"INCOME STMT";#N/A,#N/A,FALSE,"UTILIZATION";#N/A,#N/A,FALSE,"RATE CODE"}</definedName>
    <definedName name="ibnranalysis" hidden="1">{#N/A,#N/A,FALSE,"BAL SHT";#N/A,#N/A,FALSE,"INCOME STMT";#N/A,#N/A,FALSE,"UTILIZATION";#N/A,#N/A,FALSE,"RATE CODE"}</definedName>
    <definedName name="IBNRI" localSheetId="21" hidden="1">{#N/A,#N/A,FALSE,"BAL SHT";#N/A,#N/A,FALSE,"INCOME STMT";#N/A,#N/A,FALSE,"UTILIZATION";#N/A,#N/A,FALSE,"RATE CODE"}</definedName>
    <definedName name="IBNRI" localSheetId="44" hidden="1">{#N/A,#N/A,FALSE,"BAL SHT";#N/A,#N/A,FALSE,"INCOME STMT";#N/A,#N/A,FALSE,"UTILIZATION";#N/A,#N/A,FALSE,"RATE CODE"}</definedName>
    <definedName name="IBNRI" localSheetId="42" hidden="1">{#N/A,#N/A,FALSE,"BAL SHT";#N/A,#N/A,FALSE,"INCOME STMT";#N/A,#N/A,FALSE,"UTILIZATION";#N/A,#N/A,FALSE,"RATE CODE"}</definedName>
    <definedName name="IBNRI" localSheetId="30" hidden="1">{#N/A,#N/A,FALSE,"BAL SHT";#N/A,#N/A,FALSE,"INCOME STMT";#N/A,#N/A,FALSE,"UTILIZATION";#N/A,#N/A,FALSE,"RATE CODE"}</definedName>
    <definedName name="IBNRI" localSheetId="5" hidden="1">{#N/A,#N/A,FALSE,"BAL SHT";#N/A,#N/A,FALSE,"INCOME STMT";#N/A,#N/A,FALSE,"UTILIZATION";#N/A,#N/A,FALSE,"RATE CODE"}</definedName>
    <definedName name="IBNRI" localSheetId="9" hidden="1">{#N/A,#N/A,FALSE,"BAL SHT";#N/A,#N/A,FALSE,"INCOME STMT";#N/A,#N/A,FALSE,"UTILIZATION";#N/A,#N/A,FALSE,"RATE CODE"}</definedName>
    <definedName name="IBNRI" localSheetId="15" hidden="1">{#N/A,#N/A,FALSE,"BAL SHT";#N/A,#N/A,FALSE,"INCOME STMT";#N/A,#N/A,FALSE,"UTILIZATION";#N/A,#N/A,FALSE,"RATE CODE"}</definedName>
    <definedName name="IBNRI" hidden="1">{#N/A,#N/A,FALSE,"BAL SHT";#N/A,#N/A,FALSE,"INCOME STMT";#N/A,#N/A,FALSE,"UTILIZATION";#N/A,#N/A,FALSE,"RATE CODE"}</definedName>
    <definedName name="IP_ALOS" localSheetId="21">OFFSET(#REF!,44,0)</definedName>
    <definedName name="IP_ALOS" localSheetId="42">OFFSET('Annual-Fin Viability F-1d'!#REF!,44,0)</definedName>
    <definedName name="IP_ALOS" localSheetId="30">OFFSET('CYTD SubCap &amp;  Block Provider '!#REF!,44,0)</definedName>
    <definedName name="IP_ALOS" localSheetId="7">OFFSET(#REF!,44,0)</definedName>
    <definedName name="IP_ALOS" localSheetId="4">OFFSET(#REF!,44,0)</definedName>
    <definedName name="IP_ALOS" localSheetId="3">OFFSET(#REF!,44,0)</definedName>
    <definedName name="IP_ALOS" localSheetId="9">OFFSET(#REF!,44,0)</definedName>
    <definedName name="IP_ALOS" localSheetId="29">OFFSET(#REF!,44,0)</definedName>
    <definedName name="IP_ALOS" localSheetId="28">OFFSET(#REF!,44,0)</definedName>
    <definedName name="IP_ALOS">OFFSET(#REF!,44,0)</definedName>
    <definedName name="JUNE" localSheetId="21">#REF!</definedName>
    <definedName name="JUNE" localSheetId="44">#REF!</definedName>
    <definedName name="JUNE" localSheetId="42">'Annual-Fin Viability F-1d'!#REF!</definedName>
    <definedName name="JUNE" localSheetId="30">#REF!</definedName>
    <definedName name="JUNE" localSheetId="5">#REF!</definedName>
    <definedName name="JUNE" localSheetId="9">#REF!</definedName>
    <definedName name="JUNE" localSheetId="15">#REF!</definedName>
    <definedName name="JUNE">#REF!</definedName>
    <definedName name="LAG_TRIANGLE" localSheetId="21">#REF!</definedName>
    <definedName name="LAG_TRIANGLE" localSheetId="42">'Annual-Fin Viability F-1d'!#REF!</definedName>
    <definedName name="LAG_TRIANGLE" localSheetId="5">#REF!</definedName>
    <definedName name="LAG_TRIANGLE" localSheetId="9">#REF!</definedName>
    <definedName name="LAG_TRIANGLE" localSheetId="15">#REF!</definedName>
    <definedName name="LAG_TRIANGLE">#REF!</definedName>
    <definedName name="LastCell" localSheetId="21">#REF!</definedName>
    <definedName name="LastCell" localSheetId="42">'Annual-Fin Viability F-1d'!#REF!</definedName>
    <definedName name="LastCell" localSheetId="30">#REF!</definedName>
    <definedName name="LastCell" localSheetId="5">#REF!</definedName>
    <definedName name="LastCell" localSheetId="9">#REF!</definedName>
    <definedName name="LastCell">#REF!</definedName>
    <definedName name="LISACCT" localSheetId="21">#REF!</definedName>
    <definedName name="LISACCT" localSheetId="42">'Annual-Fin Viability F-1d'!#REF!</definedName>
    <definedName name="LISACCT" localSheetId="30">#REF!</definedName>
    <definedName name="LISACCT">#REF!</definedName>
    <definedName name="LISAMT" localSheetId="21">#REF!</definedName>
    <definedName name="LISAMT" localSheetId="42">'Annual-Fin Viability F-1d'!#REF!</definedName>
    <definedName name="LISAMT" localSheetId="30">#REF!</definedName>
    <definedName name="LISAMT">#REF!</definedName>
    <definedName name="MACROS" localSheetId="21">#REF!</definedName>
    <definedName name="MACROS" localSheetId="42">'Annual-Fin Viability F-1d'!#REF!</definedName>
    <definedName name="MACROS" localSheetId="30">#REF!</definedName>
    <definedName name="MACROS">#REF!</definedName>
    <definedName name="MAR" localSheetId="21">#REF!</definedName>
    <definedName name="MAR" localSheetId="42">'Annual-Fin Viability F-1d'!#REF!</definedName>
    <definedName name="MAR" localSheetId="30">#REF!</definedName>
    <definedName name="MAR">#REF!</definedName>
    <definedName name="NEWAMT" localSheetId="21">#REF!</definedName>
    <definedName name="NEWAMT" localSheetId="42">'Annual-Fin Viability F-1d'!#REF!</definedName>
    <definedName name="NEWAMT" localSheetId="30">#REF!</definedName>
    <definedName name="NEWAMT">#REF!</definedName>
    <definedName name="NEWAMT1" localSheetId="21">#REF!</definedName>
    <definedName name="NEWAMT1" localSheetId="42">'Annual-Fin Viability F-1d'!#REF!</definedName>
    <definedName name="NEWAMT1" localSheetId="30">#REF!</definedName>
    <definedName name="NEWAMT1">#REF!</definedName>
    <definedName name="NEWAMT2" localSheetId="21">#REF!</definedName>
    <definedName name="NEWAMT2" localSheetId="44">#REF!</definedName>
    <definedName name="NEWAMT2" localSheetId="42">'Annual-Fin Viability F-1d'!#REF!</definedName>
    <definedName name="NEWAMT2" localSheetId="30">'CYTD SubCap &amp;  Block Provider '!#REF!</definedName>
    <definedName name="NEWAMT2" localSheetId="5">#REF!</definedName>
    <definedName name="NEWAMT2" localSheetId="9">#REF!</definedName>
    <definedName name="NEWAMT2" localSheetId="15">#REF!</definedName>
    <definedName name="NEWAMT2">#REF!</definedName>
    <definedName name="PartC" localSheetId="21">#REF!</definedName>
    <definedName name="PartC" localSheetId="44">#REF!</definedName>
    <definedName name="PartC" localSheetId="42">'Annual-Fin Viability F-1d'!#REF!</definedName>
    <definedName name="PartC" localSheetId="30">#REF!</definedName>
    <definedName name="PartC" localSheetId="5">#REF!</definedName>
    <definedName name="PartC" localSheetId="9">#REF!</definedName>
    <definedName name="PartC" localSheetId="15">#REF!</definedName>
    <definedName name="PartC">#REF!</definedName>
    <definedName name="phytbl" localSheetId="42">'Annual-Fin Viability F-1d'!#REF!</definedName>
    <definedName name="phytbl" localSheetId="30">'CYTD SubCap &amp;  Block Provider '!#REF!</definedName>
    <definedName name="phytbl">#REF!</definedName>
    <definedName name="qtr" localSheetId="42">'Annual-Fin Viability F-1d'!#REF!</definedName>
    <definedName name="qtr" localSheetId="30">'CYTD SubCap &amp;  Block Provider '!#REF!</definedName>
    <definedName name="qtr">#REF!</definedName>
    <definedName name="REBATE" localSheetId="21">#REF!</definedName>
    <definedName name="REBATE" localSheetId="44">#REF!</definedName>
    <definedName name="REBATE" localSheetId="42">'Annual-Fin Viability F-1d'!#REF!</definedName>
    <definedName name="REBATE" localSheetId="30">#REF!</definedName>
    <definedName name="REBATE" localSheetId="5">#REF!</definedName>
    <definedName name="REBATE" localSheetId="9">#REF!</definedName>
    <definedName name="REBATE" localSheetId="15">#REF!</definedName>
    <definedName name="REBATE">#REF!</definedName>
    <definedName name="Rpt11A_Q1_Apache" localSheetId="21">#REF!,#REF!,#REF!</definedName>
    <definedName name="Rpt11A_Q1_Apache" localSheetId="44">#REF!,#REF!,#REF!</definedName>
    <definedName name="Rpt11A_Q1_Apache" localSheetId="42">'Annual-Fin Viability F-1d'!#REF!,'Annual-Fin Viability F-1d'!#REF!,'Annual-Fin Viability F-1d'!#REF!</definedName>
    <definedName name="Rpt11A_Q1_Apache" localSheetId="30">'CYTD SubCap &amp;  Block Provider '!#REF!,'CYTD SubCap &amp;  Block Provider '!#REF!,'CYTD SubCap &amp;  Block Provider '!#REF!</definedName>
    <definedName name="Rpt11A_Q1_Apache" localSheetId="15">#REF!,#REF!,#REF!</definedName>
    <definedName name="Rpt11A_Q1_Apache">#REF!,#REF!,#REF!</definedName>
    <definedName name="Rpt11A_Q1_Coconino" localSheetId="21">#REF!,#REF!,#REF!</definedName>
    <definedName name="Rpt11A_Q1_Coconino" localSheetId="44">#REF!,#REF!,#REF!</definedName>
    <definedName name="Rpt11A_Q1_Coconino" localSheetId="42">'Annual-Fin Viability F-1d'!#REF!,'Annual-Fin Viability F-1d'!#REF!,'Annual-Fin Viability F-1d'!#REF!</definedName>
    <definedName name="Rpt11A_Q1_Coconino" localSheetId="30">'CYTD SubCap &amp;  Block Provider '!#REF!,'CYTD SubCap &amp;  Block Provider '!#REF!,'CYTD SubCap &amp;  Block Provider '!#REF!</definedName>
    <definedName name="Rpt11A_Q1_Coconino" localSheetId="15">#REF!,#REF!,#REF!</definedName>
    <definedName name="Rpt11A_Q1_Coconino">#REF!,#REF!,#REF!</definedName>
    <definedName name="Rpt11A_Q1_LaPaz" localSheetId="21">#REF!,#REF!,#REF!</definedName>
    <definedName name="Rpt11A_Q1_LaPaz" localSheetId="44">#REF!,#REF!,#REF!</definedName>
    <definedName name="Rpt11A_Q1_LaPaz" localSheetId="42">'Annual-Fin Viability F-1d'!#REF!,'Annual-Fin Viability F-1d'!#REF!,'Annual-Fin Viability F-1d'!#REF!</definedName>
    <definedName name="Rpt11A_Q1_LaPaz" localSheetId="30">'CYTD SubCap &amp;  Block Provider '!#REF!,'CYTD SubCap &amp;  Block Provider '!#REF!,'CYTD SubCap &amp;  Block Provider '!#REF!</definedName>
    <definedName name="Rpt11A_Q1_LaPaz" localSheetId="15">#REF!,#REF!,#REF!</definedName>
    <definedName name="Rpt11A_Q1_LaPaz">#REF!,#REF!,#REF!</definedName>
    <definedName name="Rpt11A_Q1_Maricopa" localSheetId="21">#REF!,#REF!,#REF!</definedName>
    <definedName name="Rpt11A_Q1_Maricopa" localSheetId="44">#REF!,#REF!,#REF!</definedName>
    <definedName name="Rpt11A_Q1_Maricopa" localSheetId="42">'Annual-Fin Viability F-1d'!#REF!,'Annual-Fin Viability F-1d'!#REF!,'Annual-Fin Viability F-1d'!#REF!</definedName>
    <definedName name="Rpt11A_Q1_Maricopa" localSheetId="30">'CYTD SubCap &amp;  Block Provider '!#REF!,'CYTD SubCap &amp;  Block Provider '!#REF!,'CYTD SubCap &amp;  Block Provider '!#REF!</definedName>
    <definedName name="Rpt11A_Q1_Maricopa" localSheetId="15">#REF!,#REF!,#REF!</definedName>
    <definedName name="Rpt11A_Q1_Maricopa">#REF!,#REF!,#REF!</definedName>
    <definedName name="Rpt11A_Q1_Mohave" localSheetId="21">#REF!,#REF!,#REF!</definedName>
    <definedName name="Rpt11A_Q1_Mohave" localSheetId="44">#REF!,#REF!,#REF!</definedName>
    <definedName name="Rpt11A_Q1_Mohave" localSheetId="42">'Annual-Fin Viability F-1d'!#REF!,'Annual-Fin Viability F-1d'!#REF!,'Annual-Fin Viability F-1d'!#REF!</definedName>
    <definedName name="Rpt11A_Q1_Mohave" localSheetId="30">'CYTD SubCap &amp;  Block Provider '!#REF!,'CYTD SubCap &amp;  Block Provider '!#REF!,'CYTD SubCap &amp;  Block Provider '!#REF!</definedName>
    <definedName name="Rpt11A_Q1_Mohave" localSheetId="15">#REF!,#REF!,#REF!</definedName>
    <definedName name="Rpt11A_Q1_Mohave">#REF!,#REF!,#REF!</definedName>
    <definedName name="Rpt11A_Q1_Navajo" localSheetId="21">#REF!,#REF!,#REF!</definedName>
    <definedName name="Rpt11A_Q1_Navajo" localSheetId="44">#REF!,#REF!,#REF!</definedName>
    <definedName name="Rpt11A_Q1_Navajo" localSheetId="42">'Annual-Fin Viability F-1d'!#REF!,'Annual-Fin Viability F-1d'!#REF!,'Annual-Fin Viability F-1d'!#REF!</definedName>
    <definedName name="Rpt11A_Q1_Navajo" localSheetId="30">'CYTD SubCap &amp;  Block Provider '!#REF!,'CYTD SubCap &amp;  Block Provider '!#REF!,'CYTD SubCap &amp;  Block Provider '!#REF!</definedName>
    <definedName name="Rpt11A_Q1_Navajo" localSheetId="15">#REF!,#REF!,#REF!</definedName>
    <definedName name="Rpt11A_Q1_Navajo">#REF!,#REF!,#REF!</definedName>
    <definedName name="Rpt11A_Q1_Yuma" localSheetId="21">#REF!,#REF!,#REF!</definedName>
    <definedName name="Rpt11A_Q1_Yuma" localSheetId="44">#REF!,#REF!,#REF!</definedName>
    <definedName name="Rpt11A_Q1_Yuma" localSheetId="42">'Annual-Fin Viability F-1d'!#REF!,'Annual-Fin Viability F-1d'!#REF!,'Annual-Fin Viability F-1d'!#REF!</definedName>
    <definedName name="Rpt11A_Q1_Yuma" localSheetId="30">'CYTD SubCap &amp;  Block Provider '!#REF!,'CYTD SubCap &amp;  Block Provider '!#REF!,'CYTD SubCap &amp;  Block Provider '!#REF!</definedName>
    <definedName name="Rpt11A_Q1_Yuma" localSheetId="15">#REF!,#REF!,#REF!</definedName>
    <definedName name="Rpt11A_Q1_Yuma">#REF!,#REF!,#REF!</definedName>
    <definedName name="Rpt11A_Q2_Apache" localSheetId="21">#REF!,#REF!,#REF!</definedName>
    <definedName name="Rpt11A_Q2_Apache" localSheetId="44">#REF!,#REF!,#REF!</definedName>
    <definedName name="Rpt11A_Q2_Apache" localSheetId="42">'Annual-Fin Viability F-1d'!#REF!,'Annual-Fin Viability F-1d'!#REF!,'Annual-Fin Viability F-1d'!#REF!</definedName>
    <definedName name="Rpt11A_Q2_Apache" localSheetId="30">'CYTD SubCap &amp;  Block Provider '!#REF!,'CYTD SubCap &amp;  Block Provider '!#REF!,'CYTD SubCap &amp;  Block Provider '!#REF!</definedName>
    <definedName name="Rpt11A_Q2_Apache" localSheetId="15">#REF!,#REF!,#REF!</definedName>
    <definedName name="Rpt11A_Q2_Apache">#REF!,#REF!,#REF!</definedName>
    <definedName name="Rpt11A_Q2_Coconino" localSheetId="21">#REF!,#REF!,#REF!</definedName>
    <definedName name="Rpt11A_Q2_Coconino" localSheetId="44">#REF!,#REF!,#REF!</definedName>
    <definedName name="Rpt11A_Q2_Coconino" localSheetId="42">'Annual-Fin Viability F-1d'!#REF!,'Annual-Fin Viability F-1d'!#REF!,'Annual-Fin Viability F-1d'!#REF!</definedName>
    <definedName name="Rpt11A_Q2_Coconino" localSheetId="30">'CYTD SubCap &amp;  Block Provider '!#REF!,'CYTD SubCap &amp;  Block Provider '!#REF!,'CYTD SubCap &amp;  Block Provider '!#REF!</definedName>
    <definedName name="Rpt11A_Q2_Coconino" localSheetId="15">#REF!,#REF!,#REF!</definedName>
    <definedName name="Rpt11A_Q2_Coconino">#REF!,#REF!,#REF!</definedName>
    <definedName name="Rpt11A_Q2_LaPaz" localSheetId="21">#REF!,#REF!,#REF!</definedName>
    <definedName name="Rpt11A_Q2_LaPaz" localSheetId="44">#REF!,#REF!,#REF!</definedName>
    <definedName name="Rpt11A_Q2_LaPaz" localSheetId="42">'Annual-Fin Viability F-1d'!#REF!,'Annual-Fin Viability F-1d'!#REF!,'Annual-Fin Viability F-1d'!#REF!</definedName>
    <definedName name="Rpt11A_Q2_LaPaz" localSheetId="30">'CYTD SubCap &amp;  Block Provider '!#REF!,'CYTD SubCap &amp;  Block Provider '!#REF!,'CYTD SubCap &amp;  Block Provider '!#REF!</definedName>
    <definedName name="Rpt11A_Q2_LaPaz" localSheetId="15">#REF!,#REF!,#REF!</definedName>
    <definedName name="Rpt11A_Q2_LaPaz">#REF!,#REF!,#REF!</definedName>
    <definedName name="Rpt11A_Q2_Maricopa" localSheetId="21">#REF!,#REF!,#REF!</definedName>
    <definedName name="Rpt11A_Q2_Maricopa" localSheetId="44">#REF!,#REF!,#REF!</definedName>
    <definedName name="Rpt11A_Q2_Maricopa" localSheetId="42">'Annual-Fin Viability F-1d'!#REF!,'Annual-Fin Viability F-1d'!#REF!,'Annual-Fin Viability F-1d'!#REF!</definedName>
    <definedName name="Rpt11A_Q2_Maricopa" localSheetId="30">'CYTD SubCap &amp;  Block Provider '!#REF!,'CYTD SubCap &amp;  Block Provider '!#REF!,'CYTD SubCap &amp;  Block Provider '!#REF!</definedName>
    <definedName name="Rpt11A_Q2_Maricopa" localSheetId="15">#REF!,#REF!,#REF!</definedName>
    <definedName name="Rpt11A_Q2_Maricopa">#REF!,#REF!,#REF!</definedName>
    <definedName name="Rpt11A_Q2_Mohave" localSheetId="21">#REF!,#REF!,#REF!</definedName>
    <definedName name="Rpt11A_Q2_Mohave" localSheetId="44">#REF!,#REF!,#REF!</definedName>
    <definedName name="Rpt11A_Q2_Mohave" localSheetId="42">'Annual-Fin Viability F-1d'!#REF!,'Annual-Fin Viability F-1d'!#REF!,'Annual-Fin Viability F-1d'!#REF!</definedName>
    <definedName name="Rpt11A_Q2_Mohave" localSheetId="30">'CYTD SubCap &amp;  Block Provider '!#REF!,'CYTD SubCap &amp;  Block Provider '!#REF!,'CYTD SubCap &amp;  Block Provider '!#REF!</definedName>
    <definedName name="Rpt11A_Q2_Mohave" localSheetId="15">#REF!,#REF!,#REF!</definedName>
    <definedName name="Rpt11A_Q2_Mohave">#REF!,#REF!,#REF!</definedName>
    <definedName name="Rpt11A_Q2_Navajo" localSheetId="21">#REF!,#REF!,#REF!</definedName>
    <definedName name="Rpt11A_Q2_Navajo" localSheetId="44">#REF!,#REF!,#REF!</definedName>
    <definedName name="Rpt11A_Q2_Navajo" localSheetId="42">'Annual-Fin Viability F-1d'!#REF!,'Annual-Fin Viability F-1d'!#REF!,'Annual-Fin Viability F-1d'!#REF!</definedName>
    <definedName name="Rpt11A_Q2_Navajo" localSheetId="30">'CYTD SubCap &amp;  Block Provider '!#REF!,'CYTD SubCap &amp;  Block Provider '!#REF!,'CYTD SubCap &amp;  Block Provider '!#REF!</definedName>
    <definedName name="Rpt11A_Q2_Navajo" localSheetId="15">#REF!,#REF!,#REF!</definedName>
    <definedName name="Rpt11A_Q2_Navajo">#REF!,#REF!,#REF!</definedName>
    <definedName name="Rpt11A_Q2_Yuma" localSheetId="21">#REF!,#REF!,#REF!</definedName>
    <definedName name="Rpt11A_Q2_Yuma" localSheetId="44">#REF!,#REF!,#REF!</definedName>
    <definedName name="Rpt11A_Q2_Yuma" localSheetId="42">'Annual-Fin Viability F-1d'!#REF!,'Annual-Fin Viability F-1d'!#REF!,'Annual-Fin Viability F-1d'!#REF!</definedName>
    <definedName name="Rpt11A_Q2_Yuma" localSheetId="30">'CYTD SubCap &amp;  Block Provider '!#REF!,'CYTD SubCap &amp;  Block Provider '!#REF!,'CYTD SubCap &amp;  Block Provider '!#REF!</definedName>
    <definedName name="Rpt11A_Q2_Yuma" localSheetId="15">#REF!,#REF!,#REF!</definedName>
    <definedName name="Rpt11A_Q2_Yuma">#REF!,#REF!,#REF!</definedName>
    <definedName name="Rpt11A_Q3_Apache" localSheetId="21">#REF!,#REF!,#REF!</definedName>
    <definedName name="Rpt11A_Q3_Apache" localSheetId="44">#REF!,#REF!,#REF!</definedName>
    <definedName name="Rpt11A_Q3_Apache" localSheetId="42">'Annual-Fin Viability F-1d'!#REF!,'Annual-Fin Viability F-1d'!#REF!,'Annual-Fin Viability F-1d'!#REF!</definedName>
    <definedName name="Rpt11A_Q3_Apache" localSheetId="30">'CYTD SubCap &amp;  Block Provider '!#REF!,'CYTD SubCap &amp;  Block Provider '!#REF!,'CYTD SubCap &amp;  Block Provider '!#REF!</definedName>
    <definedName name="Rpt11A_Q3_Apache" localSheetId="15">#REF!,#REF!,#REF!</definedName>
    <definedName name="Rpt11A_Q3_Apache">#REF!,#REF!,#REF!</definedName>
    <definedName name="Rpt11A_Q3_Coconino" localSheetId="21">#REF!,#REF!,#REF!</definedName>
    <definedName name="Rpt11A_Q3_Coconino" localSheetId="44">#REF!,#REF!,#REF!</definedName>
    <definedName name="Rpt11A_Q3_Coconino" localSheetId="42">'Annual-Fin Viability F-1d'!#REF!,'Annual-Fin Viability F-1d'!#REF!,'Annual-Fin Viability F-1d'!#REF!</definedName>
    <definedName name="Rpt11A_Q3_Coconino" localSheetId="30">'CYTD SubCap &amp;  Block Provider '!#REF!,'CYTD SubCap &amp;  Block Provider '!#REF!,'CYTD SubCap &amp;  Block Provider '!#REF!</definedName>
    <definedName name="Rpt11A_Q3_Coconino" localSheetId="15">#REF!,#REF!,#REF!</definedName>
    <definedName name="Rpt11A_Q3_Coconino">#REF!,#REF!,#REF!</definedName>
    <definedName name="Rpt11A_Q3_LaPaz" localSheetId="21">#REF!,#REF!,#REF!</definedName>
    <definedName name="Rpt11A_Q3_LaPaz" localSheetId="44">#REF!,#REF!,#REF!</definedName>
    <definedName name="Rpt11A_Q3_LaPaz" localSheetId="42">'Annual-Fin Viability F-1d'!#REF!,'Annual-Fin Viability F-1d'!#REF!,'Annual-Fin Viability F-1d'!#REF!</definedName>
    <definedName name="Rpt11A_Q3_LaPaz" localSheetId="30">'CYTD SubCap &amp;  Block Provider '!#REF!,'CYTD SubCap &amp;  Block Provider '!#REF!,'CYTD SubCap &amp;  Block Provider '!#REF!</definedName>
    <definedName name="Rpt11A_Q3_LaPaz" localSheetId="15">#REF!,#REF!,#REF!</definedName>
    <definedName name="Rpt11A_Q3_LaPaz">#REF!,#REF!,#REF!</definedName>
    <definedName name="Rpt11A_Q3_Maricopa" localSheetId="21">#REF!,#REF!,#REF!</definedName>
    <definedName name="Rpt11A_Q3_Maricopa" localSheetId="44">#REF!,#REF!,#REF!</definedName>
    <definedName name="Rpt11A_Q3_Maricopa" localSheetId="42">'Annual-Fin Viability F-1d'!#REF!,'Annual-Fin Viability F-1d'!#REF!,'Annual-Fin Viability F-1d'!#REF!</definedName>
    <definedName name="Rpt11A_Q3_Maricopa" localSheetId="30">'CYTD SubCap &amp;  Block Provider '!#REF!,'CYTD SubCap &amp;  Block Provider '!#REF!,'CYTD SubCap &amp;  Block Provider '!#REF!</definedName>
    <definedName name="Rpt11A_Q3_Maricopa" localSheetId="15">#REF!,#REF!,#REF!</definedName>
    <definedName name="Rpt11A_Q3_Maricopa">#REF!,#REF!,#REF!</definedName>
    <definedName name="Rpt11A_Q3_Mohave" localSheetId="21">#REF!,#REF!,#REF!</definedName>
    <definedName name="Rpt11A_Q3_Mohave" localSheetId="44">#REF!,#REF!,#REF!</definedName>
    <definedName name="Rpt11A_Q3_Mohave" localSheetId="42">'Annual-Fin Viability F-1d'!#REF!,'Annual-Fin Viability F-1d'!#REF!,'Annual-Fin Viability F-1d'!#REF!</definedName>
    <definedName name="Rpt11A_Q3_Mohave" localSheetId="30">'CYTD SubCap &amp;  Block Provider '!#REF!,'CYTD SubCap &amp;  Block Provider '!#REF!,'CYTD SubCap &amp;  Block Provider '!#REF!</definedName>
    <definedName name="Rpt11A_Q3_Mohave" localSheetId="15">#REF!,#REF!,#REF!</definedName>
    <definedName name="Rpt11A_Q3_Mohave">#REF!,#REF!,#REF!</definedName>
    <definedName name="Rpt11A_Q3_Navajo" localSheetId="21">#REF!,#REF!,#REF!</definedName>
    <definedName name="Rpt11A_Q3_Navajo" localSheetId="44">#REF!,#REF!,#REF!</definedName>
    <definedName name="Rpt11A_Q3_Navajo" localSheetId="42">'Annual-Fin Viability F-1d'!#REF!,'Annual-Fin Viability F-1d'!#REF!,'Annual-Fin Viability F-1d'!#REF!</definedName>
    <definedName name="Rpt11A_Q3_Navajo" localSheetId="30">'CYTD SubCap &amp;  Block Provider '!#REF!,'CYTD SubCap &amp;  Block Provider '!#REF!,'CYTD SubCap &amp;  Block Provider '!#REF!</definedName>
    <definedName name="Rpt11A_Q3_Navajo" localSheetId="15">#REF!,#REF!,#REF!</definedName>
    <definedName name="Rpt11A_Q3_Navajo">#REF!,#REF!,#REF!</definedName>
    <definedName name="Rpt11A_Q3_Yuma" localSheetId="21">#REF!,#REF!,#REF!</definedName>
    <definedName name="Rpt11A_Q3_Yuma" localSheetId="44">#REF!,#REF!,#REF!</definedName>
    <definedName name="Rpt11A_Q3_Yuma" localSheetId="42">'Annual-Fin Viability F-1d'!#REF!,'Annual-Fin Viability F-1d'!#REF!,'Annual-Fin Viability F-1d'!#REF!</definedName>
    <definedName name="Rpt11A_Q3_Yuma" localSheetId="30">'CYTD SubCap &amp;  Block Provider '!#REF!,'CYTD SubCap &amp;  Block Provider '!#REF!,'CYTD SubCap &amp;  Block Provider '!#REF!</definedName>
    <definedName name="Rpt11A_Q3_Yuma" localSheetId="15">#REF!,#REF!,#REF!</definedName>
    <definedName name="Rpt11A_Q3_Yuma">#REF!,#REF!,#REF!</definedName>
    <definedName name="Rpt11A_Q4_Apache" localSheetId="21">#REF!,#REF!,#REF!</definedName>
    <definedName name="Rpt11A_Q4_Apache" localSheetId="44">#REF!,#REF!,#REF!</definedName>
    <definedName name="Rpt11A_Q4_Apache" localSheetId="42">'Annual-Fin Viability F-1d'!#REF!,'Annual-Fin Viability F-1d'!#REF!,'Annual-Fin Viability F-1d'!#REF!</definedName>
    <definedName name="Rpt11A_Q4_Apache" localSheetId="30">'CYTD SubCap &amp;  Block Provider '!#REF!,'CYTD SubCap &amp;  Block Provider '!#REF!,'CYTD SubCap &amp;  Block Provider '!#REF!</definedName>
    <definedName name="Rpt11A_Q4_Apache" localSheetId="15">#REF!,#REF!,#REF!</definedName>
    <definedName name="Rpt11A_Q4_Apache">#REF!,#REF!,#REF!</definedName>
    <definedName name="Rpt11A_Q4_Coconino" localSheetId="21">#REF!,#REF!,#REF!</definedName>
    <definedName name="Rpt11A_Q4_Coconino" localSheetId="44">#REF!,#REF!,#REF!</definedName>
    <definedName name="Rpt11A_Q4_Coconino" localSheetId="42">'Annual-Fin Viability F-1d'!#REF!,'Annual-Fin Viability F-1d'!#REF!,'Annual-Fin Viability F-1d'!#REF!</definedName>
    <definedName name="Rpt11A_Q4_Coconino" localSheetId="30">'CYTD SubCap &amp;  Block Provider '!#REF!,'CYTD SubCap &amp;  Block Provider '!#REF!,'CYTD SubCap &amp;  Block Provider '!#REF!</definedName>
    <definedName name="Rpt11A_Q4_Coconino" localSheetId="15">#REF!,#REF!,#REF!</definedName>
    <definedName name="Rpt11A_Q4_Coconino">#REF!,#REF!,#REF!</definedName>
    <definedName name="Rpt11A_Q4_LaPaz" localSheetId="21">#REF!,#REF!,#REF!</definedName>
    <definedName name="Rpt11A_Q4_LaPaz" localSheetId="44">#REF!,#REF!,#REF!</definedName>
    <definedName name="Rpt11A_Q4_LaPaz" localSheetId="42">'Annual-Fin Viability F-1d'!#REF!,'Annual-Fin Viability F-1d'!#REF!,'Annual-Fin Viability F-1d'!#REF!</definedName>
    <definedName name="Rpt11A_Q4_LaPaz" localSheetId="30">'CYTD SubCap &amp;  Block Provider '!#REF!,'CYTD SubCap &amp;  Block Provider '!#REF!,'CYTD SubCap &amp;  Block Provider '!#REF!</definedName>
    <definedName name="Rpt11A_Q4_LaPaz" localSheetId="15">#REF!,#REF!,#REF!</definedName>
    <definedName name="Rpt11A_Q4_LaPaz">#REF!,#REF!,#REF!</definedName>
    <definedName name="Rpt11A_Q4_Maricopa" localSheetId="21">#REF!,#REF!,#REF!</definedName>
    <definedName name="Rpt11A_Q4_Maricopa" localSheetId="44">#REF!,#REF!,#REF!</definedName>
    <definedName name="Rpt11A_Q4_Maricopa" localSheetId="42">'Annual-Fin Viability F-1d'!#REF!,'Annual-Fin Viability F-1d'!#REF!,'Annual-Fin Viability F-1d'!#REF!</definedName>
    <definedName name="Rpt11A_Q4_Maricopa" localSheetId="30">'CYTD SubCap &amp;  Block Provider '!#REF!,'CYTD SubCap &amp;  Block Provider '!#REF!,'CYTD SubCap &amp;  Block Provider '!#REF!</definedName>
    <definedName name="Rpt11A_Q4_Maricopa" localSheetId="15">#REF!,#REF!,#REF!</definedName>
    <definedName name="Rpt11A_Q4_Maricopa">#REF!,#REF!,#REF!</definedName>
    <definedName name="Rpt11A_Q4_Mohave" localSheetId="21">#REF!,#REF!,#REF!</definedName>
    <definedName name="Rpt11A_Q4_Mohave" localSheetId="44">#REF!,#REF!,#REF!</definedName>
    <definedName name="Rpt11A_Q4_Mohave" localSheetId="42">'Annual-Fin Viability F-1d'!#REF!,'Annual-Fin Viability F-1d'!#REF!,'Annual-Fin Viability F-1d'!#REF!</definedName>
    <definedName name="Rpt11A_Q4_Mohave" localSheetId="30">'CYTD SubCap &amp;  Block Provider '!#REF!,'CYTD SubCap &amp;  Block Provider '!#REF!,'CYTD SubCap &amp;  Block Provider '!#REF!</definedName>
    <definedName name="Rpt11A_Q4_Mohave" localSheetId="15">#REF!,#REF!,#REF!</definedName>
    <definedName name="Rpt11A_Q4_Mohave">#REF!,#REF!,#REF!</definedName>
    <definedName name="Rpt11A_Q4_Navajo" localSheetId="21">#REF!,#REF!,#REF!</definedName>
    <definedName name="Rpt11A_Q4_Navajo" localSheetId="44">#REF!,#REF!,#REF!</definedName>
    <definedName name="Rpt11A_Q4_Navajo" localSheetId="42">'Annual-Fin Viability F-1d'!#REF!,'Annual-Fin Viability F-1d'!#REF!,'Annual-Fin Viability F-1d'!#REF!</definedName>
    <definedName name="Rpt11A_Q4_Navajo" localSheetId="30">'CYTD SubCap &amp;  Block Provider '!#REF!,'CYTD SubCap &amp;  Block Provider '!#REF!,'CYTD SubCap &amp;  Block Provider '!#REF!</definedName>
    <definedName name="Rpt11A_Q4_Navajo" localSheetId="15">#REF!,#REF!,#REF!</definedName>
    <definedName name="Rpt11A_Q4_Navajo">#REF!,#REF!,#REF!</definedName>
    <definedName name="Rpt11A_Q4_Yuma" localSheetId="21">#REF!,#REF!,#REF!</definedName>
    <definedName name="Rpt11A_Q4_Yuma" localSheetId="44">#REF!,#REF!,#REF!</definedName>
    <definedName name="Rpt11A_Q4_Yuma" localSheetId="42">'Annual-Fin Viability F-1d'!#REF!,'Annual-Fin Viability F-1d'!#REF!,'Annual-Fin Viability F-1d'!#REF!</definedName>
    <definedName name="Rpt11A_Q4_Yuma" localSheetId="30">'CYTD SubCap &amp;  Block Provider '!#REF!,'CYTD SubCap &amp;  Block Provider '!#REF!,'CYTD SubCap &amp;  Block Provider '!#REF!</definedName>
    <definedName name="Rpt11A_Q4_Yuma" localSheetId="15">#REF!,#REF!,#REF!</definedName>
    <definedName name="Rpt11A_Q4_Yuma">#REF!,#REF!,#REF!</definedName>
    <definedName name="Rpt11B_Q1" localSheetId="21">#REF!,#REF!,#REF!</definedName>
    <definedName name="Rpt11B_Q1" localSheetId="44">#REF!,#REF!,#REF!</definedName>
    <definedName name="Rpt11B_Q1" localSheetId="42">'Annual-Fin Viability F-1d'!#REF!,'Annual-Fin Viability F-1d'!#REF!,'Annual-Fin Viability F-1d'!#REF!</definedName>
    <definedName name="Rpt11B_Q1" localSheetId="30">'CYTD SubCap &amp;  Block Provider '!#REF!,'CYTD SubCap &amp;  Block Provider '!#REF!,'CYTD SubCap &amp;  Block Provider '!#REF!</definedName>
    <definedName name="Rpt11B_Q1" localSheetId="15">#REF!,#REF!,#REF!</definedName>
    <definedName name="Rpt11B_Q1">#REF!,#REF!,#REF!</definedName>
    <definedName name="Rpt11B_Q2" localSheetId="21">#REF!,#REF!,#REF!</definedName>
    <definedName name="Rpt11B_Q2" localSheetId="44">#REF!,#REF!,#REF!</definedName>
    <definedName name="Rpt11B_Q2" localSheetId="42">'Annual-Fin Viability F-1d'!#REF!,'Annual-Fin Viability F-1d'!#REF!,'Annual-Fin Viability F-1d'!#REF!</definedName>
    <definedName name="Rpt11B_Q2" localSheetId="30">'CYTD SubCap &amp;  Block Provider '!#REF!,'CYTD SubCap &amp;  Block Provider '!#REF!,'CYTD SubCap &amp;  Block Provider '!#REF!</definedName>
    <definedName name="Rpt11B_Q2" localSheetId="15">#REF!,#REF!,#REF!</definedName>
    <definedName name="Rpt11B_Q2">#REF!,#REF!,#REF!</definedName>
    <definedName name="Rpt11B_Q3" localSheetId="21">#REF!,#REF!,#REF!</definedName>
    <definedName name="Rpt11B_Q3" localSheetId="44">#REF!,#REF!,#REF!</definedName>
    <definedName name="Rpt11B_Q3" localSheetId="42">'Annual-Fin Viability F-1d'!#REF!,'Annual-Fin Viability F-1d'!#REF!,'Annual-Fin Viability F-1d'!#REF!</definedName>
    <definedName name="Rpt11B_Q3" localSheetId="30">'CYTD SubCap &amp;  Block Provider '!#REF!,'CYTD SubCap &amp;  Block Provider '!#REF!,'CYTD SubCap &amp;  Block Provider '!#REF!</definedName>
    <definedName name="Rpt11B_Q3" localSheetId="15">#REF!,#REF!,#REF!</definedName>
    <definedName name="Rpt11B_Q3">#REF!,#REF!,#REF!</definedName>
    <definedName name="Rpt11B_Q4" localSheetId="21">#REF!,#REF!,#REF!</definedName>
    <definedName name="Rpt11B_Q4" localSheetId="44">#REF!,#REF!,#REF!</definedName>
    <definedName name="Rpt11B_Q4" localSheetId="42">'Annual-Fin Viability F-1d'!#REF!,'Annual-Fin Viability F-1d'!#REF!,'Annual-Fin Viability F-1d'!#REF!</definedName>
    <definedName name="Rpt11B_Q4" localSheetId="30">'CYTD SubCap &amp;  Block Provider '!#REF!,'CYTD SubCap &amp;  Block Provider '!#REF!,'CYTD SubCap &amp;  Block Provider '!#REF!</definedName>
    <definedName name="Rpt11B_Q4" localSheetId="15">#REF!,#REF!,#REF!</definedName>
    <definedName name="Rpt11B_Q4">#REF!,#REF!,#REF!</definedName>
    <definedName name="Rpt11C_Q1" localSheetId="21">#REF!,#REF!,#REF!,#REF!,#REF!,#REF!,#REF!,#REF!</definedName>
    <definedName name="Rpt11C_Q1" localSheetId="44">#REF!,#REF!,#REF!,#REF!,#REF!,#REF!,#REF!,#REF!</definedName>
    <definedName name="Rpt11C_Q1" localSheetId="42">'Annual-Fin Viability F-1d'!#REF!,'Annual-Fin Viability F-1d'!#REF!,'Annual-Fin Viability F-1d'!#REF!,'Annual-Fin Viability F-1d'!#REF!,'Annual-Fin Viability F-1d'!#REF!,'Annual-Fin Viability F-1d'!#REF!,'Annual-Fin Viability F-1d'!#REF!,'Annual-Fin Viability F-1d'!#REF!</definedName>
    <definedName name="Rpt11C_Q1" localSheetId="30">'CYTD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1" localSheetId="15">#REF!,#REF!,#REF!,#REF!,#REF!,#REF!,#REF!,#REF!</definedName>
    <definedName name="Rpt11C_Q1">#REF!,#REF!,#REF!,#REF!,#REF!,#REF!,#REF!,#REF!</definedName>
    <definedName name="Rpt11C_Q2" localSheetId="21">#REF!,#REF!,#REF!,#REF!,#REF!,#REF!,#REF!,#REF!</definedName>
    <definedName name="Rpt11C_Q2" localSheetId="44">#REF!,#REF!,#REF!,#REF!,#REF!,#REF!,#REF!,#REF!</definedName>
    <definedName name="Rpt11C_Q2" localSheetId="42">'Annual-Fin Viability F-1d'!#REF!,'Annual-Fin Viability F-1d'!#REF!,'Annual-Fin Viability F-1d'!#REF!,'Annual-Fin Viability F-1d'!#REF!,'Annual-Fin Viability F-1d'!#REF!,'Annual-Fin Viability F-1d'!#REF!,'Annual-Fin Viability F-1d'!#REF!,'Annual-Fin Viability F-1d'!#REF!</definedName>
    <definedName name="Rpt11C_Q2" localSheetId="30">'CYTD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2" localSheetId="15">#REF!,#REF!,#REF!,#REF!,#REF!,#REF!,#REF!,#REF!</definedName>
    <definedName name="Rpt11C_Q2">#REF!,#REF!,#REF!,#REF!,#REF!,#REF!,#REF!,#REF!</definedName>
    <definedName name="Rpt11C_Q3" localSheetId="21">#REF!,#REF!,#REF!,#REF!,#REF!,#REF!,#REF!,#REF!</definedName>
    <definedName name="Rpt11C_Q3" localSheetId="44">#REF!,#REF!,#REF!,#REF!,#REF!,#REF!,#REF!,#REF!</definedName>
    <definedName name="Rpt11C_Q3" localSheetId="42">'Annual-Fin Viability F-1d'!#REF!,'Annual-Fin Viability F-1d'!#REF!,'Annual-Fin Viability F-1d'!#REF!,'Annual-Fin Viability F-1d'!#REF!,'Annual-Fin Viability F-1d'!#REF!,'Annual-Fin Viability F-1d'!#REF!,'Annual-Fin Viability F-1d'!#REF!,'Annual-Fin Viability F-1d'!#REF!</definedName>
    <definedName name="Rpt11C_Q3" localSheetId="30">'CYTD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3" localSheetId="15">#REF!,#REF!,#REF!,#REF!,#REF!,#REF!,#REF!,#REF!</definedName>
    <definedName name="Rpt11C_Q3">#REF!,#REF!,#REF!,#REF!,#REF!,#REF!,#REF!,#REF!</definedName>
    <definedName name="Rpt11C_Q4" localSheetId="21">#REF!,#REF!,#REF!,#REF!,#REF!,#REF!,#REF!,#REF!</definedName>
    <definedName name="Rpt11C_Q4" localSheetId="44">#REF!,#REF!,#REF!,#REF!,#REF!,#REF!,#REF!,#REF!</definedName>
    <definedName name="Rpt11C_Q4" localSheetId="42">'Annual-Fin Viability F-1d'!#REF!,'Annual-Fin Viability F-1d'!#REF!,'Annual-Fin Viability F-1d'!#REF!,'Annual-Fin Viability F-1d'!#REF!,'Annual-Fin Viability F-1d'!#REF!,'Annual-Fin Viability F-1d'!#REF!,'Annual-Fin Viability F-1d'!#REF!,'Annual-Fin Viability F-1d'!#REF!</definedName>
    <definedName name="Rpt11C_Q4" localSheetId="30">'CYTD SubCap &amp;  Block Provider '!#REF!,'CYTD SubCap &amp;  Block Provider '!#REF!,'CYTD SubCap &amp;  Block Provider '!#REF!,'CYTD SubCap &amp;  Block Provider '!#REF!,'CYTD SubCap &amp;  Block Provider '!#REF!,'CYTD SubCap &amp;  Block Provider '!#REF!,'CYTD SubCap &amp;  Block Provider '!#REF!,'CYTD SubCap &amp;  Block Provider '!#REF!</definedName>
    <definedName name="Rpt11C_Q4" localSheetId="15">#REF!,#REF!,#REF!,#REF!,#REF!,#REF!,#REF!,#REF!</definedName>
    <definedName name="Rpt11C_Q4">#REF!,#REF!,#REF!,#REF!,#REF!,#REF!,#REF!,#REF!</definedName>
    <definedName name="rxexp" localSheetId="21">#REF!</definedName>
    <definedName name="rxexp" localSheetId="42">'Annual-Fin Viability F-1d'!#REF!</definedName>
    <definedName name="rxexp" localSheetId="30">#REF!</definedName>
    <definedName name="rxexp" localSheetId="5">#REF!</definedName>
    <definedName name="rxexp" localSheetId="9">#REF!</definedName>
    <definedName name="rxexp">#REF!</definedName>
    <definedName name="RXEXP1" localSheetId="21">#REF!</definedName>
    <definedName name="RXEXP1" localSheetId="42">'Annual-Fin Viability F-1d'!#REF!</definedName>
    <definedName name="RXEXP1" localSheetId="30">#REF!</definedName>
    <definedName name="RXEXP1" localSheetId="5">#REF!</definedName>
    <definedName name="RXEXP1" localSheetId="9">#REF!</definedName>
    <definedName name="RXEXP1">#REF!</definedName>
    <definedName name="RXEXPACCT" localSheetId="21">#REF!</definedName>
    <definedName name="RXEXPACCT" localSheetId="42">'Annual-Fin Viability F-1d'!#REF!</definedName>
    <definedName name="RXEXPACCT" localSheetId="30">#REF!</definedName>
    <definedName name="RXEXPACCT" localSheetId="5">#REF!</definedName>
    <definedName name="RXEXPACCT" localSheetId="9">#REF!</definedName>
    <definedName name="RXEXPACCT">#REF!</definedName>
    <definedName name="SEPT" localSheetId="21">#REF!</definedName>
    <definedName name="SEPT" localSheetId="42">'Annual-Fin Viability F-1d'!#REF!</definedName>
    <definedName name="SEPT" localSheetId="30">#REF!</definedName>
    <definedName name="SEPT">#REF!</definedName>
    <definedName name="TEMPDATA" localSheetId="21">#REF!</definedName>
    <definedName name="TEMPDATA" localSheetId="42">'Annual-Fin Viability F-1d'!#REF!</definedName>
    <definedName name="TEMPDATA" localSheetId="30">#REF!</definedName>
    <definedName name="TEMPDATA">#REF!</definedName>
    <definedName name="TOTAL" localSheetId="21">#REF!</definedName>
    <definedName name="TOTAL" localSheetId="42">'Annual-Fin Viability F-1d'!#REF!</definedName>
    <definedName name="TOTAL" localSheetId="30">'CYTD SubCap &amp;  Block Provider '!#REF!</definedName>
    <definedName name="TOTAL">#REF!</definedName>
    <definedName name="wrn.Financial._.Statements." localSheetId="21" hidden="1">{#N/A,#N/A,FALSE,"BAL SHT";#N/A,#N/A,FALSE,"INCOME STMT";#N/A,#N/A,FALSE,"UTILIZATION";#N/A,#N/A,FALSE,"RATE CODE"}</definedName>
    <definedName name="wrn.Financial._.Statements." localSheetId="44" hidden="1">{#N/A,#N/A,FALSE,"BAL SHT";#N/A,#N/A,FALSE,"INCOME STMT";#N/A,#N/A,FALSE,"UTILIZATION";#N/A,#N/A,FALSE,"RATE CODE"}</definedName>
    <definedName name="wrn.Financial._.Statements." localSheetId="42" hidden="1">{#N/A,#N/A,FALSE,"BAL SHT";#N/A,#N/A,FALSE,"INCOME STMT";#N/A,#N/A,FALSE,"UTILIZATION";#N/A,#N/A,FALSE,"RATE CODE"}</definedName>
    <definedName name="wrn.Financial._.Statements." localSheetId="30" hidden="1">{#N/A,#N/A,FALSE,"BAL SHT";#N/A,#N/A,FALSE,"INCOME STMT";#N/A,#N/A,FALSE,"UTILIZATION";#N/A,#N/A,FALSE,"RATE CODE"}</definedName>
    <definedName name="wrn.Financial._.Statements." localSheetId="5" hidden="1">{#N/A,#N/A,FALSE,"BAL SHT";#N/A,#N/A,FALSE,"INCOME STMT";#N/A,#N/A,FALSE,"UTILIZATION";#N/A,#N/A,FALSE,"RATE CODE"}</definedName>
    <definedName name="wrn.Financial._.Statements." localSheetId="9" hidden="1">{#N/A,#N/A,FALSE,"BAL SHT";#N/A,#N/A,FALSE,"INCOME STMT";#N/A,#N/A,FALSE,"UTILIZATION";#N/A,#N/A,FALSE,"RATE CODE"}</definedName>
    <definedName name="wrn.Financial._.Statements." localSheetId="15" hidden="1">{#N/A,#N/A,FALSE,"BAL SHT";#N/A,#N/A,FALSE,"INCOME STMT";#N/A,#N/A,FALSE,"UTILIZATION";#N/A,#N/A,FALSE,"RATE CODE"}</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0" l="1"/>
  <c r="N128" i="77"/>
  <c r="M128" i="77"/>
  <c r="L128" i="77"/>
  <c r="K128" i="77"/>
  <c r="J128" i="77"/>
  <c r="I128" i="77"/>
  <c r="H128" i="77"/>
  <c r="G128" i="77"/>
  <c r="F128" i="77"/>
  <c r="E128" i="77"/>
  <c r="D128" i="77"/>
  <c r="C128" i="77"/>
  <c r="N128" i="76"/>
  <c r="M128" i="76"/>
  <c r="L128" i="76"/>
  <c r="K128" i="76"/>
  <c r="J128" i="76"/>
  <c r="I128" i="76"/>
  <c r="H128" i="76"/>
  <c r="G128" i="76"/>
  <c r="F128" i="76"/>
  <c r="E128" i="76"/>
  <c r="D128" i="76"/>
  <c r="C128" i="76"/>
  <c r="N128" i="75"/>
  <c r="M128" i="75"/>
  <c r="L128" i="75"/>
  <c r="K128" i="75"/>
  <c r="J128" i="75"/>
  <c r="I128" i="75"/>
  <c r="H128" i="75"/>
  <c r="G128" i="75"/>
  <c r="F128" i="75"/>
  <c r="E128" i="75"/>
  <c r="D128" i="75"/>
  <c r="C128" i="75"/>
  <c r="N128" i="74"/>
  <c r="M128" i="74"/>
  <c r="L128" i="74"/>
  <c r="K128" i="74"/>
  <c r="J128" i="74"/>
  <c r="I128" i="74"/>
  <c r="H128" i="74"/>
  <c r="G128" i="74"/>
  <c r="F128" i="74"/>
  <c r="E128" i="74"/>
  <c r="D128" i="74"/>
  <c r="C128" i="74"/>
  <c r="G128" i="81" l="1"/>
  <c r="F128" i="81"/>
  <c r="E128" i="81"/>
  <c r="D128" i="81"/>
  <c r="C128" i="81"/>
  <c r="P93" i="83"/>
  <c r="N93" i="83"/>
  <c r="O93" i="83"/>
  <c r="L91" i="83"/>
  <c r="M28" i="93" l="1"/>
  <c r="M26" i="93"/>
  <c r="M31" i="93"/>
  <c r="M32" i="93"/>
  <c r="M29" i="93"/>
  <c r="B31" i="93"/>
  <c r="B32" i="93"/>
  <c r="B29" i="93"/>
  <c r="G128" i="86"/>
  <c r="G127" i="86"/>
  <c r="L9" i="77"/>
  <c r="L9" i="76"/>
  <c r="L9" i="75"/>
  <c r="B3" i="54"/>
  <c r="C8" i="54" s="1"/>
  <c r="I16" i="39" l="1"/>
  <c r="H16" i="39"/>
  <c r="D16" i="39"/>
  <c r="E16" i="39"/>
  <c r="F16" i="39"/>
  <c r="C16" i="39"/>
  <c r="A35" i="39"/>
  <c r="I17" i="39"/>
  <c r="H17" i="39"/>
  <c r="D17" i="39"/>
  <c r="G17" i="39" s="1"/>
  <c r="J17" i="39" s="1"/>
  <c r="E17" i="39"/>
  <c r="F17" i="39"/>
  <c r="C17" i="39"/>
  <c r="I9" i="39"/>
  <c r="H9" i="39"/>
  <c r="D9" i="39"/>
  <c r="E9" i="39"/>
  <c r="F9" i="39"/>
  <c r="C9" i="39"/>
  <c r="N38" i="11"/>
  <c r="D38" i="11"/>
  <c r="E38" i="11"/>
  <c r="F38" i="11"/>
  <c r="G38" i="11"/>
  <c r="H38" i="11"/>
  <c r="I38" i="11"/>
  <c r="J38" i="11"/>
  <c r="K38" i="11"/>
  <c r="L38" i="11"/>
  <c r="M38" i="11"/>
  <c r="L134" i="74"/>
  <c r="L133" i="74"/>
  <c r="L131" i="74"/>
  <c r="D61" i="74"/>
  <c r="E61" i="74"/>
  <c r="F61" i="74"/>
  <c r="G61" i="74"/>
  <c r="H61" i="74"/>
  <c r="J61" i="74"/>
  <c r="K61" i="74"/>
  <c r="C61" i="74"/>
  <c r="L92" i="83"/>
  <c r="N92" i="83" s="1"/>
  <c r="E35" i="2"/>
  <c r="C59" i="88"/>
  <c r="H53" i="89"/>
  <c r="D80" i="89"/>
  <c r="C80" i="89" s="1"/>
  <c r="B80" i="89" s="1"/>
  <c r="E80" i="89"/>
  <c r="F80" i="89" s="1"/>
  <c r="I80" i="89" s="1"/>
  <c r="C17" i="87"/>
  <c r="C28" i="22"/>
  <c r="C25" i="23"/>
  <c r="C32" i="54"/>
  <c r="C24" i="54"/>
  <c r="C29" i="54"/>
  <c r="C31" i="54"/>
  <c r="G99" i="89"/>
  <c r="H99" i="89"/>
  <c r="I89" i="89"/>
  <c r="F82" i="89"/>
  <c r="I82" i="89" s="1"/>
  <c r="F83" i="89"/>
  <c r="I83" i="89" s="1"/>
  <c r="F84" i="89"/>
  <c r="I84" i="89" s="1"/>
  <c r="F85" i="89"/>
  <c r="F86" i="89"/>
  <c r="I86" i="89" s="1"/>
  <c r="F87" i="89"/>
  <c r="I87" i="89" s="1"/>
  <c r="F88" i="89"/>
  <c r="I88" i="89" s="1"/>
  <c r="F89" i="89"/>
  <c r="F90" i="89"/>
  <c r="I90" i="89" s="1"/>
  <c r="F91" i="89"/>
  <c r="I91" i="89" s="1"/>
  <c r="F92" i="89"/>
  <c r="I92" i="89" s="1"/>
  <c r="F93" i="89"/>
  <c r="I93" i="89" s="1"/>
  <c r="F94" i="89"/>
  <c r="I94" i="89" s="1"/>
  <c r="F95" i="89"/>
  <c r="I95" i="89" s="1"/>
  <c r="F96" i="89"/>
  <c r="I96" i="89" s="1"/>
  <c r="F97" i="89"/>
  <c r="I97" i="89" s="1"/>
  <c r="F98" i="89"/>
  <c r="I98" i="89" s="1"/>
  <c r="F81" i="89"/>
  <c r="I81" i="89" s="1"/>
  <c r="B99" i="89"/>
  <c r="C99" i="89"/>
  <c r="D99" i="89"/>
  <c r="E99" i="89"/>
  <c r="I8" i="89"/>
  <c r="H8" i="89" s="1"/>
  <c r="O76" i="52"/>
  <c r="L27" i="52"/>
  <c r="B3" i="68"/>
  <c r="B3" i="67"/>
  <c r="F5" i="73"/>
  <c r="C17" i="78"/>
  <c r="D4" i="78"/>
  <c r="F6" i="78" s="1"/>
  <c r="E6" i="78" s="1"/>
  <c r="D6" i="78" s="1"/>
  <c r="C6" i="78" s="1"/>
  <c r="O22" i="50"/>
  <c r="S147" i="63"/>
  <c r="J150" i="63"/>
  <c r="H148" i="63"/>
  <c r="H149" i="63"/>
  <c r="H100" i="63"/>
  <c r="K89" i="63"/>
  <c r="J89" i="63"/>
  <c r="I89" i="63"/>
  <c r="H89" i="63"/>
  <c r="G89" i="63"/>
  <c r="F89" i="63"/>
  <c r="E89" i="63"/>
  <c r="D89" i="63"/>
  <c r="C89" i="63"/>
  <c r="H26" i="63"/>
  <c r="H121" i="63"/>
  <c r="H10" i="63"/>
  <c r="K95" i="63"/>
  <c r="K96" i="63"/>
  <c r="K97" i="63"/>
  <c r="F99" i="89" l="1"/>
  <c r="G8" i="89"/>
  <c r="E56" i="89"/>
  <c r="F32" i="89"/>
  <c r="I85" i="89"/>
  <c r="I99" i="89" s="1"/>
  <c r="G32" i="89"/>
  <c r="F56" i="89"/>
  <c r="G6" i="78"/>
  <c r="F8" i="89" l="1"/>
  <c r="D56" i="89"/>
  <c r="E32" i="89"/>
  <c r="A4" i="13"/>
  <c r="P14" i="11"/>
  <c r="M33" i="11"/>
  <c r="L33" i="11"/>
  <c r="K33" i="11"/>
  <c r="J33" i="11"/>
  <c r="I33" i="11"/>
  <c r="H33" i="11"/>
  <c r="G33" i="11"/>
  <c r="F33" i="11"/>
  <c r="E33" i="11"/>
  <c r="D33" i="11"/>
  <c r="C33" i="11"/>
  <c r="M32" i="11"/>
  <c r="L32" i="11"/>
  <c r="K32" i="11"/>
  <c r="J32" i="11"/>
  <c r="I32" i="11"/>
  <c r="H32" i="11"/>
  <c r="G32" i="11"/>
  <c r="F32" i="11"/>
  <c r="D32" i="11"/>
  <c r="C32" i="11"/>
  <c r="E8" i="89" l="1"/>
  <c r="D32" i="89"/>
  <c r="C56" i="89"/>
  <c r="N23" i="11"/>
  <c r="N22" i="11"/>
  <c r="N21" i="11"/>
  <c r="N20" i="11"/>
  <c r="N19" i="11"/>
  <c r="N18" i="11"/>
  <c r="N17" i="11"/>
  <c r="N16" i="11"/>
  <c r="N15" i="11"/>
  <c r="N14" i="11"/>
  <c r="N13" i="11"/>
  <c r="N10" i="11"/>
  <c r="N102" i="49"/>
  <c r="M124" i="74"/>
  <c r="C52" i="45"/>
  <c r="H54" i="52"/>
  <c r="N27" i="52"/>
  <c r="M27" i="52"/>
  <c r="J27" i="52"/>
  <c r="I27" i="52"/>
  <c r="O27" i="52" s="1"/>
  <c r="K27" i="52"/>
  <c r="H27" i="52"/>
  <c r="M13" i="79"/>
  <c r="C71" i="51"/>
  <c r="K7" i="24"/>
  <c r="E7" i="24"/>
  <c r="B13" i="24"/>
  <c r="N88" i="77"/>
  <c r="M88" i="77"/>
  <c r="L88" i="77"/>
  <c r="L45" i="75"/>
  <c r="L45" i="76"/>
  <c r="L45" i="77"/>
  <c r="C32" i="89" l="1"/>
  <c r="B56" i="89"/>
  <c r="F109" i="86"/>
  <c r="F98" i="86"/>
  <c r="B3" i="91"/>
  <c r="D13" i="91" s="1"/>
  <c r="D37" i="93"/>
  <c r="G45" i="93"/>
  <c r="F45" i="93"/>
  <c r="E45" i="93"/>
  <c r="D45" i="93"/>
  <c r="G44" i="93"/>
  <c r="F44" i="93"/>
  <c r="E44" i="93"/>
  <c r="D44" i="93"/>
  <c r="G43" i="93"/>
  <c r="F43" i="93"/>
  <c r="E43" i="93"/>
  <c r="D43" i="93"/>
  <c r="G42" i="93"/>
  <c r="F42" i="93"/>
  <c r="E42" i="93"/>
  <c r="D42" i="93"/>
  <c r="G41" i="93"/>
  <c r="F41" i="93"/>
  <c r="E41" i="93"/>
  <c r="D41" i="93"/>
  <c r="G40" i="93"/>
  <c r="F40" i="93"/>
  <c r="E40" i="93"/>
  <c r="D40" i="93"/>
  <c r="G39" i="93"/>
  <c r="F39" i="93"/>
  <c r="E39" i="93"/>
  <c r="D39" i="93"/>
  <c r="G37" i="93"/>
  <c r="F37" i="93"/>
  <c r="E37" i="93"/>
  <c r="G23" i="93"/>
  <c r="F23" i="93"/>
  <c r="E23" i="93"/>
  <c r="D23" i="93"/>
  <c r="G22" i="93"/>
  <c r="F22" i="93"/>
  <c r="E22" i="93"/>
  <c r="D22" i="93"/>
  <c r="G21" i="93"/>
  <c r="F21" i="93"/>
  <c r="E21" i="93"/>
  <c r="D21" i="93"/>
  <c r="G20" i="93"/>
  <c r="F20" i="93"/>
  <c r="E20" i="93"/>
  <c r="D20" i="93"/>
  <c r="G19" i="93"/>
  <c r="F19" i="93"/>
  <c r="E19" i="93"/>
  <c r="D19" i="93"/>
  <c r="G18" i="93"/>
  <c r="F18" i="93"/>
  <c r="E18" i="93"/>
  <c r="D18" i="93"/>
  <c r="G17" i="93"/>
  <c r="F17" i="93"/>
  <c r="E17" i="93"/>
  <c r="D17" i="93"/>
  <c r="G13" i="93"/>
  <c r="F13" i="93"/>
  <c r="E13" i="93"/>
  <c r="D13" i="93"/>
  <c r="G11" i="93"/>
  <c r="F11" i="93"/>
  <c r="E11" i="93"/>
  <c r="D11" i="93"/>
  <c r="G10" i="93"/>
  <c r="F10" i="93"/>
  <c r="E10" i="93"/>
  <c r="D10" i="93"/>
  <c r="G9" i="93"/>
  <c r="F9" i="93"/>
  <c r="E9" i="93"/>
  <c r="D9" i="93"/>
  <c r="A3" i="94"/>
  <c r="A2" i="94"/>
  <c r="F29" i="94"/>
  <c r="B29" i="94"/>
  <c r="N15" i="70"/>
  <c r="L15" i="70"/>
  <c r="J15" i="70"/>
  <c r="H15" i="70"/>
  <c r="P11" i="70"/>
  <c r="P16" i="70"/>
  <c r="P14" i="70"/>
  <c r="P13" i="70"/>
  <c r="P12" i="70"/>
  <c r="I11" i="70"/>
  <c r="B3" i="52"/>
  <c r="E70" i="79"/>
  <c r="E68" i="79"/>
  <c r="E69" i="79"/>
  <c r="E7" i="79"/>
  <c r="C7" i="79" s="1"/>
  <c r="H7" i="79"/>
  <c r="G7" i="79" s="1"/>
  <c r="F7" i="79" s="1"/>
  <c r="K7" i="79"/>
  <c r="I7" i="79" s="1"/>
  <c r="C7" i="51"/>
  <c r="D7" i="51"/>
  <c r="E7" i="51"/>
  <c r="B3" i="11"/>
  <c r="C38" i="11" s="1"/>
  <c r="B2" i="11"/>
  <c r="N126" i="49"/>
  <c r="N125" i="49"/>
  <c r="N124" i="49"/>
  <c r="N123" i="49"/>
  <c r="N119" i="49"/>
  <c r="C13" i="91" l="1"/>
  <c r="D7" i="79"/>
  <c r="J7" i="79"/>
  <c r="P15" i="70"/>
  <c r="P17" i="70" s="1"/>
  <c r="P18" i="70" s="1"/>
  <c r="P20" i="70" s="1"/>
  <c r="H11" i="70"/>
  <c r="J11" i="70" s="1"/>
  <c r="L11" i="70" s="1"/>
  <c r="N11" i="70" s="1"/>
  <c r="E111" i="58" l="1"/>
  <c r="E113" i="58"/>
  <c r="E114" i="58" s="1"/>
  <c r="C114" i="58"/>
  <c r="H112" i="58"/>
  <c r="C6" i="42"/>
  <c r="E14" i="74"/>
  <c r="N126" i="46"/>
  <c r="N125" i="46"/>
  <c r="N124" i="46"/>
  <c r="P124" i="46" s="1"/>
  <c r="N123" i="46"/>
  <c r="P123" i="46" s="1"/>
  <c r="C481" i="86"/>
  <c r="E441" i="86"/>
  <c r="N424" i="86"/>
  <c r="I452" i="86" s="1"/>
  <c r="G359" i="86"/>
  <c r="H359" i="86" s="1"/>
  <c r="D245" i="86"/>
  <c r="D258" i="86" s="1"/>
  <c r="D269" i="86" s="1"/>
  <c r="L424" i="86" l="1"/>
  <c r="G125" i="73"/>
  <c r="G126" i="73"/>
  <c r="G127" i="73"/>
  <c r="G124" i="73"/>
  <c r="G139" i="81"/>
  <c r="G140" i="81"/>
  <c r="G141" i="81"/>
  <c r="G77" i="89" s="1"/>
  <c r="G138" i="81"/>
  <c r="J424" i="86" l="1"/>
  <c r="G445" i="86"/>
  <c r="H452" i="86" s="1"/>
  <c r="L45" i="93"/>
  <c r="M45" i="93" s="1"/>
  <c r="L44" i="93"/>
  <c r="M44" i="93" s="1"/>
  <c r="L41" i="93"/>
  <c r="M41" i="93" s="1"/>
  <c r="L40" i="93"/>
  <c r="M40" i="93" s="1"/>
  <c r="L37" i="93"/>
  <c r="M37" i="93" s="1"/>
  <c r="M38" i="93" s="1"/>
  <c r="L23" i="93"/>
  <c r="M23" i="93" s="1"/>
  <c r="L22" i="93"/>
  <c r="M22" i="93" s="1"/>
  <c r="L20" i="93"/>
  <c r="M20" i="93" s="1"/>
  <c r="L18" i="93"/>
  <c r="M18" i="93" s="1"/>
  <c r="L17" i="93"/>
  <c r="M17" i="93" s="1"/>
  <c r="L11" i="93"/>
  <c r="M11" i="93" s="1"/>
  <c r="L10" i="93"/>
  <c r="M10" i="93" s="1"/>
  <c r="L9" i="93"/>
  <c r="M9" i="93" s="1"/>
  <c r="B4" i="54"/>
  <c r="A2" i="93"/>
  <c r="A33" i="93" s="1"/>
  <c r="A4" i="93"/>
  <c r="L8" i="93" s="1"/>
  <c r="D8" i="93" s="1"/>
  <c r="B38" i="93"/>
  <c r="L39" i="93"/>
  <c r="M39" i="93" s="1"/>
  <c r="L42" i="93"/>
  <c r="M42" i="93" s="1"/>
  <c r="L43" i="93"/>
  <c r="M43" i="93" s="1"/>
  <c r="B46" i="93"/>
  <c r="B47" i="93" s="1"/>
  <c r="L19" i="93"/>
  <c r="M19" i="93" s="1"/>
  <c r="L21" i="93"/>
  <c r="M21" i="93" s="1"/>
  <c r="B24" i="93"/>
  <c r="M25" i="93"/>
  <c r="B12" i="93"/>
  <c r="L13" i="93"/>
  <c r="M13" i="93" s="1"/>
  <c r="B14" i="93"/>
  <c r="C14" i="46"/>
  <c r="C16" i="73"/>
  <c r="M33" i="93" l="1"/>
  <c r="M34" i="93" s="1"/>
  <c r="B33" i="93"/>
  <c r="B34" i="93" s="1"/>
  <c r="M12" i="93"/>
  <c r="H424" i="86"/>
  <c r="F445" i="86"/>
  <c r="G452" i="86" s="1"/>
  <c r="M46" i="93"/>
  <c r="M47" i="93" s="1"/>
  <c r="N47" i="93" s="1"/>
  <c r="H8" i="93"/>
  <c r="E8" i="93"/>
  <c r="M24" i="93"/>
  <c r="M14" i="93" l="1"/>
  <c r="N14" i="93" s="1"/>
  <c r="E445" i="86"/>
  <c r="F452" i="86" s="1"/>
  <c r="F424" i="86"/>
  <c r="D445" i="86" s="1"/>
  <c r="E452" i="86" s="1"/>
  <c r="I8" i="93"/>
  <c r="F8" i="93"/>
  <c r="L47" i="52"/>
  <c r="O47" i="52"/>
  <c r="L26" i="52"/>
  <c r="O26" i="52" s="1"/>
  <c r="F16" i="74"/>
  <c r="G16" i="74"/>
  <c r="H16" i="74"/>
  <c r="I16" i="74"/>
  <c r="J16" i="74"/>
  <c r="K16" i="74"/>
  <c r="M16" i="74"/>
  <c r="F17" i="74"/>
  <c r="G17" i="74"/>
  <c r="H17" i="74"/>
  <c r="I17" i="74"/>
  <c r="J17" i="74"/>
  <c r="K17" i="74"/>
  <c r="M17" i="74"/>
  <c r="F18" i="74"/>
  <c r="G18" i="74"/>
  <c r="H18" i="74"/>
  <c r="I18" i="74"/>
  <c r="L18" i="74" s="1"/>
  <c r="J18" i="74"/>
  <c r="K18" i="74"/>
  <c r="M18" i="74"/>
  <c r="F19" i="74"/>
  <c r="G19" i="74"/>
  <c r="H19" i="74"/>
  <c r="L19" i="74" s="1"/>
  <c r="N19" i="74" s="1"/>
  <c r="I19" i="74"/>
  <c r="J19" i="74"/>
  <c r="K19" i="74"/>
  <c r="M19" i="74"/>
  <c r="E16" i="74"/>
  <c r="E17" i="74"/>
  <c r="E18" i="74"/>
  <c r="E19" i="74"/>
  <c r="D16" i="74"/>
  <c r="D17" i="74"/>
  <c r="D18" i="74"/>
  <c r="D19" i="74"/>
  <c r="C16" i="74"/>
  <c r="C17" i="74"/>
  <c r="L17" i="74" s="1"/>
  <c r="C18" i="74"/>
  <c r="C43" i="74"/>
  <c r="D43" i="74"/>
  <c r="E43" i="74"/>
  <c r="F43" i="74"/>
  <c r="G43" i="74"/>
  <c r="H43" i="74"/>
  <c r="I43" i="74"/>
  <c r="J43" i="74"/>
  <c r="K43" i="74"/>
  <c r="M43" i="74"/>
  <c r="C44" i="74"/>
  <c r="D44" i="74"/>
  <c r="E44" i="74"/>
  <c r="F44" i="74"/>
  <c r="G44" i="74"/>
  <c r="H44" i="74"/>
  <c r="I44" i="74"/>
  <c r="J44" i="74"/>
  <c r="K44" i="74"/>
  <c r="M44" i="74"/>
  <c r="C46" i="75"/>
  <c r="C47" i="75" s="1"/>
  <c r="L43" i="75"/>
  <c r="N43" i="75" s="1"/>
  <c r="L44" i="75"/>
  <c r="N44" i="75" s="1"/>
  <c r="C46" i="76"/>
  <c r="L43" i="76"/>
  <c r="N43" i="76" s="1"/>
  <c r="L44" i="76"/>
  <c r="N44" i="76" s="1"/>
  <c r="C53" i="77"/>
  <c r="L43" i="77"/>
  <c r="N43" i="77"/>
  <c r="L44" i="77"/>
  <c r="N44" i="77" s="1"/>
  <c r="C20" i="77"/>
  <c r="L16" i="77"/>
  <c r="N16" i="77" s="1"/>
  <c r="L17" i="77"/>
  <c r="N17" i="77" s="1"/>
  <c r="L16" i="76"/>
  <c r="N16" i="76" s="1"/>
  <c r="L17" i="76"/>
  <c r="N17" i="76" s="1"/>
  <c r="L16" i="75"/>
  <c r="N16" i="75" s="1"/>
  <c r="L17" i="75"/>
  <c r="N17" i="75" s="1"/>
  <c r="N18" i="74" l="1"/>
  <c r="N17" i="74"/>
  <c r="G8" i="93"/>
  <c r="K8" i="93" s="1"/>
  <c r="J8" i="93"/>
  <c r="L16" i="74"/>
  <c r="N16" i="74" s="1"/>
  <c r="L43" i="74"/>
  <c r="N43" i="74" s="1"/>
  <c r="L44" i="74"/>
  <c r="N44" i="74" s="1"/>
  <c r="S42" i="63" l="1"/>
  <c r="S43" i="63"/>
  <c r="H42" i="63"/>
  <c r="I42" i="63" s="1"/>
  <c r="K42" i="63" s="1"/>
  <c r="H43" i="63"/>
  <c r="I43" i="63" s="1"/>
  <c r="K43" i="63" s="1"/>
  <c r="S13" i="63"/>
  <c r="S14" i="63"/>
  <c r="H13" i="63"/>
  <c r="I13" i="63" s="1"/>
  <c r="K13" i="63" s="1"/>
  <c r="H14" i="63"/>
  <c r="I14" i="63" s="1"/>
  <c r="K14" i="63" s="1"/>
  <c r="E47" i="79"/>
  <c r="H47" i="79"/>
  <c r="K47" i="79"/>
  <c r="M47" i="79"/>
  <c r="N47" i="79"/>
  <c r="O47" i="79"/>
  <c r="E48" i="79"/>
  <c r="H48" i="79"/>
  <c r="K48" i="79"/>
  <c r="M48" i="79"/>
  <c r="O48" i="79" s="1"/>
  <c r="N48" i="79"/>
  <c r="E18" i="79"/>
  <c r="H18" i="79"/>
  <c r="K18" i="79"/>
  <c r="M18" i="79"/>
  <c r="O18" i="79" s="1"/>
  <c r="N18" i="79"/>
  <c r="E19" i="79"/>
  <c r="H19" i="79"/>
  <c r="K19" i="79"/>
  <c r="M19" i="79"/>
  <c r="N19" i="79"/>
  <c r="O19" i="79"/>
  <c r="G43" i="81"/>
  <c r="G44" i="81"/>
  <c r="G16" i="81"/>
  <c r="G17" i="81"/>
  <c r="O14" i="68"/>
  <c r="M14" i="68"/>
  <c r="L14" i="68"/>
  <c r="K14" i="68"/>
  <c r="J14" i="68"/>
  <c r="I14" i="68"/>
  <c r="H14" i="68"/>
  <c r="G14" i="68"/>
  <c r="F14" i="68"/>
  <c r="E14" i="68"/>
  <c r="D14" i="68"/>
  <c r="C14" i="68"/>
  <c r="O14" i="49"/>
  <c r="M14" i="49"/>
  <c r="L14" i="49"/>
  <c r="J14" i="49"/>
  <c r="I14" i="49"/>
  <c r="H14" i="49"/>
  <c r="G14" i="49"/>
  <c r="F14" i="49"/>
  <c r="E14" i="49"/>
  <c r="D14" i="49"/>
  <c r="C14" i="49"/>
  <c r="J14" i="59"/>
  <c r="G14" i="59"/>
  <c r="F14" i="59"/>
  <c r="D14" i="59"/>
  <c r="C14" i="59"/>
  <c r="F16" i="73"/>
  <c r="J14" i="58"/>
  <c r="G14" i="58"/>
  <c r="F14" i="58"/>
  <c r="D14" i="58"/>
  <c r="C14" i="58"/>
  <c r="O14" i="46"/>
  <c r="M14" i="46"/>
  <c r="L14" i="46"/>
  <c r="J14" i="46"/>
  <c r="I14" i="46"/>
  <c r="H14" i="46"/>
  <c r="G14" i="46"/>
  <c r="D14" i="46"/>
  <c r="E14" i="46"/>
  <c r="F14" i="46"/>
  <c r="G11" i="73"/>
  <c r="C18" i="39" l="1"/>
  <c r="I12" i="39"/>
  <c r="H12" i="39"/>
  <c r="F12" i="39"/>
  <c r="E12" i="39"/>
  <c r="D12" i="39"/>
  <c r="C12" i="39"/>
  <c r="B3" i="39"/>
  <c r="L5" i="52"/>
  <c r="O5" i="52" s="1"/>
  <c r="J6" i="39" s="1"/>
  <c r="L46" i="52"/>
  <c r="O46" i="52" s="1"/>
  <c r="K5" i="52" l="1"/>
  <c r="G6" i="39"/>
  <c r="F6" i="39" l="1"/>
  <c r="J5" i="52"/>
  <c r="I5" i="52" l="1"/>
  <c r="E6" i="39"/>
  <c r="H5" i="52" l="1"/>
  <c r="C6" i="39" s="1"/>
  <c r="D6" i="39"/>
  <c r="C33" i="78"/>
  <c r="G30" i="78"/>
  <c r="D18" i="39" l="1"/>
  <c r="E18" i="39"/>
  <c r="F18" i="39"/>
  <c r="M99" i="74" l="1"/>
  <c r="M100" i="74"/>
  <c r="M101" i="74"/>
  <c r="M98" i="74"/>
  <c r="M97" i="74"/>
  <c r="K97" i="74"/>
  <c r="K98" i="74"/>
  <c r="K99" i="74"/>
  <c r="K100" i="74"/>
  <c r="K101" i="74"/>
  <c r="D97" i="74"/>
  <c r="E97" i="74"/>
  <c r="F97" i="74"/>
  <c r="G97" i="74"/>
  <c r="H97" i="74"/>
  <c r="I97" i="74"/>
  <c r="J97" i="74"/>
  <c r="D98" i="74"/>
  <c r="E98" i="74"/>
  <c r="F98" i="74"/>
  <c r="G98" i="74"/>
  <c r="H98" i="74"/>
  <c r="I98" i="74"/>
  <c r="J98" i="74"/>
  <c r="D99" i="74"/>
  <c r="E99" i="74"/>
  <c r="F99" i="74"/>
  <c r="G99" i="74"/>
  <c r="H99" i="74"/>
  <c r="I99" i="74"/>
  <c r="J99" i="74"/>
  <c r="D100" i="74"/>
  <c r="E100" i="74"/>
  <c r="F100" i="74"/>
  <c r="G100" i="74"/>
  <c r="H100" i="74"/>
  <c r="I100" i="74"/>
  <c r="J100" i="74"/>
  <c r="D101" i="74"/>
  <c r="E101" i="74"/>
  <c r="F101" i="74"/>
  <c r="G101" i="74"/>
  <c r="H101" i="74"/>
  <c r="I101" i="74"/>
  <c r="J101" i="74"/>
  <c r="C98" i="74"/>
  <c r="C99" i="74"/>
  <c r="C100" i="74"/>
  <c r="C101" i="74"/>
  <c r="C97" i="74"/>
  <c r="M93" i="74"/>
  <c r="M92" i="74"/>
  <c r="M91" i="74"/>
  <c r="F91" i="74"/>
  <c r="G91" i="74"/>
  <c r="H91" i="74"/>
  <c r="I91" i="74"/>
  <c r="F92" i="74"/>
  <c r="G92" i="74"/>
  <c r="H92" i="74"/>
  <c r="I92" i="74"/>
  <c r="F93" i="74"/>
  <c r="G93" i="74"/>
  <c r="H93" i="74"/>
  <c r="I93" i="74"/>
  <c r="C91" i="74"/>
  <c r="D91" i="74"/>
  <c r="C92" i="74"/>
  <c r="D92" i="74"/>
  <c r="C93" i="74"/>
  <c r="D93" i="74"/>
  <c r="E91" i="74"/>
  <c r="E92" i="74"/>
  <c r="E93" i="74"/>
  <c r="K91" i="74"/>
  <c r="K92" i="74"/>
  <c r="K93" i="74"/>
  <c r="J92" i="74"/>
  <c r="J93" i="74"/>
  <c r="J91" i="74"/>
  <c r="C17" i="16" l="1"/>
  <c r="N18" i="68"/>
  <c r="P18" i="68" s="1"/>
  <c r="O21" i="68"/>
  <c r="M21" i="68"/>
  <c r="L21" i="68"/>
  <c r="K21" i="68"/>
  <c r="J21" i="68"/>
  <c r="I21" i="68"/>
  <c r="H21" i="68"/>
  <c r="G21" i="68"/>
  <c r="F21" i="68"/>
  <c r="E21" i="68"/>
  <c r="D21" i="68"/>
  <c r="C21" i="68"/>
  <c r="J21" i="59"/>
  <c r="G21" i="59"/>
  <c r="F21" i="59"/>
  <c r="D21" i="59"/>
  <c r="C21" i="59"/>
  <c r="J21" i="58"/>
  <c r="G21" i="58"/>
  <c r="F21" i="58"/>
  <c r="D21" i="58"/>
  <c r="C21" i="58"/>
  <c r="O21" i="49"/>
  <c r="M21" i="49"/>
  <c r="L21" i="49"/>
  <c r="J21" i="49"/>
  <c r="I21" i="49"/>
  <c r="H21" i="49"/>
  <c r="G21" i="49"/>
  <c r="F21" i="49"/>
  <c r="E21" i="49"/>
  <c r="D21" i="49"/>
  <c r="C21" i="49"/>
  <c r="O21" i="46"/>
  <c r="M21" i="46"/>
  <c r="L21" i="46"/>
  <c r="J21" i="46"/>
  <c r="I21" i="46"/>
  <c r="H21" i="46"/>
  <c r="G21" i="46"/>
  <c r="F21" i="46"/>
  <c r="E21" i="46"/>
  <c r="D21" i="46"/>
  <c r="C21" i="46"/>
  <c r="F90" i="81"/>
  <c r="E90" i="81"/>
  <c r="D90" i="81"/>
  <c r="C90" i="81"/>
  <c r="G89" i="81"/>
  <c r="G90" i="81" s="1"/>
  <c r="J45" i="50" l="1"/>
  <c r="J46" i="50" s="1"/>
  <c r="K42" i="50"/>
  <c r="I41" i="50"/>
  <c r="I45" i="50" s="1"/>
  <c r="I46" i="50" s="1"/>
  <c r="H41" i="50"/>
  <c r="G41" i="50"/>
  <c r="F41" i="50"/>
  <c r="E41" i="50"/>
  <c r="E45" i="50" s="1"/>
  <c r="E46" i="50" s="1"/>
  <c r="D41" i="50"/>
  <c r="D45" i="50" s="1"/>
  <c r="D46" i="50" s="1"/>
  <c r="C41" i="50"/>
  <c r="C45" i="50" s="1"/>
  <c r="C46" i="50" s="1"/>
  <c r="B41" i="50"/>
  <c r="B45" i="50" s="1"/>
  <c r="B46" i="50" s="1"/>
  <c r="K39" i="50"/>
  <c r="K38" i="50"/>
  <c r="K37" i="50"/>
  <c r="K36" i="50"/>
  <c r="K35" i="50"/>
  <c r="K34" i="50"/>
  <c r="K33" i="50"/>
  <c r="K32" i="50"/>
  <c r="J23" i="50"/>
  <c r="J24" i="50" s="1"/>
  <c r="B23" i="50"/>
  <c r="B24" i="50" s="1"/>
  <c r="K20" i="50"/>
  <c r="I19" i="50"/>
  <c r="I23" i="50" s="1"/>
  <c r="I24" i="50" s="1"/>
  <c r="H19" i="50"/>
  <c r="H23" i="50" s="1"/>
  <c r="H24" i="50" s="1"/>
  <c r="G19" i="50"/>
  <c r="G23" i="50" s="1"/>
  <c r="G24" i="50" s="1"/>
  <c r="F19" i="50"/>
  <c r="F23" i="50" s="1"/>
  <c r="F24" i="50" s="1"/>
  <c r="E19" i="50"/>
  <c r="E23" i="50" s="1"/>
  <c r="E24" i="50" s="1"/>
  <c r="D19" i="50"/>
  <c r="D23" i="50" s="1"/>
  <c r="D24" i="50" s="1"/>
  <c r="C19" i="50"/>
  <c r="B19" i="50"/>
  <c r="K17" i="50"/>
  <c r="K16" i="50"/>
  <c r="K15" i="50"/>
  <c r="K14" i="50"/>
  <c r="K13" i="50"/>
  <c r="K12" i="50"/>
  <c r="K11" i="50"/>
  <c r="K10" i="50"/>
  <c r="K45" i="50" l="1"/>
  <c r="O37" i="50"/>
  <c r="C23" i="50"/>
  <c r="G45" i="50"/>
  <c r="G46" i="50" s="1"/>
  <c r="F45" i="50"/>
  <c r="F46" i="50" s="1"/>
  <c r="K19" i="50"/>
  <c r="K41" i="50"/>
  <c r="H45" i="50"/>
  <c r="H46" i="50" s="1"/>
  <c r="K113" i="68"/>
  <c r="K115" i="68" s="1"/>
  <c r="K106" i="68"/>
  <c r="K109" i="68" s="1"/>
  <c r="K70" i="68"/>
  <c r="K67" i="68"/>
  <c r="K64" i="68"/>
  <c r="K59" i="68"/>
  <c r="K55" i="68"/>
  <c r="K49" i="68"/>
  <c r="K44" i="68"/>
  <c r="K33" i="68"/>
  <c r="K27" i="68"/>
  <c r="K74" i="68" l="1"/>
  <c r="K76" i="68" s="1"/>
  <c r="K83" i="68" s="1"/>
  <c r="K110" i="68" s="1"/>
  <c r="K112" i="68" s="1"/>
  <c r="K116" i="68" s="1"/>
  <c r="K121" i="68" s="1"/>
  <c r="C24" i="50"/>
  <c r="K46" i="50"/>
  <c r="O8" i="50" s="1"/>
  <c r="K23" i="50"/>
  <c r="K24" i="50" s="1"/>
  <c r="O7" i="50" s="1"/>
  <c r="E18" i="59" l="1"/>
  <c r="H18" i="59"/>
  <c r="E18" i="58"/>
  <c r="H18" i="58"/>
  <c r="L141" i="77"/>
  <c r="N141" i="77" s="1"/>
  <c r="L140" i="77"/>
  <c r="N140" i="77" s="1"/>
  <c r="L139" i="77"/>
  <c r="N139" i="77" s="1"/>
  <c r="L138" i="77"/>
  <c r="N138" i="77" s="1"/>
  <c r="L134" i="77"/>
  <c r="N134" i="77" s="1"/>
  <c r="L133" i="77"/>
  <c r="N133" i="77" s="1"/>
  <c r="L130" i="77"/>
  <c r="N130" i="77" s="1"/>
  <c r="M129" i="77"/>
  <c r="M131" i="77" s="1"/>
  <c r="K129" i="77"/>
  <c r="K131" i="77" s="1"/>
  <c r="J129" i="77"/>
  <c r="J131" i="77" s="1"/>
  <c r="I129" i="77"/>
  <c r="H129" i="77"/>
  <c r="H131" i="77" s="1"/>
  <c r="G129" i="77"/>
  <c r="G131" i="77" s="1"/>
  <c r="F129" i="77"/>
  <c r="F131" i="77" s="1"/>
  <c r="E129" i="77"/>
  <c r="E131" i="77" s="1"/>
  <c r="D129" i="77"/>
  <c r="D131" i="77" s="1"/>
  <c r="C129" i="77"/>
  <c r="M124" i="77"/>
  <c r="K124" i="77"/>
  <c r="J124" i="77"/>
  <c r="I124" i="77"/>
  <c r="H124" i="77"/>
  <c r="G124" i="77"/>
  <c r="F124" i="77"/>
  <c r="E124" i="77"/>
  <c r="D124" i="77"/>
  <c r="C124" i="77"/>
  <c r="L123" i="77"/>
  <c r="N123" i="77" s="1"/>
  <c r="L122" i="77"/>
  <c r="N122" i="77" s="1"/>
  <c r="L121" i="77"/>
  <c r="N121" i="77" s="1"/>
  <c r="L120" i="77"/>
  <c r="N120" i="77" s="1"/>
  <c r="L119" i="77"/>
  <c r="N119" i="77" s="1"/>
  <c r="L118" i="77"/>
  <c r="N118" i="77" s="1"/>
  <c r="L117" i="77"/>
  <c r="N117" i="77" s="1"/>
  <c r="L116" i="77"/>
  <c r="N116" i="77" s="1"/>
  <c r="L115" i="77"/>
  <c r="N115" i="77" s="1"/>
  <c r="L114" i="77"/>
  <c r="N114" i="77" s="1"/>
  <c r="L113" i="77"/>
  <c r="N113" i="77" s="1"/>
  <c r="L112" i="77"/>
  <c r="N112" i="77" s="1"/>
  <c r="L111" i="77"/>
  <c r="N111" i="77" s="1"/>
  <c r="L110" i="77"/>
  <c r="N110" i="77" s="1"/>
  <c r="L109" i="77"/>
  <c r="N109" i="77" s="1"/>
  <c r="L108" i="77"/>
  <c r="N108" i="77" s="1"/>
  <c r="L107" i="77"/>
  <c r="N107" i="77" s="1"/>
  <c r="L106" i="77"/>
  <c r="N106" i="77" s="1"/>
  <c r="L105" i="77"/>
  <c r="N105" i="77" s="1"/>
  <c r="L104" i="77"/>
  <c r="L101" i="77"/>
  <c r="N101" i="77" s="1"/>
  <c r="L100" i="77"/>
  <c r="N100" i="77" s="1"/>
  <c r="L99" i="77"/>
  <c r="N99" i="77" s="1"/>
  <c r="L98" i="77"/>
  <c r="N98" i="77" s="1"/>
  <c r="L97" i="77"/>
  <c r="N97" i="77" s="1"/>
  <c r="L93" i="77"/>
  <c r="N93" i="77" s="1"/>
  <c r="L92" i="77"/>
  <c r="N92" i="77" s="1"/>
  <c r="L91" i="77"/>
  <c r="N91" i="77" s="1"/>
  <c r="M90" i="77"/>
  <c r="K90" i="77"/>
  <c r="J90" i="77"/>
  <c r="I90" i="77"/>
  <c r="H90" i="77"/>
  <c r="G90" i="77"/>
  <c r="F90" i="77"/>
  <c r="E90" i="77"/>
  <c r="D90" i="77"/>
  <c r="C90" i="77"/>
  <c r="L89" i="77"/>
  <c r="L90" i="77" s="1"/>
  <c r="K88" i="77"/>
  <c r="J88" i="77"/>
  <c r="I88" i="77"/>
  <c r="H88" i="77"/>
  <c r="G88" i="77"/>
  <c r="F88" i="77"/>
  <c r="E88" i="77"/>
  <c r="D88" i="77"/>
  <c r="C88" i="77"/>
  <c r="L87" i="77"/>
  <c r="N87" i="77" s="1"/>
  <c r="L86" i="77"/>
  <c r="N86" i="77" s="1"/>
  <c r="L85" i="77"/>
  <c r="N85" i="77" s="1"/>
  <c r="M83" i="77"/>
  <c r="K83" i="77"/>
  <c r="J83" i="77"/>
  <c r="I83" i="77"/>
  <c r="H83" i="77"/>
  <c r="G83" i="77"/>
  <c r="F83" i="77"/>
  <c r="E83" i="77"/>
  <c r="D83" i="77"/>
  <c r="C83" i="77"/>
  <c r="L82" i="77"/>
  <c r="N82" i="77" s="1"/>
  <c r="L81" i="77"/>
  <c r="M79" i="77"/>
  <c r="K79" i="77"/>
  <c r="J79" i="77"/>
  <c r="I79" i="77"/>
  <c r="H79" i="77"/>
  <c r="G79" i="77"/>
  <c r="F79" i="77"/>
  <c r="E79" i="77"/>
  <c r="D79" i="77"/>
  <c r="C79" i="77"/>
  <c r="L78" i="77"/>
  <c r="N78" i="77" s="1"/>
  <c r="L77" i="77"/>
  <c r="N77" i="77" s="1"/>
  <c r="L76" i="77"/>
  <c r="N76" i="77" s="1"/>
  <c r="L75" i="77"/>
  <c r="L79" i="77" s="1"/>
  <c r="M73" i="77"/>
  <c r="K73" i="77"/>
  <c r="J73" i="77"/>
  <c r="I73" i="77"/>
  <c r="H73" i="77"/>
  <c r="G73" i="77"/>
  <c r="F73" i="77"/>
  <c r="E73" i="77"/>
  <c r="D73" i="77"/>
  <c r="C73" i="77"/>
  <c r="L72" i="77"/>
  <c r="N72" i="77" s="1"/>
  <c r="L71" i="77"/>
  <c r="N71" i="77" s="1"/>
  <c r="L70" i="77"/>
  <c r="N70" i="77" s="1"/>
  <c r="M68" i="77"/>
  <c r="K68" i="77"/>
  <c r="J68" i="77"/>
  <c r="I68" i="77"/>
  <c r="H68" i="77"/>
  <c r="G68" i="77"/>
  <c r="F68" i="77"/>
  <c r="E68" i="77"/>
  <c r="D68" i="77"/>
  <c r="C68" i="77"/>
  <c r="L67" i="77"/>
  <c r="N67" i="77" s="1"/>
  <c r="L66" i="77"/>
  <c r="N66" i="77" s="1"/>
  <c r="L65" i="77"/>
  <c r="N65" i="77" s="1"/>
  <c r="L64" i="77"/>
  <c r="M62" i="77"/>
  <c r="K62" i="77"/>
  <c r="J62" i="77"/>
  <c r="I62" i="77"/>
  <c r="H62" i="77"/>
  <c r="G62" i="77"/>
  <c r="F62" i="77"/>
  <c r="E62" i="77"/>
  <c r="D62" i="77"/>
  <c r="C62" i="77"/>
  <c r="L61" i="77"/>
  <c r="L62" i="77" s="1"/>
  <c r="M59" i="77"/>
  <c r="K59" i="77"/>
  <c r="J59" i="77"/>
  <c r="I59" i="77"/>
  <c r="H59" i="77"/>
  <c r="G59" i="77"/>
  <c r="F59" i="77"/>
  <c r="E59" i="77"/>
  <c r="D59" i="77"/>
  <c r="C59" i="77"/>
  <c r="L58" i="77"/>
  <c r="N58" i="77" s="1"/>
  <c r="L57" i="77"/>
  <c r="N57" i="77" s="1"/>
  <c r="L56" i="77"/>
  <c r="N56" i="77" s="1"/>
  <c r="L55" i="77"/>
  <c r="M53" i="77"/>
  <c r="K53" i="77"/>
  <c r="J53" i="77"/>
  <c r="I53" i="77"/>
  <c r="I94" i="77" s="1"/>
  <c r="H53" i="77"/>
  <c r="G53" i="77"/>
  <c r="F53" i="77"/>
  <c r="E53" i="77"/>
  <c r="D53" i="77"/>
  <c r="L52" i="77"/>
  <c r="N52" i="77" s="1"/>
  <c r="L51" i="77"/>
  <c r="N51" i="77" s="1"/>
  <c r="L50" i="77"/>
  <c r="N50" i="77" s="1"/>
  <c r="M46" i="77"/>
  <c r="K46" i="77"/>
  <c r="J46" i="77"/>
  <c r="I46" i="77"/>
  <c r="H46" i="77"/>
  <c r="G46" i="77"/>
  <c r="F46" i="77"/>
  <c r="E46" i="77"/>
  <c r="D46" i="77"/>
  <c r="C46" i="77"/>
  <c r="C47" i="77" s="1"/>
  <c r="N45" i="77"/>
  <c r="L42" i="77"/>
  <c r="N42" i="77" s="1"/>
  <c r="L41" i="77"/>
  <c r="N41" i="77" s="1"/>
  <c r="L40" i="77"/>
  <c r="N40" i="77" s="1"/>
  <c r="L39" i="77"/>
  <c r="N39" i="77" s="1"/>
  <c r="L38" i="77"/>
  <c r="N38" i="77" s="1"/>
  <c r="L37" i="77"/>
  <c r="N37" i="77" s="1"/>
  <c r="L36" i="77"/>
  <c r="N36" i="77" s="1"/>
  <c r="L35" i="77"/>
  <c r="N35" i="77" s="1"/>
  <c r="L34" i="77"/>
  <c r="N34" i="77" s="1"/>
  <c r="L33" i="77"/>
  <c r="N33" i="77" s="1"/>
  <c r="M31" i="77"/>
  <c r="K31" i="77"/>
  <c r="J31" i="77"/>
  <c r="I31" i="77"/>
  <c r="H31" i="77"/>
  <c r="G31" i="77"/>
  <c r="F31" i="77"/>
  <c r="E31" i="77"/>
  <c r="D31" i="77"/>
  <c r="C31" i="77"/>
  <c r="L30" i="77"/>
  <c r="N30" i="77" s="1"/>
  <c r="L29" i="77"/>
  <c r="N29" i="77" s="1"/>
  <c r="L28" i="77"/>
  <c r="N28" i="77" s="1"/>
  <c r="L27" i="77"/>
  <c r="M25" i="77"/>
  <c r="K25" i="77"/>
  <c r="J25" i="77"/>
  <c r="I25" i="77"/>
  <c r="I47" i="77" s="1"/>
  <c r="H25" i="77"/>
  <c r="G25" i="77"/>
  <c r="F25" i="77"/>
  <c r="F47" i="77" s="1"/>
  <c r="E25" i="77"/>
  <c r="D25" i="77"/>
  <c r="C25" i="77"/>
  <c r="L24" i="77"/>
  <c r="L25" i="77" s="1"/>
  <c r="M20" i="77"/>
  <c r="K20" i="77"/>
  <c r="J20" i="77"/>
  <c r="I20" i="77"/>
  <c r="H20" i="77"/>
  <c r="G20" i="77"/>
  <c r="F20" i="77"/>
  <c r="E20" i="77"/>
  <c r="D20" i="77"/>
  <c r="L19" i="77"/>
  <c r="N19" i="77" s="1"/>
  <c r="L18" i="77"/>
  <c r="N18" i="77" s="1"/>
  <c r="L15" i="77"/>
  <c r="N15" i="77" s="1"/>
  <c r="L14" i="77"/>
  <c r="N14" i="77" s="1"/>
  <c r="L13" i="77"/>
  <c r="N13" i="77" s="1"/>
  <c r="L12" i="77"/>
  <c r="N12" i="77" s="1"/>
  <c r="L11" i="77"/>
  <c r="N11" i="77" s="1"/>
  <c r="N9" i="77"/>
  <c r="L141" i="76"/>
  <c r="N141" i="76" s="1"/>
  <c r="L140" i="76"/>
  <c r="N140" i="76" s="1"/>
  <c r="L139" i="76"/>
  <c r="N139" i="76" s="1"/>
  <c r="L138" i="76"/>
  <c r="N138" i="76" s="1"/>
  <c r="L134" i="76"/>
  <c r="N134" i="76" s="1"/>
  <c r="L133" i="76"/>
  <c r="N133" i="76" s="1"/>
  <c r="L130" i="76"/>
  <c r="N130" i="76" s="1"/>
  <c r="M129" i="76"/>
  <c r="M131" i="76" s="1"/>
  <c r="K129" i="76"/>
  <c r="K131" i="76" s="1"/>
  <c r="J129" i="76"/>
  <c r="J131" i="76" s="1"/>
  <c r="I129" i="76"/>
  <c r="I131" i="76" s="1"/>
  <c r="H129" i="76"/>
  <c r="H131" i="76" s="1"/>
  <c r="G129" i="76"/>
  <c r="G131" i="76" s="1"/>
  <c r="F129" i="76"/>
  <c r="F131" i="76" s="1"/>
  <c r="E129" i="76"/>
  <c r="E131" i="76" s="1"/>
  <c r="D129" i="76"/>
  <c r="D131" i="76" s="1"/>
  <c r="C129" i="76"/>
  <c r="C131" i="76" s="1"/>
  <c r="M124" i="76"/>
  <c r="K124" i="76"/>
  <c r="J124" i="76"/>
  <c r="I124" i="76"/>
  <c r="H124" i="76"/>
  <c r="G124" i="76"/>
  <c r="F124" i="76"/>
  <c r="E124" i="76"/>
  <c r="D124" i="76"/>
  <c r="C124" i="76"/>
  <c r="L123" i="76"/>
  <c r="N123" i="76" s="1"/>
  <c r="L122" i="76"/>
  <c r="N122" i="76" s="1"/>
  <c r="L121" i="76"/>
  <c r="N121" i="76" s="1"/>
  <c r="L120" i="76"/>
  <c r="N120" i="76" s="1"/>
  <c r="L119" i="76"/>
  <c r="N119" i="76" s="1"/>
  <c r="L118" i="76"/>
  <c r="N118" i="76" s="1"/>
  <c r="L117" i="76"/>
  <c r="N117" i="76" s="1"/>
  <c r="L116" i="76"/>
  <c r="N116" i="76" s="1"/>
  <c r="L115" i="76"/>
  <c r="N115" i="76" s="1"/>
  <c r="L114" i="76"/>
  <c r="N114" i="76" s="1"/>
  <c r="L113" i="76"/>
  <c r="N113" i="76" s="1"/>
  <c r="L112" i="76"/>
  <c r="N112" i="76" s="1"/>
  <c r="L111" i="76"/>
  <c r="N111" i="76" s="1"/>
  <c r="L110" i="76"/>
  <c r="N110" i="76" s="1"/>
  <c r="L109" i="76"/>
  <c r="N109" i="76" s="1"/>
  <c r="L108" i="76"/>
  <c r="N108" i="76" s="1"/>
  <c r="L107" i="76"/>
  <c r="N107" i="76" s="1"/>
  <c r="L106" i="76"/>
  <c r="N106" i="76" s="1"/>
  <c r="L105" i="76"/>
  <c r="N105" i="76" s="1"/>
  <c r="L104" i="76"/>
  <c r="L101" i="76"/>
  <c r="N101" i="76" s="1"/>
  <c r="L100" i="76"/>
  <c r="N100" i="76" s="1"/>
  <c r="L99" i="76"/>
  <c r="N99" i="76" s="1"/>
  <c r="L98" i="76"/>
  <c r="N98" i="76" s="1"/>
  <c r="L97" i="76"/>
  <c r="N97" i="76" s="1"/>
  <c r="L93" i="76"/>
  <c r="N93" i="76" s="1"/>
  <c r="L92" i="76"/>
  <c r="N92" i="76" s="1"/>
  <c r="L91" i="76"/>
  <c r="N91" i="76" s="1"/>
  <c r="M90" i="76"/>
  <c r="K90" i="76"/>
  <c r="J90" i="76"/>
  <c r="I90" i="76"/>
  <c r="H90" i="76"/>
  <c r="G90" i="76"/>
  <c r="F90" i="76"/>
  <c r="E90" i="76"/>
  <c r="D90" i="76"/>
  <c r="C90" i="76"/>
  <c r="L89" i="76"/>
  <c r="L90" i="76" s="1"/>
  <c r="M88" i="76"/>
  <c r="K88" i="76"/>
  <c r="J88" i="76"/>
  <c r="I88" i="76"/>
  <c r="H88" i="76"/>
  <c r="G88" i="76"/>
  <c r="F88" i="76"/>
  <c r="E88" i="76"/>
  <c r="D88" i="76"/>
  <c r="C88" i="76"/>
  <c r="L87" i="76"/>
  <c r="N87" i="76" s="1"/>
  <c r="L86" i="76"/>
  <c r="N86" i="76" s="1"/>
  <c r="L85" i="76"/>
  <c r="N85" i="76" s="1"/>
  <c r="M83" i="76"/>
  <c r="K83" i="76"/>
  <c r="J83" i="76"/>
  <c r="I83" i="76"/>
  <c r="H83" i="76"/>
  <c r="G83" i="76"/>
  <c r="F83" i="76"/>
  <c r="E83" i="76"/>
  <c r="D83" i="76"/>
  <c r="C83" i="76"/>
  <c r="L82" i="76"/>
  <c r="N82" i="76" s="1"/>
  <c r="L81" i="76"/>
  <c r="L83" i="76" s="1"/>
  <c r="M79" i="76"/>
  <c r="K79" i="76"/>
  <c r="J79" i="76"/>
  <c r="I79" i="76"/>
  <c r="H79" i="76"/>
  <c r="G79" i="76"/>
  <c r="F79" i="76"/>
  <c r="E79" i="76"/>
  <c r="D79" i="76"/>
  <c r="C79" i="76"/>
  <c r="L78" i="76"/>
  <c r="N78" i="76" s="1"/>
  <c r="L77" i="76"/>
  <c r="N77" i="76" s="1"/>
  <c r="L76" i="76"/>
  <c r="N76" i="76" s="1"/>
  <c r="L75" i="76"/>
  <c r="M73" i="76"/>
  <c r="K73" i="76"/>
  <c r="J73" i="76"/>
  <c r="I73" i="76"/>
  <c r="H73" i="76"/>
  <c r="G73" i="76"/>
  <c r="F73" i="76"/>
  <c r="E73" i="76"/>
  <c r="D73" i="76"/>
  <c r="C73" i="76"/>
  <c r="L72" i="76"/>
  <c r="N72" i="76" s="1"/>
  <c r="L71" i="76"/>
  <c r="N71" i="76" s="1"/>
  <c r="L70" i="76"/>
  <c r="N70" i="76" s="1"/>
  <c r="M68" i="76"/>
  <c r="K68" i="76"/>
  <c r="J68" i="76"/>
  <c r="I68" i="76"/>
  <c r="H68" i="76"/>
  <c r="G68" i="76"/>
  <c r="F68" i="76"/>
  <c r="E68" i="76"/>
  <c r="D68" i="76"/>
  <c r="C68" i="76"/>
  <c r="L67" i="76"/>
  <c r="N67" i="76" s="1"/>
  <c r="L66" i="76"/>
  <c r="N66" i="76" s="1"/>
  <c r="L65" i="76"/>
  <c r="N65" i="76" s="1"/>
  <c r="L64" i="76"/>
  <c r="M62" i="76"/>
  <c r="K62" i="76"/>
  <c r="J62" i="76"/>
  <c r="I62" i="76"/>
  <c r="H62" i="76"/>
  <c r="G62" i="76"/>
  <c r="F62" i="76"/>
  <c r="E62" i="76"/>
  <c r="D62" i="76"/>
  <c r="C62" i="76"/>
  <c r="L61" i="76"/>
  <c r="L62" i="76" s="1"/>
  <c r="M59" i="76"/>
  <c r="K59" i="76"/>
  <c r="J59" i="76"/>
  <c r="I59" i="76"/>
  <c r="H59" i="76"/>
  <c r="G59" i="76"/>
  <c r="F59" i="76"/>
  <c r="E59" i="76"/>
  <c r="D59" i="76"/>
  <c r="C59" i="76"/>
  <c r="L58" i="76"/>
  <c r="N58" i="76" s="1"/>
  <c r="L57" i="76"/>
  <c r="N57" i="76" s="1"/>
  <c r="L56" i="76"/>
  <c r="N56" i="76" s="1"/>
  <c r="L55" i="76"/>
  <c r="M53" i="76"/>
  <c r="K53" i="76"/>
  <c r="J53" i="76"/>
  <c r="I53" i="76"/>
  <c r="H53" i="76"/>
  <c r="G53" i="76"/>
  <c r="F53" i="76"/>
  <c r="E53" i="76"/>
  <c r="D53" i="76"/>
  <c r="C53" i="76"/>
  <c r="L52" i="76"/>
  <c r="N52" i="76" s="1"/>
  <c r="L51" i="76"/>
  <c r="N51" i="76" s="1"/>
  <c r="L50" i="76"/>
  <c r="N50" i="76" s="1"/>
  <c r="M46" i="76"/>
  <c r="K46" i="76"/>
  <c r="J46" i="76"/>
  <c r="I46" i="76"/>
  <c r="H46" i="76"/>
  <c r="G46" i="76"/>
  <c r="F46" i="76"/>
  <c r="E46" i="76"/>
  <c r="D46" i="76"/>
  <c r="N45" i="76"/>
  <c r="L42" i="76"/>
  <c r="N42" i="76" s="1"/>
  <c r="L41" i="76"/>
  <c r="N41" i="76" s="1"/>
  <c r="L40" i="76"/>
  <c r="N40" i="76" s="1"/>
  <c r="L39" i="76"/>
  <c r="N39" i="76" s="1"/>
  <c r="L38" i="76"/>
  <c r="N38" i="76" s="1"/>
  <c r="L37" i="76"/>
  <c r="N37" i="76" s="1"/>
  <c r="L36" i="76"/>
  <c r="N36" i="76" s="1"/>
  <c r="L35" i="76"/>
  <c r="N35" i="76" s="1"/>
  <c r="L34" i="76"/>
  <c r="N34" i="76" s="1"/>
  <c r="L33" i="76"/>
  <c r="N33" i="76" s="1"/>
  <c r="M31" i="76"/>
  <c r="K31" i="76"/>
  <c r="J31" i="76"/>
  <c r="I31" i="76"/>
  <c r="H31" i="76"/>
  <c r="G31" i="76"/>
  <c r="F31" i="76"/>
  <c r="E31" i="76"/>
  <c r="D31" i="76"/>
  <c r="C31" i="76"/>
  <c r="L30" i="76"/>
  <c r="N30" i="76" s="1"/>
  <c r="L29" i="76"/>
  <c r="N29" i="76" s="1"/>
  <c r="L28" i="76"/>
  <c r="N28" i="76" s="1"/>
  <c r="L27" i="76"/>
  <c r="M25" i="76"/>
  <c r="K25" i="76"/>
  <c r="J25" i="76"/>
  <c r="I25" i="76"/>
  <c r="I47" i="76" s="1"/>
  <c r="H25" i="76"/>
  <c r="G25" i="76"/>
  <c r="F25" i="76"/>
  <c r="E25" i="76"/>
  <c r="D25" i="76"/>
  <c r="C25" i="76"/>
  <c r="L24" i="76"/>
  <c r="L25" i="76" s="1"/>
  <c r="M20" i="76"/>
  <c r="K20" i="76"/>
  <c r="J20" i="76"/>
  <c r="I20" i="76"/>
  <c r="H20" i="76"/>
  <c r="G20" i="76"/>
  <c r="F20" i="76"/>
  <c r="E20" i="76"/>
  <c r="D20" i="76"/>
  <c r="C20" i="76"/>
  <c r="L19" i="76"/>
  <c r="N19" i="76" s="1"/>
  <c r="L18" i="76"/>
  <c r="N18" i="76" s="1"/>
  <c r="L15" i="76"/>
  <c r="N15" i="76" s="1"/>
  <c r="L14" i="76"/>
  <c r="N14" i="76" s="1"/>
  <c r="L13" i="76"/>
  <c r="N13" i="76" s="1"/>
  <c r="L12" i="76"/>
  <c r="N12" i="76" s="1"/>
  <c r="L11" i="76"/>
  <c r="N11" i="76" s="1"/>
  <c r="N9" i="76"/>
  <c r="L139" i="75"/>
  <c r="L140" i="75"/>
  <c r="L141" i="75"/>
  <c r="L138" i="75"/>
  <c r="M130" i="74"/>
  <c r="H130" i="74"/>
  <c r="M62" i="75"/>
  <c r="K62" i="75"/>
  <c r="E62" i="75"/>
  <c r="F62" i="75"/>
  <c r="G62" i="75"/>
  <c r="H62" i="75"/>
  <c r="I62" i="75"/>
  <c r="J62" i="75"/>
  <c r="D62" i="75"/>
  <c r="C62" i="75"/>
  <c r="M140" i="74"/>
  <c r="M139" i="74"/>
  <c r="M138" i="74"/>
  <c r="K140" i="74"/>
  <c r="K139" i="74"/>
  <c r="K138" i="74"/>
  <c r="E138" i="74"/>
  <c r="F138" i="74"/>
  <c r="G138" i="74"/>
  <c r="H138" i="74"/>
  <c r="I138" i="74"/>
  <c r="J138" i="74"/>
  <c r="E139" i="74"/>
  <c r="F139" i="74"/>
  <c r="G139" i="74"/>
  <c r="H139" i="74"/>
  <c r="I139" i="74"/>
  <c r="J139" i="74"/>
  <c r="E140" i="74"/>
  <c r="F140" i="74"/>
  <c r="G140" i="74"/>
  <c r="H140" i="74"/>
  <c r="I140" i="74"/>
  <c r="J140" i="74"/>
  <c r="D140" i="74"/>
  <c r="D139" i="74"/>
  <c r="D138" i="74"/>
  <c r="C139" i="74"/>
  <c r="C140" i="74"/>
  <c r="C138" i="74"/>
  <c r="M133" i="74"/>
  <c r="K133" i="74"/>
  <c r="E133" i="74"/>
  <c r="F133" i="74"/>
  <c r="G133" i="74"/>
  <c r="H133" i="74"/>
  <c r="I133" i="74"/>
  <c r="J133" i="74"/>
  <c r="J130" i="74"/>
  <c r="G130" i="74"/>
  <c r="I130" i="74"/>
  <c r="E130" i="74"/>
  <c r="F130" i="74"/>
  <c r="D133" i="74"/>
  <c r="D130" i="74"/>
  <c r="C133" i="74"/>
  <c r="M105" i="74"/>
  <c r="M106" i="74"/>
  <c r="M107" i="74"/>
  <c r="M108" i="74"/>
  <c r="M109" i="74"/>
  <c r="M110" i="74"/>
  <c r="M111" i="74"/>
  <c r="M112" i="74"/>
  <c r="M113" i="74"/>
  <c r="M114" i="74"/>
  <c r="M115" i="74"/>
  <c r="M116" i="74"/>
  <c r="M117" i="74"/>
  <c r="M118" i="74"/>
  <c r="M119" i="74"/>
  <c r="M120" i="74"/>
  <c r="M121" i="74"/>
  <c r="M122" i="74"/>
  <c r="M123" i="74"/>
  <c r="M104" i="74"/>
  <c r="K123" i="74"/>
  <c r="K105" i="74"/>
  <c r="K106" i="74"/>
  <c r="K107" i="74"/>
  <c r="K108" i="74"/>
  <c r="K109" i="74"/>
  <c r="K110" i="74"/>
  <c r="K111" i="74"/>
  <c r="K112" i="74"/>
  <c r="K113" i="74"/>
  <c r="K114" i="74"/>
  <c r="K115" i="74"/>
  <c r="K116" i="74"/>
  <c r="K117" i="74"/>
  <c r="K118" i="74"/>
  <c r="K119" i="74"/>
  <c r="K120" i="74"/>
  <c r="K121" i="74"/>
  <c r="K122" i="74"/>
  <c r="K104" i="74"/>
  <c r="J104" i="74"/>
  <c r="J105" i="74"/>
  <c r="J106" i="74"/>
  <c r="J107" i="74"/>
  <c r="J108" i="74"/>
  <c r="J109" i="74"/>
  <c r="J110" i="74"/>
  <c r="J111" i="74"/>
  <c r="J112" i="74"/>
  <c r="J113" i="74"/>
  <c r="J114" i="74"/>
  <c r="J115" i="74"/>
  <c r="J116" i="74"/>
  <c r="J117" i="74"/>
  <c r="J118" i="74"/>
  <c r="J119" i="74"/>
  <c r="J120" i="74"/>
  <c r="J121" i="74"/>
  <c r="J122" i="74"/>
  <c r="J123" i="74"/>
  <c r="I104" i="74"/>
  <c r="I105" i="74"/>
  <c r="I106" i="74"/>
  <c r="I107" i="74"/>
  <c r="I108" i="74"/>
  <c r="I109" i="74"/>
  <c r="I110" i="74"/>
  <c r="I111" i="74"/>
  <c r="I112" i="74"/>
  <c r="I113" i="74"/>
  <c r="I114" i="74"/>
  <c r="I115" i="74"/>
  <c r="I116" i="74"/>
  <c r="I117" i="74"/>
  <c r="I118" i="74"/>
  <c r="I119" i="74"/>
  <c r="I120" i="74"/>
  <c r="I121" i="74"/>
  <c r="I122" i="74"/>
  <c r="I123" i="74"/>
  <c r="H104" i="74"/>
  <c r="H105" i="74"/>
  <c r="H106" i="74"/>
  <c r="H107" i="74"/>
  <c r="H108" i="74"/>
  <c r="H109" i="74"/>
  <c r="H110" i="74"/>
  <c r="H111" i="74"/>
  <c r="H112" i="74"/>
  <c r="H113" i="74"/>
  <c r="H114" i="74"/>
  <c r="H115" i="74"/>
  <c r="H116" i="74"/>
  <c r="H117" i="74"/>
  <c r="H118" i="74"/>
  <c r="H119" i="74"/>
  <c r="H120" i="74"/>
  <c r="H121" i="74"/>
  <c r="H122" i="74"/>
  <c r="H123" i="74"/>
  <c r="G104" i="74"/>
  <c r="G105" i="74"/>
  <c r="G106" i="74"/>
  <c r="G107" i="74"/>
  <c r="G108" i="74"/>
  <c r="G109" i="74"/>
  <c r="G110" i="74"/>
  <c r="G111" i="74"/>
  <c r="G112" i="74"/>
  <c r="G113" i="74"/>
  <c r="G114" i="74"/>
  <c r="G115" i="74"/>
  <c r="G116" i="74"/>
  <c r="G117" i="74"/>
  <c r="G118" i="74"/>
  <c r="G119" i="74"/>
  <c r="G120" i="74"/>
  <c r="G121" i="74"/>
  <c r="G122" i="74"/>
  <c r="G123" i="74"/>
  <c r="E104" i="74"/>
  <c r="F104" i="74"/>
  <c r="E105" i="74"/>
  <c r="F105" i="74"/>
  <c r="E106" i="74"/>
  <c r="F106" i="74"/>
  <c r="E107" i="74"/>
  <c r="F107" i="74"/>
  <c r="E108" i="74"/>
  <c r="F108" i="74"/>
  <c r="E109" i="74"/>
  <c r="F109" i="74"/>
  <c r="E110" i="74"/>
  <c r="F110" i="74"/>
  <c r="E111" i="74"/>
  <c r="F111" i="74"/>
  <c r="E112" i="74"/>
  <c r="F112" i="74"/>
  <c r="E113" i="74"/>
  <c r="F113" i="74"/>
  <c r="E114" i="74"/>
  <c r="F114" i="74"/>
  <c r="E115" i="74"/>
  <c r="F115" i="74"/>
  <c r="E116" i="74"/>
  <c r="F116" i="74"/>
  <c r="E117" i="74"/>
  <c r="F117" i="74"/>
  <c r="E118" i="74"/>
  <c r="F118" i="74"/>
  <c r="E119" i="74"/>
  <c r="F119" i="74"/>
  <c r="E120" i="74"/>
  <c r="F120" i="74"/>
  <c r="E121" i="74"/>
  <c r="F121" i="74"/>
  <c r="E122" i="74"/>
  <c r="F122" i="74"/>
  <c r="E123" i="74"/>
  <c r="F123" i="74"/>
  <c r="D123" i="74"/>
  <c r="D105" i="74"/>
  <c r="D106" i="74"/>
  <c r="D107" i="74"/>
  <c r="D108" i="74"/>
  <c r="D109" i="74"/>
  <c r="D110" i="74"/>
  <c r="D111" i="74"/>
  <c r="D112" i="74"/>
  <c r="D113" i="74"/>
  <c r="D114" i="74"/>
  <c r="D115" i="74"/>
  <c r="D116" i="74"/>
  <c r="D117" i="74"/>
  <c r="D118" i="74"/>
  <c r="D119" i="74"/>
  <c r="D120" i="74"/>
  <c r="D121" i="74"/>
  <c r="D122" i="74"/>
  <c r="D104" i="74"/>
  <c r="C105" i="74"/>
  <c r="C106" i="74"/>
  <c r="C107" i="74"/>
  <c r="C108" i="74"/>
  <c r="C109" i="74"/>
  <c r="C110" i="74"/>
  <c r="C111" i="74"/>
  <c r="C112" i="74"/>
  <c r="C113" i="74"/>
  <c r="C114" i="74"/>
  <c r="C115" i="74"/>
  <c r="C116" i="74"/>
  <c r="C117" i="74"/>
  <c r="C118" i="74"/>
  <c r="C119" i="74"/>
  <c r="C120" i="74"/>
  <c r="C121" i="74"/>
  <c r="C122" i="74"/>
  <c r="C123" i="74"/>
  <c r="C104" i="74"/>
  <c r="L89" i="75"/>
  <c r="N89" i="75" s="1"/>
  <c r="L91" i="75"/>
  <c r="N91" i="75" s="1"/>
  <c r="N73" i="76" l="1"/>
  <c r="K47" i="76"/>
  <c r="D47" i="76"/>
  <c r="M47" i="76"/>
  <c r="M95" i="76" s="1"/>
  <c r="M102" i="76" s="1"/>
  <c r="M126" i="76" s="1"/>
  <c r="D94" i="76"/>
  <c r="M94" i="76"/>
  <c r="F47" i="76"/>
  <c r="C47" i="76"/>
  <c r="L68" i="76"/>
  <c r="D47" i="77"/>
  <c r="M47" i="77"/>
  <c r="L83" i="77"/>
  <c r="L129" i="77"/>
  <c r="N129" i="77" s="1"/>
  <c r="K47" i="77"/>
  <c r="L31" i="77"/>
  <c r="G47" i="77"/>
  <c r="G95" i="77" s="1"/>
  <c r="G102" i="77" s="1"/>
  <c r="G126" i="77" s="1"/>
  <c r="J94" i="77"/>
  <c r="C94" i="77"/>
  <c r="K94" i="77"/>
  <c r="D94" i="77"/>
  <c r="D95" i="77" s="1"/>
  <c r="D102" i="77" s="1"/>
  <c r="D126" i="77" s="1"/>
  <c r="M94" i="77"/>
  <c r="E94" i="77"/>
  <c r="L59" i="77"/>
  <c r="E47" i="77"/>
  <c r="E95" i="77" s="1"/>
  <c r="E102" i="77" s="1"/>
  <c r="E126" i="77" s="1"/>
  <c r="H47" i="77"/>
  <c r="H95" i="77" s="1"/>
  <c r="H102" i="77" s="1"/>
  <c r="H126" i="77" s="1"/>
  <c r="F94" i="77"/>
  <c r="F95" i="77" s="1"/>
  <c r="F102" i="77" s="1"/>
  <c r="F126" i="77" s="1"/>
  <c r="L68" i="77"/>
  <c r="I95" i="77"/>
  <c r="I102" i="77" s="1"/>
  <c r="I126" i="77" s="1"/>
  <c r="G94" i="77"/>
  <c r="L124" i="77"/>
  <c r="J47" i="77"/>
  <c r="H94" i="77"/>
  <c r="E94" i="76"/>
  <c r="E95" i="76" s="1"/>
  <c r="E102" i="76" s="1"/>
  <c r="E126" i="76" s="1"/>
  <c r="L59" i="76"/>
  <c r="F94" i="76"/>
  <c r="J47" i="76"/>
  <c r="G47" i="76"/>
  <c r="H94" i="76"/>
  <c r="G94" i="76"/>
  <c r="H47" i="76"/>
  <c r="H95" i="76" s="1"/>
  <c r="H102" i="76" s="1"/>
  <c r="H126" i="76" s="1"/>
  <c r="N46" i="76"/>
  <c r="I94" i="76"/>
  <c r="I95" i="76" s="1"/>
  <c r="I102" i="76" s="1"/>
  <c r="I126" i="76" s="1"/>
  <c r="L79" i="76"/>
  <c r="L129" i="76"/>
  <c r="N129" i="76" s="1"/>
  <c r="D95" i="76"/>
  <c r="D102" i="76" s="1"/>
  <c r="D126" i="76" s="1"/>
  <c r="J94" i="76"/>
  <c r="C94" i="76"/>
  <c r="K94" i="76"/>
  <c r="K95" i="76" s="1"/>
  <c r="K102" i="76" s="1"/>
  <c r="K126" i="76" s="1"/>
  <c r="F95" i="76"/>
  <c r="F102" i="76" s="1"/>
  <c r="F126" i="76" s="1"/>
  <c r="E47" i="76"/>
  <c r="L31" i="76"/>
  <c r="L124" i="76"/>
  <c r="L138" i="74"/>
  <c r="L140" i="74"/>
  <c r="L139" i="74"/>
  <c r="I18" i="58"/>
  <c r="I18" i="59"/>
  <c r="N53" i="77"/>
  <c r="N20" i="77"/>
  <c r="N46" i="77"/>
  <c r="N73" i="77"/>
  <c r="L20" i="77"/>
  <c r="N64" i="77"/>
  <c r="N68" i="77" s="1"/>
  <c r="I131" i="77"/>
  <c r="N27" i="77"/>
  <c r="N31" i="77" s="1"/>
  <c r="L53" i="77"/>
  <c r="N61" i="77"/>
  <c r="N62" i="77" s="1"/>
  <c r="L73" i="77"/>
  <c r="N81" i="77"/>
  <c r="N83" i="77" s="1"/>
  <c r="C131" i="77"/>
  <c r="N24" i="77"/>
  <c r="N25" i="77" s="1"/>
  <c r="L46" i="77"/>
  <c r="N89" i="77"/>
  <c r="N90" i="77" s="1"/>
  <c r="N55" i="77"/>
  <c r="N59" i="77" s="1"/>
  <c r="N75" i="77"/>
  <c r="N79" i="77" s="1"/>
  <c r="N104" i="77"/>
  <c r="N124" i="77" s="1"/>
  <c r="N88" i="76"/>
  <c r="L131" i="76"/>
  <c r="N131" i="76" s="1"/>
  <c r="N20" i="76"/>
  <c r="N53" i="76"/>
  <c r="L20" i="76"/>
  <c r="N64" i="76"/>
  <c r="N68" i="76" s="1"/>
  <c r="L88" i="76"/>
  <c r="N27" i="76"/>
  <c r="N31" i="76" s="1"/>
  <c r="L53" i="76"/>
  <c r="N61" i="76"/>
  <c r="N62" i="76" s="1"/>
  <c r="L73" i="76"/>
  <c r="N81" i="76"/>
  <c r="N83" i="76" s="1"/>
  <c r="N24" i="76"/>
  <c r="N25" i="76" s="1"/>
  <c r="L46" i="76"/>
  <c r="L47" i="76" s="1"/>
  <c r="N89" i="76"/>
  <c r="N90" i="76" s="1"/>
  <c r="N55" i="76"/>
  <c r="N59" i="76" s="1"/>
  <c r="N75" i="76"/>
  <c r="N79" i="76" s="1"/>
  <c r="N104" i="76"/>
  <c r="N124" i="76" s="1"/>
  <c r="C130" i="74"/>
  <c r="L91" i="74"/>
  <c r="L47" i="77" l="1"/>
  <c r="M95" i="77"/>
  <c r="M102" i="77" s="1"/>
  <c r="M126" i="77" s="1"/>
  <c r="M132" i="77" s="1"/>
  <c r="M136" i="77" s="1"/>
  <c r="M143" i="77" s="1"/>
  <c r="C95" i="76"/>
  <c r="C102" i="76" s="1"/>
  <c r="C126" i="76" s="1"/>
  <c r="J95" i="76"/>
  <c r="J102" i="76" s="1"/>
  <c r="J126" i="76" s="1"/>
  <c r="C95" i="77"/>
  <c r="C102" i="77" s="1"/>
  <c r="K95" i="77"/>
  <c r="K102" i="77" s="1"/>
  <c r="K126" i="77" s="1"/>
  <c r="K132" i="77"/>
  <c r="K136" i="77" s="1"/>
  <c r="K143" i="77" s="1"/>
  <c r="F132" i="77"/>
  <c r="F136" i="77" s="1"/>
  <c r="F143" i="77" s="1"/>
  <c r="D132" i="77"/>
  <c r="D136" i="77" s="1"/>
  <c r="D143" i="77" s="1"/>
  <c r="H132" i="77"/>
  <c r="H136" i="77" s="1"/>
  <c r="H143" i="77" s="1"/>
  <c r="J95" i="77"/>
  <c r="J102" i="77" s="1"/>
  <c r="J126" i="77" s="1"/>
  <c r="G132" i="77"/>
  <c r="G136" i="77" s="1"/>
  <c r="G143" i="77" s="1"/>
  <c r="I132" i="77"/>
  <c r="I136" i="77" s="1"/>
  <c r="I143" i="77" s="1"/>
  <c r="E132" i="77"/>
  <c r="E136" i="77" s="1"/>
  <c r="E143" i="77" s="1"/>
  <c r="N47" i="77"/>
  <c r="C132" i="76"/>
  <c r="J132" i="76"/>
  <c r="J136" i="76" s="1"/>
  <c r="J143" i="76" s="1"/>
  <c r="I132" i="76"/>
  <c r="I136" i="76" s="1"/>
  <c r="I143" i="76" s="1"/>
  <c r="D132" i="76"/>
  <c r="D136" i="76" s="1"/>
  <c r="D143" i="76" s="1"/>
  <c r="G95" i="76"/>
  <c r="G102" i="76" s="1"/>
  <c r="G126" i="76" s="1"/>
  <c r="M132" i="76"/>
  <c r="M136" i="76" s="1"/>
  <c r="M143" i="76" s="1"/>
  <c r="H132" i="76"/>
  <c r="H136" i="76" s="1"/>
  <c r="H143" i="76" s="1"/>
  <c r="E132" i="76"/>
  <c r="E136" i="76" s="1"/>
  <c r="E143" i="76" s="1"/>
  <c r="N47" i="76"/>
  <c r="K132" i="76"/>
  <c r="K136" i="76" s="1"/>
  <c r="K143" i="76" s="1"/>
  <c r="F132" i="76"/>
  <c r="F136" i="76" s="1"/>
  <c r="F143" i="76" s="1"/>
  <c r="K18" i="59"/>
  <c r="K18" i="49" s="1"/>
  <c r="K18" i="58"/>
  <c r="L94" i="77"/>
  <c r="L95" i="77" s="1"/>
  <c r="L102" i="77" s="1"/>
  <c r="L126" i="77" s="1"/>
  <c r="L131" i="77"/>
  <c r="N131" i="77" s="1"/>
  <c r="N94" i="77"/>
  <c r="L94" i="76"/>
  <c r="L95" i="76" s="1"/>
  <c r="L102" i="76" s="1"/>
  <c r="L126" i="76" s="1"/>
  <c r="N94" i="76"/>
  <c r="K130" i="74"/>
  <c r="N91" i="74"/>
  <c r="C126" i="77" l="1"/>
  <c r="C132" i="77" s="1"/>
  <c r="C136" i="77" s="1"/>
  <c r="C143" i="77" s="1"/>
  <c r="N95" i="77"/>
  <c r="N102" i="77" s="1"/>
  <c r="N126" i="77" s="1"/>
  <c r="N132" i="77" s="1"/>
  <c r="N136" i="77" s="1"/>
  <c r="N143" i="77" s="1"/>
  <c r="J132" i="77"/>
  <c r="C136" i="76"/>
  <c r="C143" i="76" s="1"/>
  <c r="N95" i="76"/>
  <c r="N102" i="76" s="1"/>
  <c r="N126" i="76" s="1"/>
  <c r="G132" i="76"/>
  <c r="K18" i="46"/>
  <c r="N18" i="46" s="1"/>
  <c r="P18" i="46" s="1"/>
  <c r="N18" i="49"/>
  <c r="J136" i="77" l="1"/>
  <c r="J143" i="77" s="1"/>
  <c r="L132" i="77"/>
  <c r="L136" i="77" s="1"/>
  <c r="L143" i="77" s="1"/>
  <c r="G136" i="76"/>
  <c r="G143" i="76" s="1"/>
  <c r="L132" i="76"/>
  <c r="P18" i="49"/>
  <c r="M61" i="74"/>
  <c r="G45" i="78"/>
  <c r="L136" i="76" l="1"/>
  <c r="L143" i="76" s="1"/>
  <c r="N132" i="76"/>
  <c r="N136" i="76" s="1"/>
  <c r="N143" i="76" s="1"/>
  <c r="E5" i="73"/>
  <c r="D5" i="73" s="1"/>
  <c r="C5" i="73" s="1"/>
  <c r="D3" i="81"/>
  <c r="F5" i="81" s="1"/>
  <c r="D3" i="45"/>
  <c r="F5" i="45" s="1"/>
  <c r="E5" i="45" s="1"/>
  <c r="D5" i="45" s="1"/>
  <c r="C5" i="45" s="1"/>
  <c r="C24" i="11"/>
  <c r="K34" i="11"/>
  <c r="K35" i="11" s="1"/>
  <c r="J34" i="11"/>
  <c r="J35" i="11" s="1"/>
  <c r="I34" i="11"/>
  <c r="I35" i="11" s="1"/>
  <c r="H34" i="11"/>
  <c r="H35" i="11" s="1"/>
  <c r="G34" i="11"/>
  <c r="G35" i="11" s="1"/>
  <c r="F34" i="11"/>
  <c r="F35" i="11" s="1"/>
  <c r="E5" i="81" l="1"/>
  <c r="D5" i="81" s="1"/>
  <c r="C5" i="81" s="1"/>
  <c r="G5" i="81"/>
  <c r="D34" i="11"/>
  <c r="D35" i="11" s="1"/>
  <c r="D117" i="91" l="1" a="1"/>
  <c r="D117" i="91" s="1"/>
  <c r="D32" i="91" a="1"/>
  <c r="D32" i="91" s="1"/>
  <c r="D33" i="91" s="1"/>
  <c r="D128" i="91" a="1"/>
  <c r="D128" i="91" s="1"/>
  <c r="D85" i="91" a="1"/>
  <c r="D85" i="91" s="1"/>
  <c r="D36" i="91" a="1"/>
  <c r="D36" i="91" s="1"/>
  <c r="D115" i="91" a="1"/>
  <c r="D115" i="91" s="1"/>
  <c r="D63" i="91" a="1"/>
  <c r="D63" i="91" s="1"/>
  <c r="D16" i="91" a="1"/>
  <c r="D16" i="91" s="1"/>
  <c r="D101" i="91" a="1"/>
  <c r="D101" i="91" s="1"/>
  <c r="D113" i="91" a="1"/>
  <c r="D113" i="91" s="1"/>
  <c r="D52" i="91" a="1"/>
  <c r="D52" i="91" s="1"/>
  <c r="D74" i="91" a="1"/>
  <c r="D74" i="91" s="1"/>
  <c r="D42" i="91" a="1"/>
  <c r="D42" i="91" s="1"/>
  <c r="D108" i="91" a="1"/>
  <c r="D108" i="91" s="1"/>
  <c r="D23" i="91" a="1"/>
  <c r="D23" i="91" s="1"/>
  <c r="D65" i="91" a="1"/>
  <c r="D65" i="91" s="1"/>
  <c r="D124" i="91" a="1"/>
  <c r="D124" i="91" s="1"/>
  <c r="D79" i="91" a="1"/>
  <c r="D79" i="91" s="1"/>
  <c r="D26" i="91" a="1"/>
  <c r="D26" i="91" s="1"/>
  <c r="D137" i="91" s="1"/>
  <c r="D109" i="91" a="1"/>
  <c r="D109" i="91" s="1"/>
  <c r="D53" i="91" a="1"/>
  <c r="D53" i="91" s="1"/>
  <c r="D146" i="91" a="1"/>
  <c r="D146" i="91" s="1"/>
  <c r="D95" i="91" a="1"/>
  <c r="D95" i="91" s="1"/>
  <c r="D60" i="91" a="1"/>
  <c r="D60" i="91" s="1"/>
  <c r="D43" i="91" a="1"/>
  <c r="D43" i="91" s="1"/>
  <c r="D83" i="91" a="1"/>
  <c r="D83" i="91" s="1"/>
  <c r="D21" i="91" a="1"/>
  <c r="D21" i="91" s="1"/>
  <c r="D44" i="91" a="1"/>
  <c r="D44" i="91" s="1"/>
  <c r="D142" i="91" a="1"/>
  <c r="D142" i="91" s="1"/>
  <c r="D38" i="91" a="1"/>
  <c r="D38" i="91" s="1"/>
  <c r="D100" i="91" a="1"/>
  <c r="D100" i="91" s="1"/>
  <c r="D120" i="91" a="1"/>
  <c r="D120" i="91" s="1"/>
  <c r="D73" i="91" a="1"/>
  <c r="D73" i="91" s="1"/>
  <c r="D22" i="91" a="1"/>
  <c r="D22" i="91" s="1"/>
  <c r="D105" i="91" a="1"/>
  <c r="D105" i="91" s="1"/>
  <c r="D49" i="91" a="1"/>
  <c r="D49" i="91" s="1"/>
  <c r="D130" i="91" a="1"/>
  <c r="D130" i="91" s="1"/>
  <c r="D89" i="91" a="1"/>
  <c r="D89" i="91" s="1"/>
  <c r="D125" i="91" a="1"/>
  <c r="D125" i="91" s="1"/>
  <c r="D72" i="91" a="1"/>
  <c r="D72" i="91" s="1"/>
  <c r="D107" i="91" a="1"/>
  <c r="D107" i="91" s="1"/>
  <c r="D149" i="91" a="1"/>
  <c r="D149" i="91" s="1"/>
  <c r="D116" i="91" a="1"/>
  <c r="D116" i="91" s="1"/>
  <c r="D64" i="91" a="1"/>
  <c r="D64" i="91" s="1"/>
  <c r="D147" i="91" a="1"/>
  <c r="D147" i="91" s="1"/>
  <c r="D97" i="91" a="1"/>
  <c r="D97" i="91" s="1"/>
  <c r="D98" i="91" s="1"/>
  <c r="D45" i="91" a="1"/>
  <c r="D45" i="91" s="1"/>
  <c r="D126" i="91" a="1"/>
  <c r="D126" i="91" s="1"/>
  <c r="D20" i="91" a="1"/>
  <c r="D20" i="91" s="1"/>
  <c r="D121" i="91" a="1"/>
  <c r="D121" i="91" s="1"/>
  <c r="D37" i="91" a="1"/>
  <c r="D37" i="91" s="1"/>
  <c r="D112" i="91" a="1"/>
  <c r="D112" i="91" s="1"/>
  <c r="D58" i="91" a="1"/>
  <c r="D58" i="91" s="1"/>
  <c r="D131" i="91" a="1"/>
  <c r="D131" i="91" s="1"/>
  <c r="D90" i="91" a="1"/>
  <c r="D90" i="91" s="1"/>
  <c r="D41" i="91" a="1"/>
  <c r="D41" i="91" s="1"/>
  <c r="D122" i="91" a="1"/>
  <c r="D122" i="91" s="1"/>
  <c r="D75" i="91" a="1"/>
  <c r="D75" i="91" s="1"/>
  <c r="D51" i="91" a="1"/>
  <c r="D51" i="91" s="1"/>
  <c r="D24" i="91" a="1"/>
  <c r="D24" i="91" s="1"/>
  <c r="D94" i="91" a="1"/>
  <c r="D94" i="91" s="1"/>
  <c r="D119" i="91" a="1"/>
  <c r="D119" i="91" s="1"/>
  <c r="D47" i="91" a="1"/>
  <c r="D47" i="91" s="1"/>
  <c r="D48" i="91" a="1"/>
  <c r="D48" i="91" s="1"/>
  <c r="D106" i="91" a="1"/>
  <c r="D106" i="91" s="1"/>
  <c r="D50" i="91" a="1"/>
  <c r="D50" i="91" s="1"/>
  <c r="D127" i="91" a="1"/>
  <c r="D127" i="91" s="1"/>
  <c r="D84" i="91" a="1"/>
  <c r="D84" i="91" s="1"/>
  <c r="D35" i="91" a="1"/>
  <c r="D35" i="91" s="1"/>
  <c r="D118" i="91" a="1"/>
  <c r="D118" i="91" s="1"/>
  <c r="D69" i="91" a="1"/>
  <c r="D69" i="91" s="1"/>
  <c r="D70" i="91" s="1"/>
  <c r="D66" i="91" a="1"/>
  <c r="D66" i="91" s="1"/>
  <c r="D59" i="91" a="1"/>
  <c r="D59" i="91" s="1"/>
  <c r="D19" i="91" a="1"/>
  <c r="D19" i="91" s="1"/>
  <c r="D141" i="91" a="1"/>
  <c r="D141" i="91" s="1"/>
  <c r="D80" i="91" a="1"/>
  <c r="D80" i="91" s="1"/>
  <c r="D148" i="91" a="1"/>
  <c r="D148" i="91" s="1"/>
  <c r="D99" i="91" a="1"/>
  <c r="D99" i="91" s="1"/>
  <c r="D46" i="91" a="1"/>
  <c r="D46" i="91" s="1"/>
  <c r="D123" i="91" a="1"/>
  <c r="D123" i="91" s="1"/>
  <c r="D78" i="91" a="1"/>
  <c r="D78" i="91" s="1"/>
  <c r="D25" i="91" a="1"/>
  <c r="D25" i="91" s="1"/>
  <c r="D114" i="91" a="1"/>
  <c r="D114" i="91" s="1"/>
  <c r="D27" i="91" a="1"/>
  <c r="D27" i="91" s="1"/>
  <c r="D138" i="91" s="1"/>
  <c r="D86" i="91" a="1"/>
  <c r="D86" i="91" s="1"/>
  <c r="D93" i="91" a="1"/>
  <c r="D93" i="91" s="1"/>
  <c r="D129" i="91" a="1"/>
  <c r="D129" i="91" s="1"/>
  <c r="C43" i="91" a="1"/>
  <c r="C43" i="91" s="1"/>
  <c r="J43" i="91" s="1"/>
  <c r="C124" i="91" a="1"/>
  <c r="C124" i="91" s="1"/>
  <c r="J124" i="91" s="1"/>
  <c r="C79" i="91" a="1"/>
  <c r="C79" i="91" s="1"/>
  <c r="J79" i="91" s="1"/>
  <c r="C36" i="91" a="1"/>
  <c r="C36" i="91" s="1"/>
  <c r="J36" i="91" s="1"/>
  <c r="C115" i="91" a="1"/>
  <c r="C115" i="91" s="1"/>
  <c r="J115" i="91" s="1"/>
  <c r="C63" i="91" a="1"/>
  <c r="C63" i="91" s="1"/>
  <c r="C122" i="91" a="1"/>
  <c r="C122" i="91" s="1"/>
  <c r="J122" i="91" s="1"/>
  <c r="C74" i="91" a="1"/>
  <c r="C74" i="91" s="1"/>
  <c r="C146" i="91" a="1"/>
  <c r="C146" i="91" s="1"/>
  <c r="C86" i="91" a="1"/>
  <c r="C86" i="91" s="1"/>
  <c r="J86" i="91" s="1"/>
  <c r="C114" i="91" a="1"/>
  <c r="C114" i="91" s="1"/>
  <c r="C69" i="91" a="1"/>
  <c r="C69" i="91" s="1"/>
  <c r="C37" i="91" a="1"/>
  <c r="C37" i="91" s="1"/>
  <c r="C120" i="91" a="1"/>
  <c r="C120" i="91" s="1"/>
  <c r="C73" i="91" a="1"/>
  <c r="C73" i="91" s="1"/>
  <c r="C26" i="91" a="1"/>
  <c r="C26" i="91" s="1"/>
  <c r="C109" i="91" a="1"/>
  <c r="C109" i="91" s="1"/>
  <c r="J109" i="91" s="1"/>
  <c r="C53" i="91" a="1"/>
  <c r="C53" i="91" s="1"/>
  <c r="J53" i="91" s="1"/>
  <c r="C113" i="91" a="1"/>
  <c r="C113" i="91" s="1"/>
  <c r="J113" i="91" s="1"/>
  <c r="C130" i="91" a="1"/>
  <c r="C130" i="91" s="1"/>
  <c r="J130" i="91" s="1"/>
  <c r="C125" i="91" a="1"/>
  <c r="C125" i="91" s="1"/>
  <c r="C66" i="91" a="1"/>
  <c r="C66" i="91" s="1"/>
  <c r="C100" i="91" a="1"/>
  <c r="C100" i="91" s="1"/>
  <c r="C72" i="91" a="1"/>
  <c r="C72" i="91" s="1"/>
  <c r="C27" i="91" a="1"/>
  <c r="C27" i="91" s="1"/>
  <c r="C116" i="91" a="1"/>
  <c r="C116" i="91" s="1"/>
  <c r="C16" i="91" a="1"/>
  <c r="C16" i="91" s="1"/>
  <c r="C22" i="91" a="1"/>
  <c r="C22" i="91" s="1"/>
  <c r="C105" i="91" a="1"/>
  <c r="C105" i="91" s="1"/>
  <c r="C49" i="91" a="1"/>
  <c r="C49" i="91" s="1"/>
  <c r="C75" i="91" a="1"/>
  <c r="C75" i="91" s="1"/>
  <c r="J75" i="91" s="1"/>
  <c r="C121" i="91" a="1"/>
  <c r="C121" i="91" s="1"/>
  <c r="C95" i="91" a="1"/>
  <c r="C95" i="91" s="1"/>
  <c r="C20" i="91" a="1"/>
  <c r="C20" i="91" s="1"/>
  <c r="J20" i="91" s="1"/>
  <c r="C89" i="91" a="1"/>
  <c r="C89" i="91" s="1"/>
  <c r="C42" i="91" a="1"/>
  <c r="C42" i="91" s="1"/>
  <c r="J42" i="91" s="1"/>
  <c r="C24" i="91" a="1"/>
  <c r="C24" i="91" s="1"/>
  <c r="C149" i="91" a="1"/>
  <c r="C149" i="91" s="1"/>
  <c r="C23" i="91" a="1"/>
  <c r="C23" i="91" s="1"/>
  <c r="C112" i="91" a="1"/>
  <c r="C112" i="91" s="1"/>
  <c r="C64" i="91" a="1"/>
  <c r="C64" i="91" s="1"/>
  <c r="J64" i="91" s="1"/>
  <c r="C147" i="91" a="1"/>
  <c r="C147" i="91" s="1"/>
  <c r="C97" i="91" a="1"/>
  <c r="C97" i="91" s="1"/>
  <c r="C45" i="91" a="1"/>
  <c r="C45" i="91" s="1"/>
  <c r="C44" i="91" a="1"/>
  <c r="C44" i="91" s="1"/>
  <c r="C118" i="91" a="1"/>
  <c r="C118" i="91" s="1"/>
  <c r="C80" i="91" a="1"/>
  <c r="C80" i="91" s="1"/>
  <c r="C126" i="91" a="1"/>
  <c r="C126" i="91" s="1"/>
  <c r="C47" i="91" a="1"/>
  <c r="C47" i="91" s="1"/>
  <c r="C21" i="91" a="1"/>
  <c r="C21" i="91" s="1"/>
  <c r="C101" i="91" a="1"/>
  <c r="C101" i="91" s="1"/>
  <c r="C65" i="91" a="1"/>
  <c r="C65" i="91" s="1"/>
  <c r="C19" i="91" a="1"/>
  <c r="C19" i="91" s="1"/>
  <c r="C106" i="91" a="1"/>
  <c r="C106" i="91" s="1"/>
  <c r="J106" i="91" s="1"/>
  <c r="C58" i="91" a="1"/>
  <c r="C58" i="91" s="1"/>
  <c r="C131" i="91" a="1"/>
  <c r="C131" i="91" s="1"/>
  <c r="J131" i="91" s="1"/>
  <c r="C90" i="91" a="1"/>
  <c r="C90" i="91" s="1"/>
  <c r="C41" i="91" a="1"/>
  <c r="C41" i="91" s="1"/>
  <c r="C142" i="91" a="1"/>
  <c r="C142" i="91" s="1"/>
  <c r="C107" i="91" a="1"/>
  <c r="C107" i="91" s="1"/>
  <c r="C60" i="91" a="1"/>
  <c r="C60" i="91" s="1"/>
  <c r="C117" i="91" a="1"/>
  <c r="C117" i="91" s="1"/>
  <c r="J117" i="91" s="1"/>
  <c r="C85" i="91" a="1"/>
  <c r="C85" i="91" s="1"/>
  <c r="C59" i="91" a="1"/>
  <c r="C59" i="91" s="1"/>
  <c r="J59" i="91" s="1"/>
  <c r="C148" i="91" a="1"/>
  <c r="C148" i="91" s="1"/>
  <c r="C99" i="91" a="1"/>
  <c r="C99" i="91" s="1"/>
  <c r="J99" i="91" s="1"/>
  <c r="C50" i="91" a="1"/>
  <c r="C50" i="91" s="1"/>
  <c r="C127" i="91" a="1"/>
  <c r="C127" i="91" s="1"/>
  <c r="J127" i="91" s="1"/>
  <c r="C84" i="91" a="1"/>
  <c r="C84" i="91" s="1"/>
  <c r="C35" i="91" a="1"/>
  <c r="C35" i="91" s="1"/>
  <c r="C108" i="91" a="1"/>
  <c r="C108" i="91" s="1"/>
  <c r="J108" i="91" s="1"/>
  <c r="C38" i="91" a="1"/>
  <c r="C38" i="91" s="1"/>
  <c r="C52" i="91" a="1"/>
  <c r="C52" i="91" s="1"/>
  <c r="C83" i="91" a="1"/>
  <c r="C83" i="91" s="1"/>
  <c r="C119" i="91" a="1"/>
  <c r="C119" i="91" s="1"/>
  <c r="C51" i="91" a="1"/>
  <c r="C51" i="91" s="1"/>
  <c r="C141" i="91" a="1"/>
  <c r="C141" i="91" s="1"/>
  <c r="C93" i="91" a="1"/>
  <c r="C93" i="91" s="1"/>
  <c r="C46" i="91" a="1"/>
  <c r="C46" i="91" s="1"/>
  <c r="C123" i="91" a="1"/>
  <c r="C123" i="91" s="1"/>
  <c r="C78" i="91" a="1"/>
  <c r="C78" i="91" s="1"/>
  <c r="C25" i="91" a="1"/>
  <c r="C25" i="91" s="1"/>
  <c r="C94" i="91" a="1"/>
  <c r="C94" i="91" s="1"/>
  <c r="J94" i="91" s="1"/>
  <c r="C32" i="91" a="1"/>
  <c r="C32" i="91" s="1"/>
  <c r="C129" i="91" a="1"/>
  <c r="C129" i="91" s="1"/>
  <c r="C48" i="91" a="1"/>
  <c r="C48" i="91" s="1"/>
  <c r="C128" i="91" a="1"/>
  <c r="C128" i="91" s="1"/>
  <c r="D40" i="2" a="1"/>
  <c r="D40" i="2" s="1"/>
  <c r="J121" i="91" l="1"/>
  <c r="J84" i="91"/>
  <c r="J90" i="91"/>
  <c r="J44" i="91"/>
  <c r="J95" i="91"/>
  <c r="J38" i="91"/>
  <c r="J107" i="91"/>
  <c r="J142" i="91"/>
  <c r="J52" i="91"/>
  <c r="J47" i="91"/>
  <c r="J24" i="91"/>
  <c r="J37" i="91"/>
  <c r="J74" i="91"/>
  <c r="J49" i="91"/>
  <c r="J141" i="91"/>
  <c r="J105" i="91"/>
  <c r="J51" i="91"/>
  <c r="J22" i="91"/>
  <c r="J128" i="91"/>
  <c r="J119" i="91"/>
  <c r="J85" i="91"/>
  <c r="J101" i="91"/>
  <c r="J73" i="91"/>
  <c r="J21" i="91"/>
  <c r="J116" i="91"/>
  <c r="D76" i="91"/>
  <c r="C76" i="91"/>
  <c r="J80" i="91"/>
  <c r="J114" i="91"/>
  <c r="J25" i="91"/>
  <c r="J118" i="91"/>
  <c r="D81" i="91"/>
  <c r="D39" i="91"/>
  <c r="J23" i="91"/>
  <c r="D96" i="91"/>
  <c r="J46" i="91"/>
  <c r="J129" i="91"/>
  <c r="J125" i="91"/>
  <c r="J45" i="91"/>
  <c r="J50" i="91"/>
  <c r="H89" i="91"/>
  <c r="H126" i="91"/>
  <c r="H109" i="91"/>
  <c r="H127" i="91"/>
  <c r="H22" i="91"/>
  <c r="H53" i="91"/>
  <c r="H115" i="91"/>
  <c r="H114" i="91"/>
  <c r="H94" i="91"/>
  <c r="H107" i="91"/>
  <c r="H75" i="91"/>
  <c r="H117" i="91"/>
  <c r="H97" i="91"/>
  <c r="H120" i="91"/>
  <c r="H129" i="91"/>
  <c r="H48" i="91"/>
  <c r="H108" i="91"/>
  <c r="H80" i="91"/>
  <c r="H44" i="91"/>
  <c r="H52" i="91"/>
  <c r="H58" i="91"/>
  <c r="H105" i="91"/>
  <c r="H84" i="91"/>
  <c r="H106" i="91"/>
  <c r="H122" i="91"/>
  <c r="H38" i="91"/>
  <c r="H95" i="91"/>
  <c r="H63" i="91"/>
  <c r="H128" i="91"/>
  <c r="H26" i="91"/>
  <c r="H101" i="91"/>
  <c r="H142" i="91"/>
  <c r="H118" i="91"/>
  <c r="H69" i="91"/>
  <c r="H124" i="91"/>
  <c r="H49" i="91"/>
  <c r="H90" i="91"/>
  <c r="H72" i="91"/>
  <c r="H93" i="91"/>
  <c r="H113" i="91"/>
  <c r="H27" i="91"/>
  <c r="H83" i="91"/>
  <c r="H23" i="91"/>
  <c r="H119" i="91"/>
  <c r="H85" i="91"/>
  <c r="H25" i="91"/>
  <c r="H121" i="91"/>
  <c r="H141" i="91"/>
  <c r="H41" i="91"/>
  <c r="H78" i="91"/>
  <c r="H65" i="91"/>
  <c r="H79" i="91"/>
  <c r="H100" i="91"/>
  <c r="H19" i="91"/>
  <c r="H64" i="91"/>
  <c r="H112" i="91"/>
  <c r="H73" i="91"/>
  <c r="H66" i="91"/>
  <c r="H123" i="91"/>
  <c r="H32" i="91"/>
  <c r="H50" i="91"/>
  <c r="H46" i="91"/>
  <c r="H60" i="91"/>
  <c r="H86" i="91"/>
  <c r="H59" i="91"/>
  <c r="H45" i="91"/>
  <c r="H21" i="91"/>
  <c r="H42" i="91"/>
  <c r="H37" i="91"/>
  <c r="H24" i="91"/>
  <c r="H116" i="91"/>
  <c r="H20" i="91"/>
  <c r="H125" i="91"/>
  <c r="H36" i="91"/>
  <c r="H51" i="91"/>
  <c r="H74" i="91"/>
  <c r="H131" i="91"/>
  <c r="H35" i="91"/>
  <c r="H130" i="91"/>
  <c r="H99" i="91"/>
  <c r="H43" i="91"/>
  <c r="H47" i="91"/>
  <c r="J123" i="91"/>
  <c r="J126" i="91"/>
  <c r="C132" i="91"/>
  <c r="J112" i="91"/>
  <c r="J72" i="91"/>
  <c r="C137" i="91"/>
  <c r="J26" i="91"/>
  <c r="D67" i="91"/>
  <c r="J78" i="91"/>
  <c r="C81" i="91"/>
  <c r="D54" i="91"/>
  <c r="C61" i="91"/>
  <c r="J58" i="91"/>
  <c r="D91" i="91"/>
  <c r="C39" i="91"/>
  <c r="J35" i="91"/>
  <c r="J66" i="91"/>
  <c r="J120" i="91"/>
  <c r="J63" i="91"/>
  <c r="C67" i="91"/>
  <c r="D61" i="91"/>
  <c r="C96" i="91"/>
  <c r="J93" i="91"/>
  <c r="J60" i="91"/>
  <c r="J19" i="91"/>
  <c r="C28" i="91"/>
  <c r="D132" i="91"/>
  <c r="J65" i="91"/>
  <c r="C70" i="91"/>
  <c r="J69" i="91"/>
  <c r="D139" i="91"/>
  <c r="C138" i="91"/>
  <c r="J27" i="91"/>
  <c r="J48" i="91"/>
  <c r="J32" i="91"/>
  <c r="C33" i="91"/>
  <c r="J97" i="91"/>
  <c r="C98" i="91"/>
  <c r="C91" i="91"/>
  <c r="J89" i="91"/>
  <c r="G80" i="91"/>
  <c r="G123" i="91"/>
  <c r="G32" i="91"/>
  <c r="G65" i="91"/>
  <c r="G79" i="91"/>
  <c r="G122" i="91"/>
  <c r="G38" i="91"/>
  <c r="G47" i="91"/>
  <c r="I47" i="91" s="1"/>
  <c r="G37" i="91"/>
  <c r="G50" i="91"/>
  <c r="G119" i="91"/>
  <c r="G141" i="91"/>
  <c r="G142" i="91"/>
  <c r="G63" i="91"/>
  <c r="I63" i="91" s="1"/>
  <c r="G116" i="91"/>
  <c r="G20" i="91"/>
  <c r="G46" i="91"/>
  <c r="G60" i="91"/>
  <c r="G113" i="91"/>
  <c r="G27" i="91"/>
  <c r="G35" i="91"/>
  <c r="G128" i="91"/>
  <c r="G26" i="91"/>
  <c r="G52" i="91"/>
  <c r="G101" i="91"/>
  <c r="G125" i="91"/>
  <c r="G36" i="91"/>
  <c r="G51" i="91"/>
  <c r="G100" i="91"/>
  <c r="G19" i="91"/>
  <c r="G78" i="91"/>
  <c r="G85" i="91"/>
  <c r="G21" i="91"/>
  <c r="G72" i="91"/>
  <c r="G130" i="91"/>
  <c r="G44" i="91"/>
  <c r="G89" i="91"/>
  <c r="G118" i="91"/>
  <c r="G25" i="91"/>
  <c r="G43" i="91"/>
  <c r="G86" i="91"/>
  <c r="G131" i="91"/>
  <c r="G59" i="91"/>
  <c r="G73" i="91"/>
  <c r="G66" i="91"/>
  <c r="I66" i="91" s="1"/>
  <c r="G41" i="91"/>
  <c r="G99" i="91"/>
  <c r="G121" i="91"/>
  <c r="G23" i="91"/>
  <c r="G75" i="91"/>
  <c r="G109" i="91"/>
  <c r="G127" i="91"/>
  <c r="G22" i="91"/>
  <c r="G74" i="91"/>
  <c r="G108" i="91"/>
  <c r="G112" i="91"/>
  <c r="G42" i="91"/>
  <c r="G24" i="91"/>
  <c r="G94" i="91"/>
  <c r="G114" i="91"/>
  <c r="G124" i="91"/>
  <c r="G58" i="91"/>
  <c r="G97" i="91"/>
  <c r="G120" i="91"/>
  <c r="G115" i="91"/>
  <c r="G69" i="91"/>
  <c r="G83" i="91"/>
  <c r="G126" i="91"/>
  <c r="G93" i="91"/>
  <c r="G105" i="91"/>
  <c r="G107" i="91"/>
  <c r="G95" i="91"/>
  <c r="G49" i="91"/>
  <c r="G84" i="91"/>
  <c r="G106" i="91"/>
  <c r="G45" i="91"/>
  <c r="I45" i="91" s="1"/>
  <c r="G53" i="91"/>
  <c r="I53" i="91" s="1"/>
  <c r="G64" i="91"/>
  <c r="G90" i="91"/>
  <c r="G117" i="91"/>
  <c r="G129" i="91"/>
  <c r="G48" i="91"/>
  <c r="D28" i="91"/>
  <c r="D87" i="91"/>
  <c r="J83" i="91"/>
  <c r="C87" i="91"/>
  <c r="C54" i="91"/>
  <c r="J41" i="91"/>
  <c r="C34" i="11"/>
  <c r="I42" i="91" l="1"/>
  <c r="I69" i="91"/>
  <c r="I126" i="91"/>
  <c r="I78" i="91"/>
  <c r="I79" i="91"/>
  <c r="I127" i="91"/>
  <c r="I72" i="91"/>
  <c r="I74" i="91"/>
  <c r="I120" i="91"/>
  <c r="I65" i="91"/>
  <c r="I97" i="91"/>
  <c r="I109" i="91"/>
  <c r="I25" i="91"/>
  <c r="I32" i="91"/>
  <c r="I75" i="91"/>
  <c r="I123" i="91"/>
  <c r="I49" i="91"/>
  <c r="I124" i="91"/>
  <c r="I23" i="91"/>
  <c r="I80" i="91"/>
  <c r="I44" i="91"/>
  <c r="I107" i="91"/>
  <c r="I119" i="91"/>
  <c r="I117" i="91"/>
  <c r="I83" i="91"/>
  <c r="I108" i="91"/>
  <c r="I38" i="91"/>
  <c r="D55" i="91"/>
  <c r="I22" i="91"/>
  <c r="I100" i="91"/>
  <c r="I85" i="91"/>
  <c r="I58" i="91"/>
  <c r="I128" i="91"/>
  <c r="I50" i="91"/>
  <c r="I37" i="91"/>
  <c r="I118" i="91"/>
  <c r="I89" i="91"/>
  <c r="I73" i="91"/>
  <c r="I59" i="91"/>
  <c r="I122" i="91"/>
  <c r="I41" i="91"/>
  <c r="I130" i="91"/>
  <c r="I84" i="91"/>
  <c r="I121" i="91"/>
  <c r="I116" i="91"/>
  <c r="I64" i="91"/>
  <c r="C139" i="91"/>
  <c r="I99" i="91"/>
  <c r="I141" i="91"/>
  <c r="J100" i="91"/>
  <c r="I35" i="91"/>
  <c r="I19" i="91"/>
  <c r="I24" i="91"/>
  <c r="I46" i="91"/>
  <c r="I26" i="91"/>
  <c r="I114" i="91"/>
  <c r="C55" i="91"/>
  <c r="D102" i="91"/>
  <c r="I60" i="91"/>
  <c r="I93" i="91"/>
  <c r="I101" i="91"/>
  <c r="I129" i="91"/>
  <c r="I115" i="91"/>
  <c r="I113" i="91"/>
  <c r="C102" i="91"/>
  <c r="I105" i="91"/>
  <c r="I48" i="91"/>
  <c r="I131" i="91"/>
  <c r="I90" i="91"/>
  <c r="I106" i="91"/>
  <c r="I86" i="91"/>
  <c r="E59" i="91"/>
  <c r="E45" i="91"/>
  <c r="E97" i="91"/>
  <c r="E131" i="91"/>
  <c r="E116" i="91"/>
  <c r="E114" i="91"/>
  <c r="E32" i="91"/>
  <c r="E86" i="91"/>
  <c r="E43" i="91"/>
  <c r="E122" i="91"/>
  <c r="E51" i="91"/>
  <c r="E21" i="91"/>
  <c r="E73" i="91"/>
  <c r="E37" i="91"/>
  <c r="E53" i="91"/>
  <c r="E125" i="91"/>
  <c r="E119" i="91"/>
  <c r="E41" i="91"/>
  <c r="E79" i="91"/>
  <c r="E113" i="91"/>
  <c r="E50" i="91"/>
  <c r="E69" i="91"/>
  <c r="E129" i="91"/>
  <c r="E99" i="91"/>
  <c r="E115" i="91"/>
  <c r="E58" i="91"/>
  <c r="E106" i="91"/>
  <c r="E126" i="91"/>
  <c r="E130" i="91"/>
  <c r="E127" i="91"/>
  <c r="E95" i="91"/>
  <c r="E20" i="91"/>
  <c r="E35" i="91"/>
  <c r="E101" i="91"/>
  <c r="E105" i="91"/>
  <c r="E89" i="91"/>
  <c r="E47" i="91"/>
  <c r="E72" i="91"/>
  <c r="E85" i="91"/>
  <c r="E120" i="91"/>
  <c r="E121" i="91"/>
  <c r="E65" i="91"/>
  <c r="E142" i="91"/>
  <c r="E23" i="91"/>
  <c r="E90" i="91"/>
  <c r="E93" i="91"/>
  <c r="E19" i="91"/>
  <c r="E64" i="91"/>
  <c r="E27" i="91"/>
  <c r="E117" i="91"/>
  <c r="E94" i="91"/>
  <c r="E46" i="91"/>
  <c r="E38" i="91"/>
  <c r="E44" i="91"/>
  <c r="E24" i="91"/>
  <c r="E100" i="91"/>
  <c r="E109" i="91"/>
  <c r="E25" i="91"/>
  <c r="E52" i="91"/>
  <c r="E108" i="91"/>
  <c r="E141" i="91"/>
  <c r="E74" i="91"/>
  <c r="E42" i="91"/>
  <c r="E75" i="91"/>
  <c r="E84" i="91"/>
  <c r="E123" i="91"/>
  <c r="E124" i="91"/>
  <c r="E112" i="91"/>
  <c r="E22" i="91"/>
  <c r="E36" i="91"/>
  <c r="E107" i="91"/>
  <c r="E78" i="91"/>
  <c r="E118" i="91"/>
  <c r="E49" i="91"/>
  <c r="E63" i="91"/>
  <c r="E66" i="91"/>
  <c r="E48" i="91"/>
  <c r="E128" i="91"/>
  <c r="E26" i="91"/>
  <c r="E80" i="91"/>
  <c r="E83" i="91"/>
  <c r="E60" i="91"/>
  <c r="I52" i="91"/>
  <c r="F45" i="91"/>
  <c r="F20" i="91"/>
  <c r="F121" i="91"/>
  <c r="F52" i="91"/>
  <c r="F125" i="91"/>
  <c r="F27" i="91"/>
  <c r="F90" i="91"/>
  <c r="F21" i="91"/>
  <c r="F95" i="91"/>
  <c r="F63" i="91"/>
  <c r="F38" i="91"/>
  <c r="F44" i="91"/>
  <c r="F107" i="91"/>
  <c r="F43" i="91"/>
  <c r="F26" i="91"/>
  <c r="F47" i="91"/>
  <c r="F80" i="91"/>
  <c r="F50" i="91"/>
  <c r="F72" i="91"/>
  <c r="F126" i="91"/>
  <c r="F83" i="91"/>
  <c r="F114" i="91"/>
  <c r="F94" i="91"/>
  <c r="F100" i="91"/>
  <c r="F141" i="91"/>
  <c r="F99" i="91"/>
  <c r="F35" i="91"/>
  <c r="F106" i="91"/>
  <c r="F129" i="91"/>
  <c r="F32" i="91"/>
  <c r="F119" i="91"/>
  <c r="F75" i="91"/>
  <c r="F108" i="91"/>
  <c r="F60" i="91"/>
  <c r="F19" i="91"/>
  <c r="F49" i="91"/>
  <c r="F113" i="91"/>
  <c r="F122" i="91"/>
  <c r="F101" i="91"/>
  <c r="F37" i="91"/>
  <c r="F69" i="91"/>
  <c r="F118" i="91"/>
  <c r="F85" i="91"/>
  <c r="F89" i="91"/>
  <c r="F130" i="91"/>
  <c r="F97" i="91"/>
  <c r="F79" i="91"/>
  <c r="F74" i="91"/>
  <c r="F36" i="91"/>
  <c r="F24" i="91"/>
  <c r="F73" i="91"/>
  <c r="F117" i="91"/>
  <c r="F64" i="91"/>
  <c r="F115" i="91"/>
  <c r="F78" i="91"/>
  <c r="F51" i="91"/>
  <c r="F86" i="91"/>
  <c r="F66" i="91"/>
  <c r="F131" i="91"/>
  <c r="F65" i="91"/>
  <c r="F124" i="91"/>
  <c r="F93" i="91"/>
  <c r="F123" i="91"/>
  <c r="F127" i="91"/>
  <c r="F112" i="91"/>
  <c r="F142" i="91"/>
  <c r="F128" i="91"/>
  <c r="F53" i="91"/>
  <c r="F120" i="91"/>
  <c r="F46" i="91"/>
  <c r="F58" i="91"/>
  <c r="F25" i="91"/>
  <c r="F59" i="91"/>
  <c r="F42" i="91"/>
  <c r="F105" i="91"/>
  <c r="F48" i="91"/>
  <c r="F23" i="91"/>
  <c r="F22" i="91"/>
  <c r="F84" i="91"/>
  <c r="F116" i="91"/>
  <c r="F41" i="91"/>
  <c r="F109" i="91"/>
  <c r="I20" i="91"/>
  <c r="I51" i="91"/>
  <c r="I21" i="91"/>
  <c r="I95" i="91"/>
  <c r="I142" i="91"/>
  <c r="I112" i="91"/>
  <c r="I36" i="91"/>
  <c r="I43" i="91"/>
  <c r="I125" i="91"/>
  <c r="I27" i="91"/>
  <c r="I94" i="91"/>
  <c r="C36" i="11"/>
  <c r="C103" i="91" l="1"/>
  <c r="C110" i="91" s="1"/>
  <c r="C134" i="91" s="1"/>
  <c r="C136" i="91" s="1"/>
  <c r="C140" i="91" s="1"/>
  <c r="C144" i="91" s="1"/>
  <c r="C151" i="91" s="1"/>
  <c r="D103" i="91"/>
  <c r="D110" i="91" s="1"/>
  <c r="D134" i="91" s="1"/>
  <c r="D136" i="91" s="1"/>
  <c r="D140" i="91" s="1"/>
  <c r="D144" i="91" s="1"/>
  <c r="D151" i="91" s="1"/>
  <c r="K24" i="91"/>
  <c r="K25" i="91"/>
  <c r="K107" i="91"/>
  <c r="K53" i="91"/>
  <c r="K52" i="91"/>
  <c r="K51" i="91"/>
  <c r="K37" i="11"/>
  <c r="J37" i="11"/>
  <c r="I37" i="11"/>
  <c r="H37" i="11"/>
  <c r="G37" i="11"/>
  <c r="F37" i="11"/>
  <c r="D37" i="11"/>
  <c r="K36" i="11"/>
  <c r="J36" i="11"/>
  <c r="I36" i="11"/>
  <c r="H36" i="11"/>
  <c r="G36" i="11"/>
  <c r="F36" i="11"/>
  <c r="D36" i="11"/>
  <c r="C6" i="10"/>
  <c r="D6" i="10"/>
  <c r="E6" i="10"/>
  <c r="F6" i="10"/>
  <c r="G6" i="10"/>
  <c r="H6" i="10"/>
  <c r="I6" i="10"/>
  <c r="J6" i="10"/>
  <c r="K6" i="10"/>
  <c r="L6" i="10"/>
  <c r="M6" i="10"/>
  <c r="N6" i="10"/>
  <c r="O6" i="10"/>
  <c r="P6" i="10"/>
  <c r="N9" i="10"/>
  <c r="P9" i="10" s="1"/>
  <c r="N10" i="10"/>
  <c r="P10" i="10" s="1"/>
  <c r="N11" i="10"/>
  <c r="C12" i="10"/>
  <c r="D12" i="10"/>
  <c r="E12" i="10"/>
  <c r="F12" i="10"/>
  <c r="G12" i="10"/>
  <c r="H12" i="10"/>
  <c r="I12" i="10"/>
  <c r="J12" i="10"/>
  <c r="K12" i="10"/>
  <c r="L12" i="10"/>
  <c r="M12" i="10"/>
  <c r="O12" i="10"/>
  <c r="N15" i="10"/>
  <c r="P15" i="10" s="1"/>
  <c r="N16" i="10"/>
  <c r="P16" i="10" s="1"/>
  <c r="N17" i="10"/>
  <c r="P17" i="10" s="1"/>
  <c r="C18" i="10"/>
  <c r="D18" i="10"/>
  <c r="E18" i="10"/>
  <c r="F18" i="10"/>
  <c r="G18" i="10"/>
  <c r="H18" i="10"/>
  <c r="I18" i="10"/>
  <c r="J18" i="10"/>
  <c r="K18" i="10"/>
  <c r="L18" i="10"/>
  <c r="M18" i="10"/>
  <c r="O18" i="10"/>
  <c r="N21" i="10"/>
  <c r="P21" i="10" s="1"/>
  <c r="N22" i="10"/>
  <c r="P22" i="10" s="1"/>
  <c r="N23" i="10"/>
  <c r="C24" i="10"/>
  <c r="D24" i="10"/>
  <c r="E24" i="10"/>
  <c r="F24" i="10"/>
  <c r="G24" i="10"/>
  <c r="H24" i="10"/>
  <c r="I24" i="10"/>
  <c r="J24" i="10"/>
  <c r="K24" i="10"/>
  <c r="L24" i="10"/>
  <c r="M24" i="10"/>
  <c r="O24" i="10"/>
  <c r="N27" i="10"/>
  <c r="P27" i="10" s="1"/>
  <c r="N28" i="10"/>
  <c r="P28" i="10" s="1"/>
  <c r="N29" i="10"/>
  <c r="P29" i="10" s="1"/>
  <c r="N30" i="10"/>
  <c r="P30" i="10" s="1"/>
  <c r="N31" i="10"/>
  <c r="P31" i="10" s="1"/>
  <c r="N32" i="10"/>
  <c r="P32" i="10" s="1"/>
  <c r="N33" i="10"/>
  <c r="P33" i="10" s="1"/>
  <c r="N34" i="10"/>
  <c r="P34" i="10" s="1"/>
  <c r="N35" i="10"/>
  <c r="P35" i="10" s="1"/>
  <c r="N36" i="10"/>
  <c r="P36" i="10" s="1"/>
  <c r="N37" i="10"/>
  <c r="P37" i="10" s="1"/>
  <c r="C38" i="10"/>
  <c r="D38" i="10"/>
  <c r="E38" i="10"/>
  <c r="F38" i="10"/>
  <c r="G38" i="10"/>
  <c r="H38" i="10"/>
  <c r="I38" i="10"/>
  <c r="J38" i="10"/>
  <c r="K38" i="10"/>
  <c r="L38" i="10"/>
  <c r="M38" i="10"/>
  <c r="O38" i="10"/>
  <c r="N41" i="10"/>
  <c r="P41" i="10" s="1"/>
  <c r="N42" i="10"/>
  <c r="P42" i="10" s="1"/>
  <c r="N43" i="10"/>
  <c r="N44" i="10"/>
  <c r="P44" i="10" s="1"/>
  <c r="N45" i="10"/>
  <c r="P45" i="10" s="1"/>
  <c r="N46" i="10"/>
  <c r="P46" i="10" s="1"/>
  <c r="N47" i="10"/>
  <c r="P47" i="10" s="1"/>
  <c r="N48" i="10"/>
  <c r="P48" i="10" s="1"/>
  <c r="N49" i="10"/>
  <c r="P49" i="10" s="1"/>
  <c r="N50" i="10"/>
  <c r="P50" i="10" s="1"/>
  <c r="N51" i="10"/>
  <c r="P51" i="10" s="1"/>
  <c r="C52" i="10"/>
  <c r="D52" i="10"/>
  <c r="E52" i="10"/>
  <c r="F52" i="10"/>
  <c r="G52" i="10"/>
  <c r="H52" i="10"/>
  <c r="I52" i="10"/>
  <c r="J52" i="10"/>
  <c r="K52" i="10"/>
  <c r="L52" i="10"/>
  <c r="M52" i="10"/>
  <c r="O52" i="10"/>
  <c r="N55" i="10"/>
  <c r="P55" i="10" s="1"/>
  <c r="N56" i="10"/>
  <c r="P56" i="10" s="1"/>
  <c r="N57" i="10"/>
  <c r="P57" i="10" s="1"/>
  <c r="C58" i="10"/>
  <c r="D58" i="10"/>
  <c r="E58" i="10"/>
  <c r="F58" i="10"/>
  <c r="G58" i="10"/>
  <c r="H58" i="10"/>
  <c r="I58" i="10"/>
  <c r="J58" i="10"/>
  <c r="K58" i="10"/>
  <c r="L58" i="10"/>
  <c r="M58" i="10"/>
  <c r="O58" i="10"/>
  <c r="N61" i="10"/>
  <c r="P61" i="10" s="1"/>
  <c r="N62" i="10"/>
  <c r="P62" i="10" s="1"/>
  <c r="N63" i="10"/>
  <c r="C64" i="10"/>
  <c r="D64" i="10"/>
  <c r="E64" i="10"/>
  <c r="F64" i="10"/>
  <c r="G64" i="10"/>
  <c r="H64" i="10"/>
  <c r="I64" i="10"/>
  <c r="J64" i="10"/>
  <c r="K64" i="10"/>
  <c r="L64" i="10"/>
  <c r="M64" i="10"/>
  <c r="O64" i="10"/>
  <c r="N67" i="10"/>
  <c r="P67" i="10" s="1"/>
  <c r="N68" i="10"/>
  <c r="P68" i="10" s="1"/>
  <c r="N69" i="10"/>
  <c r="P69" i="10" s="1"/>
  <c r="C70" i="10"/>
  <c r="D70" i="10"/>
  <c r="E70" i="10"/>
  <c r="F70" i="10"/>
  <c r="G70" i="10"/>
  <c r="H70" i="10"/>
  <c r="I70" i="10"/>
  <c r="J70" i="10"/>
  <c r="K70" i="10"/>
  <c r="L70" i="10"/>
  <c r="M70" i="10"/>
  <c r="O70" i="10"/>
  <c r="N73" i="10"/>
  <c r="P73" i="10" s="1"/>
  <c r="N74" i="10"/>
  <c r="P74" i="10" s="1"/>
  <c r="N75" i="10"/>
  <c r="P75" i="10" s="1"/>
  <c r="C76" i="10"/>
  <c r="D76" i="10"/>
  <c r="E76" i="10"/>
  <c r="F76" i="10"/>
  <c r="G76" i="10"/>
  <c r="H76" i="10"/>
  <c r="I76" i="10"/>
  <c r="J76" i="10"/>
  <c r="K76" i="10"/>
  <c r="L76" i="10"/>
  <c r="M76" i="10"/>
  <c r="O76" i="10"/>
  <c r="N38" i="10" l="1"/>
  <c r="N58" i="10"/>
  <c r="N18" i="10"/>
  <c r="N24" i="10"/>
  <c r="N12" i="10"/>
  <c r="N64" i="10"/>
  <c r="P18" i="10"/>
  <c r="N76" i="10"/>
  <c r="N70" i="10"/>
  <c r="N52" i="10"/>
  <c r="P70" i="10"/>
  <c r="P76" i="10"/>
  <c r="P38" i="10"/>
  <c r="P58" i="10"/>
  <c r="P63" i="10"/>
  <c r="P64" i="10" s="1"/>
  <c r="P43" i="10"/>
  <c r="P52" i="10" s="1"/>
  <c r="P23" i="10"/>
  <c r="P24" i="10" s="1"/>
  <c r="P11" i="10"/>
  <c r="P12" i="10" s="1"/>
  <c r="S160" i="63" l="1"/>
  <c r="S159" i="63"/>
  <c r="S158" i="63"/>
  <c r="S157" i="63"/>
  <c r="S148" i="63"/>
  <c r="S149" i="63"/>
  <c r="S144" i="63"/>
  <c r="S142" i="63"/>
  <c r="S141" i="63"/>
  <c r="S139" i="63"/>
  <c r="S133" i="63"/>
  <c r="S134" i="63"/>
  <c r="S135" i="63"/>
  <c r="S136" i="63"/>
  <c r="S137" i="63"/>
  <c r="S138" i="63"/>
  <c r="S131" i="63"/>
  <c r="S132" i="63"/>
  <c r="S123" i="63"/>
  <c r="S124" i="63"/>
  <c r="S125" i="63"/>
  <c r="S126" i="63"/>
  <c r="S127" i="63"/>
  <c r="S116" i="63"/>
  <c r="S117" i="63"/>
  <c r="S114" i="63"/>
  <c r="S86" i="63"/>
  <c r="S87" i="63"/>
  <c r="S76" i="63"/>
  <c r="S73" i="63"/>
  <c r="S64" i="63"/>
  <c r="S51" i="63"/>
  <c r="S49" i="63"/>
  <c r="S44" i="63"/>
  <c r="S33" i="63"/>
  <c r="O69" i="62"/>
  <c r="O66" i="62"/>
  <c r="O45" i="62"/>
  <c r="E41" i="62"/>
  <c r="G41" i="62" s="1"/>
  <c r="G8" i="81"/>
  <c r="G11" i="81"/>
  <c r="D32" i="2" l="1" a="1"/>
  <c r="D32" i="2" s="1"/>
  <c r="D31" i="2" a="1"/>
  <c r="D31" i="2" s="1"/>
  <c r="D30" i="2" a="1"/>
  <c r="D30" i="2" s="1"/>
  <c r="D29" i="2" a="1"/>
  <c r="D29" i="2" s="1"/>
  <c r="B5" i="45"/>
  <c r="B4" i="45"/>
  <c r="B2" i="68" s="1"/>
  <c r="E77" i="89"/>
  <c r="D77" i="89"/>
  <c r="C77" i="89"/>
  <c r="B77" i="89"/>
  <c r="F76" i="89"/>
  <c r="F75" i="89"/>
  <c r="F74" i="89"/>
  <c r="F73" i="89"/>
  <c r="F72" i="89"/>
  <c r="F71" i="89"/>
  <c r="F70" i="89"/>
  <c r="F69" i="89"/>
  <c r="F68" i="89"/>
  <c r="F67" i="89"/>
  <c r="F66" i="89"/>
  <c r="F65" i="89"/>
  <c r="F64" i="89"/>
  <c r="F63" i="89"/>
  <c r="F62" i="89"/>
  <c r="F61" i="89"/>
  <c r="F60" i="89"/>
  <c r="F59" i="89"/>
  <c r="F58" i="89"/>
  <c r="F57" i="89"/>
  <c r="F53" i="89"/>
  <c r="E53" i="89"/>
  <c r="D53" i="89"/>
  <c r="C53" i="89"/>
  <c r="G52" i="89"/>
  <c r="G51" i="89"/>
  <c r="G50" i="89"/>
  <c r="G49" i="89"/>
  <c r="G48" i="89"/>
  <c r="G47" i="89"/>
  <c r="G46" i="89"/>
  <c r="G45" i="89"/>
  <c r="G44" i="89"/>
  <c r="G43" i="89"/>
  <c r="G42" i="89"/>
  <c r="G41" i="89"/>
  <c r="G40" i="89"/>
  <c r="G39" i="89"/>
  <c r="G38" i="89"/>
  <c r="G37" i="89"/>
  <c r="G36" i="89"/>
  <c r="G35" i="89"/>
  <c r="G34" i="89"/>
  <c r="G33" i="89"/>
  <c r="H29" i="89"/>
  <c r="G29" i="89"/>
  <c r="F29" i="89"/>
  <c r="E29" i="89"/>
  <c r="I28" i="89"/>
  <c r="I27" i="89"/>
  <c r="I26" i="89"/>
  <c r="I25" i="89"/>
  <c r="I24" i="89"/>
  <c r="I23" i="89"/>
  <c r="I22" i="89"/>
  <c r="I21" i="89"/>
  <c r="I20" i="89"/>
  <c r="I19" i="89"/>
  <c r="I18" i="89"/>
  <c r="I17" i="89"/>
  <c r="I16" i="89"/>
  <c r="I15" i="89"/>
  <c r="I14" i="89"/>
  <c r="I13" i="89"/>
  <c r="I12" i="89"/>
  <c r="I11" i="89"/>
  <c r="I10" i="89"/>
  <c r="I9" i="89"/>
  <c r="B3" i="50" l="1"/>
  <c r="B3" i="76"/>
  <c r="B3" i="77"/>
  <c r="B2" i="50"/>
  <c r="B2" i="76"/>
  <c r="B2" i="77"/>
  <c r="K72" i="91"/>
  <c r="K108" i="91"/>
  <c r="K115" i="91"/>
  <c r="B2" i="63"/>
  <c r="B2" i="58"/>
  <c r="B2" i="62"/>
  <c r="B2" i="24"/>
  <c r="A1" i="13"/>
  <c r="B2" i="39"/>
  <c r="B2" i="79"/>
  <c r="B2" i="92"/>
  <c r="B2" i="70"/>
  <c r="B2" i="52"/>
  <c r="B2" i="51"/>
  <c r="B2" i="67"/>
  <c r="B2" i="59"/>
  <c r="B2" i="49"/>
  <c r="B2" i="82"/>
  <c r="B2" i="10"/>
  <c r="B2" i="83"/>
  <c r="B2" i="42"/>
  <c r="B2" i="54"/>
  <c r="B33" i="54" s="1"/>
  <c r="B2" i="46"/>
  <c r="B3" i="51"/>
  <c r="B3" i="24"/>
  <c r="B3" i="62"/>
  <c r="B3" i="59"/>
  <c r="B3" i="58"/>
  <c r="B3" i="63"/>
  <c r="B3" i="92"/>
  <c r="B3" i="79"/>
  <c r="B3" i="90"/>
  <c r="D13" i="90" s="1"/>
  <c r="B3" i="10"/>
  <c r="B3" i="83"/>
  <c r="B3" i="46"/>
  <c r="B3" i="42"/>
  <c r="C16" i="54"/>
  <c r="B3" i="82"/>
  <c r="G54" i="82" s="1" a="1"/>
  <c r="G54" i="82" s="1"/>
  <c r="H54" i="82" s="1"/>
  <c r="B3" i="49"/>
  <c r="I29" i="89"/>
  <c r="F77" i="89"/>
  <c r="H77" i="89" s="1"/>
  <c r="G53" i="89"/>
  <c r="I53" i="89" s="1"/>
  <c r="K141" i="91"/>
  <c r="K131" i="91"/>
  <c r="B3" i="22"/>
  <c r="B2" i="90"/>
  <c r="B2" i="88"/>
  <c r="B2" i="75"/>
  <c r="B3" i="75"/>
  <c r="B5" i="73"/>
  <c r="C2" i="86"/>
  <c r="C155" i="86" s="1"/>
  <c r="B2" i="22"/>
  <c r="B3" i="88"/>
  <c r="B5" i="81"/>
  <c r="B2" i="87"/>
  <c r="B2" i="74"/>
  <c r="B2" i="89"/>
  <c r="B4" i="73"/>
  <c r="B3" i="87"/>
  <c r="B3" i="74"/>
  <c r="B3" i="89"/>
  <c r="C3" i="86"/>
  <c r="E50" i="86" s="1"/>
  <c r="B2" i="23"/>
  <c r="B2" i="18"/>
  <c r="B2" i="91"/>
  <c r="B3" i="23"/>
  <c r="B3" i="18"/>
  <c r="B2" i="16"/>
  <c r="B2" i="78"/>
  <c r="B4" i="81"/>
  <c r="B3" i="16"/>
  <c r="B3" i="78"/>
  <c r="K116" i="91"/>
  <c r="K106" i="91"/>
  <c r="K95" i="91"/>
  <c r="K113" i="91"/>
  <c r="H64" i="63"/>
  <c r="I64" i="63" s="1"/>
  <c r="K64" i="63" s="1"/>
  <c r="H69" i="79"/>
  <c r="K69" i="79"/>
  <c r="M69" i="79"/>
  <c r="O69" i="79" s="1"/>
  <c r="N69" i="79"/>
  <c r="D25" i="23" l="1" a="1"/>
  <c r="D25" i="23" s="1"/>
  <c r="D30" i="23" a="1"/>
  <c r="D30" i="23" s="1"/>
  <c r="D17" i="16" a="1"/>
  <c r="D17" i="16" s="1"/>
  <c r="E17" i="16" s="1"/>
  <c r="D39" i="16" a="1"/>
  <c r="D39" i="16" s="1"/>
  <c r="D46" i="16" s="1"/>
  <c r="D41" i="88" a="1"/>
  <c r="D41" i="88" s="1"/>
  <c r="D14" i="88" a="1"/>
  <c r="D14" i="88" s="1"/>
  <c r="D59" i="88" a="1"/>
  <c r="D59" i="88" s="1"/>
  <c r="E59" i="88" s="1"/>
  <c r="D35" i="88" a="1"/>
  <c r="D35" i="88" s="1"/>
  <c r="D53" i="88" a="1"/>
  <c r="D53" i="88" s="1"/>
  <c r="D29" i="88" a="1"/>
  <c r="D29" i="88" s="1"/>
  <c r="D47" i="88" a="1"/>
  <c r="D47" i="88" s="1"/>
  <c r="D20" i="88" a="1"/>
  <c r="D20" i="88" s="1"/>
  <c r="D28" i="22" a="1"/>
  <c r="D28" i="22" s="1"/>
  <c r="D33" i="22" a="1"/>
  <c r="D33" i="22" s="1"/>
  <c r="D13" i="18" a="1"/>
  <c r="D13" i="18" s="1"/>
  <c r="D19" i="18" s="1"/>
  <c r="D18" i="18" a="1"/>
  <c r="D18" i="18" s="1"/>
  <c r="D67" i="87" a="1"/>
  <c r="D67" i="87" s="1"/>
  <c r="D41" i="87" a="1"/>
  <c r="D41" i="87" s="1"/>
  <c r="D17" i="87" a="1"/>
  <c r="D17" i="87" s="1"/>
  <c r="C33" i="54"/>
  <c r="C34" i="54" s="1"/>
  <c r="D154" i="86" s="1"/>
  <c r="E154" i="86" s="1"/>
  <c r="O20" i="50" a="1"/>
  <c r="O20" i="50" s="1"/>
  <c r="O6" i="50" a="1"/>
  <c r="O6" i="50" s="1"/>
  <c r="D76" i="90" a="1"/>
  <c r="D76" i="90" s="1"/>
  <c r="D72" i="90" a="1"/>
  <c r="D72" i="90" s="1"/>
  <c r="H72" i="90" s="1"/>
  <c r="D68" i="90" a="1"/>
  <c r="D68" i="90" s="1"/>
  <c r="H68" i="90" s="1"/>
  <c r="D58" i="90" a="1"/>
  <c r="D58" i="90" s="1"/>
  <c r="H58" i="90" s="1"/>
  <c r="D54" i="90" a="1"/>
  <c r="D54" i="90" s="1"/>
  <c r="H54" i="90" s="1"/>
  <c r="D49" i="90" a="1"/>
  <c r="D49" i="90" s="1"/>
  <c r="H49" i="90" s="1"/>
  <c r="D39" i="90" a="1"/>
  <c r="D39" i="90" s="1"/>
  <c r="H39" i="90" s="1"/>
  <c r="D35" i="90" a="1"/>
  <c r="D35" i="90" s="1"/>
  <c r="D29" i="90" a="1"/>
  <c r="D29" i="90" s="1"/>
  <c r="H29" i="90" s="1"/>
  <c r="D23" i="90" a="1"/>
  <c r="D23" i="90" s="1"/>
  <c r="H23" i="90" s="1"/>
  <c r="D19" i="90" a="1"/>
  <c r="D19" i="90" s="1"/>
  <c r="H19" i="90" s="1"/>
  <c r="D75" i="90" a="1"/>
  <c r="D75" i="90" s="1"/>
  <c r="D71" i="90" a="1"/>
  <c r="D71" i="90" s="1"/>
  <c r="H71" i="90" s="1"/>
  <c r="D63" i="90" a="1"/>
  <c r="D63" i="90" s="1"/>
  <c r="H63" i="90" s="1"/>
  <c r="D57" i="90" a="1"/>
  <c r="D57" i="90" s="1"/>
  <c r="H57" i="90" s="1"/>
  <c r="D52" i="90" a="1"/>
  <c r="D52" i="90" s="1"/>
  <c r="D48" i="90" a="1"/>
  <c r="D48" i="90" s="1"/>
  <c r="H48" i="90" s="1"/>
  <c r="D38" i="90" a="1"/>
  <c r="D38" i="90" s="1"/>
  <c r="H38" i="90" s="1"/>
  <c r="D32" i="90" a="1"/>
  <c r="D32" i="90" s="1"/>
  <c r="H32" i="90" s="1"/>
  <c r="D28" i="90" a="1"/>
  <c r="D28" i="90" s="1"/>
  <c r="D22" i="90" a="1"/>
  <c r="D22" i="90" s="1"/>
  <c r="H22" i="90" s="1"/>
  <c r="D18" i="90" a="1"/>
  <c r="D18" i="90" s="1"/>
  <c r="H18" i="90" s="1"/>
  <c r="D74" i="90" a="1"/>
  <c r="D74" i="90" s="1"/>
  <c r="D70" i="90" a="1"/>
  <c r="D70" i="90" s="1"/>
  <c r="H70" i="90" s="1"/>
  <c r="D62" i="90" a="1"/>
  <c r="D62" i="90" s="1"/>
  <c r="H62" i="90" s="1"/>
  <c r="D56" i="90" a="1"/>
  <c r="D56" i="90" s="1"/>
  <c r="H56" i="90" s="1"/>
  <c r="D51" i="90" a="1"/>
  <c r="D51" i="90" s="1"/>
  <c r="D47" i="90" a="1"/>
  <c r="D47" i="90" s="1"/>
  <c r="H47" i="90" s="1"/>
  <c r="D37" i="90" a="1"/>
  <c r="D37" i="90" s="1"/>
  <c r="H37" i="90" s="1"/>
  <c r="D31" i="90" a="1"/>
  <c r="D31" i="90" s="1"/>
  <c r="H31" i="90" s="1"/>
  <c r="D25" i="90" a="1"/>
  <c r="D25" i="90" s="1"/>
  <c r="H25" i="90" s="1"/>
  <c r="D21" i="90" a="1"/>
  <c r="D21" i="90" s="1"/>
  <c r="H21" i="90" s="1"/>
  <c r="D61" i="90" a="1"/>
  <c r="D61" i="90" s="1"/>
  <c r="D41" i="90" a="1"/>
  <c r="D41" i="90" s="1"/>
  <c r="H41" i="90" s="1"/>
  <c r="D55" i="90" a="1"/>
  <c r="D55" i="90" s="1"/>
  <c r="H55" i="90" s="1"/>
  <c r="D50" i="90" a="1"/>
  <c r="D50" i="90" s="1"/>
  <c r="D78" i="90" a="1"/>
  <c r="D78" i="90" s="1"/>
  <c r="H78" i="90" s="1"/>
  <c r="D30" i="90" a="1"/>
  <c r="D30" i="90" s="1"/>
  <c r="H30" i="90" s="1"/>
  <c r="D73" i="90" a="1"/>
  <c r="D73" i="90" s="1"/>
  <c r="H73" i="90" s="1"/>
  <c r="D24" i="90" a="1"/>
  <c r="D24" i="90" s="1"/>
  <c r="H24" i="90" s="1"/>
  <c r="D36" i="90" a="1"/>
  <c r="D36" i="90" s="1"/>
  <c r="H36" i="90" s="1"/>
  <c r="D69" i="90" a="1"/>
  <c r="D69" i="90" s="1"/>
  <c r="H69" i="90" s="1"/>
  <c r="D20" i="90" a="1"/>
  <c r="D20" i="90" s="1"/>
  <c r="H20" i="90" s="1"/>
  <c r="D50" i="86"/>
  <c r="E57" i="86" a="1"/>
  <c r="E57" i="86" s="1"/>
  <c r="E56" i="86" a="1"/>
  <c r="E56" i="86" s="1"/>
  <c r="E55" i="86" a="1"/>
  <c r="E55" i="86" s="1"/>
  <c r="E51" i="86"/>
  <c r="K130" i="91"/>
  <c r="K41" i="91"/>
  <c r="K129" i="91"/>
  <c r="K48" i="91"/>
  <c r="C13" i="90"/>
  <c r="D17" i="90" a="1"/>
  <c r="D17" i="90" s="1"/>
  <c r="K59" i="91"/>
  <c r="K99" i="91"/>
  <c r="K114" i="91"/>
  <c r="K117" i="91"/>
  <c r="K93" i="91"/>
  <c r="K100" i="91"/>
  <c r="K64" i="91"/>
  <c r="K50" i="91"/>
  <c r="K65" i="91"/>
  <c r="K27" i="91"/>
  <c r="K75" i="91"/>
  <c r="K79" i="91"/>
  <c r="K19" i="91"/>
  <c r="K66" i="91"/>
  <c r="K127" i="91"/>
  <c r="K112" i="91"/>
  <c r="K101" i="91"/>
  <c r="K80" i="91"/>
  <c r="K26" i="91"/>
  <c r="K73" i="91"/>
  <c r="K94" i="91"/>
  <c r="K125" i="91"/>
  <c r="K89" i="91"/>
  <c r="K109" i="91"/>
  <c r="K142" i="91"/>
  <c r="K37" i="91"/>
  <c r="K121" i="91"/>
  <c r="E95" i="86"/>
  <c r="D95" i="86" s="1"/>
  <c r="K123" i="91"/>
  <c r="K119" i="91"/>
  <c r="K47" i="91"/>
  <c r="K120" i="91"/>
  <c r="K78" i="91"/>
  <c r="K42" i="91"/>
  <c r="K118" i="91"/>
  <c r="K20" i="91"/>
  <c r="K126" i="91"/>
  <c r="K128" i="91"/>
  <c r="K58" i="91"/>
  <c r="K74" i="91"/>
  <c r="K97" i="91"/>
  <c r="K69" i="91"/>
  <c r="K44" i="91"/>
  <c r="K45" i="91"/>
  <c r="K49" i="91"/>
  <c r="K83" i="91"/>
  <c r="K43" i="91"/>
  <c r="K22" i="91"/>
  <c r="K86" i="91"/>
  <c r="K35" i="91"/>
  <c r="K122" i="91"/>
  <c r="K60" i="91"/>
  <c r="K105" i="91"/>
  <c r="K85" i="91"/>
  <c r="K90" i="91"/>
  <c r="K63" i="91"/>
  <c r="K38" i="91"/>
  <c r="K32" i="91"/>
  <c r="K36" i="91"/>
  <c r="K23" i="91"/>
  <c r="M39" i="11"/>
  <c r="E39" i="11"/>
  <c r="L39" i="11"/>
  <c r="D39" i="11"/>
  <c r="D40" i="11" s="1"/>
  <c r="K39" i="11"/>
  <c r="K40" i="11" s="1"/>
  <c r="C39" i="11"/>
  <c r="C40" i="11" s="1"/>
  <c r="J39" i="11"/>
  <c r="J40" i="11" s="1"/>
  <c r="H39" i="11"/>
  <c r="H40" i="11" s="1"/>
  <c r="G39" i="11"/>
  <c r="G40" i="11" s="1"/>
  <c r="F39" i="11"/>
  <c r="F40" i="11" s="1"/>
  <c r="I39" i="11"/>
  <c r="I40" i="11" s="1"/>
  <c r="K84" i="91"/>
  <c r="K21" i="91"/>
  <c r="K46" i="91"/>
  <c r="K124" i="91"/>
  <c r="F17" i="78"/>
  <c r="E17" i="78"/>
  <c r="D17" i="78"/>
  <c r="G61" i="78"/>
  <c r="G62" i="78"/>
  <c r="G60" i="78"/>
  <c r="G59" i="78"/>
  <c r="G55" i="78"/>
  <c r="G54" i="78"/>
  <c r="G51" i="78"/>
  <c r="G50" i="78"/>
  <c r="G39" i="78"/>
  <c r="G40" i="78"/>
  <c r="G41" i="78"/>
  <c r="G42" i="78"/>
  <c r="G38" i="78"/>
  <c r="F33" i="78"/>
  <c r="F35" i="78" s="1"/>
  <c r="E52" i="78"/>
  <c r="F52" i="78"/>
  <c r="D52" i="78"/>
  <c r="C52" i="78"/>
  <c r="G34" i="78"/>
  <c r="E33" i="78"/>
  <c r="E35" i="78" s="1"/>
  <c r="D33" i="78"/>
  <c r="D35" i="78" s="1"/>
  <c r="C35" i="78"/>
  <c r="C36" i="78" s="1"/>
  <c r="C43" i="78" s="1"/>
  <c r="C47" i="78" s="1"/>
  <c r="G32" i="78"/>
  <c r="G31" i="78"/>
  <c r="G29" i="78"/>
  <c r="G28" i="78"/>
  <c r="G27" i="78"/>
  <c r="G26" i="78"/>
  <c r="G25" i="78"/>
  <c r="G24" i="78"/>
  <c r="G23" i="78"/>
  <c r="G22" i="78"/>
  <c r="G21" i="78"/>
  <c r="G20" i="78"/>
  <c r="G16" i="78"/>
  <c r="G15" i="78"/>
  <c r="G14" i="78"/>
  <c r="G11" i="78"/>
  <c r="G9" i="78"/>
  <c r="D60" i="88" l="1"/>
  <c r="E25" i="23"/>
  <c r="D31" i="23"/>
  <c r="D21" i="88"/>
  <c r="D34" i="22"/>
  <c r="E28" i="22"/>
  <c r="D68" i="87"/>
  <c r="E17" i="87"/>
  <c r="F36" i="78"/>
  <c r="F43" i="78" s="1"/>
  <c r="F47" i="78" s="1"/>
  <c r="F49" i="78" s="1"/>
  <c r="F53" i="78" s="1"/>
  <c r="F57" i="78" s="1"/>
  <c r="F64" i="78" s="1"/>
  <c r="D77" i="90"/>
  <c r="H35" i="90"/>
  <c r="D40" i="90"/>
  <c r="D42" i="90" s="1"/>
  <c r="D80" i="90"/>
  <c r="C76" i="90" a="1"/>
  <c r="C76" i="90" s="1"/>
  <c r="C72" i="90" a="1"/>
  <c r="C72" i="90" s="1"/>
  <c r="C68" i="90" a="1"/>
  <c r="C68" i="90" s="1"/>
  <c r="C58" i="90" a="1"/>
  <c r="C58" i="90" s="1"/>
  <c r="C54" i="90" a="1"/>
  <c r="C54" i="90" s="1"/>
  <c r="C49" i="90" a="1"/>
  <c r="C49" i="90" s="1"/>
  <c r="C39" i="90" a="1"/>
  <c r="C39" i="90" s="1"/>
  <c r="C35" i="90" a="1"/>
  <c r="C35" i="90" s="1"/>
  <c r="C29" i="90" a="1"/>
  <c r="C29" i="90" s="1"/>
  <c r="C23" i="90" a="1"/>
  <c r="C23" i="90" s="1"/>
  <c r="C19" i="90" a="1"/>
  <c r="C19" i="90" s="1"/>
  <c r="C75" i="90" a="1"/>
  <c r="C75" i="90" s="1"/>
  <c r="C71" i="90" a="1"/>
  <c r="C71" i="90" s="1"/>
  <c r="C63" i="90" a="1"/>
  <c r="C63" i="90" s="1"/>
  <c r="C57" i="90" a="1"/>
  <c r="C57" i="90" s="1"/>
  <c r="C52" i="90" a="1"/>
  <c r="C52" i="90" s="1"/>
  <c r="C48" i="90" a="1"/>
  <c r="C48" i="90" s="1"/>
  <c r="C38" i="90" a="1"/>
  <c r="C38" i="90" s="1"/>
  <c r="C32" i="90" a="1"/>
  <c r="C32" i="90" s="1"/>
  <c r="C28" i="90" a="1"/>
  <c r="C28" i="90" s="1"/>
  <c r="C22" i="90" a="1"/>
  <c r="C22" i="90" s="1"/>
  <c r="C18" i="90" a="1"/>
  <c r="C18" i="90" s="1"/>
  <c r="C78" i="90" a="1"/>
  <c r="C78" i="90" s="1"/>
  <c r="C47" i="90" a="1"/>
  <c r="C47" i="90" s="1"/>
  <c r="C30" i="90" a="1"/>
  <c r="C30" i="90" s="1"/>
  <c r="C74" i="90" a="1"/>
  <c r="C74" i="90" s="1"/>
  <c r="C25" i="90" a="1"/>
  <c r="C25" i="90" s="1"/>
  <c r="C61" i="90" a="1"/>
  <c r="C61" i="90" s="1"/>
  <c r="C73" i="90" a="1"/>
  <c r="C73" i="90" s="1"/>
  <c r="C37" i="90" a="1"/>
  <c r="C37" i="90" s="1"/>
  <c r="C24" i="90" a="1"/>
  <c r="C24" i="90" s="1"/>
  <c r="C69" i="90" a="1"/>
  <c r="C69" i="90" s="1"/>
  <c r="C31" i="90" a="1"/>
  <c r="C31" i="90" s="1"/>
  <c r="C20" i="90" a="1"/>
  <c r="C20" i="90" s="1"/>
  <c r="C62" i="90" a="1"/>
  <c r="C62" i="90" s="1"/>
  <c r="C50" i="90" a="1"/>
  <c r="C50" i="90" s="1"/>
  <c r="C41" i="90" a="1"/>
  <c r="C41" i="90" s="1"/>
  <c r="C70" i="90" a="1"/>
  <c r="C70" i="90" s="1"/>
  <c r="C55" i="90" a="1"/>
  <c r="C55" i="90" s="1"/>
  <c r="C21" i="90" a="1"/>
  <c r="C21" i="90" s="1"/>
  <c r="C51" i="90" a="1"/>
  <c r="C51" i="90" s="1"/>
  <c r="C36" i="90" a="1"/>
  <c r="C36" i="90" s="1"/>
  <c r="C17" i="90" a="1"/>
  <c r="C17" i="90" s="1"/>
  <c r="F17" i="90" s="1"/>
  <c r="C56" i="90" a="1"/>
  <c r="C56" i="90" s="1"/>
  <c r="D56" i="86" a="1"/>
  <c r="D56" i="86" s="1"/>
  <c r="D57" i="86" a="1"/>
  <c r="D57" i="86" s="1"/>
  <c r="D51" i="86"/>
  <c r="D55" i="86" a="1"/>
  <c r="D55" i="86" s="1"/>
  <c r="D53" i="90"/>
  <c r="D59" i="90" s="1"/>
  <c r="H28" i="90"/>
  <c r="D33" i="90"/>
  <c r="H61" i="90"/>
  <c r="D64" i="90"/>
  <c r="H17" i="90"/>
  <c r="D26" i="90"/>
  <c r="E36" i="78"/>
  <c r="E43" i="78" s="1"/>
  <c r="E47" i="78" s="1"/>
  <c r="E49" i="78" s="1"/>
  <c r="E53" i="78" s="1"/>
  <c r="E57" i="78" s="1"/>
  <c r="E64" i="78" s="1"/>
  <c r="G52" i="78"/>
  <c r="C49" i="78"/>
  <c r="C53" i="78" s="1"/>
  <c r="C57" i="78" s="1"/>
  <c r="C64" i="78" s="1"/>
  <c r="D36" i="78"/>
  <c r="D43" i="78" s="1"/>
  <c r="D47" i="78" s="1"/>
  <c r="D49" i="78" s="1"/>
  <c r="D53" i="78" s="1"/>
  <c r="D57" i="78" s="1"/>
  <c r="D64" i="78" s="1"/>
  <c r="G33" i="78"/>
  <c r="G35" i="78" s="1"/>
  <c r="C47" i="88"/>
  <c r="E47" i="88" s="1"/>
  <c r="C53" i="88"/>
  <c r="E53" i="88" s="1"/>
  <c r="O76" i="42"/>
  <c r="M76" i="42"/>
  <c r="L76" i="42"/>
  <c r="K76" i="42"/>
  <c r="J76" i="42"/>
  <c r="I76" i="42"/>
  <c r="H76" i="42"/>
  <c r="G76" i="42"/>
  <c r="F76" i="42"/>
  <c r="E76" i="42"/>
  <c r="D76" i="42"/>
  <c r="C76" i="42"/>
  <c r="N75" i="42"/>
  <c r="P75" i="42" s="1"/>
  <c r="N74" i="42"/>
  <c r="P74" i="42" s="1"/>
  <c r="N73" i="42"/>
  <c r="O70" i="42"/>
  <c r="M70" i="42"/>
  <c r="L70" i="42"/>
  <c r="K70" i="42"/>
  <c r="J70" i="42"/>
  <c r="I70" i="42"/>
  <c r="H70" i="42"/>
  <c r="G70" i="42"/>
  <c r="F70" i="42"/>
  <c r="E70" i="42"/>
  <c r="D70" i="42"/>
  <c r="C70" i="42"/>
  <c r="N69" i="42"/>
  <c r="P69" i="42" s="1"/>
  <c r="N68" i="42"/>
  <c r="P68" i="42" s="1"/>
  <c r="N67" i="42"/>
  <c r="O64" i="42"/>
  <c r="M64" i="42"/>
  <c r="L64" i="42"/>
  <c r="K64" i="42"/>
  <c r="J64" i="42"/>
  <c r="I64" i="42"/>
  <c r="H64" i="42"/>
  <c r="G64" i="42"/>
  <c r="F64" i="42"/>
  <c r="E64" i="42"/>
  <c r="D64" i="42"/>
  <c r="C64" i="42"/>
  <c r="N63" i="42"/>
  <c r="P63" i="42" s="1"/>
  <c r="N62" i="42"/>
  <c r="P62" i="42" s="1"/>
  <c r="N61" i="42"/>
  <c r="O58" i="42"/>
  <c r="M58" i="42"/>
  <c r="L58" i="42"/>
  <c r="K58" i="42"/>
  <c r="J58" i="42"/>
  <c r="I58" i="42"/>
  <c r="H58" i="42"/>
  <c r="G58" i="42"/>
  <c r="F58" i="42"/>
  <c r="E58" i="42"/>
  <c r="D58" i="42"/>
  <c r="C58" i="42"/>
  <c r="N57" i="42"/>
  <c r="P57" i="42" s="1"/>
  <c r="N56" i="42"/>
  <c r="P56" i="42" s="1"/>
  <c r="N55" i="42"/>
  <c r="O52" i="42"/>
  <c r="M52" i="42"/>
  <c r="L52" i="42"/>
  <c r="K52" i="42"/>
  <c r="J52" i="42"/>
  <c r="I52" i="42"/>
  <c r="H52" i="42"/>
  <c r="G52" i="42"/>
  <c r="F52" i="42"/>
  <c r="E52" i="42"/>
  <c r="D52" i="42"/>
  <c r="C52" i="42"/>
  <c r="N51" i="42"/>
  <c r="P51" i="42" s="1"/>
  <c r="N50" i="42"/>
  <c r="P50" i="42" s="1"/>
  <c r="N49" i="42"/>
  <c r="P49" i="42" s="1"/>
  <c r="N48" i="42"/>
  <c r="P48" i="42" s="1"/>
  <c r="N47" i="42"/>
  <c r="P47" i="42" s="1"/>
  <c r="N46" i="42"/>
  <c r="P46" i="42" s="1"/>
  <c r="N45" i="42"/>
  <c r="P45" i="42" s="1"/>
  <c r="N44" i="42"/>
  <c r="P44" i="42" s="1"/>
  <c r="N43" i="42"/>
  <c r="P43" i="42" s="1"/>
  <c r="N42" i="42"/>
  <c r="P42" i="42" s="1"/>
  <c r="N41" i="42"/>
  <c r="O38" i="42"/>
  <c r="M38" i="42"/>
  <c r="L38" i="42"/>
  <c r="K38" i="42"/>
  <c r="J38" i="42"/>
  <c r="I38" i="42"/>
  <c r="H38" i="42"/>
  <c r="G38" i="42"/>
  <c r="F38" i="42"/>
  <c r="E38" i="42"/>
  <c r="D38" i="42"/>
  <c r="C38" i="42"/>
  <c r="N37" i="42"/>
  <c r="P37" i="42" s="1"/>
  <c r="N36" i="42"/>
  <c r="P36" i="42" s="1"/>
  <c r="N35" i="42"/>
  <c r="P35" i="42" s="1"/>
  <c r="N34" i="42"/>
  <c r="P34" i="42" s="1"/>
  <c r="N33" i="42"/>
  <c r="P33" i="42" s="1"/>
  <c r="N32" i="42"/>
  <c r="P32" i="42" s="1"/>
  <c r="N31" i="42"/>
  <c r="P31" i="42" s="1"/>
  <c r="N30" i="42"/>
  <c r="P30" i="42" s="1"/>
  <c r="N29" i="42"/>
  <c r="P29" i="42" s="1"/>
  <c r="N28" i="42"/>
  <c r="P28" i="42" s="1"/>
  <c r="N27" i="42"/>
  <c r="O24" i="42"/>
  <c r="M24" i="42"/>
  <c r="L24" i="42"/>
  <c r="K24" i="42"/>
  <c r="J24" i="42"/>
  <c r="I24" i="42"/>
  <c r="H24" i="42"/>
  <c r="G24" i="42"/>
  <c r="F24" i="42"/>
  <c r="E24" i="42"/>
  <c r="D24" i="42"/>
  <c r="C24" i="42"/>
  <c r="N23" i="42"/>
  <c r="P23" i="42" s="1"/>
  <c r="N22" i="42"/>
  <c r="P22" i="42" s="1"/>
  <c r="N21" i="42"/>
  <c r="O18" i="42"/>
  <c r="M18" i="42"/>
  <c r="L18" i="42"/>
  <c r="K18" i="42"/>
  <c r="J18" i="42"/>
  <c r="I18" i="42"/>
  <c r="H18" i="42"/>
  <c r="G18" i="42"/>
  <c r="F18" i="42"/>
  <c r="E18" i="42"/>
  <c r="D18" i="42"/>
  <c r="C18" i="42"/>
  <c r="N17" i="42"/>
  <c r="P17" i="42" s="1"/>
  <c r="N16" i="42"/>
  <c r="P16" i="42" s="1"/>
  <c r="N15" i="42"/>
  <c r="O12" i="42"/>
  <c r="M12" i="42"/>
  <c r="L12" i="42"/>
  <c r="K12" i="42"/>
  <c r="J12" i="42"/>
  <c r="I12" i="42"/>
  <c r="H12" i="42"/>
  <c r="G12" i="42"/>
  <c r="F12" i="42"/>
  <c r="E12" i="42"/>
  <c r="D12" i="42"/>
  <c r="C12" i="42"/>
  <c r="N11" i="42"/>
  <c r="P11" i="42" s="1"/>
  <c r="N10" i="42"/>
  <c r="P10" i="42" s="1"/>
  <c r="N9" i="42"/>
  <c r="P6" i="42"/>
  <c r="O6" i="42"/>
  <c r="N6" i="42"/>
  <c r="M6" i="42"/>
  <c r="L6" i="42"/>
  <c r="K6" i="42"/>
  <c r="J6" i="42"/>
  <c r="I6" i="42"/>
  <c r="H6" i="42"/>
  <c r="G6" i="42"/>
  <c r="F6" i="42"/>
  <c r="E6" i="42"/>
  <c r="D6" i="42"/>
  <c r="O76" i="67"/>
  <c r="M76" i="67"/>
  <c r="L76" i="67"/>
  <c r="K76" i="67"/>
  <c r="J76" i="67"/>
  <c r="I76" i="67"/>
  <c r="H76" i="67"/>
  <c r="G76" i="67"/>
  <c r="F76" i="67"/>
  <c r="E76" i="67"/>
  <c r="D76" i="67"/>
  <c r="C76" i="67"/>
  <c r="N75" i="67"/>
  <c r="P75" i="67" s="1"/>
  <c r="N74" i="67"/>
  <c r="P74" i="67" s="1"/>
  <c r="N73" i="67"/>
  <c r="O70" i="67"/>
  <c r="M70" i="67"/>
  <c r="L70" i="67"/>
  <c r="K70" i="67"/>
  <c r="J70" i="67"/>
  <c r="I70" i="67"/>
  <c r="H70" i="67"/>
  <c r="G70" i="67"/>
  <c r="F70" i="67"/>
  <c r="E70" i="67"/>
  <c r="D70" i="67"/>
  <c r="C70" i="67"/>
  <c r="N69" i="67"/>
  <c r="P69" i="67" s="1"/>
  <c r="N68" i="67"/>
  <c r="P68" i="67" s="1"/>
  <c r="N67" i="67"/>
  <c r="O64" i="67"/>
  <c r="M64" i="67"/>
  <c r="L64" i="67"/>
  <c r="K64" i="67"/>
  <c r="J64" i="67"/>
  <c r="I64" i="67"/>
  <c r="H64" i="67"/>
  <c r="G64" i="67"/>
  <c r="F64" i="67"/>
  <c r="E64" i="67"/>
  <c r="D64" i="67"/>
  <c r="C64" i="67"/>
  <c r="N63" i="67"/>
  <c r="P63" i="67" s="1"/>
  <c r="N62" i="67"/>
  <c r="P62" i="67" s="1"/>
  <c r="N61" i="67"/>
  <c r="O58" i="67"/>
  <c r="M58" i="67"/>
  <c r="L58" i="67"/>
  <c r="K58" i="67"/>
  <c r="J58" i="67"/>
  <c r="I58" i="67"/>
  <c r="H58" i="67"/>
  <c r="G58" i="67"/>
  <c r="F58" i="67"/>
  <c r="E58" i="67"/>
  <c r="D58" i="67"/>
  <c r="C58" i="67"/>
  <c r="N57" i="67"/>
  <c r="P57" i="67" s="1"/>
  <c r="N56" i="67"/>
  <c r="P56" i="67" s="1"/>
  <c r="N55" i="67"/>
  <c r="P55" i="67" s="1"/>
  <c r="O52" i="67"/>
  <c r="M52" i="67"/>
  <c r="L52" i="67"/>
  <c r="K52" i="67"/>
  <c r="J52" i="67"/>
  <c r="I52" i="67"/>
  <c r="H52" i="67"/>
  <c r="G52" i="67"/>
  <c r="F52" i="67"/>
  <c r="E52" i="67"/>
  <c r="D52" i="67"/>
  <c r="C52" i="67"/>
  <c r="N51" i="67"/>
  <c r="P51" i="67" s="1"/>
  <c r="N50" i="67"/>
  <c r="P50" i="67" s="1"/>
  <c r="N49" i="67"/>
  <c r="P49" i="67" s="1"/>
  <c r="N48" i="67"/>
  <c r="P48" i="67" s="1"/>
  <c r="N47" i="67"/>
  <c r="P47" i="67" s="1"/>
  <c r="N46" i="67"/>
  <c r="P46" i="67" s="1"/>
  <c r="N45" i="67"/>
  <c r="P45" i="67" s="1"/>
  <c r="N44" i="67"/>
  <c r="P44" i="67" s="1"/>
  <c r="N43" i="67"/>
  <c r="P43" i="67" s="1"/>
  <c r="N42" i="67"/>
  <c r="P42" i="67" s="1"/>
  <c r="N41" i="67"/>
  <c r="P41" i="67" s="1"/>
  <c r="O38" i="67"/>
  <c r="M38" i="67"/>
  <c r="L38" i="67"/>
  <c r="K38" i="67"/>
  <c r="J38" i="67"/>
  <c r="I38" i="67"/>
  <c r="H38" i="67"/>
  <c r="G38" i="67"/>
  <c r="F38" i="67"/>
  <c r="E38" i="67"/>
  <c r="D38" i="67"/>
  <c r="C38" i="67"/>
  <c r="N37" i="67"/>
  <c r="P37" i="67" s="1"/>
  <c r="N36" i="67"/>
  <c r="P36" i="67" s="1"/>
  <c r="N35" i="67"/>
  <c r="P35" i="67" s="1"/>
  <c r="N34" i="67"/>
  <c r="P34" i="67" s="1"/>
  <c r="N33" i="67"/>
  <c r="P33" i="67" s="1"/>
  <c r="N32" i="67"/>
  <c r="P32" i="67" s="1"/>
  <c r="N31" i="67"/>
  <c r="P31" i="67" s="1"/>
  <c r="N30" i="67"/>
  <c r="P30" i="67" s="1"/>
  <c r="N29" i="67"/>
  <c r="P29" i="67" s="1"/>
  <c r="N28" i="67"/>
  <c r="P28" i="67" s="1"/>
  <c r="N27" i="67"/>
  <c r="O24" i="67"/>
  <c r="M24" i="67"/>
  <c r="L24" i="67"/>
  <c r="K24" i="67"/>
  <c r="J24" i="67"/>
  <c r="I24" i="67"/>
  <c r="H24" i="67"/>
  <c r="G24" i="67"/>
  <c r="F24" i="67"/>
  <c r="E24" i="67"/>
  <c r="D24" i="67"/>
  <c r="C24" i="67"/>
  <c r="N23" i="67"/>
  <c r="P23" i="67" s="1"/>
  <c r="N22" i="67"/>
  <c r="P22" i="67" s="1"/>
  <c r="N21" i="67"/>
  <c r="P21" i="67" s="1"/>
  <c r="O18" i="67"/>
  <c r="M18" i="67"/>
  <c r="L18" i="67"/>
  <c r="K18" i="67"/>
  <c r="J18" i="67"/>
  <c r="I18" i="67"/>
  <c r="H18" i="67"/>
  <c r="G18" i="67"/>
  <c r="F18" i="67"/>
  <c r="E18" i="67"/>
  <c r="D18" i="67"/>
  <c r="C18" i="67"/>
  <c r="N17" i="67"/>
  <c r="P17" i="67" s="1"/>
  <c r="N16" i="67"/>
  <c r="P16" i="67" s="1"/>
  <c r="N15" i="67"/>
  <c r="O12" i="67"/>
  <c r="M12" i="67"/>
  <c r="L12" i="67"/>
  <c r="K12" i="67"/>
  <c r="J12" i="67"/>
  <c r="I12" i="67"/>
  <c r="H12" i="67"/>
  <c r="G12" i="67"/>
  <c r="F12" i="67"/>
  <c r="E12" i="67"/>
  <c r="D12" i="67"/>
  <c r="C12" i="67"/>
  <c r="N11" i="67"/>
  <c r="P11" i="67" s="1"/>
  <c r="N10" i="67"/>
  <c r="P10" i="67" s="1"/>
  <c r="N9" i="67"/>
  <c r="P6" i="67"/>
  <c r="O6" i="67"/>
  <c r="N6" i="67"/>
  <c r="M6" i="67"/>
  <c r="L6" i="67"/>
  <c r="K6" i="67"/>
  <c r="J6" i="67"/>
  <c r="I6" i="67"/>
  <c r="H6" i="67"/>
  <c r="G6" i="67"/>
  <c r="F6" i="67"/>
  <c r="E6" i="67"/>
  <c r="D6" i="67"/>
  <c r="C6" i="67"/>
  <c r="P126" i="68"/>
  <c r="P125" i="68"/>
  <c r="P124" i="68"/>
  <c r="P123" i="68"/>
  <c r="N119" i="68"/>
  <c r="P119" i="68" s="1"/>
  <c r="N118" i="68"/>
  <c r="P118" i="68" s="1"/>
  <c r="N114" i="68"/>
  <c r="P114" i="68" s="1"/>
  <c r="O113" i="68"/>
  <c r="O115" i="68" s="1"/>
  <c r="M113" i="68"/>
  <c r="M115" i="68" s="1"/>
  <c r="L113" i="68"/>
  <c r="L115" i="68" s="1"/>
  <c r="J113" i="68"/>
  <c r="J115" i="68" s="1"/>
  <c r="I113" i="68"/>
  <c r="I115" i="68" s="1"/>
  <c r="H113" i="68"/>
  <c r="H115" i="68" s="1"/>
  <c r="G113" i="68"/>
  <c r="G115" i="68" s="1"/>
  <c r="F113" i="68"/>
  <c r="F115" i="68" s="1"/>
  <c r="E113" i="68"/>
  <c r="E115" i="68" s="1"/>
  <c r="D113" i="68"/>
  <c r="D115" i="68" s="1"/>
  <c r="C113" i="68"/>
  <c r="C115" i="68" s="1"/>
  <c r="N108" i="68"/>
  <c r="P108" i="68" s="1"/>
  <c r="N107" i="68"/>
  <c r="P107" i="68" s="1"/>
  <c r="O106" i="68"/>
  <c r="O109" i="68" s="1"/>
  <c r="M106" i="68"/>
  <c r="M109" i="68" s="1"/>
  <c r="L106" i="68"/>
  <c r="L109" i="68" s="1"/>
  <c r="J106" i="68"/>
  <c r="J109" i="68" s="1"/>
  <c r="I106" i="68"/>
  <c r="I109" i="68" s="1"/>
  <c r="H106" i="68"/>
  <c r="H109" i="68" s="1"/>
  <c r="G106" i="68"/>
  <c r="G109" i="68" s="1"/>
  <c r="F106" i="68"/>
  <c r="F109" i="68" s="1"/>
  <c r="E106" i="68"/>
  <c r="E109" i="68" s="1"/>
  <c r="D106" i="68"/>
  <c r="D109" i="68" s="1"/>
  <c r="C106" i="68"/>
  <c r="C109" i="68" s="1"/>
  <c r="N105" i="68"/>
  <c r="P105" i="68" s="1"/>
  <c r="N104" i="68"/>
  <c r="P104" i="68" s="1"/>
  <c r="N103" i="68"/>
  <c r="P103" i="68" s="1"/>
  <c r="N102" i="68"/>
  <c r="P102" i="68" s="1"/>
  <c r="N101" i="68"/>
  <c r="P101" i="68" s="1"/>
  <c r="N100" i="68"/>
  <c r="P100" i="68" s="1"/>
  <c r="N99" i="68"/>
  <c r="P99" i="68" s="1"/>
  <c r="N98" i="68"/>
  <c r="P98" i="68" s="1"/>
  <c r="N97" i="68"/>
  <c r="P97" i="68" s="1"/>
  <c r="N96" i="68"/>
  <c r="P96" i="68" s="1"/>
  <c r="N95" i="68"/>
  <c r="P95" i="68" s="1"/>
  <c r="N94" i="68"/>
  <c r="P94" i="68" s="1"/>
  <c r="N93" i="68"/>
  <c r="P93" i="68" s="1"/>
  <c r="N92" i="68"/>
  <c r="P92" i="68" s="1"/>
  <c r="N91" i="68"/>
  <c r="P91" i="68" s="1"/>
  <c r="N90" i="68"/>
  <c r="P90" i="68" s="1"/>
  <c r="N89" i="68"/>
  <c r="P89" i="68" s="1"/>
  <c r="N88" i="68"/>
  <c r="P88" i="68" s="1"/>
  <c r="N87" i="68"/>
  <c r="P87" i="68" s="1"/>
  <c r="N82" i="68"/>
  <c r="P82" i="68" s="1"/>
  <c r="N81" i="68"/>
  <c r="P81" i="68" s="1"/>
  <c r="N80" i="68"/>
  <c r="P80" i="68" s="1"/>
  <c r="N79" i="68"/>
  <c r="P79" i="68" s="1"/>
  <c r="N78" i="68"/>
  <c r="P78" i="68" s="1"/>
  <c r="N75" i="68"/>
  <c r="P75" i="68" s="1"/>
  <c r="N73" i="68"/>
  <c r="P73" i="68" s="1"/>
  <c r="N72" i="68"/>
  <c r="P72" i="68" s="1"/>
  <c r="N71" i="68"/>
  <c r="P71" i="68" s="1"/>
  <c r="O70" i="68"/>
  <c r="M70" i="68"/>
  <c r="L70" i="68"/>
  <c r="J70" i="68"/>
  <c r="I70" i="68"/>
  <c r="H70" i="68"/>
  <c r="G70" i="68"/>
  <c r="F70" i="68"/>
  <c r="E70" i="68"/>
  <c r="D70" i="68"/>
  <c r="C70" i="68"/>
  <c r="N69" i="68"/>
  <c r="N70" i="68" s="1"/>
  <c r="O67" i="68"/>
  <c r="M67" i="68"/>
  <c r="L67" i="68"/>
  <c r="J67" i="68"/>
  <c r="I67" i="68"/>
  <c r="H67" i="68"/>
  <c r="G67" i="68"/>
  <c r="F67" i="68"/>
  <c r="E67" i="68"/>
  <c r="D67" i="68"/>
  <c r="C67" i="68"/>
  <c r="O64" i="68"/>
  <c r="M64" i="68"/>
  <c r="L64" i="68"/>
  <c r="J64" i="68"/>
  <c r="I64" i="68"/>
  <c r="H64" i="68"/>
  <c r="G64" i="68"/>
  <c r="F64" i="68"/>
  <c r="E64" i="68"/>
  <c r="D64" i="68"/>
  <c r="C64" i="68"/>
  <c r="N63" i="68"/>
  <c r="P63" i="68" s="1"/>
  <c r="N62" i="68"/>
  <c r="P62" i="68" s="1"/>
  <c r="O59" i="68"/>
  <c r="M59" i="68"/>
  <c r="L59" i="68"/>
  <c r="J59" i="68"/>
  <c r="I59" i="68"/>
  <c r="H59" i="68"/>
  <c r="G59" i="68"/>
  <c r="F59" i="68"/>
  <c r="E59" i="68"/>
  <c r="D59" i="68"/>
  <c r="C59" i="68"/>
  <c r="N57" i="68"/>
  <c r="O55" i="68"/>
  <c r="M55" i="68"/>
  <c r="L55" i="68"/>
  <c r="J55" i="68"/>
  <c r="I55" i="68"/>
  <c r="H55" i="68"/>
  <c r="G55" i="68"/>
  <c r="F55" i="68"/>
  <c r="E55" i="68"/>
  <c r="D55" i="68"/>
  <c r="C55" i="68"/>
  <c r="N54" i="68"/>
  <c r="P54" i="68" s="1"/>
  <c r="N53" i="68"/>
  <c r="P53" i="68" s="1"/>
  <c r="N52" i="68"/>
  <c r="P52" i="68" s="1"/>
  <c r="N51" i="68"/>
  <c r="P51" i="68" s="1"/>
  <c r="O49" i="68"/>
  <c r="M49" i="68"/>
  <c r="L49" i="68"/>
  <c r="J49" i="68"/>
  <c r="I49" i="68"/>
  <c r="H49" i="68"/>
  <c r="G49" i="68"/>
  <c r="F49" i="68"/>
  <c r="E49" i="68"/>
  <c r="D49" i="68"/>
  <c r="C49" i="68"/>
  <c r="N48" i="68"/>
  <c r="P48" i="68" s="1"/>
  <c r="N47" i="68"/>
  <c r="P47" i="68" s="1"/>
  <c r="N46" i="68"/>
  <c r="O44" i="68"/>
  <c r="M44" i="68"/>
  <c r="L44" i="68"/>
  <c r="J44" i="68"/>
  <c r="I44" i="68"/>
  <c r="H44" i="68"/>
  <c r="G44" i="68"/>
  <c r="F44" i="68"/>
  <c r="E44" i="68"/>
  <c r="D44" i="68"/>
  <c r="C44" i="68"/>
  <c r="N43" i="68"/>
  <c r="P43" i="68" s="1"/>
  <c r="N42" i="68"/>
  <c r="P42" i="68" s="1"/>
  <c r="N41" i="68"/>
  <c r="P41" i="68" s="1"/>
  <c r="N40" i="68"/>
  <c r="P40" i="68" s="1"/>
  <c r="N39" i="68"/>
  <c r="P39" i="68" s="1"/>
  <c r="N38" i="68"/>
  <c r="P38" i="68" s="1"/>
  <c r="N37" i="68"/>
  <c r="P37" i="68" s="1"/>
  <c r="N36" i="68"/>
  <c r="P36" i="68" s="1"/>
  <c r="O33" i="68"/>
  <c r="M33" i="68"/>
  <c r="L33" i="68"/>
  <c r="J33" i="68"/>
  <c r="I33" i="68"/>
  <c r="H33" i="68"/>
  <c r="G33" i="68"/>
  <c r="F33" i="68"/>
  <c r="E33" i="68"/>
  <c r="D33" i="68"/>
  <c r="C33" i="68"/>
  <c r="N32" i="68"/>
  <c r="P32" i="68" s="1"/>
  <c r="N31" i="68"/>
  <c r="P31" i="68" s="1"/>
  <c r="N30" i="68"/>
  <c r="P30" i="68" s="1"/>
  <c r="N29" i="68"/>
  <c r="O27" i="68"/>
  <c r="M27" i="68"/>
  <c r="L27" i="68"/>
  <c r="J27" i="68"/>
  <c r="I27" i="68"/>
  <c r="H27" i="68"/>
  <c r="G27" i="68"/>
  <c r="F27" i="68"/>
  <c r="E27" i="68"/>
  <c r="D27" i="68"/>
  <c r="C27" i="68"/>
  <c r="N26" i="68"/>
  <c r="P26" i="68" s="1"/>
  <c r="N25" i="68"/>
  <c r="P25" i="68" s="1"/>
  <c r="N24" i="68"/>
  <c r="P24" i="68" s="1"/>
  <c r="N23" i="68"/>
  <c r="N20" i="68"/>
  <c r="P20" i="68" s="1"/>
  <c r="N13" i="68"/>
  <c r="P13" i="68" s="1"/>
  <c r="N12" i="68"/>
  <c r="P12" i="68" s="1"/>
  <c r="N11" i="68"/>
  <c r="P11" i="68" s="1"/>
  <c r="N10" i="68"/>
  <c r="P10" i="68" s="1"/>
  <c r="N9" i="68"/>
  <c r="N14" i="68" l="1"/>
  <c r="C53" i="90"/>
  <c r="E41" i="90"/>
  <c r="F41" i="90"/>
  <c r="G41" i="90"/>
  <c r="G73" i="90"/>
  <c r="F73" i="90"/>
  <c r="I73" i="90" s="1"/>
  <c r="E73" i="90"/>
  <c r="E22" i="90"/>
  <c r="F22" i="90"/>
  <c r="G22" i="90"/>
  <c r="E71" i="90"/>
  <c r="G71" i="90"/>
  <c r="F71" i="90"/>
  <c r="G54" i="90"/>
  <c r="E54" i="90"/>
  <c r="F54" i="90"/>
  <c r="E56" i="90"/>
  <c r="G56" i="90"/>
  <c r="F56" i="90"/>
  <c r="I56" i="90" s="1"/>
  <c r="C59" i="90"/>
  <c r="G61" i="90"/>
  <c r="E61" i="90"/>
  <c r="F61" i="90"/>
  <c r="C64" i="90"/>
  <c r="F28" i="90"/>
  <c r="E28" i="90"/>
  <c r="G28" i="90"/>
  <c r="C33" i="90"/>
  <c r="C77" i="90"/>
  <c r="C80" i="90" s="1"/>
  <c r="G58" i="90"/>
  <c r="F58" i="90"/>
  <c r="E58" i="90"/>
  <c r="G62" i="90"/>
  <c r="F62" i="90"/>
  <c r="E62" i="90"/>
  <c r="G36" i="90"/>
  <c r="F36" i="90"/>
  <c r="E36" i="90"/>
  <c r="G20" i="90"/>
  <c r="F20" i="90"/>
  <c r="E20" i="90"/>
  <c r="F38" i="90"/>
  <c r="E38" i="90"/>
  <c r="G38" i="90"/>
  <c r="F23" i="90"/>
  <c r="E23" i="90"/>
  <c r="G23" i="90"/>
  <c r="E72" i="90"/>
  <c r="G72" i="90"/>
  <c r="F72" i="90"/>
  <c r="G19" i="90"/>
  <c r="E19" i="90"/>
  <c r="F19" i="90"/>
  <c r="D66" i="90"/>
  <c r="D81" i="90" s="1"/>
  <c r="F31" i="90"/>
  <c r="E31" i="90"/>
  <c r="G31" i="90"/>
  <c r="E30" i="90"/>
  <c r="G30" i="90"/>
  <c r="F30" i="90"/>
  <c r="F48" i="90"/>
  <c r="E48" i="90"/>
  <c r="G48" i="90"/>
  <c r="G29" i="90"/>
  <c r="F29" i="90"/>
  <c r="E29" i="90"/>
  <c r="F32" i="90"/>
  <c r="E32" i="90"/>
  <c r="G32" i="90"/>
  <c r="D44" i="90"/>
  <c r="G21" i="90"/>
  <c r="F21" i="90"/>
  <c r="E21" i="90"/>
  <c r="G69" i="90"/>
  <c r="F69" i="90"/>
  <c r="I69" i="90" s="1"/>
  <c r="E69" i="90"/>
  <c r="F47" i="90"/>
  <c r="E47" i="90"/>
  <c r="G47" i="90"/>
  <c r="G35" i="90"/>
  <c r="F35" i="90"/>
  <c r="E35" i="90"/>
  <c r="C40" i="90"/>
  <c r="C42" i="90" s="1"/>
  <c r="E25" i="90"/>
  <c r="G25" i="90"/>
  <c r="F25" i="90"/>
  <c r="E55" i="90"/>
  <c r="G55" i="90"/>
  <c r="F55" i="90"/>
  <c r="G24" i="90"/>
  <c r="F24" i="90"/>
  <c r="I24" i="90" s="1"/>
  <c r="E24" i="90"/>
  <c r="F78" i="90"/>
  <c r="E78" i="90"/>
  <c r="G78" i="90"/>
  <c r="G57" i="90"/>
  <c r="E57" i="90"/>
  <c r="F57" i="90"/>
  <c r="E39" i="90"/>
  <c r="G39" i="90"/>
  <c r="F39" i="90"/>
  <c r="C26" i="90"/>
  <c r="C44" i="90" s="1"/>
  <c r="G17" i="90"/>
  <c r="I17" i="90" s="1"/>
  <c r="E17" i="90"/>
  <c r="E68" i="90"/>
  <c r="F68" i="90"/>
  <c r="G68" i="90"/>
  <c r="E70" i="90"/>
  <c r="F70" i="90"/>
  <c r="G70" i="90"/>
  <c r="E37" i="90"/>
  <c r="F37" i="90"/>
  <c r="G37" i="90"/>
  <c r="G18" i="90"/>
  <c r="E18" i="90"/>
  <c r="F18" i="90"/>
  <c r="I18" i="90" s="1"/>
  <c r="F63" i="90"/>
  <c r="E63" i="90"/>
  <c r="G63" i="90"/>
  <c r="F49" i="90"/>
  <c r="E49" i="90"/>
  <c r="G49" i="90"/>
  <c r="N70" i="67"/>
  <c r="N64" i="67"/>
  <c r="N12" i="67"/>
  <c r="N76" i="67"/>
  <c r="N38" i="67"/>
  <c r="P58" i="67"/>
  <c r="N24" i="67"/>
  <c r="N18" i="67"/>
  <c r="P9" i="67"/>
  <c r="P73" i="67"/>
  <c r="P27" i="67"/>
  <c r="P61" i="67"/>
  <c r="P15" i="67"/>
  <c r="N58" i="67"/>
  <c r="P67" i="67"/>
  <c r="N18" i="42"/>
  <c r="N12" i="42"/>
  <c r="N76" i="42"/>
  <c r="N70" i="42"/>
  <c r="N64" i="42"/>
  <c r="N38" i="42"/>
  <c r="N24" i="42"/>
  <c r="N58" i="42"/>
  <c r="N52" i="42"/>
  <c r="C74" i="68"/>
  <c r="C76" i="68" s="1"/>
  <c r="C83" i="68" s="1"/>
  <c r="C110" i="68" s="1"/>
  <c r="C112" i="68" s="1"/>
  <c r="L74" i="68"/>
  <c r="L76" i="68" s="1"/>
  <c r="L83" i="68" s="1"/>
  <c r="L110" i="68" s="1"/>
  <c r="L112" i="68" s="1"/>
  <c r="O74" i="68"/>
  <c r="O76" i="68" s="1"/>
  <c r="O83" i="68" s="1"/>
  <c r="O110" i="68" s="1"/>
  <c r="O112" i="68" s="1"/>
  <c r="F74" i="68"/>
  <c r="F76" i="68" s="1"/>
  <c r="F83" i="68" s="1"/>
  <c r="F110" i="68" s="1"/>
  <c r="I74" i="68"/>
  <c r="I76" i="68" s="1"/>
  <c r="I83" i="68" s="1"/>
  <c r="I110" i="68" s="1"/>
  <c r="H74" i="68"/>
  <c r="H76" i="68" s="1"/>
  <c r="H83" i="68" s="1"/>
  <c r="H110" i="68" s="1"/>
  <c r="G74" i="68"/>
  <c r="G76" i="68" s="1"/>
  <c r="G83" i="68" s="1"/>
  <c r="G110" i="68" s="1"/>
  <c r="G112" i="68" s="1"/>
  <c r="J74" i="68"/>
  <c r="J76" i="68" s="1"/>
  <c r="J83" i="68" s="1"/>
  <c r="J110" i="68" s="1"/>
  <c r="J112" i="68" s="1"/>
  <c r="D74" i="68"/>
  <c r="D76" i="68" s="1"/>
  <c r="D83" i="68" s="1"/>
  <c r="D110" i="68" s="1"/>
  <c r="D112" i="68" s="1"/>
  <c r="M74" i="68"/>
  <c r="M76" i="68" s="1"/>
  <c r="M83" i="68" s="1"/>
  <c r="M110" i="68" s="1"/>
  <c r="M112" i="68" s="1"/>
  <c r="E74" i="68"/>
  <c r="E76" i="68" s="1"/>
  <c r="E83" i="68" s="1"/>
  <c r="E110" i="68" s="1"/>
  <c r="P15" i="42"/>
  <c r="P18" i="42" s="1"/>
  <c r="P27" i="42"/>
  <c r="P38" i="42" s="1"/>
  <c r="P55" i="42"/>
  <c r="P58" i="42" s="1"/>
  <c r="P67" i="42"/>
  <c r="P70" i="42" s="1"/>
  <c r="P9" i="42"/>
  <c r="P12" i="42" s="1"/>
  <c r="P21" i="42"/>
  <c r="P24" i="42" s="1"/>
  <c r="P41" i="42"/>
  <c r="P52" i="42" s="1"/>
  <c r="P61" i="42"/>
  <c r="P64" i="42" s="1"/>
  <c r="P73" i="42"/>
  <c r="P76" i="42" s="1"/>
  <c r="N52" i="67"/>
  <c r="P69" i="68"/>
  <c r="P70" i="68" s="1"/>
  <c r="P23" i="68"/>
  <c r="P27" i="68" s="1"/>
  <c r="N27" i="68"/>
  <c r="P55" i="68"/>
  <c r="N33" i="68"/>
  <c r="P29" i="68"/>
  <c r="P33" i="68" s="1"/>
  <c r="N49" i="68"/>
  <c r="P46" i="68"/>
  <c r="P49" i="68" s="1"/>
  <c r="N115" i="68"/>
  <c r="P115" i="68" s="1"/>
  <c r="N35" i="68"/>
  <c r="P57" i="68"/>
  <c r="N86" i="68"/>
  <c r="N58" i="68"/>
  <c r="P58" i="68" s="1"/>
  <c r="N66" i="68"/>
  <c r="N55" i="68"/>
  <c r="N61" i="68"/>
  <c r="N19" i="68"/>
  <c r="N21" i="68" s="1"/>
  <c r="P9" i="68"/>
  <c r="P14" i="68" s="1"/>
  <c r="I49" i="90" l="1"/>
  <c r="I39" i="90"/>
  <c r="I61" i="90"/>
  <c r="I25" i="90"/>
  <c r="I58" i="90"/>
  <c r="I19" i="90"/>
  <c r="I36" i="90"/>
  <c r="I71" i="90"/>
  <c r="I41" i="90"/>
  <c r="I55" i="90"/>
  <c r="I35" i="90"/>
  <c r="I29" i="90"/>
  <c r="I28" i="90"/>
  <c r="I22" i="90"/>
  <c r="I37" i="90"/>
  <c r="I21" i="90"/>
  <c r="I20" i="90"/>
  <c r="I54" i="90"/>
  <c r="I31" i="90"/>
  <c r="I70" i="90"/>
  <c r="I78" i="90"/>
  <c r="I48" i="90"/>
  <c r="I23" i="90"/>
  <c r="I47" i="90"/>
  <c r="I30" i="90"/>
  <c r="C66" i="90"/>
  <c r="C81" i="90" s="1"/>
  <c r="I63" i="90"/>
  <c r="I32" i="90"/>
  <c r="I68" i="90"/>
  <c r="I57" i="90"/>
  <c r="I72" i="90"/>
  <c r="I38" i="90"/>
  <c r="I62" i="90"/>
  <c r="I112" i="68"/>
  <c r="I116" i="68" s="1"/>
  <c r="I121" i="68" s="1"/>
  <c r="H112" i="68"/>
  <c r="H116" i="68" s="1"/>
  <c r="H121" i="68" s="1"/>
  <c r="F112" i="68"/>
  <c r="F116" i="68" s="1"/>
  <c r="F121" i="68" s="1"/>
  <c r="E112" i="68"/>
  <c r="E116" i="68" s="1"/>
  <c r="E121" i="68" s="1"/>
  <c r="C116" i="68"/>
  <c r="C121" i="68" s="1"/>
  <c r="O116" i="68"/>
  <c r="O121" i="68" s="1"/>
  <c r="O128" i="68" s="1"/>
  <c r="L116" i="68"/>
  <c r="L121" i="68" s="1"/>
  <c r="D116" i="68"/>
  <c r="D121" i="68" s="1"/>
  <c r="M116" i="68"/>
  <c r="M121" i="68" s="1"/>
  <c r="J116" i="68"/>
  <c r="J121" i="68" s="1"/>
  <c r="G116" i="68"/>
  <c r="G121" i="68" s="1"/>
  <c r="P12" i="67"/>
  <c r="P70" i="67"/>
  <c r="P64" i="67"/>
  <c r="P76" i="67"/>
  <c r="P18" i="67"/>
  <c r="P52" i="67"/>
  <c r="P38" i="67"/>
  <c r="P24" i="67"/>
  <c r="P59" i="68"/>
  <c r="P19" i="68"/>
  <c r="P21" i="68" s="1"/>
  <c r="N67" i="68"/>
  <c r="P66" i="68"/>
  <c r="P67" i="68" s="1"/>
  <c r="P61" i="68"/>
  <c r="P64" i="68" s="1"/>
  <c r="N64" i="68"/>
  <c r="P86" i="68"/>
  <c r="P106" i="68" s="1"/>
  <c r="P109" i="68" s="1"/>
  <c r="N106" i="68"/>
  <c r="N109" i="68" s="1"/>
  <c r="N44" i="68"/>
  <c r="P35" i="68"/>
  <c r="P44" i="68" s="1"/>
  <c r="N113" i="68"/>
  <c r="P113" i="68" s="1"/>
  <c r="N59" i="68"/>
  <c r="N74" i="68" l="1"/>
  <c r="N76" i="68" s="1"/>
  <c r="N83" i="68" s="1"/>
  <c r="N110" i="68" s="1"/>
  <c r="N112" i="68" s="1"/>
  <c r="P74" i="68"/>
  <c r="P76" i="68" s="1"/>
  <c r="P83" i="68" s="1"/>
  <c r="P110" i="68" s="1"/>
  <c r="P112" i="68" s="1"/>
  <c r="P116" i="68" l="1"/>
  <c r="P121" i="68" s="1"/>
  <c r="P128" i="68" s="1"/>
  <c r="N116" i="68"/>
  <c r="N121" i="68" s="1"/>
  <c r="J148" i="63"/>
  <c r="I149" i="63"/>
  <c r="K149" i="63" s="1"/>
  <c r="D148" i="63"/>
  <c r="D150" i="63" s="1"/>
  <c r="E148" i="63"/>
  <c r="E150" i="63" s="1"/>
  <c r="F148" i="63"/>
  <c r="F150" i="63" s="1"/>
  <c r="G148" i="63"/>
  <c r="G150" i="63" s="1"/>
  <c r="C148" i="63"/>
  <c r="C150" i="63" s="1"/>
  <c r="H144" i="63"/>
  <c r="H142" i="63"/>
  <c r="H141" i="63"/>
  <c r="H124" i="63"/>
  <c r="H125" i="63"/>
  <c r="H126" i="63"/>
  <c r="H127" i="63"/>
  <c r="H128" i="63"/>
  <c r="H129" i="63"/>
  <c r="H130" i="63"/>
  <c r="H131" i="63"/>
  <c r="H132" i="63"/>
  <c r="H133" i="63"/>
  <c r="H134" i="63"/>
  <c r="H135" i="63"/>
  <c r="H136" i="63"/>
  <c r="H137" i="63"/>
  <c r="H138" i="63"/>
  <c r="H139" i="63"/>
  <c r="H123" i="63"/>
  <c r="H122" i="63"/>
  <c r="H120" i="63"/>
  <c r="H115" i="63"/>
  <c r="H116" i="63"/>
  <c r="H117" i="63"/>
  <c r="H114" i="63"/>
  <c r="H113" i="63"/>
  <c r="C140" i="63"/>
  <c r="C104" i="63"/>
  <c r="C93" i="63"/>
  <c r="C83" i="63"/>
  <c r="C78" i="63"/>
  <c r="H76" i="63"/>
  <c r="I76" i="63" s="1"/>
  <c r="K76" i="63" s="1"/>
  <c r="C66" i="63"/>
  <c r="C59" i="63"/>
  <c r="H51" i="63"/>
  <c r="I51" i="63" s="1"/>
  <c r="K51" i="63" s="1"/>
  <c r="D53" i="63"/>
  <c r="E53" i="63"/>
  <c r="F53" i="63"/>
  <c r="G53" i="63"/>
  <c r="J53" i="63"/>
  <c r="C53" i="63"/>
  <c r="D45" i="63"/>
  <c r="E45" i="63"/>
  <c r="F45" i="63"/>
  <c r="G45" i="63"/>
  <c r="C45" i="63"/>
  <c r="J45" i="63"/>
  <c r="H44" i="63"/>
  <c r="I44" i="63" s="1"/>
  <c r="K44" i="63" s="1"/>
  <c r="H35" i="63"/>
  <c r="H36" i="63"/>
  <c r="H37" i="63"/>
  <c r="H38" i="63"/>
  <c r="H39" i="63"/>
  <c r="H40" i="63"/>
  <c r="H41" i="63"/>
  <c r="H34" i="63"/>
  <c r="H33" i="63"/>
  <c r="H32" i="63"/>
  <c r="H29" i="63"/>
  <c r="H28" i="63"/>
  <c r="H27" i="63"/>
  <c r="H23" i="63"/>
  <c r="H24" i="63" s="1"/>
  <c r="H6" i="63"/>
  <c r="I6" i="63" s="1"/>
  <c r="N147" i="79"/>
  <c r="M147" i="79"/>
  <c r="K147" i="79"/>
  <c r="H147" i="79"/>
  <c r="E147" i="79"/>
  <c r="N146" i="79"/>
  <c r="M146" i="79"/>
  <c r="K146" i="79"/>
  <c r="H146" i="79"/>
  <c r="E146" i="79"/>
  <c r="D145" i="79"/>
  <c r="D148" i="79" s="1"/>
  <c r="F145" i="79"/>
  <c r="F148" i="79" s="1"/>
  <c r="G145" i="79"/>
  <c r="G148" i="79" s="1"/>
  <c r="I145" i="79"/>
  <c r="I148" i="79" s="1"/>
  <c r="J145" i="79"/>
  <c r="J148" i="79" s="1"/>
  <c r="C145" i="79"/>
  <c r="C148" i="79" s="1"/>
  <c r="N114" i="79"/>
  <c r="M114" i="79"/>
  <c r="O114" i="79" s="1"/>
  <c r="K114" i="79"/>
  <c r="H114" i="79"/>
  <c r="E114" i="79"/>
  <c r="O146" i="79" l="1"/>
  <c r="H45" i="63"/>
  <c r="H150" i="63"/>
  <c r="O147" i="79"/>
  <c r="C58" i="79" l="1"/>
  <c r="E56" i="79"/>
  <c r="H56" i="79"/>
  <c r="K56" i="79"/>
  <c r="M56" i="79"/>
  <c r="N56" i="79"/>
  <c r="O56" i="79" l="1"/>
  <c r="D376" i="86"/>
  <c r="H110" i="79" l="1"/>
  <c r="K110" i="79"/>
  <c r="M110" i="79"/>
  <c r="N110" i="79"/>
  <c r="H111" i="79"/>
  <c r="K111" i="79"/>
  <c r="M111" i="79"/>
  <c r="N111" i="79"/>
  <c r="E110" i="79"/>
  <c r="D109" i="79"/>
  <c r="F109" i="79"/>
  <c r="G109" i="79"/>
  <c r="I109" i="79"/>
  <c r="J109" i="79"/>
  <c r="D106" i="79"/>
  <c r="F106" i="79"/>
  <c r="G106" i="79"/>
  <c r="I106" i="79"/>
  <c r="J106" i="79"/>
  <c r="C106" i="79"/>
  <c r="C109" i="79"/>
  <c r="N108" i="79"/>
  <c r="N109" i="79" s="1"/>
  <c r="M108" i="79"/>
  <c r="M109" i="79" s="1"/>
  <c r="K108" i="79"/>
  <c r="K109" i="79" s="1"/>
  <c r="H108" i="79"/>
  <c r="H109" i="79" s="1"/>
  <c r="E108" i="79"/>
  <c r="E109" i="79" s="1"/>
  <c r="N105" i="79"/>
  <c r="N106" i="79" s="1"/>
  <c r="M105" i="79"/>
  <c r="M106" i="79" s="1"/>
  <c r="K105" i="79"/>
  <c r="K106" i="79" s="1"/>
  <c r="H105" i="79"/>
  <c r="H106" i="79" s="1"/>
  <c r="E105" i="79"/>
  <c r="E106" i="79" s="1"/>
  <c r="C103" i="79"/>
  <c r="C94" i="79"/>
  <c r="C98" i="79"/>
  <c r="M78" i="79"/>
  <c r="H74" i="79"/>
  <c r="K74" i="79"/>
  <c r="M74" i="79"/>
  <c r="N74" i="79"/>
  <c r="H75" i="79"/>
  <c r="K75" i="79"/>
  <c r="M75" i="79"/>
  <c r="N75" i="79"/>
  <c r="H76" i="79"/>
  <c r="K76" i="79"/>
  <c r="M76" i="79"/>
  <c r="N76" i="79"/>
  <c r="H77" i="79"/>
  <c r="K77" i="79"/>
  <c r="M77" i="79"/>
  <c r="N77" i="79"/>
  <c r="H78" i="79"/>
  <c r="K78" i="79"/>
  <c r="N78" i="79"/>
  <c r="H79" i="79"/>
  <c r="K79" i="79"/>
  <c r="M79" i="79"/>
  <c r="N79" i="79"/>
  <c r="H80" i="79"/>
  <c r="K80" i="79"/>
  <c r="M80" i="79"/>
  <c r="N80" i="79"/>
  <c r="H81" i="79"/>
  <c r="K81" i="79"/>
  <c r="M81" i="79"/>
  <c r="N81" i="79"/>
  <c r="H82" i="79"/>
  <c r="K82" i="79"/>
  <c r="M82" i="79"/>
  <c r="N82" i="79"/>
  <c r="E74" i="79"/>
  <c r="E75" i="79"/>
  <c r="E76" i="79"/>
  <c r="E77" i="79"/>
  <c r="E78" i="79"/>
  <c r="E79" i="79"/>
  <c r="E80" i="79"/>
  <c r="E81" i="79"/>
  <c r="E82" i="79"/>
  <c r="M68" i="79"/>
  <c r="N70" i="79"/>
  <c r="M70" i="79"/>
  <c r="K70" i="79"/>
  <c r="N68" i="79"/>
  <c r="K68" i="79"/>
  <c r="N67" i="79"/>
  <c r="M67" i="79"/>
  <c r="K67" i="79"/>
  <c r="N66" i="79"/>
  <c r="M66" i="79"/>
  <c r="K66" i="79"/>
  <c r="J71" i="79"/>
  <c r="H70" i="79"/>
  <c r="H68" i="79"/>
  <c r="H67" i="79"/>
  <c r="H66" i="79"/>
  <c r="F71" i="79"/>
  <c r="G71" i="79"/>
  <c r="I71" i="79"/>
  <c r="E67" i="79"/>
  <c r="E66" i="79"/>
  <c r="D71" i="79"/>
  <c r="C71" i="79"/>
  <c r="M61" i="79"/>
  <c r="N61" i="79"/>
  <c r="M62" i="79"/>
  <c r="N62" i="79"/>
  <c r="K61" i="79"/>
  <c r="K62" i="79"/>
  <c r="H61" i="79"/>
  <c r="H62" i="79"/>
  <c r="E60" i="79"/>
  <c r="E61" i="79"/>
  <c r="E62" i="79"/>
  <c r="D64" i="79"/>
  <c r="C64" i="79"/>
  <c r="C50" i="79"/>
  <c r="C35" i="79"/>
  <c r="C29" i="79"/>
  <c r="K13" i="79"/>
  <c r="N14" i="79"/>
  <c r="M14" i="79"/>
  <c r="O14" i="79" s="1"/>
  <c r="H13" i="79"/>
  <c r="E13" i="79"/>
  <c r="D25" i="79"/>
  <c r="C25" i="79"/>
  <c r="O67" i="79" l="1"/>
  <c r="O82" i="79"/>
  <c r="C51" i="79"/>
  <c r="O68" i="79"/>
  <c r="O66" i="79"/>
  <c r="O62" i="79"/>
  <c r="N71" i="79"/>
  <c r="O79" i="79"/>
  <c r="O78" i="79"/>
  <c r="O61" i="79"/>
  <c r="O80" i="79"/>
  <c r="O76" i="79"/>
  <c r="O74" i="79"/>
  <c r="H71" i="79"/>
  <c r="O105" i="79"/>
  <c r="O106" i="79" s="1"/>
  <c r="E71" i="79"/>
  <c r="K71" i="79"/>
  <c r="O111" i="79"/>
  <c r="M71" i="79"/>
  <c r="O81" i="79"/>
  <c r="O108" i="79"/>
  <c r="O109" i="79" s="1"/>
  <c r="O110" i="79"/>
  <c r="O77" i="79"/>
  <c r="O75" i="79"/>
  <c r="O70" i="79"/>
  <c r="O71" i="79" l="1"/>
  <c r="J55" i="59"/>
  <c r="G55" i="59"/>
  <c r="F55" i="59"/>
  <c r="D55" i="59"/>
  <c r="C55" i="59"/>
  <c r="H53" i="59"/>
  <c r="H52" i="59"/>
  <c r="H51" i="59"/>
  <c r="E53" i="59"/>
  <c r="E52" i="59"/>
  <c r="E51" i="59"/>
  <c r="O55" i="49"/>
  <c r="D55" i="49"/>
  <c r="E55" i="49"/>
  <c r="F55" i="49"/>
  <c r="G55" i="49"/>
  <c r="H55" i="49"/>
  <c r="I55" i="49"/>
  <c r="J55" i="49"/>
  <c r="L55" i="49"/>
  <c r="M55" i="49"/>
  <c r="C55" i="49"/>
  <c r="J55" i="58"/>
  <c r="G55" i="58"/>
  <c r="F55" i="58"/>
  <c r="D55" i="58"/>
  <c r="C55" i="58"/>
  <c r="H53" i="58"/>
  <c r="H52" i="58"/>
  <c r="H51" i="58"/>
  <c r="E54" i="58"/>
  <c r="E53" i="58"/>
  <c r="E52" i="58"/>
  <c r="E51" i="58"/>
  <c r="D55" i="46"/>
  <c r="E55" i="46"/>
  <c r="F55" i="46"/>
  <c r="G55" i="46"/>
  <c r="H55" i="46"/>
  <c r="I55" i="46"/>
  <c r="J55" i="46"/>
  <c r="L55" i="46"/>
  <c r="M55" i="46"/>
  <c r="O55" i="46"/>
  <c r="C55" i="46"/>
  <c r="C9" i="74"/>
  <c r="D9" i="74"/>
  <c r="E9" i="74"/>
  <c r="F9" i="74"/>
  <c r="G9" i="74"/>
  <c r="H9" i="74"/>
  <c r="I9" i="74"/>
  <c r="J9" i="74"/>
  <c r="K9" i="74"/>
  <c r="M9" i="74"/>
  <c r="C11" i="74"/>
  <c r="D11" i="74"/>
  <c r="E11" i="74"/>
  <c r="F11" i="74"/>
  <c r="G11" i="74"/>
  <c r="H11" i="74"/>
  <c r="I11" i="74"/>
  <c r="J11" i="74"/>
  <c r="K11" i="74"/>
  <c r="M11" i="74"/>
  <c r="C12" i="74"/>
  <c r="D12" i="74"/>
  <c r="E12" i="74"/>
  <c r="F12" i="74"/>
  <c r="G12" i="74"/>
  <c r="H12" i="74"/>
  <c r="I12" i="74"/>
  <c r="J12" i="74"/>
  <c r="K12" i="74"/>
  <c r="M12" i="74"/>
  <c r="C13" i="74"/>
  <c r="D13" i="74"/>
  <c r="E13" i="74"/>
  <c r="F13" i="74"/>
  <c r="G13" i="74"/>
  <c r="H13" i="74"/>
  <c r="I13" i="74"/>
  <c r="J13" i="74"/>
  <c r="K13" i="74"/>
  <c r="M13" i="74"/>
  <c r="C14" i="74"/>
  <c r="D14" i="74"/>
  <c r="F14" i="74"/>
  <c r="G14" i="74"/>
  <c r="H14" i="74"/>
  <c r="I14" i="74"/>
  <c r="J14" i="74"/>
  <c r="K14" i="74"/>
  <c r="M14" i="74"/>
  <c r="C15" i="74"/>
  <c r="D15" i="74"/>
  <c r="E15" i="74"/>
  <c r="F15" i="74"/>
  <c r="G15" i="74"/>
  <c r="H15" i="74"/>
  <c r="I15" i="74"/>
  <c r="J15" i="74"/>
  <c r="K15" i="74"/>
  <c r="M15" i="74"/>
  <c r="C19" i="74"/>
  <c r="C24" i="74"/>
  <c r="C25" i="74" s="1"/>
  <c r="D24" i="74"/>
  <c r="D25" i="74" s="1"/>
  <c r="E24" i="74"/>
  <c r="E25" i="74" s="1"/>
  <c r="F24" i="74"/>
  <c r="F25" i="74" s="1"/>
  <c r="G24" i="74"/>
  <c r="G25" i="74" s="1"/>
  <c r="H24" i="74"/>
  <c r="H25" i="74" s="1"/>
  <c r="I24" i="74"/>
  <c r="I25" i="74" s="1"/>
  <c r="J24" i="74"/>
  <c r="J25" i="74" s="1"/>
  <c r="K24" i="74"/>
  <c r="K25" i="74" s="1"/>
  <c r="M24" i="74"/>
  <c r="C27" i="74"/>
  <c r="D27" i="74"/>
  <c r="E27" i="74"/>
  <c r="F27" i="74"/>
  <c r="G27" i="74"/>
  <c r="H27" i="74"/>
  <c r="I27" i="74"/>
  <c r="J27" i="74"/>
  <c r="K27" i="74"/>
  <c r="M27" i="74"/>
  <c r="C28" i="74"/>
  <c r="D28" i="74"/>
  <c r="E28" i="74"/>
  <c r="F28" i="74"/>
  <c r="G28" i="74"/>
  <c r="H28" i="74"/>
  <c r="I28" i="74"/>
  <c r="J28" i="74"/>
  <c r="K28" i="74"/>
  <c r="M28" i="74"/>
  <c r="C29" i="74"/>
  <c r="D29" i="74"/>
  <c r="E29" i="74"/>
  <c r="F29" i="74"/>
  <c r="G29" i="74"/>
  <c r="H29" i="74"/>
  <c r="I29" i="74"/>
  <c r="J29" i="74"/>
  <c r="K29" i="74"/>
  <c r="M29" i="74"/>
  <c r="C30" i="74"/>
  <c r="D30" i="74"/>
  <c r="E30" i="74"/>
  <c r="F30" i="74"/>
  <c r="G30" i="74"/>
  <c r="H30" i="74"/>
  <c r="I30" i="74"/>
  <c r="J30" i="74"/>
  <c r="K30" i="74"/>
  <c r="M30" i="74"/>
  <c r="C33" i="74"/>
  <c r="D33" i="74"/>
  <c r="E33" i="74"/>
  <c r="F33" i="74"/>
  <c r="G33" i="74"/>
  <c r="H33" i="74"/>
  <c r="I33" i="74"/>
  <c r="J33" i="74"/>
  <c r="K33" i="74"/>
  <c r="M33" i="74"/>
  <c r="C34" i="74"/>
  <c r="D34" i="74"/>
  <c r="E34" i="74"/>
  <c r="F34" i="74"/>
  <c r="G34" i="74"/>
  <c r="H34" i="74"/>
  <c r="I34" i="74"/>
  <c r="J34" i="74"/>
  <c r="K34" i="74"/>
  <c r="M34" i="74"/>
  <c r="C35" i="74"/>
  <c r="D35" i="74"/>
  <c r="E35" i="74"/>
  <c r="F35" i="74"/>
  <c r="G35" i="74"/>
  <c r="H35" i="74"/>
  <c r="I35" i="74"/>
  <c r="J35" i="74"/>
  <c r="K35" i="74"/>
  <c r="M35" i="74"/>
  <c r="C36" i="74"/>
  <c r="D36" i="74"/>
  <c r="E36" i="74"/>
  <c r="F36" i="74"/>
  <c r="G36" i="74"/>
  <c r="H36" i="74"/>
  <c r="I36" i="74"/>
  <c r="J36" i="74"/>
  <c r="K36" i="74"/>
  <c r="M36" i="74"/>
  <c r="C37" i="74"/>
  <c r="D37" i="74"/>
  <c r="E37" i="74"/>
  <c r="F37" i="74"/>
  <c r="G37" i="74"/>
  <c r="H37" i="74"/>
  <c r="I37" i="74"/>
  <c r="J37" i="74"/>
  <c r="K37" i="74"/>
  <c r="M37" i="74"/>
  <c r="C38" i="74"/>
  <c r="D38" i="74"/>
  <c r="E38" i="74"/>
  <c r="F38" i="74"/>
  <c r="G38" i="74"/>
  <c r="H38" i="74"/>
  <c r="I38" i="74"/>
  <c r="J38" i="74"/>
  <c r="K38" i="74"/>
  <c r="M38" i="74"/>
  <c r="C39" i="74"/>
  <c r="D39" i="74"/>
  <c r="E39" i="74"/>
  <c r="F39" i="74"/>
  <c r="G39" i="74"/>
  <c r="H39" i="74"/>
  <c r="I39" i="74"/>
  <c r="J39" i="74"/>
  <c r="K39" i="74"/>
  <c r="M39" i="74"/>
  <c r="C40" i="74"/>
  <c r="D40" i="74"/>
  <c r="E40" i="74"/>
  <c r="F40" i="74"/>
  <c r="G40" i="74"/>
  <c r="H40" i="74"/>
  <c r="I40" i="74"/>
  <c r="J40" i="74"/>
  <c r="K40" i="74"/>
  <c r="M40" i="74"/>
  <c r="C41" i="74"/>
  <c r="D41" i="74"/>
  <c r="E41" i="74"/>
  <c r="F41" i="74"/>
  <c r="G41" i="74"/>
  <c r="H41" i="74"/>
  <c r="I41" i="74"/>
  <c r="J41" i="74"/>
  <c r="K41" i="74"/>
  <c r="M41" i="74"/>
  <c r="C42" i="74"/>
  <c r="D42" i="74"/>
  <c r="E42" i="74"/>
  <c r="F42" i="74"/>
  <c r="G42" i="74"/>
  <c r="H42" i="74"/>
  <c r="I42" i="74"/>
  <c r="J42" i="74"/>
  <c r="K42" i="74"/>
  <c r="M42" i="74"/>
  <c r="C45" i="74"/>
  <c r="D45" i="74"/>
  <c r="E45" i="74"/>
  <c r="F45" i="74"/>
  <c r="G45" i="74"/>
  <c r="H45" i="74"/>
  <c r="I45" i="74"/>
  <c r="J45" i="74"/>
  <c r="K45" i="74"/>
  <c r="M45" i="74"/>
  <c r="C50" i="74"/>
  <c r="D50" i="74"/>
  <c r="E50" i="74"/>
  <c r="F50" i="74"/>
  <c r="G50" i="74"/>
  <c r="H50" i="74"/>
  <c r="I50" i="74"/>
  <c r="J50" i="74"/>
  <c r="K50" i="74"/>
  <c r="M50" i="74"/>
  <c r="C51" i="74"/>
  <c r="D51" i="74"/>
  <c r="E51" i="74"/>
  <c r="F51" i="74"/>
  <c r="G51" i="74"/>
  <c r="H51" i="74"/>
  <c r="I51" i="74"/>
  <c r="J51" i="74"/>
  <c r="K51" i="74"/>
  <c r="M51" i="74"/>
  <c r="C52" i="74"/>
  <c r="D52" i="74"/>
  <c r="E52" i="74"/>
  <c r="F52" i="74"/>
  <c r="G52" i="74"/>
  <c r="H52" i="74"/>
  <c r="I52" i="74"/>
  <c r="J52" i="74"/>
  <c r="K52" i="74"/>
  <c r="M52" i="74"/>
  <c r="C55" i="74"/>
  <c r="D55" i="74"/>
  <c r="E55" i="74"/>
  <c r="F55" i="74"/>
  <c r="G55" i="74"/>
  <c r="H55" i="74"/>
  <c r="I55" i="74"/>
  <c r="J55" i="74"/>
  <c r="K55" i="74"/>
  <c r="M55" i="74"/>
  <c r="C56" i="74"/>
  <c r="D56" i="74"/>
  <c r="E56" i="74"/>
  <c r="F56" i="74"/>
  <c r="G56" i="74"/>
  <c r="H56" i="74"/>
  <c r="I56" i="74"/>
  <c r="J56" i="74"/>
  <c r="K56" i="74"/>
  <c r="M56" i="74"/>
  <c r="C57" i="74"/>
  <c r="D57" i="74"/>
  <c r="E57" i="74"/>
  <c r="F57" i="74"/>
  <c r="G57" i="74"/>
  <c r="H57" i="74"/>
  <c r="I57" i="74"/>
  <c r="J57" i="74"/>
  <c r="K57" i="74"/>
  <c r="M57" i="74"/>
  <c r="C58" i="74"/>
  <c r="D58" i="74"/>
  <c r="E58" i="74"/>
  <c r="F58" i="74"/>
  <c r="G58" i="74"/>
  <c r="H58" i="74"/>
  <c r="I58" i="74"/>
  <c r="J58" i="74"/>
  <c r="K58" i="74"/>
  <c r="M58" i="74"/>
  <c r="C62" i="74"/>
  <c r="D62" i="74"/>
  <c r="E62" i="74"/>
  <c r="F62" i="74"/>
  <c r="G62" i="74"/>
  <c r="H62" i="74"/>
  <c r="I62" i="74"/>
  <c r="J62" i="74"/>
  <c r="K62" i="74"/>
  <c r="C64" i="74"/>
  <c r="D64" i="74"/>
  <c r="E64" i="74"/>
  <c r="F64" i="74"/>
  <c r="G64" i="74"/>
  <c r="H64" i="74"/>
  <c r="I64" i="74"/>
  <c r="J64" i="74"/>
  <c r="K64" i="74"/>
  <c r="M64" i="74"/>
  <c r="C65" i="74"/>
  <c r="D65" i="74"/>
  <c r="E65" i="74"/>
  <c r="F65" i="74"/>
  <c r="G65" i="74"/>
  <c r="H65" i="74"/>
  <c r="I65" i="74"/>
  <c r="J65" i="74"/>
  <c r="K65" i="74"/>
  <c r="M65" i="74"/>
  <c r="C66" i="74"/>
  <c r="D66" i="74"/>
  <c r="E66" i="74"/>
  <c r="F66" i="74"/>
  <c r="G66" i="74"/>
  <c r="H66" i="74"/>
  <c r="I66" i="74"/>
  <c r="J66" i="74"/>
  <c r="K66" i="74"/>
  <c r="M66" i="74"/>
  <c r="C67" i="74"/>
  <c r="D67" i="74"/>
  <c r="E67" i="74"/>
  <c r="F67" i="74"/>
  <c r="G67" i="74"/>
  <c r="H67" i="74"/>
  <c r="I67" i="74"/>
  <c r="J67" i="74"/>
  <c r="K67" i="74"/>
  <c r="M67" i="74"/>
  <c r="C70" i="74"/>
  <c r="D70" i="74"/>
  <c r="E70" i="74"/>
  <c r="F70" i="74"/>
  <c r="G70" i="74"/>
  <c r="H70" i="74"/>
  <c r="I70" i="74"/>
  <c r="J70" i="74"/>
  <c r="K70" i="74"/>
  <c r="M70" i="74"/>
  <c r="C71" i="74"/>
  <c r="D71" i="74"/>
  <c r="E71" i="74"/>
  <c r="F71" i="74"/>
  <c r="G71" i="74"/>
  <c r="H71" i="74"/>
  <c r="I71" i="74"/>
  <c r="J71" i="74"/>
  <c r="K71" i="74"/>
  <c r="M71" i="74"/>
  <c r="C72" i="74"/>
  <c r="D72" i="74"/>
  <c r="E72" i="74"/>
  <c r="F72" i="74"/>
  <c r="G72" i="74"/>
  <c r="H72" i="74"/>
  <c r="I72" i="74"/>
  <c r="J72" i="74"/>
  <c r="K72" i="74"/>
  <c r="M72" i="74"/>
  <c r="C75" i="74"/>
  <c r="D75" i="74"/>
  <c r="E75" i="74"/>
  <c r="F75" i="74"/>
  <c r="G75" i="74"/>
  <c r="H75" i="74"/>
  <c r="I75" i="74"/>
  <c r="J75" i="74"/>
  <c r="K75" i="74"/>
  <c r="M75" i="74"/>
  <c r="C76" i="74"/>
  <c r="D76" i="74"/>
  <c r="E76" i="74"/>
  <c r="F76" i="74"/>
  <c r="G76" i="74"/>
  <c r="H76" i="74"/>
  <c r="I76" i="74"/>
  <c r="J76" i="74"/>
  <c r="K76" i="74"/>
  <c r="M76" i="74"/>
  <c r="C77" i="74"/>
  <c r="D77" i="74"/>
  <c r="E77" i="74"/>
  <c r="F77" i="74"/>
  <c r="G77" i="74"/>
  <c r="H77" i="74"/>
  <c r="I77" i="74"/>
  <c r="J77" i="74"/>
  <c r="K77" i="74"/>
  <c r="M77" i="74"/>
  <c r="C78" i="74"/>
  <c r="D78" i="74"/>
  <c r="E78" i="74"/>
  <c r="F78" i="74"/>
  <c r="G78" i="74"/>
  <c r="H78" i="74"/>
  <c r="I78" i="74"/>
  <c r="J78" i="74"/>
  <c r="K78" i="74"/>
  <c r="M78" i="74"/>
  <c r="C81" i="74"/>
  <c r="D81" i="74"/>
  <c r="E81" i="74"/>
  <c r="F81" i="74"/>
  <c r="G81" i="74"/>
  <c r="H81" i="74"/>
  <c r="I81" i="74"/>
  <c r="J81" i="74"/>
  <c r="K81" i="74"/>
  <c r="M81" i="74"/>
  <c r="C82" i="74"/>
  <c r="D82" i="74"/>
  <c r="E82" i="74"/>
  <c r="F82" i="74"/>
  <c r="G82" i="74"/>
  <c r="H82" i="74"/>
  <c r="I82" i="74"/>
  <c r="J82" i="74"/>
  <c r="K82" i="74"/>
  <c r="M82" i="74"/>
  <c r="C85" i="74"/>
  <c r="D85" i="74"/>
  <c r="E85" i="74"/>
  <c r="F85" i="74"/>
  <c r="G85" i="74"/>
  <c r="H85" i="74"/>
  <c r="I85" i="74"/>
  <c r="J85" i="74"/>
  <c r="K85" i="74"/>
  <c r="M85" i="74"/>
  <c r="C86" i="74"/>
  <c r="D86" i="74"/>
  <c r="E86" i="74"/>
  <c r="F86" i="74"/>
  <c r="G86" i="74"/>
  <c r="H86" i="74"/>
  <c r="I86" i="74"/>
  <c r="J86" i="74"/>
  <c r="K86" i="74"/>
  <c r="M86" i="74"/>
  <c r="C87" i="74"/>
  <c r="D87" i="74"/>
  <c r="E87" i="74"/>
  <c r="F87" i="74"/>
  <c r="G87" i="74"/>
  <c r="H87" i="74"/>
  <c r="I87" i="74"/>
  <c r="J87" i="74"/>
  <c r="K87" i="74"/>
  <c r="M87" i="74"/>
  <c r="I52" i="59" l="1"/>
  <c r="K52" i="59" s="1"/>
  <c r="K52" i="49" s="1"/>
  <c r="N52" i="49" s="1"/>
  <c r="P52" i="49" s="1"/>
  <c r="I53" i="58"/>
  <c r="K53" i="58" s="1"/>
  <c r="K53" i="46" s="1"/>
  <c r="N53" i="46" s="1"/>
  <c r="P53" i="46" s="1"/>
  <c r="K53" i="74"/>
  <c r="N139" i="74"/>
  <c r="G83" i="74"/>
  <c r="L45" i="74"/>
  <c r="N45" i="74" s="1"/>
  <c r="I51" i="59"/>
  <c r="K51" i="59" s="1"/>
  <c r="J88" i="74"/>
  <c r="D88" i="74"/>
  <c r="M83" i="74"/>
  <c r="C83" i="74"/>
  <c r="I83" i="74"/>
  <c r="G88" i="74"/>
  <c r="E83" i="74"/>
  <c r="I51" i="58"/>
  <c r="K51" i="58" s="1"/>
  <c r="K51" i="46" s="1"/>
  <c r="N51" i="46" s="1"/>
  <c r="P51" i="46" s="1"/>
  <c r="I53" i="59"/>
  <c r="K53" i="59" s="1"/>
  <c r="K53" i="49" s="1"/>
  <c r="N53" i="49" s="1"/>
  <c r="P53" i="49" s="1"/>
  <c r="I52" i="58"/>
  <c r="K52" i="58" s="1"/>
  <c r="K52" i="46" s="1"/>
  <c r="N52" i="46" s="1"/>
  <c r="P52" i="46" s="1"/>
  <c r="E55" i="58"/>
  <c r="L109" i="74"/>
  <c r="N109" i="74" s="1"/>
  <c r="H53" i="74"/>
  <c r="K83" i="74"/>
  <c r="G79" i="74"/>
  <c r="C79" i="74"/>
  <c r="J73" i="74"/>
  <c r="K68" i="74"/>
  <c r="C68" i="74"/>
  <c r="E31" i="74"/>
  <c r="C31" i="74"/>
  <c r="H83" i="74"/>
  <c r="D79" i="74"/>
  <c r="I73" i="74"/>
  <c r="J68" i="74"/>
  <c r="E59" i="74"/>
  <c r="C53" i="74"/>
  <c r="F46" i="74"/>
  <c r="H73" i="74"/>
  <c r="I68" i="74"/>
  <c r="D59" i="74"/>
  <c r="J53" i="74"/>
  <c r="G46" i="74"/>
  <c r="I46" i="74"/>
  <c r="L36" i="74"/>
  <c r="N36" i="74" s="1"/>
  <c r="H20" i="74"/>
  <c r="J20" i="74"/>
  <c r="I20" i="74"/>
  <c r="M68" i="74"/>
  <c r="L112" i="74"/>
  <c r="N112" i="74" s="1"/>
  <c r="G73" i="74"/>
  <c r="K59" i="74"/>
  <c r="C59" i="74"/>
  <c r="I53" i="74"/>
  <c r="K31" i="74"/>
  <c r="F83" i="74"/>
  <c r="F73" i="74"/>
  <c r="G68" i="74"/>
  <c r="J59" i="74"/>
  <c r="F31" i="74"/>
  <c r="C20" i="74"/>
  <c r="L118" i="74"/>
  <c r="N118" i="74" s="1"/>
  <c r="E73" i="74"/>
  <c r="F68" i="74"/>
  <c r="I59" i="74"/>
  <c r="L50" i="74"/>
  <c r="N50" i="74" s="1"/>
  <c r="C46" i="74"/>
  <c r="L110" i="74"/>
  <c r="N110" i="74" s="1"/>
  <c r="L106" i="74"/>
  <c r="N106" i="74" s="1"/>
  <c r="E124" i="74"/>
  <c r="D73" i="74"/>
  <c r="L65" i="74"/>
  <c r="N65" i="74" s="1"/>
  <c r="E68" i="74"/>
  <c r="H59" i="74"/>
  <c r="F53" i="74"/>
  <c r="L108" i="74"/>
  <c r="N108" i="74" s="1"/>
  <c r="I88" i="74"/>
  <c r="C88" i="74"/>
  <c r="E88" i="74"/>
  <c r="J79" i="74"/>
  <c r="K73" i="74"/>
  <c r="C73" i="74"/>
  <c r="D68" i="74"/>
  <c r="G59" i="74"/>
  <c r="E53" i="74"/>
  <c r="F59" i="74"/>
  <c r="D53" i="74"/>
  <c r="M62" i="74"/>
  <c r="L121" i="74"/>
  <c r="N121" i="74" s="1"/>
  <c r="L82" i="74"/>
  <c r="N82" i="74" s="1"/>
  <c r="K79" i="74"/>
  <c r="L56" i="74"/>
  <c r="N56" i="74" s="1"/>
  <c r="M31" i="74"/>
  <c r="G53" i="74"/>
  <c r="F124" i="74"/>
  <c r="I124" i="74"/>
  <c r="L105" i="74"/>
  <c r="N105" i="74" s="1"/>
  <c r="L99" i="74"/>
  <c r="N99" i="74" s="1"/>
  <c r="K88" i="74"/>
  <c r="D83" i="74"/>
  <c r="H79" i="74"/>
  <c r="L41" i="74"/>
  <c r="N41" i="74" s="1"/>
  <c r="L38" i="74"/>
  <c r="N38" i="74" s="1"/>
  <c r="D31" i="74"/>
  <c r="L15" i="74"/>
  <c r="N15" i="74" s="1"/>
  <c r="E20" i="74"/>
  <c r="L119" i="74"/>
  <c r="N119" i="74" s="1"/>
  <c r="L117" i="74"/>
  <c r="N117" i="74" s="1"/>
  <c r="L116" i="74"/>
  <c r="N116" i="74" s="1"/>
  <c r="L114" i="74"/>
  <c r="N114" i="74" s="1"/>
  <c r="H124" i="74"/>
  <c r="L93" i="74"/>
  <c r="N93" i="74" s="1"/>
  <c r="H88" i="74"/>
  <c r="L72" i="74"/>
  <c r="N72" i="74" s="1"/>
  <c r="L67" i="74"/>
  <c r="N67" i="74" s="1"/>
  <c r="L66" i="74"/>
  <c r="N66" i="74" s="1"/>
  <c r="L57" i="74"/>
  <c r="N57" i="74" s="1"/>
  <c r="L51" i="74"/>
  <c r="N51" i="74" s="1"/>
  <c r="J46" i="74"/>
  <c r="M20" i="74"/>
  <c r="D20" i="74"/>
  <c r="K20" i="74"/>
  <c r="L123" i="74"/>
  <c r="N123" i="74" s="1"/>
  <c r="L120" i="74"/>
  <c r="N120" i="74" s="1"/>
  <c r="D124" i="74"/>
  <c r="L81" i="74"/>
  <c r="N81" i="74" s="1"/>
  <c r="L77" i="74"/>
  <c r="N77" i="74" s="1"/>
  <c r="L76" i="74"/>
  <c r="N76" i="74" s="1"/>
  <c r="L70" i="74"/>
  <c r="N70" i="74" s="1"/>
  <c r="H31" i="74"/>
  <c r="M59" i="74"/>
  <c r="L78" i="74"/>
  <c r="N78" i="74" s="1"/>
  <c r="L113" i="74"/>
  <c r="N113" i="74" s="1"/>
  <c r="G124" i="74"/>
  <c r="K124" i="74"/>
  <c r="C124" i="74"/>
  <c r="J124" i="74"/>
  <c r="L87" i="74"/>
  <c r="N87" i="74" s="1"/>
  <c r="L86" i="74"/>
  <c r="N86" i="74" s="1"/>
  <c r="L64" i="74"/>
  <c r="N64" i="74" s="1"/>
  <c r="L61" i="74"/>
  <c r="E46" i="74"/>
  <c r="D46" i="74"/>
  <c r="K46" i="74"/>
  <c r="L34" i="74"/>
  <c r="N34" i="74" s="1"/>
  <c r="L33" i="74"/>
  <c r="N33" i="74" s="1"/>
  <c r="G31" i="74"/>
  <c r="L27" i="74"/>
  <c r="N27" i="74" s="1"/>
  <c r="H68" i="74"/>
  <c r="M73" i="74"/>
  <c r="L130" i="74"/>
  <c r="N130" i="74" s="1"/>
  <c r="L100" i="74"/>
  <c r="N100" i="74" s="1"/>
  <c r="L98" i="74"/>
  <c r="N98" i="74" s="1"/>
  <c r="L97" i="74"/>
  <c r="N97" i="74" s="1"/>
  <c r="I79" i="74"/>
  <c r="L58" i="74"/>
  <c r="N58" i="74" s="1"/>
  <c r="L55" i="74"/>
  <c r="N55" i="74" s="1"/>
  <c r="L52" i="74"/>
  <c r="N52" i="74" s="1"/>
  <c r="M46" i="74"/>
  <c r="J31" i="74"/>
  <c r="G20" i="74"/>
  <c r="L13" i="74"/>
  <c r="N13" i="74" s="1"/>
  <c r="F20" i="74"/>
  <c r="L115" i="74"/>
  <c r="N115" i="74" s="1"/>
  <c r="L122" i="74"/>
  <c r="N122" i="74" s="1"/>
  <c r="L111" i="74"/>
  <c r="L101" i="74"/>
  <c r="N101" i="74" s="1"/>
  <c r="L92" i="74"/>
  <c r="N92" i="74" s="1"/>
  <c r="E79" i="74"/>
  <c r="L71" i="74"/>
  <c r="N71" i="74" s="1"/>
  <c r="L40" i="74"/>
  <c r="N40" i="74" s="1"/>
  <c r="L30" i="74"/>
  <c r="N30" i="74" s="1"/>
  <c r="L29" i="74"/>
  <c r="N29" i="74" s="1"/>
  <c r="I31" i="74"/>
  <c r="L12" i="74"/>
  <c r="N12" i="74" s="1"/>
  <c r="M53" i="74"/>
  <c r="L28" i="74"/>
  <c r="N28" i="74" s="1"/>
  <c r="L14" i="74"/>
  <c r="N14" i="74" s="1"/>
  <c r="L104" i="74"/>
  <c r="F88" i="74"/>
  <c r="J83" i="74"/>
  <c r="L39" i="74"/>
  <c r="N39" i="74" s="1"/>
  <c r="L107" i="74"/>
  <c r="N107" i="74" s="1"/>
  <c r="M88" i="74"/>
  <c r="L85" i="74"/>
  <c r="N85" i="74" s="1"/>
  <c r="L75" i="74"/>
  <c r="N75" i="74" s="1"/>
  <c r="L42" i="74"/>
  <c r="N42" i="74" s="1"/>
  <c r="L24" i="74"/>
  <c r="L11" i="74"/>
  <c r="N11" i="74" s="1"/>
  <c r="F79" i="74"/>
  <c r="H46" i="74"/>
  <c r="M25" i="74"/>
  <c r="M79" i="74"/>
  <c r="L35" i="74"/>
  <c r="N35" i="74" s="1"/>
  <c r="L37" i="74"/>
  <c r="N37" i="74" s="1"/>
  <c r="N83" i="74" l="1"/>
  <c r="N73" i="74"/>
  <c r="I47" i="74"/>
  <c r="N88" i="74"/>
  <c r="N53" i="74"/>
  <c r="N20" i="74"/>
  <c r="L25" i="74"/>
  <c r="N24" i="74"/>
  <c r="N25" i="74" s="1"/>
  <c r="N68" i="74"/>
  <c r="N79" i="74"/>
  <c r="L62" i="74"/>
  <c r="N61" i="74"/>
  <c r="N62" i="74" s="1"/>
  <c r="N59" i="74"/>
  <c r="N31" i="74"/>
  <c r="N46" i="74"/>
  <c r="K47" i="74"/>
  <c r="C47" i="74"/>
  <c r="E47" i="74"/>
  <c r="F47" i="74"/>
  <c r="J47" i="74"/>
  <c r="L79" i="74"/>
  <c r="K51" i="49"/>
  <c r="N51" i="49" s="1"/>
  <c r="P51" i="49" s="1"/>
  <c r="D47" i="74"/>
  <c r="L53" i="74"/>
  <c r="M47" i="74"/>
  <c r="L83" i="74"/>
  <c r="L88" i="74"/>
  <c r="L31" i="74"/>
  <c r="G47" i="74"/>
  <c r="L73" i="74"/>
  <c r="L20" i="74"/>
  <c r="L68" i="74"/>
  <c r="L59" i="74"/>
  <c r="L46" i="74"/>
  <c r="L124" i="74"/>
  <c r="H47" i="74"/>
  <c r="N47" i="74" l="1"/>
  <c r="L47" i="74"/>
  <c r="I455" i="86" l="1"/>
  <c r="I456" i="86"/>
  <c r="I457" i="86"/>
  <c r="I458" i="86"/>
  <c r="I459" i="86"/>
  <c r="I460" i="86"/>
  <c r="I461" i="86"/>
  <c r="I462" i="86"/>
  <c r="I463" i="86"/>
  <c r="I464" i="86"/>
  <c r="I465" i="86"/>
  <c r="I466" i="86"/>
  <c r="I467" i="86"/>
  <c r="I468" i="86"/>
  <c r="I469" i="86"/>
  <c r="I470" i="86"/>
  <c r="I471" i="86"/>
  <c r="I472" i="86"/>
  <c r="I454" i="86"/>
  <c r="I453" i="86"/>
  <c r="E473" i="86"/>
  <c r="F473" i="86"/>
  <c r="G473" i="86"/>
  <c r="H473" i="86"/>
  <c r="I473" i="86" l="1"/>
  <c r="D491" i="86" l="1"/>
  <c r="C41" i="88" l="1"/>
  <c r="E41" i="88" s="1"/>
  <c r="C35" i="88"/>
  <c r="E35" i="88" s="1"/>
  <c r="C29" i="88"/>
  <c r="C20" i="88"/>
  <c r="E20" i="88" s="1"/>
  <c r="C14" i="88"/>
  <c r="P126" i="49"/>
  <c r="O113" i="49"/>
  <c r="O115" i="49" s="1"/>
  <c r="D113" i="49"/>
  <c r="D115" i="49" s="1"/>
  <c r="E113" i="49"/>
  <c r="E115" i="49" s="1"/>
  <c r="F113" i="49"/>
  <c r="F115" i="49" s="1"/>
  <c r="G113" i="49"/>
  <c r="G115" i="49" s="1"/>
  <c r="H113" i="49"/>
  <c r="H115" i="49" s="1"/>
  <c r="I113" i="49"/>
  <c r="I115" i="49" s="1"/>
  <c r="J113" i="49"/>
  <c r="J115" i="49" s="1"/>
  <c r="L113" i="49"/>
  <c r="L115" i="49" s="1"/>
  <c r="M113" i="49"/>
  <c r="M115" i="49" s="1"/>
  <c r="C113" i="49"/>
  <c r="C115" i="49" s="1"/>
  <c r="C21" i="88" l="1"/>
  <c r="E14" i="88"/>
  <c r="C60" i="88"/>
  <c r="E29" i="88"/>
  <c r="M141" i="74"/>
  <c r="M134" i="74"/>
  <c r="N138" i="74"/>
  <c r="J141" i="74" l="1"/>
  <c r="J134" i="74"/>
  <c r="F141" i="74"/>
  <c r="F134" i="74"/>
  <c r="E141" i="74"/>
  <c r="E134" i="74"/>
  <c r="G141" i="74"/>
  <c r="G134" i="74"/>
  <c r="N104" i="74"/>
  <c r="N140" i="74"/>
  <c r="I141" i="74" l="1"/>
  <c r="I134" i="74"/>
  <c r="K141" i="74"/>
  <c r="K134" i="74"/>
  <c r="H141" i="74"/>
  <c r="H134" i="74"/>
  <c r="D141" i="74"/>
  <c r="D134" i="74"/>
  <c r="C141" i="74"/>
  <c r="C134" i="74"/>
  <c r="N111" i="74"/>
  <c r="N124" i="74" s="1"/>
  <c r="L70" i="75"/>
  <c r="N70" i="75" s="1"/>
  <c r="L61" i="75"/>
  <c r="C59" i="75"/>
  <c r="L56" i="75"/>
  <c r="N56" i="75" s="1"/>
  <c r="L57" i="75"/>
  <c r="N57" i="75" s="1"/>
  <c r="C59" i="81"/>
  <c r="G56" i="81"/>
  <c r="G57" i="81"/>
  <c r="C33" i="22"/>
  <c r="E33" i="22" s="1"/>
  <c r="C34" i="22"/>
  <c r="C67" i="87"/>
  <c r="E67" i="87" s="1"/>
  <c r="C41" i="87"/>
  <c r="E41" i="87" s="1"/>
  <c r="C66" i="73"/>
  <c r="C57" i="73"/>
  <c r="C51" i="73"/>
  <c r="C46" i="73"/>
  <c r="C35" i="73"/>
  <c r="C29" i="73"/>
  <c r="D23" i="73"/>
  <c r="F23" i="73"/>
  <c r="E23" i="73"/>
  <c r="C23" i="73"/>
  <c r="G20" i="73"/>
  <c r="C107" i="73"/>
  <c r="C110" i="73" s="1"/>
  <c r="F57" i="73"/>
  <c r="E57" i="73"/>
  <c r="D57" i="73"/>
  <c r="N61" i="75" l="1"/>
  <c r="N62" i="75" s="1"/>
  <c r="L62" i="75"/>
  <c r="L141" i="74"/>
  <c r="N141" i="74" s="1"/>
  <c r="C68" i="87"/>
  <c r="C124" i="81"/>
  <c r="F88" i="81"/>
  <c r="D88" i="81"/>
  <c r="E88" i="81"/>
  <c r="C88" i="81"/>
  <c r="F83" i="81"/>
  <c r="D83" i="81"/>
  <c r="E83" i="81"/>
  <c r="C83" i="81"/>
  <c r="F79" i="81"/>
  <c r="D79" i="81"/>
  <c r="E79" i="81"/>
  <c r="C79" i="81"/>
  <c r="F73" i="81"/>
  <c r="E73" i="81"/>
  <c r="D73" i="81"/>
  <c r="C73" i="81"/>
  <c r="F68" i="81"/>
  <c r="D68" i="81"/>
  <c r="E68" i="81"/>
  <c r="C68" i="81"/>
  <c r="F62" i="81"/>
  <c r="D62" i="81"/>
  <c r="E62" i="81"/>
  <c r="C62" i="81"/>
  <c r="F53" i="81"/>
  <c r="D53" i="81"/>
  <c r="E53" i="81"/>
  <c r="C53" i="81"/>
  <c r="C94" i="81" s="1"/>
  <c r="C46" i="81"/>
  <c r="G62" i="81" l="1"/>
  <c r="L88" i="52" l="1"/>
  <c r="O88" i="52" s="1"/>
  <c r="N86" i="52"/>
  <c r="M86" i="52"/>
  <c r="K86" i="52"/>
  <c r="J86" i="52"/>
  <c r="I86" i="52"/>
  <c r="H86" i="52"/>
  <c r="C11" i="39" s="1"/>
  <c r="L85" i="52"/>
  <c r="O85" i="52" s="1"/>
  <c r="L84" i="52"/>
  <c r="O84" i="52" s="1"/>
  <c r="L83" i="52"/>
  <c r="O83" i="52" s="1"/>
  <c r="L82" i="52"/>
  <c r="O82" i="52" s="1"/>
  <c r="L81" i="52"/>
  <c r="O81" i="52" s="1"/>
  <c r="L80" i="52"/>
  <c r="O80" i="52" s="1"/>
  <c r="N77" i="52"/>
  <c r="I10" i="39" s="1"/>
  <c r="M77" i="52"/>
  <c r="H10" i="39" s="1"/>
  <c r="K77" i="52"/>
  <c r="F10" i="39" s="1"/>
  <c r="J77" i="52"/>
  <c r="E10" i="39" s="1"/>
  <c r="I77" i="52"/>
  <c r="D10" i="39" s="1"/>
  <c r="H77" i="52"/>
  <c r="C10" i="39" s="1"/>
  <c r="L76" i="52"/>
  <c r="L75" i="52"/>
  <c r="O75" i="52" s="1"/>
  <c r="L74" i="52"/>
  <c r="O74" i="52" s="1"/>
  <c r="L73" i="52"/>
  <c r="O73" i="52" s="1"/>
  <c r="L72" i="52"/>
  <c r="O72" i="52" s="1"/>
  <c r="L71" i="52"/>
  <c r="O71" i="52" s="1"/>
  <c r="L70" i="52"/>
  <c r="O70" i="52" s="1"/>
  <c r="L69" i="52"/>
  <c r="O69" i="52" s="1"/>
  <c r="L68" i="52"/>
  <c r="O68" i="52" s="1"/>
  <c r="L67" i="52"/>
  <c r="O67" i="52" s="1"/>
  <c r="L66" i="52"/>
  <c r="O66" i="52" s="1"/>
  <c r="L65" i="52"/>
  <c r="O65" i="52" s="1"/>
  <c r="L64" i="52"/>
  <c r="O64" i="52" s="1"/>
  <c r="L63" i="52"/>
  <c r="O63" i="52" s="1"/>
  <c r="L62" i="52"/>
  <c r="O62" i="52" s="1"/>
  <c r="L61" i="52"/>
  <c r="O61" i="52" s="1"/>
  <c r="L60" i="52"/>
  <c r="O60" i="52" s="1"/>
  <c r="L59" i="52"/>
  <c r="O59" i="52" s="1"/>
  <c r="L58" i="52"/>
  <c r="O58" i="52" s="1"/>
  <c r="L57" i="52"/>
  <c r="O57" i="52" s="1"/>
  <c r="N54" i="52"/>
  <c r="M54" i="52"/>
  <c r="K54" i="52"/>
  <c r="J54" i="52"/>
  <c r="I54" i="52"/>
  <c r="L53" i="52"/>
  <c r="O53" i="52" s="1"/>
  <c r="L52" i="52"/>
  <c r="O52" i="52" s="1"/>
  <c r="L51" i="52"/>
  <c r="O51" i="52" s="1"/>
  <c r="L50" i="52"/>
  <c r="O50" i="52" s="1"/>
  <c r="L49" i="52"/>
  <c r="O49" i="52" s="1"/>
  <c r="L45" i="52"/>
  <c r="O45" i="52" s="1"/>
  <c r="L44" i="52"/>
  <c r="O44" i="52" s="1"/>
  <c r="L43" i="52"/>
  <c r="O43" i="52" s="1"/>
  <c r="L42" i="52"/>
  <c r="O42" i="52" s="1"/>
  <c r="L41" i="52"/>
  <c r="O41" i="52" s="1"/>
  <c r="L40" i="52"/>
  <c r="O40" i="52" s="1"/>
  <c r="L39" i="52"/>
  <c r="O39" i="52" s="1"/>
  <c r="N35" i="52"/>
  <c r="M35" i="52"/>
  <c r="K35" i="52"/>
  <c r="J35" i="52"/>
  <c r="I35" i="52"/>
  <c r="H35" i="52"/>
  <c r="L34" i="52"/>
  <c r="O34" i="52" s="1"/>
  <c r="L33" i="52"/>
  <c r="O33" i="52" s="1"/>
  <c r="L32" i="52"/>
  <c r="O32" i="52" s="1"/>
  <c r="L31" i="52"/>
  <c r="O31" i="52" s="1"/>
  <c r="L30" i="52"/>
  <c r="O30" i="52" s="1"/>
  <c r="C7" i="39"/>
  <c r="L25" i="52"/>
  <c r="O25" i="52" s="1"/>
  <c r="L24" i="52"/>
  <c r="O24" i="52" s="1"/>
  <c r="L23" i="52"/>
  <c r="O23" i="52" s="1"/>
  <c r="L22" i="52"/>
  <c r="O22" i="52" s="1"/>
  <c r="L21" i="52"/>
  <c r="O21" i="52" s="1"/>
  <c r="L20" i="52"/>
  <c r="O20" i="52" s="1"/>
  <c r="L19" i="52"/>
  <c r="O19" i="52" s="1"/>
  <c r="L18" i="52"/>
  <c r="O18" i="52" s="1"/>
  <c r="L17" i="52"/>
  <c r="O17" i="52" s="1"/>
  <c r="L16" i="52"/>
  <c r="O16" i="52" s="1"/>
  <c r="L15" i="52"/>
  <c r="O15" i="52" s="1"/>
  <c r="L14" i="52"/>
  <c r="O14" i="52" s="1"/>
  <c r="L13" i="52"/>
  <c r="O13" i="52" s="1"/>
  <c r="L12" i="52"/>
  <c r="O12" i="52" s="1"/>
  <c r="L11" i="52"/>
  <c r="O11" i="52" s="1"/>
  <c r="L10" i="52"/>
  <c r="O10" i="52" s="1"/>
  <c r="L6" i="52"/>
  <c r="O6" i="52" s="1"/>
  <c r="I98" i="52" l="1"/>
  <c r="D8" i="39"/>
  <c r="N97" i="52"/>
  <c r="I7" i="39"/>
  <c r="J98" i="52"/>
  <c r="L98" i="52" s="1"/>
  <c r="E8" i="39"/>
  <c r="H93" i="52"/>
  <c r="H95" i="52" s="1"/>
  <c r="I94" i="52"/>
  <c r="D11" i="39"/>
  <c r="K98" i="52"/>
  <c r="F8" i="39"/>
  <c r="I93" i="52"/>
  <c r="J94" i="52"/>
  <c r="E11" i="39"/>
  <c r="H98" i="52"/>
  <c r="C8" i="39"/>
  <c r="M98" i="52"/>
  <c r="H8" i="39"/>
  <c r="J93" i="52"/>
  <c r="J95" i="52" s="1"/>
  <c r="K94" i="52"/>
  <c r="F11" i="39"/>
  <c r="K97" i="52"/>
  <c r="F7" i="39"/>
  <c r="M97" i="52"/>
  <c r="H7" i="39"/>
  <c r="N98" i="52"/>
  <c r="I8" i="39"/>
  <c r="K93" i="52"/>
  <c r="M94" i="52"/>
  <c r="H11" i="39"/>
  <c r="I97" i="52"/>
  <c r="D7" i="39"/>
  <c r="M93" i="52"/>
  <c r="M95" i="52" s="1"/>
  <c r="N94" i="52"/>
  <c r="I11" i="39"/>
  <c r="J97" i="52"/>
  <c r="E7" i="39"/>
  <c r="N93" i="52"/>
  <c r="J99" i="52"/>
  <c r="L77" i="52"/>
  <c r="O77" i="52" s="1"/>
  <c r="K99" i="52"/>
  <c r="K95" i="52"/>
  <c r="K100" i="52" s="1"/>
  <c r="K101" i="52" s="1"/>
  <c r="L54" i="52"/>
  <c r="O54" i="52" s="1"/>
  <c r="O97" i="52"/>
  <c r="L35" i="52"/>
  <c r="O35" i="52" s="1"/>
  <c r="O98" i="52" s="1"/>
  <c r="I99" i="52"/>
  <c r="L86" i="52"/>
  <c r="O86" i="52" s="1"/>
  <c r="I95" i="52"/>
  <c r="I100" i="52" s="1"/>
  <c r="M99" i="52"/>
  <c r="N99" i="52"/>
  <c r="N95" i="52"/>
  <c r="H94" i="52"/>
  <c r="H97" i="52"/>
  <c r="C18" i="18"/>
  <c r="E18" i="18" s="1"/>
  <c r="C13" i="18"/>
  <c r="E29" i="2"/>
  <c r="F29" i="2" s="1"/>
  <c r="M437" i="86"/>
  <c r="L437" i="86"/>
  <c r="K437" i="86"/>
  <c r="J437" i="86"/>
  <c r="I437" i="86"/>
  <c r="H437" i="86"/>
  <c r="G437" i="86"/>
  <c r="F437" i="86"/>
  <c r="O436" i="86"/>
  <c r="N436" i="86"/>
  <c r="O435" i="86"/>
  <c r="N435" i="86"/>
  <c r="O434" i="86"/>
  <c r="N434" i="86"/>
  <c r="O433" i="86"/>
  <c r="N433" i="86"/>
  <c r="O432" i="86"/>
  <c r="N432" i="86"/>
  <c r="O431" i="86"/>
  <c r="N431" i="86"/>
  <c r="O430" i="86"/>
  <c r="N430" i="86"/>
  <c r="O429" i="86"/>
  <c r="N429" i="86"/>
  <c r="O428" i="86"/>
  <c r="N428" i="86"/>
  <c r="O427" i="86"/>
  <c r="N427" i="86"/>
  <c r="O426" i="86"/>
  <c r="N426" i="86"/>
  <c r="E414" i="86"/>
  <c r="D414" i="86"/>
  <c r="C403" i="86"/>
  <c r="C396" i="86"/>
  <c r="C384" i="86"/>
  <c r="F365" i="86"/>
  <c r="E365" i="86"/>
  <c r="D365" i="86"/>
  <c r="G364" i="86"/>
  <c r="H364" i="86" s="1"/>
  <c r="G363" i="86"/>
  <c r="H363" i="86" s="1"/>
  <c r="G362" i="86"/>
  <c r="H362" i="86" s="1"/>
  <c r="G361" i="86"/>
  <c r="H361" i="86" s="1"/>
  <c r="G360" i="86"/>
  <c r="H360" i="86" s="1"/>
  <c r="I354" i="86"/>
  <c r="I352" i="86"/>
  <c r="I350" i="86"/>
  <c r="I348" i="86"/>
  <c r="D345" i="86"/>
  <c r="D310" i="86"/>
  <c r="D296" i="86"/>
  <c r="G277" i="86"/>
  <c r="G266" i="86"/>
  <c r="C257" i="86"/>
  <c r="G253" i="86"/>
  <c r="C244" i="86"/>
  <c r="C237" i="86"/>
  <c r="G226" i="86"/>
  <c r="F226" i="86"/>
  <c r="H225" i="86"/>
  <c r="H224" i="86"/>
  <c r="H223" i="86"/>
  <c r="H222" i="86"/>
  <c r="H221" i="86"/>
  <c r="H220" i="86"/>
  <c r="H219" i="86"/>
  <c r="H218" i="86"/>
  <c r="H217" i="86"/>
  <c r="C215" i="86"/>
  <c r="F131" i="86"/>
  <c r="E131" i="86"/>
  <c r="D131" i="86"/>
  <c r="G130" i="86"/>
  <c r="G129" i="86"/>
  <c r="G126" i="86"/>
  <c r="E118" i="86"/>
  <c r="D118" i="86"/>
  <c r="F117" i="86"/>
  <c r="F116" i="86"/>
  <c r="F115" i="86"/>
  <c r="F114" i="86"/>
  <c r="F113" i="86"/>
  <c r="F112" i="86"/>
  <c r="F111" i="86"/>
  <c r="F110" i="86"/>
  <c r="E107" i="86"/>
  <c r="D107" i="86"/>
  <c r="F106" i="86"/>
  <c r="F105" i="86"/>
  <c r="F104" i="86"/>
  <c r="F103" i="86"/>
  <c r="F102" i="86"/>
  <c r="F101" i="86"/>
  <c r="F100" i="86"/>
  <c r="F99" i="86"/>
  <c r="F85" i="86"/>
  <c r="E85" i="86"/>
  <c r="C78" i="86"/>
  <c r="C71" i="86"/>
  <c r="E58" i="86"/>
  <c r="G58" i="86" s="1"/>
  <c r="D58" i="86"/>
  <c r="F58" i="86" s="1"/>
  <c r="G57" i="86"/>
  <c r="F57" i="86"/>
  <c r="G56" i="86"/>
  <c r="F56" i="86"/>
  <c r="G55" i="86"/>
  <c r="F55" i="86"/>
  <c r="C41" i="86"/>
  <c r="C33" i="86"/>
  <c r="C22" i="86"/>
  <c r="C19" i="18" l="1"/>
  <c r="E13" i="18"/>
  <c r="L94" i="52"/>
  <c r="O94" i="52" s="1"/>
  <c r="J100" i="52"/>
  <c r="J101" i="52" s="1"/>
  <c r="L93" i="52"/>
  <c r="O93" i="52" s="1"/>
  <c r="I101" i="52"/>
  <c r="O99" i="52"/>
  <c r="F118" i="86"/>
  <c r="D119" i="86"/>
  <c r="G131" i="86"/>
  <c r="H57" i="86"/>
  <c r="I57" i="86" s="1"/>
  <c r="E119" i="86"/>
  <c r="O437" i="86"/>
  <c r="H55" i="86"/>
  <c r="I55" i="86" s="1"/>
  <c r="F107" i="86"/>
  <c r="H226" i="86"/>
  <c r="H365" i="86"/>
  <c r="H56" i="86"/>
  <c r="I56" i="86" s="1"/>
  <c r="G365" i="86"/>
  <c r="N437" i="86"/>
  <c r="L95" i="52"/>
  <c r="H99" i="52"/>
  <c r="L99" i="52" s="1"/>
  <c r="L97" i="52"/>
  <c r="H58" i="86"/>
  <c r="I58" i="86" s="1"/>
  <c r="F119" i="86" l="1"/>
  <c r="L100" i="52"/>
  <c r="H100" i="52"/>
  <c r="H101" i="52" s="1"/>
  <c r="O95" i="52"/>
  <c r="L101" i="52"/>
  <c r="G91" i="81"/>
  <c r="K6" i="63"/>
  <c r="M164" i="79"/>
  <c r="N164" i="79"/>
  <c r="M165" i="79"/>
  <c r="N165" i="79"/>
  <c r="N163" i="79"/>
  <c r="M163" i="79"/>
  <c r="N162" i="79"/>
  <c r="M162" i="79"/>
  <c r="N158" i="79"/>
  <c r="M158" i="79"/>
  <c r="N157" i="79"/>
  <c r="M157" i="79"/>
  <c r="N154" i="79"/>
  <c r="M154" i="79"/>
  <c r="M130" i="79"/>
  <c r="N130" i="79"/>
  <c r="M131" i="79"/>
  <c r="N131" i="79"/>
  <c r="M132" i="79"/>
  <c r="N132" i="79"/>
  <c r="M133" i="79"/>
  <c r="N133" i="79"/>
  <c r="M134" i="79"/>
  <c r="N134" i="79"/>
  <c r="M135" i="79"/>
  <c r="N135" i="79"/>
  <c r="M136" i="79"/>
  <c r="N136" i="79"/>
  <c r="M137" i="79"/>
  <c r="N137" i="79"/>
  <c r="M138" i="79"/>
  <c r="N138" i="79"/>
  <c r="M139" i="79"/>
  <c r="N139" i="79"/>
  <c r="M140" i="79"/>
  <c r="N140" i="79"/>
  <c r="M141" i="79"/>
  <c r="N141" i="79"/>
  <c r="M142" i="79"/>
  <c r="N142" i="79"/>
  <c r="M143" i="79"/>
  <c r="N143" i="79"/>
  <c r="M144" i="79"/>
  <c r="N144" i="79"/>
  <c r="N129" i="79"/>
  <c r="M129" i="79"/>
  <c r="N128" i="79"/>
  <c r="M128" i="79"/>
  <c r="N127" i="79"/>
  <c r="M127" i="79"/>
  <c r="N126" i="79"/>
  <c r="M126" i="79"/>
  <c r="N125" i="79"/>
  <c r="M125" i="79"/>
  <c r="M121" i="79"/>
  <c r="N121" i="79"/>
  <c r="M122" i="79"/>
  <c r="N122" i="79"/>
  <c r="N120" i="79"/>
  <c r="M120" i="79"/>
  <c r="N119" i="79"/>
  <c r="M119" i="79"/>
  <c r="N118" i="79"/>
  <c r="M118" i="79"/>
  <c r="N112" i="79"/>
  <c r="M112" i="79"/>
  <c r="N102" i="79"/>
  <c r="M102" i="79"/>
  <c r="N101" i="79"/>
  <c r="M101" i="79"/>
  <c r="N100" i="79"/>
  <c r="M100" i="79"/>
  <c r="M96" i="79"/>
  <c r="N97" i="79"/>
  <c r="M97" i="79"/>
  <c r="N96" i="79"/>
  <c r="M90" i="79"/>
  <c r="N90" i="79"/>
  <c r="N93" i="79"/>
  <c r="M93" i="79"/>
  <c r="N92" i="79"/>
  <c r="M92" i="79"/>
  <c r="N91" i="79"/>
  <c r="M91" i="79"/>
  <c r="N87" i="79"/>
  <c r="M87" i="79"/>
  <c r="N86" i="79"/>
  <c r="M86" i="79"/>
  <c r="N85" i="79"/>
  <c r="M85" i="79"/>
  <c r="N73" i="79"/>
  <c r="M73" i="79"/>
  <c r="N63" i="79"/>
  <c r="M63" i="79"/>
  <c r="N60" i="79"/>
  <c r="M60" i="79"/>
  <c r="M57" i="79"/>
  <c r="N57" i="79"/>
  <c r="N55" i="79"/>
  <c r="M55" i="79"/>
  <c r="N54" i="79"/>
  <c r="M54" i="79"/>
  <c r="M40" i="79"/>
  <c r="N40" i="79"/>
  <c r="M41" i="79"/>
  <c r="N41" i="79"/>
  <c r="M42" i="79"/>
  <c r="N42" i="79"/>
  <c r="M43" i="79"/>
  <c r="N43" i="79"/>
  <c r="M44" i="79"/>
  <c r="N44" i="79"/>
  <c r="M45" i="79"/>
  <c r="N45" i="79"/>
  <c r="M46" i="79"/>
  <c r="N46" i="79"/>
  <c r="M49" i="79"/>
  <c r="N49" i="79"/>
  <c r="N39" i="79"/>
  <c r="M39" i="79"/>
  <c r="N38" i="79"/>
  <c r="M38" i="79"/>
  <c r="N37" i="79"/>
  <c r="M37" i="79"/>
  <c r="M32" i="79"/>
  <c r="N32" i="79"/>
  <c r="M33" i="79"/>
  <c r="N33" i="79"/>
  <c r="M34" i="79"/>
  <c r="N34" i="79"/>
  <c r="N31" i="79"/>
  <c r="M31" i="79"/>
  <c r="N28" i="79"/>
  <c r="N29" i="79" s="1"/>
  <c r="M28" i="79"/>
  <c r="M29" i="79" s="1"/>
  <c r="M15" i="79"/>
  <c r="N15" i="79"/>
  <c r="M16" i="79"/>
  <c r="N16" i="79"/>
  <c r="M17" i="79"/>
  <c r="N17" i="79"/>
  <c r="M20" i="79"/>
  <c r="N20" i="79"/>
  <c r="M21" i="79"/>
  <c r="N21" i="79"/>
  <c r="M22" i="79"/>
  <c r="N22" i="79"/>
  <c r="M23" i="79"/>
  <c r="N23" i="79"/>
  <c r="N153" i="79" s="1"/>
  <c r="M24" i="79"/>
  <c r="N24" i="79"/>
  <c r="N13" i="79"/>
  <c r="N11" i="79"/>
  <c r="M11" i="79"/>
  <c r="E165" i="79"/>
  <c r="H165" i="79"/>
  <c r="K165" i="79"/>
  <c r="K154" i="79"/>
  <c r="H154" i="79"/>
  <c r="E154" i="79"/>
  <c r="J153" i="79"/>
  <c r="J155" i="79" s="1"/>
  <c r="I153" i="79"/>
  <c r="I155" i="79" s="1"/>
  <c r="G153" i="79"/>
  <c r="G155" i="79" s="1"/>
  <c r="F153" i="79"/>
  <c r="F155" i="79" s="1"/>
  <c r="D153" i="79"/>
  <c r="D155" i="79" s="1"/>
  <c r="C153" i="79"/>
  <c r="C155" i="79" s="1"/>
  <c r="D103" i="79"/>
  <c r="F103" i="79"/>
  <c r="G103" i="79"/>
  <c r="I103" i="79"/>
  <c r="J103" i="79"/>
  <c r="D98" i="79"/>
  <c r="F98" i="79"/>
  <c r="G98" i="79"/>
  <c r="I98" i="79"/>
  <c r="J98" i="79"/>
  <c r="D94" i="79"/>
  <c r="F94" i="79"/>
  <c r="G94" i="79"/>
  <c r="I94" i="79"/>
  <c r="J94" i="79"/>
  <c r="D88" i="79"/>
  <c r="F88" i="79"/>
  <c r="G88" i="79"/>
  <c r="I88" i="79"/>
  <c r="J88" i="79"/>
  <c r="C88" i="79"/>
  <c r="D83" i="79"/>
  <c r="F83" i="79"/>
  <c r="G83" i="79"/>
  <c r="I83" i="79"/>
  <c r="J83" i="79"/>
  <c r="C83" i="79"/>
  <c r="F64" i="79"/>
  <c r="G64" i="79"/>
  <c r="I64" i="79"/>
  <c r="J64" i="79"/>
  <c r="D58" i="79"/>
  <c r="F58" i="79"/>
  <c r="G58" i="79"/>
  <c r="I58" i="79"/>
  <c r="J58" i="79"/>
  <c r="K112" i="79"/>
  <c r="H112" i="79"/>
  <c r="E112" i="79"/>
  <c r="E111" i="79"/>
  <c r="K102" i="79"/>
  <c r="H102" i="79"/>
  <c r="E102" i="79"/>
  <c r="K101" i="79"/>
  <c r="H101" i="79"/>
  <c r="E101" i="79"/>
  <c r="K100" i="79"/>
  <c r="H100" i="79"/>
  <c r="E100" i="79"/>
  <c r="K97" i="79"/>
  <c r="H97" i="79"/>
  <c r="E97" i="79"/>
  <c r="K96" i="79"/>
  <c r="H96" i="79"/>
  <c r="E96" i="79"/>
  <c r="K93" i="79"/>
  <c r="H93" i="79"/>
  <c r="E93" i="79"/>
  <c r="K92" i="79"/>
  <c r="H92" i="79"/>
  <c r="E92" i="79"/>
  <c r="K91" i="79"/>
  <c r="H91" i="79"/>
  <c r="E91" i="79"/>
  <c r="K90" i="79"/>
  <c r="H90" i="79"/>
  <c r="E90" i="79"/>
  <c r="K87" i="79"/>
  <c r="H87" i="79"/>
  <c r="E87" i="79"/>
  <c r="K86" i="79"/>
  <c r="H86" i="79"/>
  <c r="E86" i="79"/>
  <c r="K85" i="79"/>
  <c r="H85" i="79"/>
  <c r="E85" i="79"/>
  <c r="K73" i="79"/>
  <c r="K83" i="79" s="1"/>
  <c r="H73" i="79"/>
  <c r="E73" i="79"/>
  <c r="K63" i="79"/>
  <c r="H63" i="79"/>
  <c r="E63" i="79"/>
  <c r="E64" i="79" s="1"/>
  <c r="K60" i="79"/>
  <c r="H60" i="79"/>
  <c r="K57" i="79"/>
  <c r="H57" i="79"/>
  <c r="E57" i="79"/>
  <c r="K55" i="79"/>
  <c r="H55" i="79"/>
  <c r="E55" i="79"/>
  <c r="K54" i="79"/>
  <c r="H54" i="79"/>
  <c r="E54" i="79"/>
  <c r="E14" i="79"/>
  <c r="H14" i="79"/>
  <c r="K14" i="79"/>
  <c r="E17" i="79"/>
  <c r="H17" i="79"/>
  <c r="K17" i="79"/>
  <c r="E21" i="79"/>
  <c r="H21" i="79"/>
  <c r="K21" i="79"/>
  <c r="J113" i="59"/>
  <c r="J115" i="59" s="1"/>
  <c r="H114" i="59"/>
  <c r="I114" i="59" s="1"/>
  <c r="K114" i="59" s="1"/>
  <c r="K114" i="49" s="1"/>
  <c r="N114" i="49" s="1"/>
  <c r="P114" i="49" s="1"/>
  <c r="G113" i="59"/>
  <c r="G115" i="59" s="1"/>
  <c r="F113" i="59"/>
  <c r="F115" i="59" s="1"/>
  <c r="E114" i="59"/>
  <c r="D113" i="59"/>
  <c r="C113" i="59"/>
  <c r="C115" i="59" s="1"/>
  <c r="J112" i="58"/>
  <c r="J114" i="58" s="1"/>
  <c r="H113" i="58"/>
  <c r="G112" i="58"/>
  <c r="G114" i="58" s="1"/>
  <c r="F112" i="58"/>
  <c r="F114" i="58" s="1"/>
  <c r="I113" i="58"/>
  <c r="K113" i="58" s="1"/>
  <c r="K114" i="46" s="1"/>
  <c r="N114" i="46" s="1"/>
  <c r="P114" i="46" s="1"/>
  <c r="D112" i="58"/>
  <c r="D114" i="58" s="1"/>
  <c r="C112" i="58"/>
  <c r="C106" i="46"/>
  <c r="C109" i="46" s="1"/>
  <c r="O113" i="46"/>
  <c r="O115" i="46" s="1"/>
  <c r="D113" i="46"/>
  <c r="D115" i="46" s="1"/>
  <c r="E113" i="46"/>
  <c r="E115" i="46" s="1"/>
  <c r="F113" i="46"/>
  <c r="F115" i="46" s="1"/>
  <c r="G113" i="46"/>
  <c r="G115" i="46" s="1"/>
  <c r="H113" i="46"/>
  <c r="H115" i="46" s="1"/>
  <c r="I113" i="46"/>
  <c r="I115" i="46" s="1"/>
  <c r="J113" i="46"/>
  <c r="J115" i="46" s="1"/>
  <c r="L113" i="46"/>
  <c r="L115" i="46" s="1"/>
  <c r="M113" i="46"/>
  <c r="M115" i="46" s="1"/>
  <c r="C113" i="46"/>
  <c r="C115" i="46" s="1"/>
  <c r="P126" i="46"/>
  <c r="O100" i="52" l="1"/>
  <c r="O101" i="52" s="1"/>
  <c r="D184" i="86" s="1"/>
  <c r="E184" i="86" s="1"/>
  <c r="D113" i="79"/>
  <c r="D115" i="79" s="1"/>
  <c r="G113" i="79"/>
  <c r="G115" i="79" s="1"/>
  <c r="M64" i="79"/>
  <c r="M145" i="79"/>
  <c r="M148" i="79" s="1"/>
  <c r="N145" i="79"/>
  <c r="N148" i="79" s="1"/>
  <c r="I113" i="79"/>
  <c r="I115" i="79" s="1"/>
  <c r="F113" i="79"/>
  <c r="F115" i="79" s="1"/>
  <c r="J113" i="79"/>
  <c r="J115" i="79" s="1"/>
  <c r="C113" i="79"/>
  <c r="C115" i="79" s="1"/>
  <c r="C116" i="79" s="1"/>
  <c r="C123" i="79" s="1"/>
  <c r="K64" i="79"/>
  <c r="E113" i="59"/>
  <c r="H113" i="59"/>
  <c r="D115" i="59"/>
  <c r="E115" i="59"/>
  <c r="E112" i="58"/>
  <c r="H114" i="58"/>
  <c r="O43" i="79"/>
  <c r="O121" i="79"/>
  <c r="O23" i="79"/>
  <c r="O153" i="79" s="1"/>
  <c r="O17" i="79"/>
  <c r="O24" i="79"/>
  <c r="O20" i="79"/>
  <c r="O157" i="79"/>
  <c r="O86" i="79"/>
  <c r="N98" i="79"/>
  <c r="O102" i="79"/>
  <c r="O34" i="79"/>
  <c r="H58" i="79"/>
  <c r="O93" i="79"/>
  <c r="O112" i="79"/>
  <c r="O49" i="79"/>
  <c r="O46" i="79"/>
  <c r="O15" i="79"/>
  <c r="O119" i="79"/>
  <c r="O133" i="79"/>
  <c r="O154" i="79"/>
  <c r="O45" i="79"/>
  <c r="O165" i="79"/>
  <c r="O63" i="79"/>
  <c r="M153" i="79"/>
  <c r="M155" i="79" s="1"/>
  <c r="O132" i="79"/>
  <c r="M25" i="79"/>
  <c r="O31" i="79"/>
  <c r="O90" i="79"/>
  <c r="O126" i="79"/>
  <c r="H64" i="79"/>
  <c r="O42" i="79"/>
  <c r="O138" i="79"/>
  <c r="M83" i="79"/>
  <c r="O140" i="79"/>
  <c r="N155" i="79"/>
  <c r="O39" i="79"/>
  <c r="N88" i="79"/>
  <c r="O101" i="79"/>
  <c r="O22" i="79"/>
  <c r="O16" i="79"/>
  <c r="O33" i="79"/>
  <c r="N50" i="79"/>
  <c r="O91" i="79"/>
  <c r="O96" i="79"/>
  <c r="O139" i="79"/>
  <c r="O135" i="79"/>
  <c r="O21" i="79"/>
  <c r="O131" i="79"/>
  <c r="N25" i="79"/>
  <c r="N94" i="79"/>
  <c r="N83" i="79"/>
  <c r="M98" i="79"/>
  <c r="O141" i="79"/>
  <c r="O158" i="79"/>
  <c r="N35" i="79"/>
  <c r="N58" i="79"/>
  <c r="N64" i="79"/>
  <c r="O164" i="79"/>
  <c r="O55" i="79"/>
  <c r="N103" i="79"/>
  <c r="O122" i="79"/>
  <c r="O136" i="79"/>
  <c r="O85" i="79"/>
  <c r="O92" i="79"/>
  <c r="O97" i="79"/>
  <c r="O144" i="79"/>
  <c r="O163" i="79"/>
  <c r="O28" i="79"/>
  <c r="O29" i="79" s="1"/>
  <c r="H83" i="79"/>
  <c r="O137" i="79"/>
  <c r="O32" i="79"/>
  <c r="O143" i="79"/>
  <c r="O130" i="79"/>
  <c r="K98" i="79"/>
  <c r="O37" i="79"/>
  <c r="O40" i="79"/>
  <c r="O57" i="79"/>
  <c r="O87" i="79"/>
  <c r="O128" i="79"/>
  <c r="O142" i="79"/>
  <c r="M94" i="79"/>
  <c r="O118" i="79"/>
  <c r="O60" i="79"/>
  <c r="O73" i="79"/>
  <c r="O41" i="79"/>
  <c r="O127" i="79"/>
  <c r="O13" i="79"/>
  <c r="O38" i="79"/>
  <c r="M35" i="79"/>
  <c r="O120" i="79"/>
  <c r="O125" i="79"/>
  <c r="O129" i="79"/>
  <c r="O162" i="79"/>
  <c r="M50" i="79"/>
  <c r="O44" i="79"/>
  <c r="E58" i="79"/>
  <c r="K88" i="79"/>
  <c r="O54" i="79"/>
  <c r="M88" i="79"/>
  <c r="O134" i="79"/>
  <c r="O100" i="79"/>
  <c r="M103" i="79"/>
  <c r="M58" i="79"/>
  <c r="E98" i="79"/>
  <c r="K58" i="79"/>
  <c r="K94" i="79"/>
  <c r="H103" i="79"/>
  <c r="H98" i="79"/>
  <c r="K103" i="79"/>
  <c r="H88" i="79"/>
  <c r="H94" i="79"/>
  <c r="E88" i="79"/>
  <c r="E94" i="79"/>
  <c r="E83" i="79"/>
  <c r="E103" i="79"/>
  <c r="M113" i="79" l="1"/>
  <c r="M115" i="79" s="1"/>
  <c r="C150" i="79"/>
  <c r="C152" i="79" s="1"/>
  <c r="O145" i="79"/>
  <c r="O148" i="79" s="1"/>
  <c r="E113" i="79"/>
  <c r="E115" i="79" s="1"/>
  <c r="N113" i="79"/>
  <c r="N115" i="79" s="1"/>
  <c r="H113" i="79"/>
  <c r="H115" i="79" s="1"/>
  <c r="K113" i="79"/>
  <c r="K115" i="79" s="1"/>
  <c r="I113" i="59"/>
  <c r="H115" i="59"/>
  <c r="I112" i="58"/>
  <c r="O155" i="79"/>
  <c r="O25" i="79"/>
  <c r="O103" i="79"/>
  <c r="N51" i="79"/>
  <c r="O64" i="79"/>
  <c r="O94" i="79"/>
  <c r="O35" i="79"/>
  <c r="O83" i="79"/>
  <c r="O98" i="79"/>
  <c r="O58" i="79"/>
  <c r="O50" i="79"/>
  <c r="M51" i="79"/>
  <c r="O88" i="79"/>
  <c r="N116" i="79" l="1"/>
  <c r="N123" i="79" s="1"/>
  <c r="C156" i="79"/>
  <c r="O113" i="79"/>
  <c r="O115" i="79" s="1"/>
  <c r="M116" i="79"/>
  <c r="I115" i="59"/>
  <c r="K113" i="59"/>
  <c r="K112" i="58"/>
  <c r="K114" i="58" s="1"/>
  <c r="I114" i="58"/>
  <c r="N150" i="79"/>
  <c r="N152" i="79" s="1"/>
  <c r="O51" i="79"/>
  <c r="M123" i="79" l="1"/>
  <c r="M150" i="79" s="1"/>
  <c r="M152" i="79" s="1"/>
  <c r="M156" i="79" s="1"/>
  <c r="M160" i="79" s="1"/>
  <c r="M167" i="79" s="1"/>
  <c r="N156" i="79"/>
  <c r="N160" i="79" s="1"/>
  <c r="N167" i="79" s="1"/>
  <c r="O116" i="79"/>
  <c r="O123" i="79" l="1"/>
  <c r="O150" i="79" s="1"/>
  <c r="O152" i="79" s="1"/>
  <c r="O156" i="79" s="1"/>
  <c r="L93" i="75"/>
  <c r="N93" i="75" s="1"/>
  <c r="G93" i="81"/>
  <c r="M129" i="75" l="1"/>
  <c r="M129" i="74" s="1"/>
  <c r="E129" i="75"/>
  <c r="E129" i="74" s="1"/>
  <c r="F129" i="75"/>
  <c r="F129" i="74" s="1"/>
  <c r="G129" i="75"/>
  <c r="G129" i="74" s="1"/>
  <c r="H129" i="75"/>
  <c r="H129" i="74" s="1"/>
  <c r="I129" i="75"/>
  <c r="I129" i="74" s="1"/>
  <c r="J129" i="75"/>
  <c r="J129" i="74" s="1"/>
  <c r="K129" i="75"/>
  <c r="K129" i="74" s="1"/>
  <c r="D129" i="75"/>
  <c r="D129" i="74" s="1"/>
  <c r="C129" i="75"/>
  <c r="L130" i="75"/>
  <c r="N130" i="75" s="1"/>
  <c r="C46" i="45"/>
  <c r="O9" i="50" s="1"/>
  <c r="C129" i="81"/>
  <c r="C131" i="81" s="1"/>
  <c r="C131" i="75" l="1"/>
  <c r="C131" i="74" s="1"/>
  <c r="C129" i="74"/>
  <c r="L129" i="74" s="1"/>
  <c r="M131" i="75"/>
  <c r="G131" i="75"/>
  <c r="G131" i="74" s="1"/>
  <c r="F131" i="75"/>
  <c r="F131" i="74" s="1"/>
  <c r="E131" i="75"/>
  <c r="E131" i="74" s="1"/>
  <c r="D131" i="75"/>
  <c r="D131" i="74" s="1"/>
  <c r="J131" i="75"/>
  <c r="J131" i="74" s="1"/>
  <c r="H131" i="75"/>
  <c r="H131" i="74" s="1"/>
  <c r="K131" i="75"/>
  <c r="K131" i="74" s="1"/>
  <c r="I131" i="75"/>
  <c r="I131" i="74" s="1"/>
  <c r="L129" i="75"/>
  <c r="N129" i="75" s="1"/>
  <c r="M131" i="74" l="1"/>
  <c r="N131" i="74" s="1"/>
  <c r="N129" i="74"/>
  <c r="I144" i="63" l="1"/>
  <c r="K144" i="63" s="1"/>
  <c r="I142" i="63"/>
  <c r="K142" i="63" s="1"/>
  <c r="I141" i="63"/>
  <c r="K141" i="63" s="1"/>
  <c r="I137" i="63"/>
  <c r="K137" i="63" s="1"/>
  <c r="I136" i="63"/>
  <c r="H86" i="63"/>
  <c r="I86" i="63" s="1"/>
  <c r="K86" i="63" s="1"/>
  <c r="H87" i="63"/>
  <c r="I87" i="63" s="1"/>
  <c r="K87" i="63" s="1"/>
  <c r="H73" i="63"/>
  <c r="I73" i="63" s="1"/>
  <c r="K73" i="63" s="1"/>
  <c r="H49" i="63"/>
  <c r="I33" i="63"/>
  <c r="K33" i="63" s="1"/>
  <c r="I49" i="63" l="1"/>
  <c r="D30" i="11"/>
  <c r="E30" i="11"/>
  <c r="F30" i="11"/>
  <c r="G30" i="11"/>
  <c r="H30" i="11"/>
  <c r="I30" i="11"/>
  <c r="J30" i="11"/>
  <c r="K30" i="11"/>
  <c r="L30" i="11"/>
  <c r="M30" i="11"/>
  <c r="N30" i="11"/>
  <c r="C30" i="11"/>
  <c r="D29" i="11"/>
  <c r="E29" i="11"/>
  <c r="F29" i="11"/>
  <c r="G29" i="11"/>
  <c r="H29" i="11"/>
  <c r="I29" i="11"/>
  <c r="J29" i="11"/>
  <c r="K29" i="11"/>
  <c r="L29" i="11"/>
  <c r="M29" i="11"/>
  <c r="N29" i="11"/>
  <c r="C29" i="11"/>
  <c r="K49" i="63" l="1"/>
  <c r="C12" i="54" l="1"/>
  <c r="C14" i="54" l="1"/>
  <c r="D143" i="86" s="1"/>
  <c r="E143" i="86" s="1"/>
  <c r="G115" i="73" l="1"/>
  <c r="E114" i="73"/>
  <c r="E116" i="73" s="1"/>
  <c r="F114" i="73"/>
  <c r="F116" i="73" s="1"/>
  <c r="D114" i="73"/>
  <c r="C114" i="73"/>
  <c r="C116" i="73" s="1"/>
  <c r="G130" i="81"/>
  <c r="E129" i="81"/>
  <c r="E131" i="81" s="1"/>
  <c r="F129" i="81"/>
  <c r="F131" i="81" s="1"/>
  <c r="D129" i="81"/>
  <c r="D131" i="81" s="1"/>
  <c r="N141" i="75"/>
  <c r="G114" i="73" l="1"/>
  <c r="G131" i="81"/>
  <c r="D116" i="73"/>
  <c r="G129" i="81"/>
  <c r="D88" i="75" l="1"/>
  <c r="E88" i="75"/>
  <c r="F88" i="75"/>
  <c r="G88" i="75"/>
  <c r="H88" i="75"/>
  <c r="I88" i="75"/>
  <c r="J88" i="75"/>
  <c r="K88" i="75"/>
  <c r="M88" i="75"/>
  <c r="C88" i="75"/>
  <c r="D83" i="75"/>
  <c r="E83" i="75"/>
  <c r="F83" i="75"/>
  <c r="G83" i="75"/>
  <c r="H83" i="75"/>
  <c r="I83" i="75"/>
  <c r="J83" i="75"/>
  <c r="K83" i="75"/>
  <c r="M83" i="75"/>
  <c r="C83" i="75"/>
  <c r="L85" i="75"/>
  <c r="N85" i="75" s="1"/>
  <c r="L86" i="75"/>
  <c r="N86" i="75" s="1"/>
  <c r="L81" i="75"/>
  <c r="N81" i="75" s="1"/>
  <c r="G86" i="81"/>
  <c r="G87" i="81"/>
  <c r="G81" i="81"/>
  <c r="L134" i="75" l="1"/>
  <c r="N134" i="75" s="1"/>
  <c r="L133" i="75"/>
  <c r="N133" i="75" s="1"/>
  <c r="L131" i="75"/>
  <c r="N131" i="75" s="1"/>
  <c r="C124" i="75"/>
  <c r="D79" i="75"/>
  <c r="E79" i="75"/>
  <c r="F79" i="75"/>
  <c r="G79" i="75"/>
  <c r="H79" i="75"/>
  <c r="I79" i="75"/>
  <c r="J79" i="75"/>
  <c r="K79" i="75"/>
  <c r="M79" i="75"/>
  <c r="C79" i="75"/>
  <c r="D73" i="75"/>
  <c r="E73" i="75"/>
  <c r="F73" i="75"/>
  <c r="G73" i="75"/>
  <c r="H73" i="75"/>
  <c r="I73" i="75"/>
  <c r="J73" i="75"/>
  <c r="K73" i="75"/>
  <c r="M73" i="75"/>
  <c r="C73" i="75"/>
  <c r="C68" i="75"/>
  <c r="D68" i="75"/>
  <c r="E68" i="75"/>
  <c r="F68" i="75"/>
  <c r="G68" i="75"/>
  <c r="H68" i="75"/>
  <c r="I68" i="75"/>
  <c r="J68" i="75"/>
  <c r="K68" i="75"/>
  <c r="M68" i="75"/>
  <c r="D59" i="75"/>
  <c r="E59" i="75"/>
  <c r="F59" i="75"/>
  <c r="G59" i="75"/>
  <c r="H59" i="75"/>
  <c r="I59" i="75"/>
  <c r="J59" i="75"/>
  <c r="K59" i="75"/>
  <c r="M59" i="75"/>
  <c r="D53" i="75"/>
  <c r="E53" i="75"/>
  <c r="F53" i="75"/>
  <c r="G53" i="75"/>
  <c r="H53" i="75"/>
  <c r="I53" i="75"/>
  <c r="J53" i="75"/>
  <c r="K53" i="75"/>
  <c r="M53" i="75"/>
  <c r="C53" i="75"/>
  <c r="C31" i="75"/>
  <c r="C25" i="75"/>
  <c r="L11" i="75"/>
  <c r="N11" i="75" s="1"/>
  <c r="C20" i="75"/>
  <c r="N140" i="75"/>
  <c r="N139" i="75"/>
  <c r="N138" i="75"/>
  <c r="K124" i="75"/>
  <c r="J124" i="75"/>
  <c r="I124" i="75"/>
  <c r="H124" i="75"/>
  <c r="G124" i="75"/>
  <c r="F124" i="75"/>
  <c r="E124" i="75"/>
  <c r="D124" i="75"/>
  <c r="L123" i="75"/>
  <c r="N123" i="75" s="1"/>
  <c r="L122" i="75"/>
  <c r="N122" i="75" s="1"/>
  <c r="L121" i="75"/>
  <c r="N121" i="75" s="1"/>
  <c r="L120" i="75"/>
  <c r="N120" i="75" s="1"/>
  <c r="L119" i="75"/>
  <c r="N119" i="75" s="1"/>
  <c r="L118" i="75"/>
  <c r="N118" i="75" s="1"/>
  <c r="L117" i="75"/>
  <c r="N117" i="75" s="1"/>
  <c r="L116" i="75"/>
  <c r="N116" i="75" s="1"/>
  <c r="L115" i="75"/>
  <c r="N115" i="75" s="1"/>
  <c r="L114" i="75"/>
  <c r="N114" i="75" s="1"/>
  <c r="L113" i="75"/>
  <c r="N113" i="75" s="1"/>
  <c r="L112" i="75"/>
  <c r="N112" i="75" s="1"/>
  <c r="L111" i="75"/>
  <c r="N111" i="75" s="1"/>
  <c r="L110" i="75"/>
  <c r="N110" i="75" s="1"/>
  <c r="L109" i="75"/>
  <c r="N109" i="75" s="1"/>
  <c r="L108" i="75"/>
  <c r="N108" i="75" s="1"/>
  <c r="L107" i="75"/>
  <c r="N107" i="75" s="1"/>
  <c r="L106" i="75"/>
  <c r="N106" i="75" s="1"/>
  <c r="L105" i="75"/>
  <c r="N105" i="75" s="1"/>
  <c r="L104" i="75"/>
  <c r="N104" i="75" s="1"/>
  <c r="L101" i="75"/>
  <c r="N101" i="75" s="1"/>
  <c r="L100" i="75"/>
  <c r="N100" i="75" s="1"/>
  <c r="L99" i="75"/>
  <c r="N99" i="75" s="1"/>
  <c r="L98" i="75"/>
  <c r="N98" i="75" s="1"/>
  <c r="L97" i="75"/>
  <c r="N97" i="75" s="1"/>
  <c r="L92" i="75"/>
  <c r="N92" i="75" s="1"/>
  <c r="L87" i="75"/>
  <c r="L82" i="75"/>
  <c r="L78" i="75"/>
  <c r="N78" i="75" s="1"/>
  <c r="L77" i="75"/>
  <c r="N77" i="75" s="1"/>
  <c r="L76" i="75"/>
  <c r="N76" i="75" s="1"/>
  <c r="L75" i="75"/>
  <c r="N75" i="75" s="1"/>
  <c r="L72" i="75"/>
  <c r="N72" i="75" s="1"/>
  <c r="L71" i="75"/>
  <c r="N71" i="75" s="1"/>
  <c r="L67" i="75"/>
  <c r="N67" i="75" s="1"/>
  <c r="L66" i="75"/>
  <c r="N66" i="75" s="1"/>
  <c r="L65" i="75"/>
  <c r="N65" i="75" s="1"/>
  <c r="L64" i="75"/>
  <c r="N64" i="75" s="1"/>
  <c r="L58" i="75"/>
  <c r="N58" i="75" s="1"/>
  <c r="L55" i="75"/>
  <c r="N55" i="75" s="1"/>
  <c r="L52" i="75"/>
  <c r="N52" i="75" s="1"/>
  <c r="L51" i="75"/>
  <c r="N51" i="75" s="1"/>
  <c r="L50" i="75"/>
  <c r="N50" i="75" s="1"/>
  <c r="M46" i="75"/>
  <c r="K46" i="75"/>
  <c r="J46" i="75"/>
  <c r="I46" i="75"/>
  <c r="H46" i="75"/>
  <c r="G46" i="75"/>
  <c r="F46" i="75"/>
  <c r="E46" i="75"/>
  <c r="D46" i="75"/>
  <c r="N45" i="75"/>
  <c r="L42" i="75"/>
  <c r="N42" i="75" s="1"/>
  <c r="L41" i="75"/>
  <c r="N41" i="75" s="1"/>
  <c r="L40" i="75"/>
  <c r="N40" i="75" s="1"/>
  <c r="L39" i="75"/>
  <c r="N39" i="75" s="1"/>
  <c r="L38" i="75"/>
  <c r="N38" i="75" s="1"/>
  <c r="L37" i="75"/>
  <c r="N37" i="75" s="1"/>
  <c r="L36" i="75"/>
  <c r="N36" i="75" s="1"/>
  <c r="L35" i="75"/>
  <c r="N35" i="75" s="1"/>
  <c r="L34" i="75"/>
  <c r="N34" i="75" s="1"/>
  <c r="L33" i="75"/>
  <c r="N33" i="75" s="1"/>
  <c r="M31" i="75"/>
  <c r="K31" i="75"/>
  <c r="J31" i="75"/>
  <c r="I31" i="75"/>
  <c r="H31" i="75"/>
  <c r="G31" i="75"/>
  <c r="F31" i="75"/>
  <c r="E31" i="75"/>
  <c r="D31" i="75"/>
  <c r="L30" i="75"/>
  <c r="N30" i="75" s="1"/>
  <c r="L29" i="75"/>
  <c r="N29" i="75" s="1"/>
  <c r="L28" i="75"/>
  <c r="N28" i="75" s="1"/>
  <c r="L27" i="75"/>
  <c r="N27" i="75" s="1"/>
  <c r="M25" i="75"/>
  <c r="K25" i="75"/>
  <c r="J25" i="75"/>
  <c r="I25" i="75"/>
  <c r="H25" i="75"/>
  <c r="G25" i="75"/>
  <c r="F25" i="75"/>
  <c r="E25" i="75"/>
  <c r="D25" i="75"/>
  <c r="L24" i="75"/>
  <c r="M20" i="75"/>
  <c r="K20" i="75"/>
  <c r="J20" i="75"/>
  <c r="I20" i="75"/>
  <c r="H20" i="75"/>
  <c r="G20" i="75"/>
  <c r="F20" i="75"/>
  <c r="E20" i="75"/>
  <c r="D20" i="75"/>
  <c r="L19" i="75"/>
  <c r="N19" i="75" s="1"/>
  <c r="L18" i="75"/>
  <c r="N18" i="75" s="1"/>
  <c r="L15" i="75"/>
  <c r="N15" i="75" s="1"/>
  <c r="L14" i="75"/>
  <c r="N14" i="75" s="1"/>
  <c r="L13" i="75"/>
  <c r="N13" i="75" s="1"/>
  <c r="L12" i="75"/>
  <c r="N12" i="75" s="1"/>
  <c r="L25" i="75" l="1"/>
  <c r="N24" i="75"/>
  <c r="L9" i="74"/>
  <c r="N9" i="74" s="1"/>
  <c r="N9" i="75"/>
  <c r="L88" i="75"/>
  <c r="N87" i="75"/>
  <c r="N88" i="75" s="1"/>
  <c r="L83" i="75"/>
  <c r="N82" i="75"/>
  <c r="N83" i="75" s="1"/>
  <c r="L53" i="75"/>
  <c r="N25" i="75"/>
  <c r="E47" i="75"/>
  <c r="L79" i="75"/>
  <c r="L73" i="75"/>
  <c r="L68" i="75"/>
  <c r="L59" i="75"/>
  <c r="L46" i="75"/>
  <c r="M47" i="75"/>
  <c r="M124" i="75"/>
  <c r="L124" i="75"/>
  <c r="N59" i="75"/>
  <c r="K47" i="75"/>
  <c r="D47" i="75"/>
  <c r="F47" i="75"/>
  <c r="L31" i="75"/>
  <c r="I47" i="75"/>
  <c r="G47" i="75"/>
  <c r="J47" i="75"/>
  <c r="L20" i="75"/>
  <c r="H47" i="75"/>
  <c r="N124" i="75" l="1"/>
  <c r="N79" i="75"/>
  <c r="N68" i="75"/>
  <c r="N53" i="75"/>
  <c r="L47" i="75"/>
  <c r="N73" i="75"/>
  <c r="N31" i="75"/>
  <c r="N20" i="75"/>
  <c r="N46" i="75"/>
  <c r="K163" i="79"/>
  <c r="K164" i="79"/>
  <c r="K162" i="79"/>
  <c r="K158" i="79"/>
  <c r="K157" i="79"/>
  <c r="K155" i="79"/>
  <c r="K144" i="79"/>
  <c r="K143" i="79"/>
  <c r="K142" i="79"/>
  <c r="K141" i="79"/>
  <c r="K140" i="79"/>
  <c r="K139" i="79"/>
  <c r="K138" i="79"/>
  <c r="K137" i="79"/>
  <c r="K136" i="79"/>
  <c r="K135" i="79"/>
  <c r="K134" i="79"/>
  <c r="K133" i="79"/>
  <c r="K132" i="79"/>
  <c r="K131" i="79"/>
  <c r="K130" i="79"/>
  <c r="K129" i="79"/>
  <c r="K128" i="79"/>
  <c r="K127" i="79"/>
  <c r="K126" i="79"/>
  <c r="K125" i="79"/>
  <c r="K122" i="79"/>
  <c r="K121" i="79"/>
  <c r="K120" i="79"/>
  <c r="K119" i="79"/>
  <c r="K118" i="79"/>
  <c r="K49" i="79"/>
  <c r="K46" i="79"/>
  <c r="K45" i="79"/>
  <c r="K44" i="79"/>
  <c r="K43" i="79"/>
  <c r="K42" i="79"/>
  <c r="K41" i="79"/>
  <c r="K40" i="79"/>
  <c r="K39" i="79"/>
  <c r="K38" i="79"/>
  <c r="K37" i="79"/>
  <c r="K34" i="79"/>
  <c r="K33" i="79"/>
  <c r="K32" i="79"/>
  <c r="K31" i="79"/>
  <c r="K28" i="79"/>
  <c r="K29" i="79" s="1"/>
  <c r="K24" i="79"/>
  <c r="K23" i="79"/>
  <c r="K153" i="79" s="1"/>
  <c r="K22" i="79"/>
  <c r="K20" i="79"/>
  <c r="K16" i="79"/>
  <c r="K15" i="79"/>
  <c r="K11" i="79"/>
  <c r="H164" i="79"/>
  <c r="H163" i="79"/>
  <c r="H162" i="79"/>
  <c r="H158" i="79"/>
  <c r="H157" i="79"/>
  <c r="H155" i="79"/>
  <c r="H144" i="79"/>
  <c r="H143" i="79"/>
  <c r="H142" i="79"/>
  <c r="H141" i="79"/>
  <c r="H140" i="79"/>
  <c r="H139" i="79"/>
  <c r="H138" i="79"/>
  <c r="H137" i="79"/>
  <c r="H136" i="79"/>
  <c r="H135" i="79"/>
  <c r="H134" i="79"/>
  <c r="H133" i="79"/>
  <c r="H132" i="79"/>
  <c r="H131" i="79"/>
  <c r="H130" i="79"/>
  <c r="H129" i="79"/>
  <c r="H128" i="79"/>
  <c r="H127" i="79"/>
  <c r="H126" i="79"/>
  <c r="H125" i="79"/>
  <c r="H122" i="79"/>
  <c r="H121" i="79"/>
  <c r="H120" i="79"/>
  <c r="H119" i="79"/>
  <c r="H118" i="79"/>
  <c r="H49" i="79"/>
  <c r="H46" i="79"/>
  <c r="H45" i="79"/>
  <c r="H44" i="79"/>
  <c r="H43" i="79"/>
  <c r="H42" i="79"/>
  <c r="H41" i="79"/>
  <c r="H40" i="79"/>
  <c r="H39" i="79"/>
  <c r="H38" i="79"/>
  <c r="H37" i="79"/>
  <c r="H34" i="79"/>
  <c r="H33" i="79"/>
  <c r="H32" i="79"/>
  <c r="H31" i="79"/>
  <c r="H28" i="79"/>
  <c r="H24" i="79"/>
  <c r="H23" i="79"/>
  <c r="H153" i="79" s="1"/>
  <c r="H22" i="79"/>
  <c r="H20" i="79"/>
  <c r="H16" i="79"/>
  <c r="H15" i="79"/>
  <c r="H11" i="79"/>
  <c r="E164" i="79"/>
  <c r="E163" i="79"/>
  <c r="E162" i="79"/>
  <c r="E158" i="79"/>
  <c r="E157" i="79"/>
  <c r="E155" i="79"/>
  <c r="E144" i="79"/>
  <c r="E128" i="79"/>
  <c r="E129" i="79"/>
  <c r="E130" i="79"/>
  <c r="E131" i="79"/>
  <c r="E132" i="79"/>
  <c r="E133" i="79"/>
  <c r="E134" i="79"/>
  <c r="E135" i="79"/>
  <c r="E136" i="79"/>
  <c r="E137" i="79"/>
  <c r="E138" i="79"/>
  <c r="E139" i="79"/>
  <c r="E140" i="79"/>
  <c r="E141" i="79"/>
  <c r="E142" i="79"/>
  <c r="E143" i="79"/>
  <c r="E127" i="79"/>
  <c r="E126" i="79"/>
  <c r="E125" i="79"/>
  <c r="E122" i="79"/>
  <c r="E121" i="79"/>
  <c r="E120" i="79"/>
  <c r="E119" i="79"/>
  <c r="E118" i="79"/>
  <c r="E49" i="79"/>
  <c r="E43" i="79"/>
  <c r="E44" i="79"/>
  <c r="E45" i="79"/>
  <c r="E46" i="79"/>
  <c r="E42" i="79"/>
  <c r="E41" i="79"/>
  <c r="E40" i="79"/>
  <c r="E39" i="79"/>
  <c r="E38" i="79"/>
  <c r="E37" i="79"/>
  <c r="E34" i="79"/>
  <c r="E33" i="79"/>
  <c r="E32" i="79"/>
  <c r="E31" i="79"/>
  <c r="E28" i="79"/>
  <c r="E15" i="79"/>
  <c r="E16" i="79"/>
  <c r="E20" i="79"/>
  <c r="E22" i="79"/>
  <c r="E23" i="79"/>
  <c r="E153" i="79" s="1"/>
  <c r="E24" i="79"/>
  <c r="E11" i="79"/>
  <c r="J50" i="79"/>
  <c r="I50" i="79"/>
  <c r="G50" i="79"/>
  <c r="J35" i="79"/>
  <c r="I35" i="79"/>
  <c r="G35" i="79"/>
  <c r="J29" i="79"/>
  <c r="I29" i="79"/>
  <c r="G29" i="79"/>
  <c r="J25" i="79"/>
  <c r="I25" i="79"/>
  <c r="G25" i="79"/>
  <c r="H145" i="79" l="1"/>
  <c r="H148" i="79" s="1"/>
  <c r="E145" i="79"/>
  <c r="E148" i="79" s="1"/>
  <c r="K145" i="79"/>
  <c r="K148" i="79" s="1"/>
  <c r="H25" i="79"/>
  <c r="E25" i="79"/>
  <c r="K35" i="79"/>
  <c r="O11" i="79"/>
  <c r="E35" i="79"/>
  <c r="E29" i="79"/>
  <c r="E50" i="79"/>
  <c r="H35" i="79"/>
  <c r="H29" i="79"/>
  <c r="H50" i="79"/>
  <c r="K50" i="79"/>
  <c r="K25" i="79"/>
  <c r="N47" i="75"/>
  <c r="G51" i="79"/>
  <c r="G116" i="79" s="1"/>
  <c r="G123" i="79" s="1"/>
  <c r="J51" i="79"/>
  <c r="J116" i="79" s="1"/>
  <c r="J123" i="79" s="1"/>
  <c r="I51" i="79"/>
  <c r="I116" i="79" s="1"/>
  <c r="I123" i="79" s="1"/>
  <c r="J150" i="79" l="1"/>
  <c r="J152" i="79" s="1"/>
  <c r="G150" i="79"/>
  <c r="G152" i="79" s="1"/>
  <c r="I150" i="79"/>
  <c r="I152" i="79" s="1"/>
  <c r="E51" i="79"/>
  <c r="E116" i="79" s="1"/>
  <c r="E123" i="79" s="1"/>
  <c r="K51" i="79"/>
  <c r="K116" i="79" s="1"/>
  <c r="K123" i="79" s="1"/>
  <c r="H51" i="79"/>
  <c r="H116" i="79" s="1"/>
  <c r="H123" i="79" s="1"/>
  <c r="I156" i="79" l="1"/>
  <c r="I160" i="79" s="1"/>
  <c r="I167" i="79" s="1"/>
  <c r="G156" i="79"/>
  <c r="G160" i="79" s="1"/>
  <c r="G167" i="79" s="1"/>
  <c r="J156" i="79"/>
  <c r="J160" i="79" s="1"/>
  <c r="J167" i="79" s="1"/>
  <c r="H150" i="79"/>
  <c r="H152" i="79" s="1"/>
  <c r="K150" i="79"/>
  <c r="K152" i="79" s="1"/>
  <c r="E150" i="79"/>
  <c r="E152" i="79" s="1"/>
  <c r="E156" i="79" s="1"/>
  <c r="C45" i="16"/>
  <c r="C39" i="16"/>
  <c r="C30" i="23"/>
  <c r="E30" i="23" s="1"/>
  <c r="E39" i="16" l="1"/>
  <c r="C46" i="16"/>
  <c r="K156" i="79"/>
  <c r="K160" i="79" s="1"/>
  <c r="K167" i="79" s="1"/>
  <c r="H156" i="79"/>
  <c r="H160" i="79" s="1"/>
  <c r="H167" i="79" s="1"/>
  <c r="E160" i="79"/>
  <c r="E167" i="79" s="1"/>
  <c r="C31" i="23"/>
  <c r="O160" i="79"/>
  <c r="O167" i="79" s="1"/>
  <c r="F69" i="62" l="1"/>
  <c r="D69" i="62"/>
  <c r="C69" i="62"/>
  <c r="E70" i="62"/>
  <c r="G70" i="62" s="1"/>
  <c r="E66" i="62"/>
  <c r="E71" i="51"/>
  <c r="E74" i="51" s="1"/>
  <c r="D71" i="51"/>
  <c r="D74" i="51" s="1"/>
  <c r="C74" i="51"/>
  <c r="F70" i="45"/>
  <c r="F73" i="45" s="1"/>
  <c r="E70" i="45"/>
  <c r="E73" i="45" s="1"/>
  <c r="D70" i="45"/>
  <c r="D73" i="45" s="1"/>
  <c r="C70" i="45"/>
  <c r="C73" i="45" s="1"/>
  <c r="M37" i="83" l="1"/>
  <c r="M21" i="83"/>
  <c r="M87" i="83"/>
  <c r="K87" i="83"/>
  <c r="J87" i="83"/>
  <c r="I87" i="83"/>
  <c r="H87" i="83"/>
  <c r="G87" i="83"/>
  <c r="F87" i="83"/>
  <c r="E87" i="83"/>
  <c r="D87" i="83"/>
  <c r="C87" i="83"/>
  <c r="L86" i="83"/>
  <c r="N86" i="83" s="1"/>
  <c r="L85" i="83"/>
  <c r="N85" i="83" s="1"/>
  <c r="L84" i="83"/>
  <c r="N84" i="83" s="1"/>
  <c r="L83" i="83"/>
  <c r="N83" i="83" s="1"/>
  <c r="L82" i="83"/>
  <c r="N82" i="83" s="1"/>
  <c r="L81" i="83"/>
  <c r="N81" i="83" s="1"/>
  <c r="L80" i="83"/>
  <c r="N80" i="83" s="1"/>
  <c r="L79" i="83"/>
  <c r="N79" i="83" s="1"/>
  <c r="L78" i="83"/>
  <c r="N78" i="83" s="1"/>
  <c r="L77" i="83"/>
  <c r="N77" i="83" s="1"/>
  <c r="L76" i="83"/>
  <c r="N76" i="83" s="1"/>
  <c r="L75" i="83"/>
  <c r="M74" i="83"/>
  <c r="K74" i="83"/>
  <c r="J74" i="83"/>
  <c r="I74" i="83"/>
  <c r="H74" i="83"/>
  <c r="G74" i="83"/>
  <c r="F74" i="83"/>
  <c r="E74" i="83"/>
  <c r="D74" i="83"/>
  <c r="C74" i="83"/>
  <c r="L73" i="83"/>
  <c r="N73" i="83" s="1"/>
  <c r="L72" i="83"/>
  <c r="N72" i="83" s="1"/>
  <c r="L71" i="83"/>
  <c r="N71" i="83" s="1"/>
  <c r="L70" i="83"/>
  <c r="N70" i="83" s="1"/>
  <c r="L69" i="83"/>
  <c r="M68" i="83"/>
  <c r="K68" i="83"/>
  <c r="J68" i="83"/>
  <c r="I68" i="83"/>
  <c r="H68" i="83"/>
  <c r="G68" i="83"/>
  <c r="F68" i="83"/>
  <c r="E68" i="83"/>
  <c r="D68" i="83"/>
  <c r="C68" i="83"/>
  <c r="L67" i="83"/>
  <c r="N67" i="83" s="1"/>
  <c r="M62" i="83"/>
  <c r="M49" i="83"/>
  <c r="M43" i="83"/>
  <c r="L42" i="83"/>
  <c r="N42" i="83" s="1"/>
  <c r="L61" i="83"/>
  <c r="N61" i="83" s="1"/>
  <c r="L60" i="83"/>
  <c r="N60" i="83" s="1"/>
  <c r="L59" i="83"/>
  <c r="N59" i="83" s="1"/>
  <c r="L58" i="83"/>
  <c r="N58" i="83" s="1"/>
  <c r="L57" i="83"/>
  <c r="N57" i="83" s="1"/>
  <c r="L56" i="83"/>
  <c r="N56" i="83" s="1"/>
  <c r="L55" i="83"/>
  <c r="N55" i="83" s="1"/>
  <c r="L54" i="83"/>
  <c r="N54" i="83" s="1"/>
  <c r="L53" i="83"/>
  <c r="N53" i="83" s="1"/>
  <c r="L52" i="83"/>
  <c r="N52" i="83" s="1"/>
  <c r="L51" i="83"/>
  <c r="N51" i="83" s="1"/>
  <c r="L50" i="83"/>
  <c r="L48" i="83"/>
  <c r="N48" i="83" s="1"/>
  <c r="L47" i="83"/>
  <c r="N47" i="83" s="1"/>
  <c r="L46" i="83"/>
  <c r="N46" i="83" s="1"/>
  <c r="L45" i="83"/>
  <c r="N45" i="83" s="1"/>
  <c r="L44" i="83"/>
  <c r="K62" i="83"/>
  <c r="J62" i="83"/>
  <c r="I62" i="83"/>
  <c r="H62" i="83"/>
  <c r="G62" i="83"/>
  <c r="F62" i="83"/>
  <c r="E62" i="83"/>
  <c r="K49" i="83"/>
  <c r="J49" i="83"/>
  <c r="I49" i="83"/>
  <c r="H49" i="83"/>
  <c r="G49" i="83"/>
  <c r="F49" i="83"/>
  <c r="E49" i="83"/>
  <c r="K43" i="83"/>
  <c r="J43" i="83"/>
  <c r="I43" i="83"/>
  <c r="H43" i="83"/>
  <c r="G43" i="83"/>
  <c r="F43" i="83"/>
  <c r="E43" i="83"/>
  <c r="C43" i="83"/>
  <c r="D43" i="83"/>
  <c r="C49" i="83"/>
  <c r="D49" i="83"/>
  <c r="K37" i="83"/>
  <c r="J37" i="83"/>
  <c r="I37" i="83"/>
  <c r="H37" i="83"/>
  <c r="G37" i="83"/>
  <c r="F37" i="83"/>
  <c r="E37" i="83"/>
  <c r="D37" i="83"/>
  <c r="C37" i="83"/>
  <c r="L36" i="83"/>
  <c r="N36" i="83" s="1"/>
  <c r="L35" i="83"/>
  <c r="N35" i="83" s="1"/>
  <c r="L34" i="83"/>
  <c r="N34" i="83" s="1"/>
  <c r="L33" i="83"/>
  <c r="N33" i="83" s="1"/>
  <c r="L32" i="83"/>
  <c r="N32" i="83" s="1"/>
  <c r="L31" i="83"/>
  <c r="N31" i="83" s="1"/>
  <c r="L30" i="83"/>
  <c r="N30" i="83" s="1"/>
  <c r="L29" i="83"/>
  <c r="N29" i="83" s="1"/>
  <c r="L28" i="83"/>
  <c r="N28" i="83" s="1"/>
  <c r="L27" i="83"/>
  <c r="L26" i="83"/>
  <c r="N26" i="83" s="1"/>
  <c r="L25" i="83"/>
  <c r="N25" i="83" s="1"/>
  <c r="L24" i="83"/>
  <c r="N24" i="83" s="1"/>
  <c r="L20" i="83"/>
  <c r="N20" i="83" s="1"/>
  <c r="L19" i="83"/>
  <c r="N19" i="83" s="1"/>
  <c r="L18" i="83"/>
  <c r="N18" i="83" s="1"/>
  <c r="L17" i="83"/>
  <c r="N17" i="83" s="1"/>
  <c r="L16" i="83"/>
  <c r="N16" i="83" s="1"/>
  <c r="L15" i="83"/>
  <c r="N15" i="83" s="1"/>
  <c r="L14" i="83"/>
  <c r="N14" i="83" s="1"/>
  <c r="L13" i="83"/>
  <c r="N13" i="83" s="1"/>
  <c r="L12" i="83"/>
  <c r="N12" i="83" s="1"/>
  <c r="L11" i="83"/>
  <c r="N11" i="83" s="1"/>
  <c r="L10" i="83"/>
  <c r="N10" i="83" s="1"/>
  <c r="L9" i="83"/>
  <c r="N9" i="83" s="1"/>
  <c r="L8" i="83"/>
  <c r="N8" i="83" s="1"/>
  <c r="I21" i="83"/>
  <c r="H21" i="83"/>
  <c r="G21" i="83"/>
  <c r="F21" i="83"/>
  <c r="E21" i="83"/>
  <c r="D21" i="83"/>
  <c r="C21" i="83"/>
  <c r="F91" i="83" l="1"/>
  <c r="F93" i="83" s="1"/>
  <c r="K88" i="83"/>
  <c r="D88" i="83"/>
  <c r="M88" i="83"/>
  <c r="M91" i="83" s="1"/>
  <c r="M93" i="83" s="1"/>
  <c r="E88" i="83"/>
  <c r="E91" i="83" s="1"/>
  <c r="E93" i="83" s="1"/>
  <c r="F88" i="83"/>
  <c r="G88" i="83"/>
  <c r="L43" i="83"/>
  <c r="N43" i="83" s="1"/>
  <c r="G63" i="83"/>
  <c r="G91" i="83" s="1"/>
  <c r="G93" i="83" s="1"/>
  <c r="L74" i="83"/>
  <c r="N74" i="83" s="1"/>
  <c r="J88" i="83"/>
  <c r="L49" i="83"/>
  <c r="N49" i="83" s="1"/>
  <c r="J63" i="83"/>
  <c r="H63" i="83"/>
  <c r="H91" i="83" s="1"/>
  <c r="H93" i="83" s="1"/>
  <c r="I63" i="83"/>
  <c r="I91" i="83" s="1"/>
  <c r="I93" i="83" s="1"/>
  <c r="C88" i="83"/>
  <c r="K63" i="83"/>
  <c r="M63" i="83"/>
  <c r="L87" i="83"/>
  <c r="N87" i="83" s="1"/>
  <c r="H88" i="83"/>
  <c r="E63" i="83"/>
  <c r="F63" i="83"/>
  <c r="I88" i="83"/>
  <c r="L68" i="83"/>
  <c r="N68" i="83" s="1"/>
  <c r="L37" i="83"/>
  <c r="N27" i="83"/>
  <c r="N37" i="83" s="1"/>
  <c r="N21" i="83"/>
  <c r="L88" i="83" l="1"/>
  <c r="N88" i="83" l="1"/>
  <c r="D62" i="83"/>
  <c r="C62" i="83"/>
  <c r="L62" i="83" s="1"/>
  <c r="N62" i="83" s="1"/>
  <c r="K21" i="83"/>
  <c r="K91" i="83" s="1"/>
  <c r="K93" i="83" s="1"/>
  <c r="J21" i="83"/>
  <c r="J91" i="83" s="1"/>
  <c r="J93" i="83" s="1"/>
  <c r="F49" i="82"/>
  <c r="E49" i="82"/>
  <c r="F36" i="82"/>
  <c r="E36" i="82"/>
  <c r="F30" i="82"/>
  <c r="E30" i="82"/>
  <c r="F22" i="82"/>
  <c r="E22" i="82"/>
  <c r="D49" i="82"/>
  <c r="C49" i="82"/>
  <c r="D36" i="82"/>
  <c r="C36" i="82"/>
  <c r="D30" i="82"/>
  <c r="C30" i="82"/>
  <c r="D22" i="82"/>
  <c r="C22" i="82"/>
  <c r="H103" i="59"/>
  <c r="E103" i="59"/>
  <c r="H103" i="58"/>
  <c r="E103" i="58"/>
  <c r="I103" i="58" s="1"/>
  <c r="K103" i="58" s="1"/>
  <c r="K103" i="46" s="1"/>
  <c r="N103" i="46" s="1"/>
  <c r="P103" i="46" s="1"/>
  <c r="G104" i="73"/>
  <c r="G121" i="81"/>
  <c r="D63" i="83" l="1"/>
  <c r="D91" i="83" s="1"/>
  <c r="D93" i="83" s="1"/>
  <c r="C63" i="83"/>
  <c r="C91" i="83" s="1"/>
  <c r="L21" i="83"/>
  <c r="F50" i="82"/>
  <c r="F53" i="82" s="1"/>
  <c r="F55" i="82" s="1"/>
  <c r="C50" i="82"/>
  <c r="C53" i="82" s="1"/>
  <c r="C55" i="82" s="1"/>
  <c r="E50" i="82"/>
  <c r="E53" i="82" s="1"/>
  <c r="E55" i="82" s="1"/>
  <c r="D50" i="82"/>
  <c r="D53" i="82" s="1"/>
  <c r="D55" i="82" s="1"/>
  <c r="I103" i="59"/>
  <c r="K103" i="59" s="1"/>
  <c r="K103" i="49" s="1"/>
  <c r="P125" i="46"/>
  <c r="N119" i="46"/>
  <c r="P119" i="46" s="1"/>
  <c r="C93" i="83" l="1"/>
  <c r="O18" i="50"/>
  <c r="O17" i="50"/>
  <c r="L63" i="83"/>
  <c r="G53" i="73"/>
  <c r="G54" i="73"/>
  <c r="G55" i="73"/>
  <c r="N91" i="83" l="1"/>
  <c r="L93" i="83"/>
  <c r="N63" i="83"/>
  <c r="G134" i="81"/>
  <c r="G133" i="81"/>
  <c r="F124" i="81"/>
  <c r="E124" i="81"/>
  <c r="D124" i="81"/>
  <c r="G123" i="81"/>
  <c r="G122" i="81"/>
  <c r="G120" i="81"/>
  <c r="G119" i="81"/>
  <c r="G118" i="81"/>
  <c r="G117" i="81"/>
  <c r="G116" i="81"/>
  <c r="G115" i="81"/>
  <c r="G114" i="81"/>
  <c r="G113" i="81"/>
  <c r="G112" i="81"/>
  <c r="G111" i="81"/>
  <c r="G110" i="81"/>
  <c r="G109" i="81"/>
  <c r="G108" i="81"/>
  <c r="G107" i="81"/>
  <c r="G106" i="81"/>
  <c r="G105" i="81"/>
  <c r="G104" i="81"/>
  <c r="G101" i="81"/>
  <c r="G100" i="81"/>
  <c r="G99" i="81"/>
  <c r="G98" i="81"/>
  <c r="G97" i="81"/>
  <c r="G92" i="81"/>
  <c r="G85" i="81"/>
  <c r="G88" i="81" s="1"/>
  <c r="G82" i="81"/>
  <c r="G83" i="81" s="1"/>
  <c r="G78" i="81"/>
  <c r="G77" i="81"/>
  <c r="G76" i="81"/>
  <c r="G75" i="81"/>
  <c r="G72" i="81"/>
  <c r="G71" i="81"/>
  <c r="G70" i="81"/>
  <c r="G67" i="81"/>
  <c r="G66" i="81"/>
  <c r="G65" i="81"/>
  <c r="G64" i="81"/>
  <c r="G61" i="81"/>
  <c r="F59" i="81"/>
  <c r="F94" i="81" s="1"/>
  <c r="E59" i="81"/>
  <c r="E94" i="81" s="1"/>
  <c r="D59" i="81"/>
  <c r="D94" i="81" s="1"/>
  <c r="G58" i="81"/>
  <c r="G55" i="81"/>
  <c r="G52" i="81"/>
  <c r="G51" i="81"/>
  <c r="G50" i="81"/>
  <c r="F46" i="81"/>
  <c r="E46" i="81"/>
  <c r="D46" i="81"/>
  <c r="G45" i="81"/>
  <c r="G42" i="81"/>
  <c r="G41" i="81"/>
  <c r="G40" i="81"/>
  <c r="G39" i="81"/>
  <c r="G38" i="81"/>
  <c r="G37" i="81"/>
  <c r="G36" i="81"/>
  <c r="G35" i="81"/>
  <c r="G34" i="81"/>
  <c r="G33" i="81"/>
  <c r="F31" i="81"/>
  <c r="E31" i="81"/>
  <c r="D31" i="81"/>
  <c r="C31" i="81"/>
  <c r="G30" i="81"/>
  <c r="G29" i="81"/>
  <c r="G28" i="81"/>
  <c r="G27" i="81"/>
  <c r="F25" i="81"/>
  <c r="E25" i="81"/>
  <c r="D25" i="81"/>
  <c r="C25" i="81"/>
  <c r="G24" i="81"/>
  <c r="G25" i="81" s="1"/>
  <c r="F20" i="81"/>
  <c r="E20" i="81"/>
  <c r="D20" i="81"/>
  <c r="C20" i="81"/>
  <c r="G19" i="81"/>
  <c r="G18" i="81"/>
  <c r="G15" i="81"/>
  <c r="G14" i="81"/>
  <c r="G13" i="81"/>
  <c r="G12" i="81"/>
  <c r="G79" i="81" l="1"/>
  <c r="G68" i="81"/>
  <c r="G53" i="81"/>
  <c r="C47" i="81"/>
  <c r="G73" i="81"/>
  <c r="G59" i="81"/>
  <c r="D47" i="81"/>
  <c r="E47" i="81"/>
  <c r="F47" i="81"/>
  <c r="G31" i="81"/>
  <c r="G124" i="81"/>
  <c r="G46" i="81"/>
  <c r="G20" i="81"/>
  <c r="G94" i="81" l="1"/>
  <c r="C95" i="81"/>
  <c r="G47" i="81"/>
  <c r="C102" i="81" l="1"/>
  <c r="C126" i="81" s="1"/>
  <c r="F50" i="79"/>
  <c r="D50" i="79"/>
  <c r="F35" i="79"/>
  <c r="D35" i="79"/>
  <c r="F29" i="79"/>
  <c r="D29" i="79"/>
  <c r="F25" i="79"/>
  <c r="D51" i="79" l="1"/>
  <c r="D116" i="79" s="1"/>
  <c r="D123" i="79" s="1"/>
  <c r="F51" i="79"/>
  <c r="F116" i="79" s="1"/>
  <c r="F123" i="79" s="1"/>
  <c r="F150" i="79" l="1"/>
  <c r="F152" i="79" s="1"/>
  <c r="D150" i="79"/>
  <c r="D152" i="79" s="1"/>
  <c r="F95" i="81"/>
  <c r="O16" i="50" s="1" a="1"/>
  <c r="O16" i="50" s="1"/>
  <c r="O21" i="50" s="1"/>
  <c r="O23" i="50" s="1"/>
  <c r="D95" i="81"/>
  <c r="D102" i="81" s="1"/>
  <c r="D156" i="79" l="1"/>
  <c r="D160" i="79" s="1"/>
  <c r="D167" i="79" s="1"/>
  <c r="F156" i="79"/>
  <c r="F160" i="79" s="1"/>
  <c r="F167" i="79" s="1"/>
  <c r="F102" i="81"/>
  <c r="F126" i="81" s="1"/>
  <c r="C132" i="81"/>
  <c r="C136" i="81" s="1"/>
  <c r="C143" i="81" s="1"/>
  <c r="D126" i="81"/>
  <c r="E95" i="81"/>
  <c r="D39" i="2" l="1" a="1"/>
  <c r="D39" i="2" s="1"/>
  <c r="F132" i="81"/>
  <c r="F136" i="81" s="1"/>
  <c r="F143" i="81" s="1"/>
  <c r="E102" i="81"/>
  <c r="E126" i="81" s="1"/>
  <c r="G95" i="81"/>
  <c r="G102" i="81" s="1"/>
  <c r="C160" i="79"/>
  <c r="C167" i="79" s="1"/>
  <c r="E132" i="81" l="1"/>
  <c r="E136" i="81" s="1"/>
  <c r="E143" i="81" s="1"/>
  <c r="D132" i="81"/>
  <c r="D136" i="81" s="1"/>
  <c r="D143" i="81" s="1"/>
  <c r="G126" i="81"/>
  <c r="G132" i="81" l="1"/>
  <c r="G136" i="81" s="1"/>
  <c r="G143" i="81" s="1"/>
  <c r="M34" i="11" l="1"/>
  <c r="L34" i="11"/>
  <c r="L40" i="11" s="1"/>
  <c r="N33" i="11"/>
  <c r="N31" i="11"/>
  <c r="G120" i="73"/>
  <c r="G119" i="73"/>
  <c r="G116" i="73"/>
  <c r="G109" i="73"/>
  <c r="G108" i="73"/>
  <c r="F107" i="73"/>
  <c r="F110" i="73" s="1"/>
  <c r="E107" i="73"/>
  <c r="E110" i="73" s="1"/>
  <c r="D107" i="73"/>
  <c r="D110" i="73" s="1"/>
  <c r="G106" i="73"/>
  <c r="G105" i="73"/>
  <c r="G103" i="73"/>
  <c r="G102" i="73"/>
  <c r="G101" i="73"/>
  <c r="G100" i="73"/>
  <c r="G99" i="73"/>
  <c r="G98" i="73"/>
  <c r="G97" i="73"/>
  <c r="G96" i="73"/>
  <c r="G95" i="73"/>
  <c r="G94" i="73"/>
  <c r="G93" i="73"/>
  <c r="G92" i="73"/>
  <c r="G91" i="73"/>
  <c r="G90" i="73"/>
  <c r="G89" i="73"/>
  <c r="G88" i="73"/>
  <c r="G87" i="73"/>
  <c r="G84" i="73"/>
  <c r="G83" i="73"/>
  <c r="G82" i="73"/>
  <c r="G81" i="73"/>
  <c r="G80" i="73"/>
  <c r="G77" i="73"/>
  <c r="G75" i="73"/>
  <c r="G74" i="73"/>
  <c r="G73" i="73"/>
  <c r="F72" i="73"/>
  <c r="E72" i="73"/>
  <c r="D72" i="73"/>
  <c r="C72" i="73"/>
  <c r="G71" i="73"/>
  <c r="G72" i="73" s="1"/>
  <c r="F69" i="73"/>
  <c r="E69" i="73"/>
  <c r="D69" i="73"/>
  <c r="C69" i="73"/>
  <c r="G68" i="73"/>
  <c r="F66" i="73"/>
  <c r="E66" i="73"/>
  <c r="D66" i="73"/>
  <c r="G65" i="73"/>
  <c r="G64" i="73"/>
  <c r="G63" i="73"/>
  <c r="F61" i="73"/>
  <c r="E61" i="73"/>
  <c r="D61" i="73"/>
  <c r="C61" i="73"/>
  <c r="G60" i="73"/>
  <c r="G59" i="73"/>
  <c r="G56" i="73"/>
  <c r="G57" i="73" s="1"/>
  <c r="F51" i="73"/>
  <c r="E51" i="73"/>
  <c r="D51" i="73"/>
  <c r="G50" i="73"/>
  <c r="G49" i="73"/>
  <c r="G48" i="73"/>
  <c r="F46" i="73"/>
  <c r="E46" i="73"/>
  <c r="D46" i="73"/>
  <c r="G45" i="73"/>
  <c r="G44" i="73"/>
  <c r="G43" i="73"/>
  <c r="G42" i="73"/>
  <c r="G41" i="73"/>
  <c r="G40" i="73"/>
  <c r="G39" i="73"/>
  <c r="G38" i="73"/>
  <c r="G37" i="73"/>
  <c r="F35" i="73"/>
  <c r="E35" i="73"/>
  <c r="D35" i="73"/>
  <c r="G34" i="73"/>
  <c r="G33" i="73"/>
  <c r="G32" i="73"/>
  <c r="G31" i="73"/>
  <c r="F29" i="73"/>
  <c r="E29" i="73"/>
  <c r="D29" i="73"/>
  <c r="G28" i="73"/>
  <c r="G27" i="73"/>
  <c r="G26" i="73"/>
  <c r="G25" i="73"/>
  <c r="G22" i="73"/>
  <c r="G21" i="73"/>
  <c r="E16" i="73"/>
  <c r="D16" i="73"/>
  <c r="G15" i="73"/>
  <c r="G14" i="73"/>
  <c r="G13" i="73"/>
  <c r="G12" i="73"/>
  <c r="G8" i="73"/>
  <c r="G16" i="73" l="1"/>
  <c r="M35" i="11"/>
  <c r="M37" i="11" s="1"/>
  <c r="M36" i="11"/>
  <c r="M40" i="11"/>
  <c r="L35" i="11"/>
  <c r="L37" i="11" s="1"/>
  <c r="L36" i="11"/>
  <c r="C76" i="73"/>
  <c r="C78" i="73" s="1"/>
  <c r="C85" i="73" s="1"/>
  <c r="C111" i="73" s="1"/>
  <c r="N39" i="11"/>
  <c r="G23" i="73"/>
  <c r="F76" i="73"/>
  <c r="F78" i="73" s="1"/>
  <c r="C35" i="11"/>
  <c r="C37" i="11" s="1"/>
  <c r="G69" i="73"/>
  <c r="G107" i="73"/>
  <c r="G110" i="73" s="1"/>
  <c r="G51" i="73"/>
  <c r="G66" i="73"/>
  <c r="D76" i="73"/>
  <c r="D78" i="73" s="1"/>
  <c r="D85" i="73" s="1"/>
  <c r="G29" i="73"/>
  <c r="G35" i="73"/>
  <c r="G46" i="73"/>
  <c r="G61" i="73"/>
  <c r="E76" i="73"/>
  <c r="E78" i="73" s="1"/>
  <c r="E85" i="73" l="1"/>
  <c r="O31" i="50" a="1"/>
  <c r="O31" i="50" s="1"/>
  <c r="O36" i="50" s="1"/>
  <c r="O38" i="50" s="1"/>
  <c r="C113" i="73"/>
  <c r="C117" i="73" s="1"/>
  <c r="F85" i="73"/>
  <c r="F111" i="73" s="1"/>
  <c r="F113" i="73" s="1"/>
  <c r="D111" i="73"/>
  <c r="D113" i="73" s="1"/>
  <c r="G76" i="73"/>
  <c r="G78" i="73" s="1"/>
  <c r="G85" i="73" s="1"/>
  <c r="E111" i="73"/>
  <c r="E113" i="73" s="1"/>
  <c r="E117" i="73" l="1"/>
  <c r="E122" i="73" s="1"/>
  <c r="E129" i="73" s="1"/>
  <c r="D117" i="73"/>
  <c r="D122" i="73" s="1"/>
  <c r="D129" i="73" s="1"/>
  <c r="F117" i="73"/>
  <c r="F122" i="73" s="1"/>
  <c r="F129" i="73" s="1"/>
  <c r="G111" i="73"/>
  <c r="G113" i="73" l="1"/>
  <c r="G117" i="73" s="1"/>
  <c r="C122" i="73"/>
  <c r="G17" i="78"/>
  <c r="G36" i="78" s="1"/>
  <c r="G43" i="78" s="1"/>
  <c r="G122" i="73" l="1"/>
  <c r="G129" i="73" s="1"/>
  <c r="C129" i="73"/>
  <c r="H119" i="59" l="1"/>
  <c r="E119" i="59"/>
  <c r="H118" i="59"/>
  <c r="E118" i="59"/>
  <c r="H108" i="59"/>
  <c r="E108" i="59"/>
  <c r="H107" i="59"/>
  <c r="E107" i="59"/>
  <c r="J106" i="59"/>
  <c r="J109" i="59" s="1"/>
  <c r="G106" i="59"/>
  <c r="G109" i="59" s="1"/>
  <c r="F106" i="59"/>
  <c r="F109" i="59" s="1"/>
  <c r="D106" i="59"/>
  <c r="D109" i="59" s="1"/>
  <c r="C106" i="59"/>
  <c r="C109" i="59" s="1"/>
  <c r="H105" i="59"/>
  <c r="E105" i="59"/>
  <c r="H104" i="59"/>
  <c r="E104" i="59"/>
  <c r="H102" i="59"/>
  <c r="E102" i="59"/>
  <c r="H101" i="59"/>
  <c r="E101" i="59"/>
  <c r="H100" i="59"/>
  <c r="E100" i="59"/>
  <c r="H99" i="59"/>
  <c r="E99" i="59"/>
  <c r="H98" i="59"/>
  <c r="E98" i="59"/>
  <c r="H97" i="59"/>
  <c r="E97" i="59"/>
  <c r="H96" i="59"/>
  <c r="E96" i="59"/>
  <c r="H95" i="59"/>
  <c r="E95" i="59"/>
  <c r="H94" i="59"/>
  <c r="E94" i="59"/>
  <c r="H93" i="59"/>
  <c r="E93" i="59"/>
  <c r="H92" i="59"/>
  <c r="E92" i="59"/>
  <c r="H91" i="59"/>
  <c r="E91" i="59"/>
  <c r="H90" i="59"/>
  <c r="E90" i="59"/>
  <c r="H89" i="59"/>
  <c r="E89" i="59"/>
  <c r="H88" i="59"/>
  <c r="E88" i="59"/>
  <c r="H87" i="59"/>
  <c r="E87" i="59"/>
  <c r="H86" i="59"/>
  <c r="E86" i="59"/>
  <c r="H82" i="59"/>
  <c r="E82" i="59"/>
  <c r="H81" i="59"/>
  <c r="E81" i="59"/>
  <c r="H80" i="59"/>
  <c r="E80" i="59"/>
  <c r="H79" i="59"/>
  <c r="E79" i="59"/>
  <c r="H78" i="59"/>
  <c r="E78" i="59"/>
  <c r="H75" i="59"/>
  <c r="E75" i="59"/>
  <c r="H73" i="59"/>
  <c r="E73" i="59"/>
  <c r="H72" i="59"/>
  <c r="E72" i="59"/>
  <c r="H71" i="59"/>
  <c r="E71" i="59"/>
  <c r="J70" i="59"/>
  <c r="G70" i="59"/>
  <c r="F70" i="59"/>
  <c r="D70" i="59"/>
  <c r="C70" i="59"/>
  <c r="H69" i="59"/>
  <c r="H70" i="59" s="1"/>
  <c r="E69" i="59"/>
  <c r="E70" i="59" s="1"/>
  <c r="J67" i="59"/>
  <c r="G67" i="59"/>
  <c r="F67" i="59"/>
  <c r="D67" i="59"/>
  <c r="C67" i="59"/>
  <c r="H66" i="59"/>
  <c r="H67" i="59" s="1"/>
  <c r="E66" i="59"/>
  <c r="E67" i="59" s="1"/>
  <c r="J64" i="59"/>
  <c r="G64" i="59"/>
  <c r="F64" i="59"/>
  <c r="D64" i="59"/>
  <c r="C64" i="59"/>
  <c r="H63" i="59"/>
  <c r="E63" i="59"/>
  <c r="H62" i="59"/>
  <c r="E62" i="59"/>
  <c r="H61" i="59"/>
  <c r="E61" i="59"/>
  <c r="J59" i="59"/>
  <c r="G59" i="59"/>
  <c r="F59" i="59"/>
  <c r="D59" i="59"/>
  <c r="C59" i="59"/>
  <c r="H58" i="59"/>
  <c r="E58" i="59"/>
  <c r="H57" i="59"/>
  <c r="E57" i="59"/>
  <c r="H54" i="59"/>
  <c r="H55" i="59" s="1"/>
  <c r="E54" i="59"/>
  <c r="E55" i="59" s="1"/>
  <c r="J49" i="59"/>
  <c r="G49" i="59"/>
  <c r="F49" i="59"/>
  <c r="D49" i="59"/>
  <c r="C49" i="59"/>
  <c r="H48" i="59"/>
  <c r="E48" i="59"/>
  <c r="H47" i="59"/>
  <c r="E47" i="59"/>
  <c r="H46" i="59"/>
  <c r="E46" i="59"/>
  <c r="J44" i="59"/>
  <c r="G44" i="59"/>
  <c r="F44" i="59"/>
  <c r="D44" i="59"/>
  <c r="C44" i="59"/>
  <c r="H43" i="59"/>
  <c r="E43" i="59"/>
  <c r="H42" i="59"/>
  <c r="E42" i="59"/>
  <c r="H41" i="59"/>
  <c r="E41" i="59"/>
  <c r="H40" i="59"/>
  <c r="E40" i="59"/>
  <c r="H39" i="59"/>
  <c r="E39" i="59"/>
  <c r="H38" i="59"/>
  <c r="E38" i="59"/>
  <c r="H37" i="59"/>
  <c r="E37" i="59"/>
  <c r="H36" i="59"/>
  <c r="E36" i="59"/>
  <c r="H35" i="59"/>
  <c r="E35" i="59"/>
  <c r="J33" i="59"/>
  <c r="G33" i="59"/>
  <c r="F33" i="59"/>
  <c r="D33" i="59"/>
  <c r="C33" i="59"/>
  <c r="H32" i="59"/>
  <c r="E32" i="59"/>
  <c r="H31" i="59"/>
  <c r="E31" i="59"/>
  <c r="H30" i="59"/>
  <c r="E30" i="59"/>
  <c r="H29" i="59"/>
  <c r="E29" i="59"/>
  <c r="J27" i="59"/>
  <c r="G27" i="59"/>
  <c r="F27" i="59"/>
  <c r="D27" i="59"/>
  <c r="C27" i="59"/>
  <c r="H26" i="59"/>
  <c r="E26" i="59"/>
  <c r="H25" i="59"/>
  <c r="E25" i="59"/>
  <c r="H24" i="59"/>
  <c r="E24" i="59"/>
  <c r="H23" i="59"/>
  <c r="E23" i="59"/>
  <c r="H20" i="59"/>
  <c r="E20" i="59"/>
  <c r="H19" i="59"/>
  <c r="H21" i="59" s="1"/>
  <c r="E19" i="59"/>
  <c r="H13" i="59"/>
  <c r="E13" i="59"/>
  <c r="H12" i="59"/>
  <c r="E12" i="59"/>
  <c r="H11" i="59"/>
  <c r="E11" i="59"/>
  <c r="H10" i="59"/>
  <c r="E10" i="59"/>
  <c r="H9" i="59"/>
  <c r="E9" i="59"/>
  <c r="J106" i="49"/>
  <c r="J109" i="49" s="1"/>
  <c r="I106" i="49"/>
  <c r="I109" i="49" s="1"/>
  <c r="H106" i="49"/>
  <c r="H109" i="49" s="1"/>
  <c r="G106" i="49"/>
  <c r="G109" i="49" s="1"/>
  <c r="J70" i="49"/>
  <c r="I70" i="49"/>
  <c r="H70" i="49"/>
  <c r="G70" i="49"/>
  <c r="J67" i="49"/>
  <c r="I67" i="49"/>
  <c r="H67" i="49"/>
  <c r="G67" i="49"/>
  <c r="J64" i="49"/>
  <c r="I64" i="49"/>
  <c r="H64" i="49"/>
  <c r="G64" i="49"/>
  <c r="J59" i="49"/>
  <c r="I59" i="49"/>
  <c r="H59" i="49"/>
  <c r="G59" i="49"/>
  <c r="J49" i="49"/>
  <c r="I49" i="49"/>
  <c r="H49" i="49"/>
  <c r="G49" i="49"/>
  <c r="J44" i="49"/>
  <c r="I44" i="49"/>
  <c r="H44" i="49"/>
  <c r="G44" i="49"/>
  <c r="J33" i="49"/>
  <c r="I33" i="49"/>
  <c r="H33" i="49"/>
  <c r="G33" i="49"/>
  <c r="J27" i="49"/>
  <c r="I27" i="49"/>
  <c r="H27" i="49"/>
  <c r="G27" i="49"/>
  <c r="H23" i="58"/>
  <c r="H9" i="58"/>
  <c r="E104" i="58"/>
  <c r="E14" i="59" l="1"/>
  <c r="H14" i="59"/>
  <c r="E21" i="59"/>
  <c r="I36" i="59"/>
  <c r="K36" i="59" s="1"/>
  <c r="K36" i="49" s="1"/>
  <c r="I40" i="59"/>
  <c r="K40" i="59" s="1"/>
  <c r="K40" i="49" s="1"/>
  <c r="J74" i="49"/>
  <c r="J76" i="49" s="1"/>
  <c r="J83" i="49" s="1"/>
  <c r="J110" i="49" s="1"/>
  <c r="J112" i="49" s="1"/>
  <c r="I12" i="59"/>
  <c r="K12" i="59" s="1"/>
  <c r="K12" i="49" s="1"/>
  <c r="K113" i="49" s="1"/>
  <c r="I42" i="59"/>
  <c r="K42" i="59" s="1"/>
  <c r="K42" i="49" s="1"/>
  <c r="I54" i="59"/>
  <c r="I88" i="59"/>
  <c r="K88" i="59" s="1"/>
  <c r="K88" i="49" s="1"/>
  <c r="I92" i="59"/>
  <c r="K92" i="59" s="1"/>
  <c r="K92" i="49" s="1"/>
  <c r="I96" i="59"/>
  <c r="K96" i="59" s="1"/>
  <c r="K96" i="49" s="1"/>
  <c r="I100" i="59"/>
  <c r="K100" i="59" s="1"/>
  <c r="K100" i="49" s="1"/>
  <c r="I79" i="59"/>
  <c r="K79" i="59" s="1"/>
  <c r="K79" i="49" s="1"/>
  <c r="I105" i="59"/>
  <c r="K105" i="59" s="1"/>
  <c r="K105" i="49" s="1"/>
  <c r="I63" i="59"/>
  <c r="K63" i="59" s="1"/>
  <c r="K63" i="49" s="1"/>
  <c r="H49" i="59"/>
  <c r="I81" i="59"/>
  <c r="K81" i="59" s="1"/>
  <c r="K81" i="49" s="1"/>
  <c r="I107" i="59"/>
  <c r="K107" i="59" s="1"/>
  <c r="K107" i="49" s="1"/>
  <c r="G74" i="49"/>
  <c r="G76" i="49" s="1"/>
  <c r="G83" i="49" s="1"/>
  <c r="G110" i="49" s="1"/>
  <c r="G112" i="49" s="1"/>
  <c r="I74" i="49"/>
  <c r="I76" i="49" s="1"/>
  <c r="I83" i="49" s="1"/>
  <c r="I110" i="49" s="1"/>
  <c r="I112" i="49" s="1"/>
  <c r="I31" i="59"/>
  <c r="K31" i="59" s="1"/>
  <c r="K31" i="49" s="1"/>
  <c r="I46" i="59"/>
  <c r="K46" i="59" s="1"/>
  <c r="K46" i="49" s="1"/>
  <c r="I61" i="59"/>
  <c r="K61" i="59" s="1"/>
  <c r="I71" i="59"/>
  <c r="K71" i="59" s="1"/>
  <c r="K71" i="49" s="1"/>
  <c r="I13" i="59"/>
  <c r="K13" i="59" s="1"/>
  <c r="K13" i="49" s="1"/>
  <c r="I29" i="59"/>
  <c r="K29" i="59" s="1"/>
  <c r="K29" i="49" s="1"/>
  <c r="I73" i="59"/>
  <c r="K73" i="59" s="1"/>
  <c r="K73" i="49" s="1"/>
  <c r="I38" i="59"/>
  <c r="K38" i="59" s="1"/>
  <c r="K38" i="49" s="1"/>
  <c r="I62" i="59"/>
  <c r="K62" i="59" s="1"/>
  <c r="K62" i="49" s="1"/>
  <c r="I93" i="59"/>
  <c r="K93" i="59" s="1"/>
  <c r="K93" i="49" s="1"/>
  <c r="I97" i="59"/>
  <c r="K97" i="59" s="1"/>
  <c r="K97" i="49" s="1"/>
  <c r="I11" i="59"/>
  <c r="K11" i="59" s="1"/>
  <c r="K11" i="49" s="1"/>
  <c r="I35" i="59"/>
  <c r="K35" i="59" s="1"/>
  <c r="I39" i="59"/>
  <c r="K39" i="59" s="1"/>
  <c r="K39" i="49" s="1"/>
  <c r="I75" i="59"/>
  <c r="K75" i="59" s="1"/>
  <c r="K75" i="49" s="1"/>
  <c r="I101" i="59"/>
  <c r="K101" i="59" s="1"/>
  <c r="K101" i="49" s="1"/>
  <c r="I43" i="59"/>
  <c r="K43" i="59" s="1"/>
  <c r="K43" i="49" s="1"/>
  <c r="E59" i="59"/>
  <c r="J74" i="59"/>
  <c r="J76" i="59" s="1"/>
  <c r="I47" i="59"/>
  <c r="K47" i="59" s="1"/>
  <c r="K47" i="49" s="1"/>
  <c r="I78" i="59"/>
  <c r="K78" i="59" s="1"/>
  <c r="K78" i="49" s="1"/>
  <c r="I87" i="59"/>
  <c r="K87" i="59" s="1"/>
  <c r="K87" i="49" s="1"/>
  <c r="I91" i="59"/>
  <c r="K91" i="59" s="1"/>
  <c r="K91" i="49" s="1"/>
  <c r="I95" i="59"/>
  <c r="K95" i="59" s="1"/>
  <c r="K95" i="49" s="1"/>
  <c r="I102" i="59"/>
  <c r="K102" i="59" s="1"/>
  <c r="I20" i="59"/>
  <c r="K20" i="59" s="1"/>
  <c r="K20" i="49" s="1"/>
  <c r="I30" i="59"/>
  <c r="K30" i="59" s="1"/>
  <c r="K30" i="49" s="1"/>
  <c r="I37" i="59"/>
  <c r="K37" i="59" s="1"/>
  <c r="K37" i="49" s="1"/>
  <c r="I41" i="59"/>
  <c r="K41" i="59" s="1"/>
  <c r="K41" i="49" s="1"/>
  <c r="I104" i="59"/>
  <c r="K104" i="59" s="1"/>
  <c r="K104" i="49" s="1"/>
  <c r="I94" i="59"/>
  <c r="K94" i="59" s="1"/>
  <c r="K94" i="49" s="1"/>
  <c r="I57" i="59"/>
  <c r="K57" i="59" s="1"/>
  <c r="K57" i="49" s="1"/>
  <c r="I98" i="59"/>
  <c r="K98" i="59" s="1"/>
  <c r="K98" i="49" s="1"/>
  <c r="I26" i="59"/>
  <c r="K26" i="59" s="1"/>
  <c r="K26" i="49" s="1"/>
  <c r="C74" i="59"/>
  <c r="C76" i="59" s="1"/>
  <c r="I72" i="59"/>
  <c r="K72" i="59" s="1"/>
  <c r="K72" i="49" s="1"/>
  <c r="I82" i="59"/>
  <c r="K82" i="59" s="1"/>
  <c r="K82" i="49" s="1"/>
  <c r="I89" i="59"/>
  <c r="K89" i="59" s="1"/>
  <c r="K89" i="49" s="1"/>
  <c r="I99" i="59"/>
  <c r="K99" i="59" s="1"/>
  <c r="K99" i="49" s="1"/>
  <c r="K115" i="59"/>
  <c r="D74" i="59"/>
  <c r="D76" i="59" s="1"/>
  <c r="H106" i="59"/>
  <c r="H109" i="59" s="1"/>
  <c r="I9" i="59"/>
  <c r="I14" i="59" s="1"/>
  <c r="H27" i="59"/>
  <c r="E64" i="59"/>
  <c r="I118" i="59"/>
  <c r="K118" i="59" s="1"/>
  <c r="K118" i="49" s="1"/>
  <c r="E33" i="59"/>
  <c r="I10" i="59"/>
  <c r="K10" i="59" s="1"/>
  <c r="K10" i="49" s="1"/>
  <c r="I25" i="59"/>
  <c r="K25" i="59" s="1"/>
  <c r="K25" i="49" s="1"/>
  <c r="I48" i="59"/>
  <c r="K48" i="59" s="1"/>
  <c r="K48" i="49" s="1"/>
  <c r="I90" i="59"/>
  <c r="K90" i="59" s="1"/>
  <c r="K90" i="49" s="1"/>
  <c r="I119" i="59"/>
  <c r="K119" i="59" s="1"/>
  <c r="H74" i="49"/>
  <c r="H76" i="49" s="1"/>
  <c r="I19" i="59"/>
  <c r="G74" i="59"/>
  <c r="G76" i="59" s="1"/>
  <c r="I24" i="59"/>
  <c r="K24" i="59" s="1"/>
  <c r="K24" i="49" s="1"/>
  <c r="I66" i="59"/>
  <c r="I86" i="59"/>
  <c r="E44" i="59"/>
  <c r="H33" i="59"/>
  <c r="I58" i="59"/>
  <c r="K58" i="59" s="1"/>
  <c r="K58" i="49" s="1"/>
  <c r="I32" i="59"/>
  <c r="K32" i="59" s="1"/>
  <c r="K32" i="49" s="1"/>
  <c r="I80" i="59"/>
  <c r="K80" i="59" s="1"/>
  <c r="K80" i="49" s="1"/>
  <c r="E27" i="59"/>
  <c r="I23" i="59"/>
  <c r="E49" i="59"/>
  <c r="I69" i="59"/>
  <c r="F74" i="59"/>
  <c r="F76" i="59" s="1"/>
  <c r="H64" i="59"/>
  <c r="I108" i="59"/>
  <c r="K108" i="59" s="1"/>
  <c r="K108" i="49" s="1"/>
  <c r="H44" i="59"/>
  <c r="H59" i="59"/>
  <c r="E106" i="59"/>
  <c r="E109" i="59" s="1"/>
  <c r="K16" i="13"/>
  <c r="L16" i="13" s="1"/>
  <c r="K10" i="13"/>
  <c r="L10" i="13" s="1"/>
  <c r="K9" i="13"/>
  <c r="H16" i="13"/>
  <c r="H13" i="13"/>
  <c r="H10" i="13"/>
  <c r="H9" i="13"/>
  <c r="F16" i="13"/>
  <c r="F13" i="13"/>
  <c r="F10" i="13"/>
  <c r="F9" i="13"/>
  <c r="D16" i="13"/>
  <c r="D13" i="13"/>
  <c r="D10" i="13"/>
  <c r="D9" i="13"/>
  <c r="B16" i="13"/>
  <c r="B13" i="13"/>
  <c r="B10" i="13"/>
  <c r="B9" i="13"/>
  <c r="J23" i="13"/>
  <c r="L21" i="13"/>
  <c r="K21" i="13"/>
  <c r="J21" i="13"/>
  <c r="H21" i="13"/>
  <c r="F21" i="13"/>
  <c r="D21" i="13"/>
  <c r="B21" i="13"/>
  <c r="J14" i="13"/>
  <c r="J11" i="13"/>
  <c r="K19" i="59" l="1"/>
  <c r="I21" i="59"/>
  <c r="B12" i="13"/>
  <c r="B23" i="13" s="1"/>
  <c r="K9" i="59"/>
  <c r="K14" i="59" s="1"/>
  <c r="K54" i="59"/>
  <c r="I55" i="59"/>
  <c r="I116" i="49"/>
  <c r="I121" i="49" s="1"/>
  <c r="I128" i="49" s="1"/>
  <c r="G116" i="49"/>
  <c r="G121" i="49" s="1"/>
  <c r="G128" i="49" s="1"/>
  <c r="J116" i="49"/>
  <c r="J121" i="49" s="1"/>
  <c r="J128" i="49" s="1"/>
  <c r="G83" i="59"/>
  <c r="G110" i="59" s="1"/>
  <c r="G112" i="59" s="1"/>
  <c r="C83" i="59"/>
  <c r="C110" i="59" s="1"/>
  <c r="C112" i="59" s="1"/>
  <c r="J83" i="59"/>
  <c r="J110" i="59" s="1"/>
  <c r="J112" i="59" s="1"/>
  <c r="F83" i="59"/>
  <c r="F110" i="59" s="1"/>
  <c r="F112" i="59" s="1"/>
  <c r="D83" i="59"/>
  <c r="D110" i="59" s="1"/>
  <c r="D112" i="59" s="1"/>
  <c r="H12" i="13"/>
  <c r="H23" i="13" s="1"/>
  <c r="K115" i="49"/>
  <c r="N115" i="49" s="1"/>
  <c r="N113" i="49"/>
  <c r="P113" i="49" s="1"/>
  <c r="D12" i="13"/>
  <c r="D23" i="13" s="1"/>
  <c r="H83" i="49"/>
  <c r="H110" i="49" s="1"/>
  <c r="H112" i="49" s="1"/>
  <c r="I49" i="59"/>
  <c r="I64" i="59"/>
  <c r="J15" i="13"/>
  <c r="J17" i="13" s="1"/>
  <c r="K33" i="49"/>
  <c r="K102" i="49"/>
  <c r="P102" i="49" s="1"/>
  <c r="I44" i="59"/>
  <c r="K49" i="49"/>
  <c r="K49" i="59"/>
  <c r="K59" i="59"/>
  <c r="K59" i="49"/>
  <c r="F12" i="13"/>
  <c r="F23" i="13" s="1"/>
  <c r="H74" i="59"/>
  <c r="H76" i="59" s="1"/>
  <c r="K44" i="59"/>
  <c r="K35" i="49"/>
  <c r="K44" i="49" s="1"/>
  <c r="K23" i="59"/>
  <c r="I27" i="59"/>
  <c r="K64" i="59"/>
  <c r="K61" i="49"/>
  <c r="K64" i="49" s="1"/>
  <c r="E74" i="59"/>
  <c r="E76" i="59" s="1"/>
  <c r="K86" i="59"/>
  <c r="I106" i="59"/>
  <c r="I109" i="59" s="1"/>
  <c r="I70" i="59"/>
  <c r="K69" i="59"/>
  <c r="I67" i="59"/>
  <c r="K66" i="59"/>
  <c r="I33" i="59"/>
  <c r="I59" i="59"/>
  <c r="K33" i="59"/>
  <c r="B11" i="13"/>
  <c r="B22" i="13" s="1"/>
  <c r="K11" i="13"/>
  <c r="K22" i="13" s="1"/>
  <c r="H11" i="13"/>
  <c r="F11" i="13"/>
  <c r="F22" i="13" s="1"/>
  <c r="D11" i="13"/>
  <c r="D22" i="13" s="1"/>
  <c r="L9" i="13"/>
  <c r="L11" i="13" s="1"/>
  <c r="J22" i="13"/>
  <c r="B14" i="13"/>
  <c r="K19" i="49" l="1"/>
  <c r="K21" i="49" s="1"/>
  <c r="K21" i="59"/>
  <c r="B24" i="13"/>
  <c r="G116" i="59"/>
  <c r="G121" i="59" s="1"/>
  <c r="D116" i="59"/>
  <c r="D121" i="59" s="1"/>
  <c r="F116" i="59"/>
  <c r="F121" i="59" s="1"/>
  <c r="K54" i="49"/>
  <c r="K55" i="49" s="1"/>
  <c r="K55" i="59"/>
  <c r="J116" i="59"/>
  <c r="J121" i="59" s="1"/>
  <c r="C116" i="59"/>
  <c r="C121" i="59" s="1"/>
  <c r="K9" i="49"/>
  <c r="K14" i="49" s="1"/>
  <c r="H116" i="49"/>
  <c r="H121" i="49" s="1"/>
  <c r="H128" i="49" s="1"/>
  <c r="H14" i="13"/>
  <c r="H15" i="13" s="1"/>
  <c r="H17" i="13" s="1"/>
  <c r="E83" i="59"/>
  <c r="E110" i="59" s="1"/>
  <c r="E112" i="59" s="1"/>
  <c r="H83" i="59"/>
  <c r="H110" i="59" s="1"/>
  <c r="H112" i="59" s="1"/>
  <c r="D14" i="13"/>
  <c r="D15" i="13" s="1"/>
  <c r="D17" i="13" s="1"/>
  <c r="F14" i="13"/>
  <c r="F15" i="13" s="1"/>
  <c r="F17" i="13" s="1"/>
  <c r="F24" i="13"/>
  <c r="F28" i="13" s="1"/>
  <c r="F26" i="13" s="1"/>
  <c r="B15" i="13"/>
  <c r="B17" i="13" s="1"/>
  <c r="B25" i="13"/>
  <c r="K69" i="49"/>
  <c r="K70" i="49" s="1"/>
  <c r="K70" i="59"/>
  <c r="I74" i="59"/>
  <c r="I76" i="59" s="1"/>
  <c r="K27" i="59"/>
  <c r="K23" i="49"/>
  <c r="K27" i="49" s="1"/>
  <c r="K67" i="59"/>
  <c r="K66" i="49"/>
  <c r="K67" i="49" s="1"/>
  <c r="K106" i="59"/>
  <c r="K109" i="59" s="1"/>
  <c r="K86" i="49"/>
  <c r="K106" i="49" s="1"/>
  <c r="K109" i="49" s="1"/>
  <c r="F25" i="13"/>
  <c r="H22" i="13"/>
  <c r="H24" i="13" s="1"/>
  <c r="J25" i="13"/>
  <c r="J24" i="13"/>
  <c r="B28" i="13"/>
  <c r="B26" i="13" s="1"/>
  <c r="B30" i="13"/>
  <c r="L22" i="13"/>
  <c r="K25" i="13"/>
  <c r="D24" i="13"/>
  <c r="D25" i="13"/>
  <c r="H116" i="59" l="1"/>
  <c r="H121" i="59" s="1"/>
  <c r="E116" i="59"/>
  <c r="E121" i="59" s="1"/>
  <c r="I83" i="59"/>
  <c r="I110" i="59" s="1"/>
  <c r="I112" i="59" s="1"/>
  <c r="B31" i="13"/>
  <c r="F30" i="13"/>
  <c r="F31" i="13" s="1"/>
  <c r="K74" i="59"/>
  <c r="K76" i="59" s="1"/>
  <c r="H25" i="13"/>
  <c r="H30" i="13" s="1"/>
  <c r="H31" i="13" s="1"/>
  <c r="K74" i="49"/>
  <c r="K76" i="49" s="1"/>
  <c r="D30" i="13"/>
  <c r="D31" i="13" s="1"/>
  <c r="D28" i="13"/>
  <c r="D26" i="13" s="1"/>
  <c r="J30" i="13"/>
  <c r="J31" i="13" s="1"/>
  <c r="J28" i="13"/>
  <c r="J26" i="13" s="1"/>
  <c r="H28" i="13"/>
  <c r="L25" i="13"/>
  <c r="I116" i="59" l="1"/>
  <c r="I121" i="59" s="1"/>
  <c r="K83" i="59"/>
  <c r="K110" i="59" s="1"/>
  <c r="K112" i="59" s="1"/>
  <c r="K83" i="49"/>
  <c r="K110" i="49" s="1"/>
  <c r="K112" i="49" s="1"/>
  <c r="H26" i="13"/>
  <c r="J106" i="46"/>
  <c r="J109" i="46" s="1"/>
  <c r="I106" i="46"/>
  <c r="I109" i="46" s="1"/>
  <c r="H106" i="46"/>
  <c r="H109" i="46" s="1"/>
  <c r="G106" i="46"/>
  <c r="G109" i="46" s="1"/>
  <c r="J70" i="46"/>
  <c r="I70" i="46"/>
  <c r="H70" i="46"/>
  <c r="G70" i="46"/>
  <c r="J67" i="46"/>
  <c r="I67" i="46"/>
  <c r="H67" i="46"/>
  <c r="G67" i="46"/>
  <c r="J64" i="46"/>
  <c r="I64" i="46"/>
  <c r="H64" i="46"/>
  <c r="G64" i="46"/>
  <c r="J59" i="46"/>
  <c r="I59" i="46"/>
  <c r="H59" i="46"/>
  <c r="G59" i="46"/>
  <c r="J49" i="46"/>
  <c r="I49" i="46"/>
  <c r="H49" i="46"/>
  <c r="G49" i="46"/>
  <c r="J44" i="46"/>
  <c r="I44" i="46"/>
  <c r="H44" i="46"/>
  <c r="G44" i="46"/>
  <c r="J33" i="46"/>
  <c r="I33" i="46"/>
  <c r="H33" i="46"/>
  <c r="G33" i="46"/>
  <c r="J27" i="46"/>
  <c r="I27" i="46"/>
  <c r="H27" i="46"/>
  <c r="G27" i="46"/>
  <c r="K116" i="59" l="1"/>
  <c r="K121" i="59" s="1"/>
  <c r="K116" i="49"/>
  <c r="K121" i="49" s="1"/>
  <c r="K128" i="49" s="1"/>
  <c r="H74" i="46"/>
  <c r="H76" i="46" s="1"/>
  <c r="I74" i="46"/>
  <c r="I76" i="46" s="1"/>
  <c r="J74" i="46"/>
  <c r="J76" i="46" s="1"/>
  <c r="G74" i="46"/>
  <c r="G76" i="46" s="1"/>
  <c r="H83" i="46" l="1"/>
  <c r="H110" i="46" s="1"/>
  <c r="H112" i="46" s="1"/>
  <c r="G83" i="46"/>
  <c r="G110" i="46" s="1"/>
  <c r="G112" i="46" s="1"/>
  <c r="I83" i="46"/>
  <c r="I110" i="46" s="1"/>
  <c r="I112" i="46" s="1"/>
  <c r="J83" i="46"/>
  <c r="J110" i="46" s="1"/>
  <c r="J112" i="46" s="1"/>
  <c r="J106" i="58"/>
  <c r="J109" i="58" s="1"/>
  <c r="J70" i="58"/>
  <c r="J67" i="58"/>
  <c r="J64" i="58"/>
  <c r="J59" i="58"/>
  <c r="J49" i="58"/>
  <c r="J44" i="58"/>
  <c r="J33" i="58"/>
  <c r="J27" i="58"/>
  <c r="G116" i="46" l="1"/>
  <c r="G121" i="46" s="1"/>
  <c r="G128" i="46" s="1"/>
  <c r="J116" i="46"/>
  <c r="J121" i="46" s="1"/>
  <c r="J128" i="46" s="1"/>
  <c r="I116" i="46"/>
  <c r="I121" i="46" s="1"/>
  <c r="I128" i="46" s="1"/>
  <c r="H116" i="46"/>
  <c r="H121" i="46" s="1"/>
  <c r="H128" i="46" s="1"/>
  <c r="J74" i="58"/>
  <c r="J76" i="58" s="1"/>
  <c r="J83" i="58" l="1"/>
  <c r="J110" i="58" s="1"/>
  <c r="J111" i="58" s="1"/>
  <c r="J115" i="58" l="1"/>
  <c r="J120" i="58" s="1"/>
  <c r="R155" i="63" l="1"/>
  <c r="R162" i="63" s="1"/>
  <c r="Q155" i="63"/>
  <c r="Q162" i="63" s="1"/>
  <c r="P155" i="63"/>
  <c r="P162" i="63" s="1"/>
  <c r="O155" i="63"/>
  <c r="O162" i="63" s="1"/>
  <c r="N155" i="63"/>
  <c r="N162" i="63" s="1"/>
  <c r="M155" i="63"/>
  <c r="M162" i="63" s="1"/>
  <c r="L155" i="63"/>
  <c r="L162" i="63" s="1"/>
  <c r="S153" i="63"/>
  <c r="S152" i="63"/>
  <c r="S151" i="63"/>
  <c r="S150" i="63"/>
  <c r="I150" i="63"/>
  <c r="K150" i="63" s="1"/>
  <c r="J140" i="63"/>
  <c r="J143" i="63" s="1"/>
  <c r="H140" i="63"/>
  <c r="H143" i="63" s="1"/>
  <c r="G140" i="63"/>
  <c r="G143" i="63" s="1"/>
  <c r="F140" i="63"/>
  <c r="F143" i="63" s="1"/>
  <c r="E140" i="63"/>
  <c r="E143" i="63" s="1"/>
  <c r="D140" i="63"/>
  <c r="D143" i="63" s="1"/>
  <c r="C143" i="63"/>
  <c r="I139" i="63"/>
  <c r="K139" i="63" s="1"/>
  <c r="I138" i="63"/>
  <c r="K138" i="63" s="1"/>
  <c r="K136" i="63"/>
  <c r="I135" i="63"/>
  <c r="K135" i="63" s="1"/>
  <c r="I134" i="63"/>
  <c r="K134" i="63" s="1"/>
  <c r="I133" i="63"/>
  <c r="K133" i="63" s="1"/>
  <c r="I132" i="63"/>
  <c r="K132" i="63" s="1"/>
  <c r="I131" i="63"/>
  <c r="K131" i="63" s="1"/>
  <c r="S130" i="63"/>
  <c r="I130" i="63"/>
  <c r="K130" i="63" s="1"/>
  <c r="S129" i="63"/>
  <c r="I129" i="63"/>
  <c r="K129" i="63" s="1"/>
  <c r="S128" i="63"/>
  <c r="I128" i="63"/>
  <c r="K128" i="63" s="1"/>
  <c r="I127" i="63"/>
  <c r="K127" i="63" s="1"/>
  <c r="I126" i="63"/>
  <c r="K126" i="63" s="1"/>
  <c r="I125" i="63"/>
  <c r="K125" i="63" s="1"/>
  <c r="I124" i="63"/>
  <c r="K124" i="63" s="1"/>
  <c r="I123" i="63"/>
  <c r="K123" i="63" s="1"/>
  <c r="S122" i="63"/>
  <c r="I122" i="63"/>
  <c r="K122" i="63" s="1"/>
  <c r="S121" i="63"/>
  <c r="I121" i="63"/>
  <c r="K121" i="63" s="1"/>
  <c r="S120" i="63"/>
  <c r="I120" i="63"/>
  <c r="K120" i="63" s="1"/>
  <c r="S41" i="63"/>
  <c r="I41" i="63"/>
  <c r="K41" i="63" s="1"/>
  <c r="S40" i="63"/>
  <c r="I40" i="63"/>
  <c r="K40" i="63" s="1"/>
  <c r="S39" i="63"/>
  <c r="I39" i="63"/>
  <c r="K39" i="63" s="1"/>
  <c r="S38" i="63"/>
  <c r="I38" i="63"/>
  <c r="K38" i="63" s="1"/>
  <c r="S37" i="63"/>
  <c r="I37" i="63"/>
  <c r="K37" i="63" s="1"/>
  <c r="S36" i="63"/>
  <c r="I36" i="63"/>
  <c r="K36" i="63" s="1"/>
  <c r="S35" i="63"/>
  <c r="I35" i="63"/>
  <c r="K35" i="63" s="1"/>
  <c r="S34" i="63"/>
  <c r="I34" i="63"/>
  <c r="K34" i="63" s="1"/>
  <c r="S32" i="63"/>
  <c r="I32" i="63"/>
  <c r="J30" i="63"/>
  <c r="H30" i="63"/>
  <c r="G30" i="63"/>
  <c r="F30" i="63"/>
  <c r="E30" i="63"/>
  <c r="D30" i="63"/>
  <c r="C30" i="63"/>
  <c r="S29" i="63"/>
  <c r="I29" i="63"/>
  <c r="K29" i="63" s="1"/>
  <c r="S28" i="63"/>
  <c r="I28" i="63"/>
  <c r="K28" i="63" s="1"/>
  <c r="S27" i="63"/>
  <c r="I27" i="63"/>
  <c r="K27" i="63" s="1"/>
  <c r="S26" i="63"/>
  <c r="I26" i="63"/>
  <c r="J24" i="63"/>
  <c r="G24" i="63"/>
  <c r="F24" i="63"/>
  <c r="E24" i="63"/>
  <c r="D24" i="63"/>
  <c r="C24" i="63"/>
  <c r="S23" i="63"/>
  <c r="I23" i="63"/>
  <c r="I117" i="63"/>
  <c r="K117" i="63" s="1"/>
  <c r="I116" i="63"/>
  <c r="K116" i="63" s="1"/>
  <c r="S115" i="63"/>
  <c r="I115" i="63"/>
  <c r="K115" i="63" s="1"/>
  <c r="I114" i="63"/>
  <c r="K114" i="63" s="1"/>
  <c r="S113" i="63"/>
  <c r="I113" i="63"/>
  <c r="K113" i="63" s="1"/>
  <c r="S109" i="63"/>
  <c r="H109" i="63"/>
  <c r="I109" i="63" s="1"/>
  <c r="K109" i="63" s="1"/>
  <c r="S107" i="63"/>
  <c r="H107" i="63"/>
  <c r="I107" i="63" s="1"/>
  <c r="K107" i="63" s="1"/>
  <c r="S106" i="63"/>
  <c r="H106" i="63"/>
  <c r="I106" i="63" s="1"/>
  <c r="K106" i="63" s="1"/>
  <c r="J104" i="63"/>
  <c r="G104" i="63"/>
  <c r="F104" i="63"/>
  <c r="E104" i="63"/>
  <c r="D104" i="63"/>
  <c r="S103" i="63"/>
  <c r="H103" i="63"/>
  <c r="H104" i="63" s="1"/>
  <c r="S101" i="63"/>
  <c r="J101" i="63"/>
  <c r="G101" i="63"/>
  <c r="F101" i="63"/>
  <c r="E101" i="63"/>
  <c r="D101" i="63"/>
  <c r="C101" i="63"/>
  <c r="S100" i="63"/>
  <c r="I100" i="63"/>
  <c r="K100" i="63" s="1"/>
  <c r="J98" i="63"/>
  <c r="G98" i="63"/>
  <c r="F98" i="63"/>
  <c r="E98" i="63"/>
  <c r="D98" i="63"/>
  <c r="C98" i="63"/>
  <c r="S97" i="63"/>
  <c r="H97" i="63"/>
  <c r="S96" i="63"/>
  <c r="H96" i="63"/>
  <c r="I96" i="63" s="1"/>
  <c r="S95" i="63"/>
  <c r="H95" i="63"/>
  <c r="I95" i="63" s="1"/>
  <c r="J93" i="63"/>
  <c r="G93" i="63"/>
  <c r="F93" i="63"/>
  <c r="E93" i="63"/>
  <c r="D93" i="63"/>
  <c r="S92" i="63"/>
  <c r="H92" i="63"/>
  <c r="I92" i="63" s="1"/>
  <c r="K92" i="63" s="1"/>
  <c r="S91" i="63"/>
  <c r="H91" i="63"/>
  <c r="S88" i="63"/>
  <c r="H88" i="63"/>
  <c r="I88" i="63" s="1"/>
  <c r="K88" i="63" s="1"/>
  <c r="S85" i="63"/>
  <c r="H85" i="63"/>
  <c r="I85" i="63" s="1"/>
  <c r="K85" i="63" s="1"/>
  <c r="J83" i="63"/>
  <c r="G83" i="63"/>
  <c r="F83" i="63"/>
  <c r="E83" i="63"/>
  <c r="D83" i="63"/>
  <c r="S82" i="63"/>
  <c r="H82" i="63"/>
  <c r="I82" i="63" s="1"/>
  <c r="K82" i="63" s="1"/>
  <c r="S81" i="63"/>
  <c r="H81" i="63"/>
  <c r="I81" i="63" s="1"/>
  <c r="K81" i="63" s="1"/>
  <c r="S80" i="63"/>
  <c r="H80" i="63"/>
  <c r="J78" i="63"/>
  <c r="G78" i="63"/>
  <c r="F78" i="63"/>
  <c r="E78" i="63"/>
  <c r="D78" i="63"/>
  <c r="S77" i="63"/>
  <c r="H77" i="63"/>
  <c r="I77" i="63" s="1"/>
  <c r="K77" i="63" s="1"/>
  <c r="S75" i="63"/>
  <c r="H75" i="63"/>
  <c r="I75" i="63" s="1"/>
  <c r="K75" i="63" s="1"/>
  <c r="S74" i="63"/>
  <c r="H74" i="63"/>
  <c r="I74" i="63" s="1"/>
  <c r="K74" i="63" s="1"/>
  <c r="S72" i="63"/>
  <c r="H72" i="63"/>
  <c r="I72" i="63" s="1"/>
  <c r="K72" i="63" s="1"/>
  <c r="S71" i="63"/>
  <c r="H71" i="63"/>
  <c r="I71" i="63" s="1"/>
  <c r="K71" i="63" s="1"/>
  <c r="S70" i="63"/>
  <c r="H70" i="63"/>
  <c r="I70" i="63" s="1"/>
  <c r="K70" i="63" s="1"/>
  <c r="S69" i="63"/>
  <c r="H69" i="63"/>
  <c r="I69" i="63" s="1"/>
  <c r="K69" i="63" s="1"/>
  <c r="S68" i="63"/>
  <c r="H68" i="63"/>
  <c r="J66" i="63"/>
  <c r="G66" i="63"/>
  <c r="F66" i="63"/>
  <c r="E66" i="63"/>
  <c r="D66" i="63"/>
  <c r="S65" i="63"/>
  <c r="H65" i="63"/>
  <c r="I65" i="63" s="1"/>
  <c r="K65" i="63" s="1"/>
  <c r="S63" i="63"/>
  <c r="H63" i="63"/>
  <c r="I63" i="63" s="1"/>
  <c r="K63" i="63" s="1"/>
  <c r="S62" i="63"/>
  <c r="H62" i="63"/>
  <c r="I62" i="63" s="1"/>
  <c r="K62" i="63" s="1"/>
  <c r="S61" i="63"/>
  <c r="H61" i="63"/>
  <c r="J59" i="63"/>
  <c r="G59" i="63"/>
  <c r="F59" i="63"/>
  <c r="E59" i="63"/>
  <c r="D59" i="63"/>
  <c r="S58" i="63"/>
  <c r="H58" i="63"/>
  <c r="I58" i="63" s="1"/>
  <c r="K58" i="63" s="1"/>
  <c r="S57" i="63"/>
  <c r="H57" i="63"/>
  <c r="I57" i="63" s="1"/>
  <c r="K57" i="63" s="1"/>
  <c r="S56" i="63"/>
  <c r="H56" i="63"/>
  <c r="I56" i="63" s="1"/>
  <c r="K56" i="63" s="1"/>
  <c r="S55" i="63"/>
  <c r="H55" i="63"/>
  <c r="S52" i="63"/>
  <c r="H52" i="63"/>
  <c r="I52" i="63" s="1"/>
  <c r="K52" i="63" s="1"/>
  <c r="S50" i="63"/>
  <c r="H50" i="63"/>
  <c r="R20" i="63"/>
  <c r="Q20" i="63"/>
  <c r="P20" i="63"/>
  <c r="O20" i="63"/>
  <c r="N20" i="63"/>
  <c r="M20" i="63"/>
  <c r="L20" i="63"/>
  <c r="J20" i="63"/>
  <c r="G20" i="63"/>
  <c r="F20" i="63"/>
  <c r="E20" i="63"/>
  <c r="D20" i="63"/>
  <c r="C20" i="63"/>
  <c r="S19" i="63"/>
  <c r="H19" i="63"/>
  <c r="I19" i="63" s="1"/>
  <c r="K19" i="63" s="1"/>
  <c r="S18" i="63"/>
  <c r="H18" i="63"/>
  <c r="S17" i="63"/>
  <c r="H17" i="63"/>
  <c r="I17" i="63" s="1"/>
  <c r="K17" i="63" s="1"/>
  <c r="S16" i="63"/>
  <c r="H16" i="63"/>
  <c r="I16" i="63" s="1"/>
  <c r="K16" i="63" s="1"/>
  <c r="S15" i="63"/>
  <c r="H15" i="63"/>
  <c r="I15" i="63" s="1"/>
  <c r="K15" i="63" s="1"/>
  <c r="S12" i="63"/>
  <c r="H12" i="63"/>
  <c r="I12" i="63" s="1"/>
  <c r="K12" i="63" s="1"/>
  <c r="S11" i="63"/>
  <c r="H11" i="63"/>
  <c r="I11" i="63" s="1"/>
  <c r="K11" i="63" s="1"/>
  <c r="S10" i="63"/>
  <c r="I10" i="63"/>
  <c r="K10" i="63" s="1"/>
  <c r="S9" i="63"/>
  <c r="H9" i="63"/>
  <c r="I9" i="63" s="1"/>
  <c r="K9" i="63" s="1"/>
  <c r="S8" i="63"/>
  <c r="H8" i="63"/>
  <c r="N73" i="62"/>
  <c r="M73" i="62"/>
  <c r="L73" i="62"/>
  <c r="K73" i="62"/>
  <c r="J73" i="62"/>
  <c r="I73" i="62"/>
  <c r="H73" i="62"/>
  <c r="F72" i="62"/>
  <c r="O70" i="62"/>
  <c r="D72" i="62"/>
  <c r="C72" i="62"/>
  <c r="O68" i="62"/>
  <c r="E68" i="62"/>
  <c r="G68" i="62" s="1"/>
  <c r="O67" i="62"/>
  <c r="E67" i="62"/>
  <c r="G66" i="62"/>
  <c r="O65" i="62"/>
  <c r="E65" i="62"/>
  <c r="G65" i="62" s="1"/>
  <c r="O64" i="62"/>
  <c r="E64" i="62"/>
  <c r="G64" i="62" s="1"/>
  <c r="O63" i="62"/>
  <c r="E63" i="62"/>
  <c r="G63" i="62" s="1"/>
  <c r="O62" i="62"/>
  <c r="E62" i="62"/>
  <c r="G62" i="62" s="1"/>
  <c r="O61" i="62"/>
  <c r="E61" i="62"/>
  <c r="G61" i="62" s="1"/>
  <c r="O60" i="62"/>
  <c r="E60" i="62"/>
  <c r="G60" i="62" s="1"/>
  <c r="O59" i="62"/>
  <c r="F56" i="62"/>
  <c r="D56" i="62"/>
  <c r="C56" i="62"/>
  <c r="O55" i="62"/>
  <c r="E55" i="62"/>
  <c r="G55" i="62" s="1"/>
  <c r="O54" i="62"/>
  <c r="E54" i="62"/>
  <c r="G54" i="62" s="1"/>
  <c r="O53" i="62"/>
  <c r="E53" i="62"/>
  <c r="O50" i="62"/>
  <c r="E50" i="62"/>
  <c r="G50" i="62" s="1"/>
  <c r="O49" i="62"/>
  <c r="E49" i="62"/>
  <c r="G49" i="62" s="1"/>
  <c r="O48" i="62"/>
  <c r="E48" i="62"/>
  <c r="G48" i="62" s="1"/>
  <c r="O47" i="62"/>
  <c r="E47" i="62"/>
  <c r="G47" i="62" s="1"/>
  <c r="O46" i="62"/>
  <c r="E46" i="62"/>
  <c r="G46" i="62" s="1"/>
  <c r="F45" i="62"/>
  <c r="F51" i="62" s="1"/>
  <c r="D45" i="62"/>
  <c r="D51" i="62" s="1"/>
  <c r="C45" i="62"/>
  <c r="C51" i="62" s="1"/>
  <c r="O44" i="62"/>
  <c r="E44" i="62"/>
  <c r="G44" i="62" s="1"/>
  <c r="O43" i="62"/>
  <c r="E43" i="62"/>
  <c r="G43" i="62" s="1"/>
  <c r="O42" i="62"/>
  <c r="E42" i="62"/>
  <c r="G42" i="62" s="1"/>
  <c r="O41" i="62"/>
  <c r="O40" i="62"/>
  <c r="E40" i="62"/>
  <c r="G40" i="62" s="1"/>
  <c r="O39" i="62"/>
  <c r="E39" i="62"/>
  <c r="G39" i="62" s="1"/>
  <c r="N36" i="62"/>
  <c r="M36" i="62"/>
  <c r="L36" i="62"/>
  <c r="K36" i="62"/>
  <c r="J36" i="62"/>
  <c r="I36" i="62"/>
  <c r="H36" i="62"/>
  <c r="O33" i="62"/>
  <c r="O32" i="62"/>
  <c r="F32" i="62"/>
  <c r="F34" i="62" s="1"/>
  <c r="D32" i="62"/>
  <c r="D34" i="62" s="1"/>
  <c r="C32" i="62"/>
  <c r="C34" i="62" s="1"/>
  <c r="O31" i="62"/>
  <c r="E31" i="62"/>
  <c r="O30" i="62"/>
  <c r="E30" i="62"/>
  <c r="G30" i="62" s="1"/>
  <c r="O29" i="62"/>
  <c r="E29" i="62"/>
  <c r="O28" i="62"/>
  <c r="E28" i="62"/>
  <c r="G28" i="62" s="1"/>
  <c r="O27" i="62"/>
  <c r="E27" i="62"/>
  <c r="G27" i="62" s="1"/>
  <c r="O26" i="62"/>
  <c r="F25" i="62"/>
  <c r="D25" i="62"/>
  <c r="C25" i="62"/>
  <c r="O24" i="62"/>
  <c r="E24" i="62"/>
  <c r="G24" i="62" s="1"/>
  <c r="O23" i="62"/>
  <c r="E23" i="62"/>
  <c r="O22" i="62"/>
  <c r="E22" i="62"/>
  <c r="G22" i="62" s="1"/>
  <c r="O21" i="62"/>
  <c r="E21" i="62"/>
  <c r="G21" i="62" s="1"/>
  <c r="O20" i="62"/>
  <c r="E20" i="62"/>
  <c r="G20" i="62" s="1"/>
  <c r="O19" i="62"/>
  <c r="F18" i="62"/>
  <c r="D18" i="62"/>
  <c r="C18" i="62"/>
  <c r="O17" i="62"/>
  <c r="E17" i="62"/>
  <c r="G17" i="62" s="1"/>
  <c r="O16" i="62"/>
  <c r="E16" i="62"/>
  <c r="G16" i="62" s="1"/>
  <c r="O15" i="62"/>
  <c r="E15" i="62"/>
  <c r="G15" i="62" s="1"/>
  <c r="O14" i="62"/>
  <c r="E14" i="62"/>
  <c r="G14" i="62" s="1"/>
  <c r="O13" i="62"/>
  <c r="E13" i="62"/>
  <c r="G13" i="62" s="1"/>
  <c r="O12" i="62"/>
  <c r="E12" i="62"/>
  <c r="G12" i="62" s="1"/>
  <c r="O11" i="62"/>
  <c r="E11" i="62"/>
  <c r="G11" i="62" s="1"/>
  <c r="O10" i="62"/>
  <c r="E10" i="62"/>
  <c r="G10" i="62" s="1"/>
  <c r="O9" i="62"/>
  <c r="E9" i="62"/>
  <c r="G9" i="62" s="1"/>
  <c r="F58" i="62" l="1"/>
  <c r="D36" i="62"/>
  <c r="E32" i="62"/>
  <c r="E56" i="62"/>
  <c r="I8" i="63"/>
  <c r="K8" i="63" s="1"/>
  <c r="O36" i="62"/>
  <c r="E33" i="62"/>
  <c r="O73" i="62"/>
  <c r="C36" i="62"/>
  <c r="C58" i="62"/>
  <c r="C73" i="62" s="1"/>
  <c r="G18" i="62"/>
  <c r="F36" i="62"/>
  <c r="E72" i="62"/>
  <c r="E69" i="62"/>
  <c r="E25" i="62"/>
  <c r="F46" i="63"/>
  <c r="K32" i="63"/>
  <c r="K45" i="63" s="1"/>
  <c r="I45" i="63"/>
  <c r="I18" i="63"/>
  <c r="C46" i="63"/>
  <c r="I50" i="63"/>
  <c r="H53" i="63"/>
  <c r="H78" i="63"/>
  <c r="C108" i="63"/>
  <c r="C110" i="63" s="1"/>
  <c r="D108" i="63"/>
  <c r="D110" i="63" s="1"/>
  <c r="I30" i="63"/>
  <c r="D46" i="63"/>
  <c r="H98" i="63"/>
  <c r="H59" i="63"/>
  <c r="I24" i="63"/>
  <c r="H66" i="63"/>
  <c r="I97" i="63"/>
  <c r="J108" i="63"/>
  <c r="J110" i="63" s="1"/>
  <c r="I140" i="63"/>
  <c r="I143" i="63" s="1"/>
  <c r="E108" i="63"/>
  <c r="E110" i="63" s="1"/>
  <c r="F108" i="63"/>
  <c r="F110" i="63" s="1"/>
  <c r="F111" i="63" s="1"/>
  <c r="F118" i="63" s="1"/>
  <c r="F145" i="63" s="1"/>
  <c r="F147" i="63" s="1"/>
  <c r="E46" i="63"/>
  <c r="I55" i="63"/>
  <c r="K55" i="63" s="1"/>
  <c r="K59" i="63" s="1"/>
  <c r="G46" i="63"/>
  <c r="S20" i="63"/>
  <c r="G108" i="63"/>
  <c r="G110" i="63" s="1"/>
  <c r="G111" i="63" s="1"/>
  <c r="G118" i="63" s="1"/>
  <c r="G145" i="63" s="1"/>
  <c r="G147" i="63" s="1"/>
  <c r="S155" i="63"/>
  <c r="S162" i="63" s="1"/>
  <c r="H46" i="63"/>
  <c r="H20" i="63"/>
  <c r="H83" i="63"/>
  <c r="H93" i="63"/>
  <c r="J46" i="63"/>
  <c r="K140" i="63"/>
  <c r="K143" i="63" s="1"/>
  <c r="K101" i="63"/>
  <c r="I101" i="63"/>
  <c r="I103" i="63"/>
  <c r="I91" i="63"/>
  <c r="H101" i="63"/>
  <c r="I68" i="63"/>
  <c r="K23" i="63"/>
  <c r="K24" i="63" s="1"/>
  <c r="I61" i="63"/>
  <c r="I80" i="63"/>
  <c r="K26" i="63"/>
  <c r="K30" i="63" s="1"/>
  <c r="F73" i="62"/>
  <c r="E34" i="62"/>
  <c r="D58" i="62"/>
  <c r="D73" i="62" s="1"/>
  <c r="G45" i="62"/>
  <c r="G51" i="62" s="1"/>
  <c r="G67" i="62"/>
  <c r="G72" i="62" s="1"/>
  <c r="G31" i="62"/>
  <c r="G53" i="62"/>
  <c r="G56" i="62" s="1"/>
  <c r="E18" i="62"/>
  <c r="G29" i="62"/>
  <c r="G32" i="62" s="1"/>
  <c r="G23" i="62"/>
  <c r="G25" i="62" s="1"/>
  <c r="E45" i="62"/>
  <c r="E51" i="62" s="1"/>
  <c r="E58" i="62" s="1"/>
  <c r="I20" i="63" l="1"/>
  <c r="E73" i="62"/>
  <c r="E36" i="62"/>
  <c r="G151" i="63"/>
  <c r="G155" i="63" s="1"/>
  <c r="G162" i="63" s="1"/>
  <c r="F151" i="63"/>
  <c r="F155" i="63" s="1"/>
  <c r="F162" i="63" s="1"/>
  <c r="G69" i="62"/>
  <c r="K50" i="63"/>
  <c r="K53" i="63" s="1"/>
  <c r="I53" i="63"/>
  <c r="K18" i="63"/>
  <c r="K148" i="63" s="1"/>
  <c r="I148" i="63"/>
  <c r="C111" i="63"/>
  <c r="C118" i="63" s="1"/>
  <c r="C145" i="63" s="1"/>
  <c r="C147" i="63" s="1"/>
  <c r="D111" i="63"/>
  <c r="D118" i="63" s="1"/>
  <c r="D145" i="63" s="1"/>
  <c r="D147" i="63" s="1"/>
  <c r="J111" i="63"/>
  <c r="J118" i="63" s="1"/>
  <c r="J145" i="63" s="1"/>
  <c r="J147" i="63" s="1"/>
  <c r="J151" i="63" s="1"/>
  <c r="J155" i="63" s="1"/>
  <c r="E111" i="63"/>
  <c r="E118" i="63" s="1"/>
  <c r="E145" i="63" s="1"/>
  <c r="E147" i="63" s="1"/>
  <c r="H108" i="63"/>
  <c r="H110" i="63" s="1"/>
  <c r="H111" i="63" s="1"/>
  <c r="H118" i="63" s="1"/>
  <c r="H145" i="63" s="1"/>
  <c r="H147" i="63" s="1"/>
  <c r="H151" i="63" s="1"/>
  <c r="K46" i="63"/>
  <c r="I59" i="63"/>
  <c r="I98" i="63"/>
  <c r="K98" i="63"/>
  <c r="I46" i="63"/>
  <c r="K80" i="63"/>
  <c r="K83" i="63" s="1"/>
  <c r="I83" i="63"/>
  <c r="I104" i="63"/>
  <c r="K103" i="63"/>
  <c r="K104" i="63" s="1"/>
  <c r="I93" i="63"/>
  <c r="K91" i="63"/>
  <c r="K93" i="63" s="1"/>
  <c r="I66" i="63"/>
  <c r="K61" i="63"/>
  <c r="K66" i="63" s="1"/>
  <c r="I78" i="63"/>
  <c r="K68" i="63"/>
  <c r="K78" i="63" s="1"/>
  <c r="G34" i="62"/>
  <c r="G36" i="62" s="1"/>
  <c r="G58" i="62"/>
  <c r="G73" i="62" s="1"/>
  <c r="K20" i="63" l="1"/>
  <c r="D151" i="63"/>
  <c r="D155" i="63" s="1"/>
  <c r="D162" i="63" s="1"/>
  <c r="E151" i="63"/>
  <c r="E155" i="63" s="1"/>
  <c r="E162" i="63" s="1"/>
  <c r="C151" i="63"/>
  <c r="H152" i="63"/>
  <c r="K108" i="63"/>
  <c r="K110" i="63" s="1"/>
  <c r="K111" i="63" s="1"/>
  <c r="K118" i="63" s="1"/>
  <c r="K145" i="63" s="1"/>
  <c r="K147" i="63" s="1"/>
  <c r="I108" i="63"/>
  <c r="I110" i="63" s="1"/>
  <c r="I111" i="63" s="1"/>
  <c r="K151" i="63" l="1"/>
  <c r="H153" i="63"/>
  <c r="I152" i="63"/>
  <c r="K152" i="63" s="1"/>
  <c r="C155" i="63"/>
  <c r="C162" i="63" s="1"/>
  <c r="J162" i="63"/>
  <c r="I118" i="63"/>
  <c r="I145" i="63" s="1"/>
  <c r="I147" i="63" s="1"/>
  <c r="I151" i="63" s="1"/>
  <c r="I153" i="63" l="1"/>
  <c r="K153" i="63" s="1"/>
  <c r="H157" i="63"/>
  <c r="K155" i="63"/>
  <c r="I155" i="63"/>
  <c r="H155" i="63"/>
  <c r="K24" i="11"/>
  <c r="K25" i="11" s="1"/>
  <c r="J24" i="11"/>
  <c r="J25" i="11" s="1"/>
  <c r="H158" i="63" l="1"/>
  <c r="I158" i="63" s="1"/>
  <c r="K158" i="63" s="1"/>
  <c r="I157" i="63"/>
  <c r="K157" i="63" s="1"/>
  <c r="E23" i="58"/>
  <c r="H159" i="63" l="1"/>
  <c r="I23" i="58"/>
  <c r="K23" i="58" s="1"/>
  <c r="H118" i="58"/>
  <c r="H117" i="58"/>
  <c r="H108" i="58"/>
  <c r="H107" i="58"/>
  <c r="H87" i="58"/>
  <c r="H88" i="58"/>
  <c r="H89" i="58"/>
  <c r="H90" i="58"/>
  <c r="H91" i="58"/>
  <c r="H92" i="58"/>
  <c r="H93" i="58"/>
  <c r="H94" i="58"/>
  <c r="H95" i="58"/>
  <c r="H96" i="58"/>
  <c r="H97" i="58"/>
  <c r="H98" i="58"/>
  <c r="H99" i="58"/>
  <c r="H100" i="58"/>
  <c r="H101" i="58"/>
  <c r="H102" i="58"/>
  <c r="H104" i="58"/>
  <c r="H105" i="58"/>
  <c r="H86" i="58"/>
  <c r="H79" i="58"/>
  <c r="H80" i="58"/>
  <c r="H81" i="58"/>
  <c r="H82" i="58"/>
  <c r="H78" i="58"/>
  <c r="H75" i="58"/>
  <c r="H72" i="58"/>
  <c r="H73" i="58"/>
  <c r="H71" i="58"/>
  <c r="H69" i="58"/>
  <c r="H66" i="58"/>
  <c r="H62" i="58"/>
  <c r="H63" i="58"/>
  <c r="H61" i="58"/>
  <c r="H58" i="58"/>
  <c r="H57" i="58"/>
  <c r="H54" i="58"/>
  <c r="H55" i="58" s="1"/>
  <c r="H47" i="58"/>
  <c r="H48" i="58"/>
  <c r="H46" i="58"/>
  <c r="H36" i="58"/>
  <c r="H37" i="58"/>
  <c r="H38" i="58"/>
  <c r="H39" i="58"/>
  <c r="H40" i="58"/>
  <c r="H41" i="58"/>
  <c r="H42" i="58"/>
  <c r="H43" i="58"/>
  <c r="H35" i="58"/>
  <c r="H30" i="58"/>
  <c r="H31" i="58"/>
  <c r="H32" i="58"/>
  <c r="H29" i="58"/>
  <c r="H25" i="58"/>
  <c r="H26" i="58"/>
  <c r="H24" i="58"/>
  <c r="H19" i="58"/>
  <c r="H20" i="58"/>
  <c r="H10" i="58"/>
  <c r="H11" i="58"/>
  <c r="H12" i="58"/>
  <c r="H13" i="58"/>
  <c r="E118" i="58"/>
  <c r="E117" i="58"/>
  <c r="E108" i="58"/>
  <c r="E107" i="58"/>
  <c r="E105" i="58"/>
  <c r="E87" i="58"/>
  <c r="E88" i="58"/>
  <c r="E89" i="58"/>
  <c r="E90" i="58"/>
  <c r="E91" i="58"/>
  <c r="E92" i="58"/>
  <c r="E93" i="58"/>
  <c r="E94" i="58"/>
  <c r="E95" i="58"/>
  <c r="E96" i="58"/>
  <c r="E97" i="58"/>
  <c r="E98" i="58"/>
  <c r="E99" i="58"/>
  <c r="E100" i="58"/>
  <c r="E101" i="58"/>
  <c r="E102" i="58"/>
  <c r="E86" i="58"/>
  <c r="E81" i="58"/>
  <c r="E82" i="58"/>
  <c r="E80" i="58"/>
  <c r="E79" i="58"/>
  <c r="E78" i="58"/>
  <c r="E75" i="58"/>
  <c r="E73" i="58"/>
  <c r="E72" i="58"/>
  <c r="E71" i="58"/>
  <c r="E69" i="58"/>
  <c r="E66" i="58"/>
  <c r="E63" i="58"/>
  <c r="E62" i="58"/>
  <c r="E61" i="58"/>
  <c r="E58" i="58"/>
  <c r="E57" i="58"/>
  <c r="E48" i="58"/>
  <c r="E47" i="58"/>
  <c r="E46" i="58"/>
  <c r="E43" i="58"/>
  <c r="E39" i="58"/>
  <c r="E40" i="58"/>
  <c r="E41" i="58"/>
  <c r="E42" i="58"/>
  <c r="E38" i="58"/>
  <c r="E37" i="58"/>
  <c r="E36" i="58"/>
  <c r="E35" i="58"/>
  <c r="E32" i="58"/>
  <c r="E31" i="58"/>
  <c r="E30" i="58"/>
  <c r="E29" i="58"/>
  <c r="E26" i="58"/>
  <c r="E25" i="58"/>
  <c r="E24" i="58"/>
  <c r="E19" i="58"/>
  <c r="E20" i="58"/>
  <c r="E9" i="58"/>
  <c r="E10" i="58"/>
  <c r="E11" i="58"/>
  <c r="E12" i="58"/>
  <c r="E13" i="58"/>
  <c r="G106" i="58"/>
  <c r="G109" i="58" s="1"/>
  <c r="F106" i="58"/>
  <c r="F109" i="58" s="1"/>
  <c r="D106" i="58"/>
  <c r="D109" i="58" s="1"/>
  <c r="C106" i="58"/>
  <c r="C109" i="58" s="1"/>
  <c r="G70" i="58"/>
  <c r="F70" i="58"/>
  <c r="D70" i="58"/>
  <c r="C70" i="58"/>
  <c r="G67" i="58"/>
  <c r="F67" i="58"/>
  <c r="D67" i="58"/>
  <c r="C67" i="58"/>
  <c r="G64" i="58"/>
  <c r="F64" i="58"/>
  <c r="D64" i="58"/>
  <c r="C64" i="58"/>
  <c r="G59" i="58"/>
  <c r="F59" i="58"/>
  <c r="D59" i="58"/>
  <c r="C59" i="58"/>
  <c r="G49" i="58"/>
  <c r="F49" i="58"/>
  <c r="D49" i="58"/>
  <c r="C49" i="58"/>
  <c r="G44" i="58"/>
  <c r="F44" i="58"/>
  <c r="D44" i="58"/>
  <c r="C44" i="58"/>
  <c r="G33" i="58"/>
  <c r="F33" i="58"/>
  <c r="D33" i="58"/>
  <c r="C33" i="58"/>
  <c r="G27" i="58"/>
  <c r="F27" i="58"/>
  <c r="D27" i="58"/>
  <c r="C27" i="58"/>
  <c r="I159" i="63" l="1"/>
  <c r="H160" i="63"/>
  <c r="H14" i="58"/>
  <c r="E14" i="58"/>
  <c r="H21" i="58"/>
  <c r="E21" i="58"/>
  <c r="K23" i="46"/>
  <c r="I118" i="58"/>
  <c r="K118" i="58" s="1"/>
  <c r="I107" i="58"/>
  <c r="K107" i="58" s="1"/>
  <c r="K107" i="46" s="1"/>
  <c r="I108" i="58"/>
  <c r="K108" i="58" s="1"/>
  <c r="K108" i="46" s="1"/>
  <c r="I117" i="58"/>
  <c r="K117" i="58" s="1"/>
  <c r="K118" i="46" s="1"/>
  <c r="I48" i="58"/>
  <c r="K48" i="58" s="1"/>
  <c r="K48" i="46" s="1"/>
  <c r="I95" i="58"/>
  <c r="K95" i="58" s="1"/>
  <c r="K95" i="46" s="1"/>
  <c r="I105" i="58"/>
  <c r="K105" i="58" s="1"/>
  <c r="K105" i="46" s="1"/>
  <c r="I104" i="58"/>
  <c r="K104" i="58" s="1"/>
  <c r="I102" i="58"/>
  <c r="K102" i="58" s="1"/>
  <c r="K102" i="46" s="1"/>
  <c r="I101" i="58"/>
  <c r="K101" i="58" s="1"/>
  <c r="K101" i="46" s="1"/>
  <c r="I100" i="58"/>
  <c r="K100" i="58" s="1"/>
  <c r="K100" i="46" s="1"/>
  <c r="I99" i="58"/>
  <c r="K99" i="58" s="1"/>
  <c r="K99" i="46" s="1"/>
  <c r="I98" i="58"/>
  <c r="K98" i="58" s="1"/>
  <c r="K98" i="46" s="1"/>
  <c r="I97" i="58"/>
  <c r="K97" i="58" s="1"/>
  <c r="K97" i="46" s="1"/>
  <c r="I96" i="58"/>
  <c r="K96" i="58" s="1"/>
  <c r="K96" i="46" s="1"/>
  <c r="I94" i="58"/>
  <c r="K94" i="58" s="1"/>
  <c r="K94" i="46" s="1"/>
  <c r="I93" i="58"/>
  <c r="K93" i="58" s="1"/>
  <c r="K93" i="46" s="1"/>
  <c r="I92" i="58"/>
  <c r="K92" i="58" s="1"/>
  <c r="K92" i="46" s="1"/>
  <c r="I91" i="58"/>
  <c r="K91" i="58" s="1"/>
  <c r="K91" i="46" s="1"/>
  <c r="I90" i="58"/>
  <c r="K90" i="58" s="1"/>
  <c r="K90" i="46" s="1"/>
  <c r="I89" i="58"/>
  <c r="K89" i="58" s="1"/>
  <c r="K89" i="46" s="1"/>
  <c r="I88" i="58"/>
  <c r="K88" i="58" s="1"/>
  <c r="K88" i="46" s="1"/>
  <c r="I87" i="58"/>
  <c r="K87" i="58" s="1"/>
  <c r="K87" i="46" s="1"/>
  <c r="I86" i="58"/>
  <c r="K86" i="58" s="1"/>
  <c r="K86" i="46" s="1"/>
  <c r="H70" i="58"/>
  <c r="I57" i="58"/>
  <c r="K57" i="58" s="1"/>
  <c r="H59" i="58"/>
  <c r="I24" i="58"/>
  <c r="K24" i="58" s="1"/>
  <c r="K24" i="46" s="1"/>
  <c r="H27" i="58"/>
  <c r="I79" i="58"/>
  <c r="K79" i="58" s="1"/>
  <c r="K79" i="46" s="1"/>
  <c r="I82" i="58"/>
  <c r="K82" i="58" s="1"/>
  <c r="K82" i="46" s="1"/>
  <c r="I81" i="58"/>
  <c r="K81" i="58" s="1"/>
  <c r="K81" i="46" s="1"/>
  <c r="I80" i="58"/>
  <c r="K80" i="58" s="1"/>
  <c r="K80" i="46" s="1"/>
  <c r="I78" i="58"/>
  <c r="K78" i="58" s="1"/>
  <c r="K78" i="46" s="1"/>
  <c r="I75" i="58"/>
  <c r="K75" i="58" s="1"/>
  <c r="K75" i="46" s="1"/>
  <c r="I73" i="58"/>
  <c r="K73" i="58" s="1"/>
  <c r="K73" i="46" s="1"/>
  <c r="I72" i="58"/>
  <c r="K72" i="58" s="1"/>
  <c r="K72" i="46" s="1"/>
  <c r="I71" i="58"/>
  <c r="K71" i="58" s="1"/>
  <c r="K71" i="46" s="1"/>
  <c r="E70" i="58"/>
  <c r="I69" i="58"/>
  <c r="I66" i="58"/>
  <c r="K66" i="58" s="1"/>
  <c r="I61" i="58"/>
  <c r="K61" i="58" s="1"/>
  <c r="I63" i="58"/>
  <c r="K63" i="58" s="1"/>
  <c r="K63" i="46" s="1"/>
  <c r="I62" i="58"/>
  <c r="K62" i="58" s="1"/>
  <c r="K62" i="46" s="1"/>
  <c r="I58" i="58"/>
  <c r="K58" i="58" s="1"/>
  <c r="K58" i="46" s="1"/>
  <c r="I54" i="58"/>
  <c r="I47" i="58"/>
  <c r="K47" i="58" s="1"/>
  <c r="K47" i="46" s="1"/>
  <c r="I46" i="58"/>
  <c r="K46" i="58" s="1"/>
  <c r="I38" i="58"/>
  <c r="K38" i="58" s="1"/>
  <c r="K38" i="46" s="1"/>
  <c r="I43" i="58"/>
  <c r="K43" i="58" s="1"/>
  <c r="I42" i="58"/>
  <c r="K42" i="58" s="1"/>
  <c r="K42" i="46" s="1"/>
  <c r="I41" i="58"/>
  <c r="K41" i="58" s="1"/>
  <c r="K41" i="46" s="1"/>
  <c r="I40" i="58"/>
  <c r="K40" i="58" s="1"/>
  <c r="K40" i="46" s="1"/>
  <c r="I39" i="58"/>
  <c r="K39" i="58" s="1"/>
  <c r="K39" i="46" s="1"/>
  <c r="I37" i="58"/>
  <c r="K37" i="58" s="1"/>
  <c r="K37" i="46" s="1"/>
  <c r="I36" i="58"/>
  <c r="K36" i="58" s="1"/>
  <c r="K36" i="46" s="1"/>
  <c r="I35" i="58"/>
  <c r="K35" i="58" s="1"/>
  <c r="K35" i="46" s="1"/>
  <c r="I29" i="58"/>
  <c r="K29" i="58" s="1"/>
  <c r="I32" i="58"/>
  <c r="K32" i="58" s="1"/>
  <c r="K32" i="46" s="1"/>
  <c r="I31" i="58"/>
  <c r="K31" i="58" s="1"/>
  <c r="K31" i="46" s="1"/>
  <c r="I30" i="58"/>
  <c r="K30" i="58" s="1"/>
  <c r="K30" i="46" s="1"/>
  <c r="I26" i="58"/>
  <c r="K26" i="58" s="1"/>
  <c r="K26" i="46" s="1"/>
  <c r="I25" i="58"/>
  <c r="K25" i="58" s="1"/>
  <c r="K25" i="46" s="1"/>
  <c r="E27" i="58"/>
  <c r="I20" i="58"/>
  <c r="K20" i="58" s="1"/>
  <c r="K20" i="46" s="1"/>
  <c r="I19" i="58"/>
  <c r="I13" i="58"/>
  <c r="K13" i="58" s="1"/>
  <c r="K13" i="46" s="1"/>
  <c r="I12" i="58"/>
  <c r="K12" i="58" s="1"/>
  <c r="K12" i="46" s="1"/>
  <c r="K113" i="46" s="1"/>
  <c r="I11" i="58"/>
  <c r="K11" i="58" s="1"/>
  <c r="K11" i="46" s="1"/>
  <c r="I10" i="58"/>
  <c r="K10" i="58" s="1"/>
  <c r="K10" i="46" s="1"/>
  <c r="I9" i="58"/>
  <c r="E44" i="58"/>
  <c r="H106" i="58"/>
  <c r="H109" i="58" s="1"/>
  <c r="H33" i="58"/>
  <c r="H67" i="58"/>
  <c r="H44" i="58"/>
  <c r="E59" i="58"/>
  <c r="H64" i="58"/>
  <c r="H49" i="58"/>
  <c r="E64" i="58"/>
  <c r="E49" i="58"/>
  <c r="E33" i="58"/>
  <c r="E67" i="58"/>
  <c r="E106" i="58"/>
  <c r="E109" i="58" s="1"/>
  <c r="G74" i="58"/>
  <c r="G76" i="58" s="1"/>
  <c r="D74" i="58"/>
  <c r="D76" i="58" s="1"/>
  <c r="C74" i="58"/>
  <c r="C76" i="58" s="1"/>
  <c r="F74" i="58"/>
  <c r="F76" i="58" s="1"/>
  <c r="I160" i="63" l="1"/>
  <c r="K160" i="63" s="1"/>
  <c r="H162" i="63"/>
  <c r="K159" i="63"/>
  <c r="K162" i="63" s="1"/>
  <c r="I162" i="63"/>
  <c r="I14" i="58"/>
  <c r="K19" i="58"/>
  <c r="I21" i="58"/>
  <c r="K9" i="58"/>
  <c r="K14" i="58" s="1"/>
  <c r="K54" i="58"/>
  <c r="I55" i="58"/>
  <c r="G83" i="58"/>
  <c r="G110" i="58" s="1"/>
  <c r="G111" i="58" s="1"/>
  <c r="F83" i="58"/>
  <c r="F110" i="58" s="1"/>
  <c r="F111" i="58" s="1"/>
  <c r="C83" i="58"/>
  <c r="C110" i="58" s="1"/>
  <c r="C111" i="58" s="1"/>
  <c r="D83" i="58"/>
  <c r="N113" i="46"/>
  <c r="P113" i="46" s="1"/>
  <c r="K115" i="46"/>
  <c r="K29" i="46"/>
  <c r="K33" i="58"/>
  <c r="K44" i="58"/>
  <c r="K43" i="46"/>
  <c r="I70" i="58"/>
  <c r="K69" i="58"/>
  <c r="K46" i="46"/>
  <c r="K49" i="58"/>
  <c r="K66" i="46"/>
  <c r="K67" i="58"/>
  <c r="K27" i="58"/>
  <c r="K61" i="46"/>
  <c r="K64" i="58"/>
  <c r="K57" i="46"/>
  <c r="K59" i="58"/>
  <c r="K104" i="46"/>
  <c r="K106" i="58"/>
  <c r="K109" i="58" s="1"/>
  <c r="K9" i="46"/>
  <c r="K14" i="46" s="1"/>
  <c r="I59" i="58"/>
  <c r="I27" i="58"/>
  <c r="I67" i="58"/>
  <c r="I64" i="58"/>
  <c r="I49" i="58"/>
  <c r="I44" i="58"/>
  <c r="I33" i="58"/>
  <c r="E74" i="58"/>
  <c r="E76" i="58" s="1"/>
  <c r="I106" i="58"/>
  <c r="I109" i="58" s="1"/>
  <c r="H74" i="58"/>
  <c r="H76" i="58" s="1"/>
  <c r="K19" i="46" l="1"/>
  <c r="K21" i="58"/>
  <c r="F115" i="58"/>
  <c r="F120" i="58" s="1"/>
  <c r="G115" i="58"/>
  <c r="G120" i="58" s="1"/>
  <c r="C115" i="58"/>
  <c r="C120" i="58" s="1"/>
  <c r="K54" i="46"/>
  <c r="K55" i="46" s="1"/>
  <c r="K55" i="58"/>
  <c r="D110" i="58"/>
  <c r="E83" i="58"/>
  <c r="E110" i="58" s="1"/>
  <c r="H83" i="58"/>
  <c r="H110" i="58" s="1"/>
  <c r="H111" i="58" s="1"/>
  <c r="K70" i="58"/>
  <c r="K69" i="46"/>
  <c r="I74" i="58"/>
  <c r="I76" i="58" s="1"/>
  <c r="N19" i="46" l="1"/>
  <c r="K21" i="46"/>
  <c r="D111" i="58"/>
  <c r="D115" i="58" s="1"/>
  <c r="D120" i="58" s="1"/>
  <c r="E115" i="58"/>
  <c r="E120" i="58" s="1"/>
  <c r="K74" i="58"/>
  <c r="K76" i="58" s="1"/>
  <c r="K83" i="58" s="1"/>
  <c r="K110" i="58" s="1"/>
  <c r="K111" i="58" s="1"/>
  <c r="H115" i="58"/>
  <c r="H120" i="58" s="1"/>
  <c r="I83" i="58"/>
  <c r="I110" i="58" s="1"/>
  <c r="I111" i="58" s="1"/>
  <c r="E66" i="24"/>
  <c r="F66" i="24" s="1"/>
  <c r="E67" i="24"/>
  <c r="F67" i="24" s="1"/>
  <c r="N40" i="49"/>
  <c r="P40" i="49" s="1"/>
  <c r="N40" i="46"/>
  <c r="P40" i="46" s="1"/>
  <c r="I115" i="58" l="1"/>
  <c r="I120" i="58" s="1"/>
  <c r="K115" i="58"/>
  <c r="K120" i="58" s="1"/>
  <c r="C13" i="39"/>
  <c r="C19" i="39" s="1"/>
  <c r="P125" i="49" l="1"/>
  <c r="C65" i="54" l="1"/>
  <c r="C61" i="54"/>
  <c r="C66" i="54" s="1"/>
  <c r="D174" i="86" s="1"/>
  <c r="E174" i="86" s="1"/>
  <c r="C56" i="54"/>
  <c r="C52" i="54"/>
  <c r="C57" i="54" s="1"/>
  <c r="C47" i="54"/>
  <c r="C38" i="54"/>
  <c r="C48" i="54" l="1"/>
  <c r="D164" i="86" s="1"/>
  <c r="E164" i="86" s="1"/>
  <c r="G14" i="39"/>
  <c r="G15" i="39"/>
  <c r="G16" i="39"/>
  <c r="G9" i="39"/>
  <c r="J9" i="39" s="1"/>
  <c r="G10" i="39"/>
  <c r="J10" i="39" s="1"/>
  <c r="G11" i="39"/>
  <c r="J11" i="39" s="1"/>
  <c r="G12" i="39"/>
  <c r="J12" i="39" s="1"/>
  <c r="J15" i="39" l="1"/>
  <c r="F71" i="51"/>
  <c r="F70" i="51"/>
  <c r="F69" i="51"/>
  <c r="F68" i="51"/>
  <c r="F67" i="51"/>
  <c r="F66" i="51"/>
  <c r="F65" i="51"/>
  <c r="F64" i="51"/>
  <c r="F63" i="51"/>
  <c r="F62" i="51"/>
  <c r="E58" i="51"/>
  <c r="D58" i="51"/>
  <c r="C58" i="51"/>
  <c r="F57" i="51"/>
  <c r="F56" i="51"/>
  <c r="F55" i="51"/>
  <c r="F52" i="51"/>
  <c r="F51" i="51"/>
  <c r="F50" i="51"/>
  <c r="F49" i="51"/>
  <c r="F48" i="51"/>
  <c r="E47" i="51"/>
  <c r="E53" i="51" s="1"/>
  <c r="E60" i="51" s="1"/>
  <c r="D47" i="51"/>
  <c r="D53" i="51" s="1"/>
  <c r="C47" i="51"/>
  <c r="C53" i="51" s="1"/>
  <c r="F46" i="51"/>
  <c r="F45" i="51"/>
  <c r="F44" i="51"/>
  <c r="F43" i="51"/>
  <c r="F42" i="51"/>
  <c r="F41" i="51"/>
  <c r="F35" i="51"/>
  <c r="E34" i="51"/>
  <c r="E36" i="51" s="1"/>
  <c r="D34" i="51"/>
  <c r="D36" i="51" s="1"/>
  <c r="C34" i="51"/>
  <c r="C36" i="51" s="1"/>
  <c r="F33" i="51"/>
  <c r="F32" i="51"/>
  <c r="F31" i="51"/>
  <c r="F30" i="51"/>
  <c r="F29" i="51"/>
  <c r="E27" i="51"/>
  <c r="D27" i="51"/>
  <c r="C27" i="51"/>
  <c r="F26" i="51"/>
  <c r="F25" i="51"/>
  <c r="F24" i="51"/>
  <c r="F23" i="51"/>
  <c r="F22" i="51"/>
  <c r="E20" i="51"/>
  <c r="D20" i="51"/>
  <c r="C20" i="51"/>
  <c r="F19" i="51"/>
  <c r="F18" i="51"/>
  <c r="F17" i="51"/>
  <c r="F16" i="51"/>
  <c r="F15" i="51"/>
  <c r="F14" i="51"/>
  <c r="F13" i="51"/>
  <c r="F12" i="51"/>
  <c r="F11" i="51"/>
  <c r="P124" i="49"/>
  <c r="P123" i="49"/>
  <c r="P119" i="49"/>
  <c r="N118" i="49"/>
  <c r="P118" i="49" s="1"/>
  <c r="P115" i="49"/>
  <c r="N108" i="49"/>
  <c r="P108" i="49" s="1"/>
  <c r="N107" i="49"/>
  <c r="P107" i="49" s="1"/>
  <c r="O106" i="49"/>
  <c r="O109" i="49" s="1"/>
  <c r="M106" i="49"/>
  <c r="M109" i="49" s="1"/>
  <c r="L106" i="49"/>
  <c r="K13" i="13" s="1"/>
  <c r="L13" i="13" s="1"/>
  <c r="F106" i="49"/>
  <c r="F109" i="49" s="1"/>
  <c r="E106" i="49"/>
  <c r="E109" i="49" s="1"/>
  <c r="D106" i="49"/>
  <c r="D109" i="49" s="1"/>
  <c r="C106" i="49"/>
  <c r="C109" i="49" s="1"/>
  <c r="N105" i="49"/>
  <c r="P105" i="49" s="1"/>
  <c r="N104" i="49"/>
  <c r="P104" i="49" s="1"/>
  <c r="N103" i="49"/>
  <c r="P103" i="49" s="1"/>
  <c r="N101" i="49"/>
  <c r="P101" i="49" s="1"/>
  <c r="N100" i="49"/>
  <c r="P100" i="49" s="1"/>
  <c r="N99" i="49"/>
  <c r="P99" i="49" s="1"/>
  <c r="N98" i="49"/>
  <c r="P98" i="49" s="1"/>
  <c r="N97" i="49"/>
  <c r="P97" i="49" s="1"/>
  <c r="N96" i="49"/>
  <c r="P96" i="49" s="1"/>
  <c r="N95" i="49"/>
  <c r="P95" i="49" s="1"/>
  <c r="N94" i="49"/>
  <c r="P94" i="49" s="1"/>
  <c r="N93" i="49"/>
  <c r="P93" i="49" s="1"/>
  <c r="N92" i="49"/>
  <c r="P92" i="49" s="1"/>
  <c r="N91" i="49"/>
  <c r="P91" i="49" s="1"/>
  <c r="N90" i="49"/>
  <c r="P90" i="49" s="1"/>
  <c r="N89" i="49"/>
  <c r="P89" i="49" s="1"/>
  <c r="N88" i="49"/>
  <c r="P88" i="49" s="1"/>
  <c r="N87" i="49"/>
  <c r="P87" i="49" s="1"/>
  <c r="N86" i="49"/>
  <c r="P86" i="49" s="1"/>
  <c r="N82" i="49"/>
  <c r="P82" i="49" s="1"/>
  <c r="N81" i="49"/>
  <c r="P81" i="49" s="1"/>
  <c r="N80" i="49"/>
  <c r="P80" i="49" s="1"/>
  <c r="N79" i="49"/>
  <c r="P79" i="49" s="1"/>
  <c r="N78" i="49"/>
  <c r="P78" i="49" s="1"/>
  <c r="N75" i="49"/>
  <c r="P75" i="49" s="1"/>
  <c r="N73" i="49"/>
  <c r="P73" i="49" s="1"/>
  <c r="N72" i="49"/>
  <c r="P72" i="49" s="1"/>
  <c r="N71" i="49"/>
  <c r="P71" i="49" s="1"/>
  <c r="O70" i="49"/>
  <c r="M70" i="49"/>
  <c r="L70" i="49"/>
  <c r="F70" i="49"/>
  <c r="E70" i="49"/>
  <c r="D70" i="49"/>
  <c r="C70" i="49"/>
  <c r="N69" i="49"/>
  <c r="N70" i="49" s="1"/>
  <c r="O67" i="49"/>
  <c r="M67" i="49"/>
  <c r="L67" i="49"/>
  <c r="F67" i="49"/>
  <c r="E67" i="49"/>
  <c r="D67" i="49"/>
  <c r="C67" i="49"/>
  <c r="N66" i="49"/>
  <c r="P66" i="49" s="1"/>
  <c r="O64" i="49"/>
  <c r="M64" i="49"/>
  <c r="L64" i="49"/>
  <c r="F64" i="49"/>
  <c r="E64" i="49"/>
  <c r="D64" i="49"/>
  <c r="C64" i="49"/>
  <c r="N63" i="49"/>
  <c r="P63" i="49" s="1"/>
  <c r="N62" i="49"/>
  <c r="P62" i="49" s="1"/>
  <c r="N61" i="49"/>
  <c r="P61" i="49" s="1"/>
  <c r="O59" i="49"/>
  <c r="M59" i="49"/>
  <c r="L59" i="49"/>
  <c r="F59" i="49"/>
  <c r="E59" i="49"/>
  <c r="D59" i="49"/>
  <c r="C59" i="49"/>
  <c r="N58" i="49"/>
  <c r="P58" i="49" s="1"/>
  <c r="N57" i="49"/>
  <c r="P57" i="49" s="1"/>
  <c r="N54" i="49"/>
  <c r="O49" i="49"/>
  <c r="M49" i="49"/>
  <c r="L49" i="49"/>
  <c r="F49" i="49"/>
  <c r="E49" i="49"/>
  <c r="D49" i="49"/>
  <c r="C49" i="49"/>
  <c r="N48" i="49"/>
  <c r="P48" i="49" s="1"/>
  <c r="N47" i="49"/>
  <c r="P47" i="49" s="1"/>
  <c r="N46" i="49"/>
  <c r="O44" i="49"/>
  <c r="M44" i="49"/>
  <c r="L44" i="49"/>
  <c r="F44" i="49"/>
  <c r="E44" i="49"/>
  <c r="D44" i="49"/>
  <c r="C44" i="49"/>
  <c r="N43" i="49"/>
  <c r="P43" i="49" s="1"/>
  <c r="N42" i="49"/>
  <c r="P42" i="49" s="1"/>
  <c r="N41" i="49"/>
  <c r="P41" i="49" s="1"/>
  <c r="N39" i="49"/>
  <c r="P39" i="49" s="1"/>
  <c r="N38" i="49"/>
  <c r="P38" i="49" s="1"/>
  <c r="N37" i="49"/>
  <c r="P37" i="49" s="1"/>
  <c r="N36" i="49"/>
  <c r="P36" i="49" s="1"/>
  <c r="N35" i="49"/>
  <c r="P35" i="49" s="1"/>
  <c r="O33" i="49"/>
  <c r="M33" i="49"/>
  <c r="L33" i="49"/>
  <c r="F33" i="49"/>
  <c r="E33" i="49"/>
  <c r="D33" i="49"/>
  <c r="C33" i="49"/>
  <c r="N32" i="49"/>
  <c r="P32" i="49" s="1"/>
  <c r="N31" i="49"/>
  <c r="P31" i="49" s="1"/>
  <c r="N30" i="49"/>
  <c r="P30" i="49" s="1"/>
  <c r="N29" i="49"/>
  <c r="P29" i="49" s="1"/>
  <c r="O27" i="49"/>
  <c r="M27" i="49"/>
  <c r="L27" i="49"/>
  <c r="F27" i="49"/>
  <c r="E27" i="49"/>
  <c r="D27" i="49"/>
  <c r="C27" i="49"/>
  <c r="N26" i="49"/>
  <c r="P26" i="49" s="1"/>
  <c r="N25" i="49"/>
  <c r="P25" i="49" s="1"/>
  <c r="N24" i="49"/>
  <c r="P24" i="49" s="1"/>
  <c r="N23" i="49"/>
  <c r="N20" i="49"/>
  <c r="P20" i="49" s="1"/>
  <c r="N19" i="49"/>
  <c r="N13" i="49"/>
  <c r="P13" i="49" s="1"/>
  <c r="N12" i="49"/>
  <c r="P12" i="49" s="1"/>
  <c r="N11" i="49"/>
  <c r="P11" i="49" s="1"/>
  <c r="N10" i="49"/>
  <c r="P10" i="49" s="1"/>
  <c r="N9" i="49"/>
  <c r="N118" i="46"/>
  <c r="P118" i="46" s="1"/>
  <c r="N115" i="46"/>
  <c r="P115" i="46" s="1"/>
  <c r="N108" i="46"/>
  <c r="P108" i="46" s="1"/>
  <c r="N107" i="46"/>
  <c r="P107" i="46" s="1"/>
  <c r="O106" i="46"/>
  <c r="O109" i="46" s="1"/>
  <c r="M106" i="46"/>
  <c r="M109" i="46" s="1"/>
  <c r="L106" i="46"/>
  <c r="L109" i="46" s="1"/>
  <c r="K106" i="46"/>
  <c r="K109" i="46" s="1"/>
  <c r="F106" i="46"/>
  <c r="F109" i="46" s="1"/>
  <c r="E106" i="46"/>
  <c r="E109" i="46" s="1"/>
  <c r="D106" i="46"/>
  <c r="D109" i="46" s="1"/>
  <c r="N105" i="46"/>
  <c r="P105" i="46" s="1"/>
  <c r="N104" i="46"/>
  <c r="P104" i="46" s="1"/>
  <c r="N102" i="46"/>
  <c r="P102" i="46" s="1"/>
  <c r="N101" i="46"/>
  <c r="P101" i="46" s="1"/>
  <c r="N100" i="46"/>
  <c r="P100" i="46" s="1"/>
  <c r="N99" i="46"/>
  <c r="P99" i="46" s="1"/>
  <c r="N98" i="46"/>
  <c r="P98" i="46" s="1"/>
  <c r="N97" i="46"/>
  <c r="P97" i="46" s="1"/>
  <c r="N96" i="46"/>
  <c r="P96" i="46" s="1"/>
  <c r="N95" i="46"/>
  <c r="P95" i="46" s="1"/>
  <c r="N94" i="46"/>
  <c r="P94" i="46" s="1"/>
  <c r="N93" i="46"/>
  <c r="P93" i="46" s="1"/>
  <c r="N92" i="46"/>
  <c r="P92" i="46" s="1"/>
  <c r="N91" i="46"/>
  <c r="P91" i="46" s="1"/>
  <c r="N90" i="46"/>
  <c r="P90" i="46" s="1"/>
  <c r="N89" i="46"/>
  <c r="P89" i="46" s="1"/>
  <c r="N88" i="46"/>
  <c r="P88" i="46" s="1"/>
  <c r="N87" i="46"/>
  <c r="P87" i="46" s="1"/>
  <c r="N86" i="46"/>
  <c r="N82" i="46"/>
  <c r="P82" i="46" s="1"/>
  <c r="N81" i="46"/>
  <c r="P81" i="46" s="1"/>
  <c r="N80" i="46"/>
  <c r="P80" i="46" s="1"/>
  <c r="N79" i="46"/>
  <c r="P79" i="46" s="1"/>
  <c r="N78" i="46"/>
  <c r="P78" i="46" s="1"/>
  <c r="N75" i="46"/>
  <c r="P75" i="46" s="1"/>
  <c r="N73" i="46"/>
  <c r="P73" i="46" s="1"/>
  <c r="N72" i="46"/>
  <c r="P72" i="46" s="1"/>
  <c r="N71" i="46"/>
  <c r="P71" i="46" s="1"/>
  <c r="O70" i="46"/>
  <c r="M70" i="46"/>
  <c r="L70" i="46"/>
  <c r="K70" i="46"/>
  <c r="F70" i="46"/>
  <c r="E70" i="46"/>
  <c r="D70" i="46"/>
  <c r="C70" i="46"/>
  <c r="N69" i="46"/>
  <c r="O67" i="46"/>
  <c r="M67" i="46"/>
  <c r="L67" i="46"/>
  <c r="K67" i="46"/>
  <c r="F67" i="46"/>
  <c r="E67" i="46"/>
  <c r="D67" i="46"/>
  <c r="C67" i="46"/>
  <c r="N66" i="46"/>
  <c r="P66" i="46" s="1"/>
  <c r="O64" i="46"/>
  <c r="M64" i="46"/>
  <c r="L64" i="46"/>
  <c r="K64" i="46"/>
  <c r="F64" i="46"/>
  <c r="E64" i="46"/>
  <c r="D64" i="46"/>
  <c r="C64" i="46"/>
  <c r="N63" i="46"/>
  <c r="P63" i="46" s="1"/>
  <c r="N62" i="46"/>
  <c r="P62" i="46" s="1"/>
  <c r="N61" i="46"/>
  <c r="P61" i="46" s="1"/>
  <c r="O59" i="46"/>
  <c r="M59" i="46"/>
  <c r="L59" i="46"/>
  <c r="K59" i="46"/>
  <c r="F59" i="46"/>
  <c r="E59" i="46"/>
  <c r="D59" i="46"/>
  <c r="C59" i="46"/>
  <c r="N58" i="46"/>
  <c r="P58" i="46" s="1"/>
  <c r="N57" i="46"/>
  <c r="P57" i="46" s="1"/>
  <c r="N54" i="46"/>
  <c r="O49" i="46"/>
  <c r="M49" i="46"/>
  <c r="L49" i="46"/>
  <c r="K49" i="46"/>
  <c r="F49" i="46"/>
  <c r="E49" i="46"/>
  <c r="D49" i="46"/>
  <c r="C49" i="46"/>
  <c r="N48" i="46"/>
  <c r="P48" i="46" s="1"/>
  <c r="N47" i="46"/>
  <c r="P47" i="46" s="1"/>
  <c r="N46" i="46"/>
  <c r="P46" i="46" s="1"/>
  <c r="O44" i="46"/>
  <c r="M44" i="46"/>
  <c r="L44" i="46"/>
  <c r="K44" i="46"/>
  <c r="F44" i="46"/>
  <c r="E44" i="46"/>
  <c r="D44" i="46"/>
  <c r="C44" i="46"/>
  <c r="N43" i="46"/>
  <c r="P43" i="46" s="1"/>
  <c r="N42" i="46"/>
  <c r="P42" i="46" s="1"/>
  <c r="N41" i="46"/>
  <c r="P41" i="46" s="1"/>
  <c r="N39" i="46"/>
  <c r="P39" i="46" s="1"/>
  <c r="N38" i="46"/>
  <c r="P38" i="46" s="1"/>
  <c r="N37" i="46"/>
  <c r="P37" i="46" s="1"/>
  <c r="N36" i="46"/>
  <c r="P36" i="46" s="1"/>
  <c r="N35" i="46"/>
  <c r="P35" i="46" s="1"/>
  <c r="O33" i="46"/>
  <c r="M33" i="46"/>
  <c r="L33" i="46"/>
  <c r="K33" i="46"/>
  <c r="F33" i="46"/>
  <c r="E33" i="46"/>
  <c r="D33" i="46"/>
  <c r="C33" i="46"/>
  <c r="N32" i="46"/>
  <c r="P32" i="46" s="1"/>
  <c r="N31" i="46"/>
  <c r="P31" i="46" s="1"/>
  <c r="N30" i="46"/>
  <c r="P30" i="46" s="1"/>
  <c r="N29" i="46"/>
  <c r="P29" i="46" s="1"/>
  <c r="O27" i="46"/>
  <c r="M27" i="46"/>
  <c r="L27" i="46"/>
  <c r="K27" i="46"/>
  <c r="F27" i="46"/>
  <c r="E27" i="46"/>
  <c r="D27" i="46"/>
  <c r="C27" i="46"/>
  <c r="N26" i="46"/>
  <c r="P26" i="46" s="1"/>
  <c r="N25" i="46"/>
  <c r="P25" i="46" s="1"/>
  <c r="N24" i="46"/>
  <c r="P24" i="46" s="1"/>
  <c r="N23" i="46"/>
  <c r="P23" i="46" s="1"/>
  <c r="N20" i="46"/>
  <c r="P19" i="46"/>
  <c r="N13" i="46"/>
  <c r="P13" i="46" s="1"/>
  <c r="N12" i="46"/>
  <c r="P12" i="46" s="1"/>
  <c r="N11" i="46"/>
  <c r="P11" i="46" s="1"/>
  <c r="N10" i="46"/>
  <c r="P10" i="46" s="1"/>
  <c r="N9" i="46"/>
  <c r="F57" i="45"/>
  <c r="E57" i="45"/>
  <c r="D57" i="45"/>
  <c r="C57" i="45"/>
  <c r="F46" i="45"/>
  <c r="F52" i="45" s="1"/>
  <c r="E46" i="45"/>
  <c r="E52" i="45" s="1"/>
  <c r="D46" i="45"/>
  <c r="D52" i="45" s="1"/>
  <c r="F33" i="45"/>
  <c r="F35" i="45" s="1"/>
  <c r="E33" i="45"/>
  <c r="E35" i="45" s="1"/>
  <c r="D33" i="45"/>
  <c r="D35" i="45" s="1"/>
  <c r="C33" i="45"/>
  <c r="C35" i="45" s="1"/>
  <c r="F26" i="45"/>
  <c r="E26" i="45"/>
  <c r="D26" i="45"/>
  <c r="C26" i="45"/>
  <c r="F19" i="45"/>
  <c r="E19" i="45"/>
  <c r="D19" i="45"/>
  <c r="C19" i="45"/>
  <c r="P86" i="46" l="1"/>
  <c r="N106" i="46"/>
  <c r="P9" i="49"/>
  <c r="P14" i="49" s="1"/>
  <c r="N14" i="49"/>
  <c r="P19" i="49"/>
  <c r="P21" i="49" s="1"/>
  <c r="N21" i="49"/>
  <c r="P9" i="46"/>
  <c r="P14" i="46" s="1"/>
  <c r="N14" i="46"/>
  <c r="P20" i="46"/>
  <c r="P21" i="46" s="1"/>
  <c r="N21" i="46"/>
  <c r="J14" i="39"/>
  <c r="J16" i="39"/>
  <c r="F27" i="51"/>
  <c r="F47" i="51"/>
  <c r="D38" i="51"/>
  <c r="E38" i="51"/>
  <c r="F58" i="51"/>
  <c r="D37" i="45"/>
  <c r="D59" i="45"/>
  <c r="E59" i="45"/>
  <c r="P54" i="49"/>
  <c r="P55" i="49" s="1"/>
  <c r="N55" i="49"/>
  <c r="P54" i="46"/>
  <c r="P55" i="46" s="1"/>
  <c r="N55" i="46"/>
  <c r="E75" i="51"/>
  <c r="F72" i="51"/>
  <c r="F74" i="51" s="1"/>
  <c r="E74" i="45"/>
  <c r="F59" i="45"/>
  <c r="F74" i="45" s="1"/>
  <c r="E37" i="45"/>
  <c r="F37" i="45"/>
  <c r="C59" i="45"/>
  <c r="C37" i="45"/>
  <c r="D24" i="2" s="1" a="1"/>
  <c r="D24" i="2" s="1"/>
  <c r="N70" i="46"/>
  <c r="P69" i="46"/>
  <c r="L109" i="49"/>
  <c r="C74" i="49"/>
  <c r="C76" i="49" s="1"/>
  <c r="M74" i="46"/>
  <c r="M76" i="46" s="1"/>
  <c r="N59" i="46"/>
  <c r="F74" i="46"/>
  <c r="F76" i="46" s="1"/>
  <c r="N33" i="46"/>
  <c r="D74" i="46"/>
  <c r="D76" i="46" s="1"/>
  <c r="O74" i="46"/>
  <c r="O76" i="46" s="1"/>
  <c r="E74" i="46"/>
  <c r="E76" i="46" s="1"/>
  <c r="K74" i="46"/>
  <c r="K76" i="46" s="1"/>
  <c r="L74" i="46"/>
  <c r="L76" i="46" s="1"/>
  <c r="N64" i="46"/>
  <c r="N67" i="46"/>
  <c r="N27" i="46"/>
  <c r="N49" i="46"/>
  <c r="C74" i="46"/>
  <c r="C76" i="46" s="1"/>
  <c r="C83" i="46" s="1"/>
  <c r="A2" i="49"/>
  <c r="F20" i="51"/>
  <c r="C38" i="51"/>
  <c r="P69" i="49"/>
  <c r="P70" i="49" s="1"/>
  <c r="N67" i="49"/>
  <c r="N49" i="49"/>
  <c r="P46" i="49"/>
  <c r="P49" i="49" s="1"/>
  <c r="N27" i="49"/>
  <c r="P23" i="49"/>
  <c r="P27" i="49" s="1"/>
  <c r="N44" i="46"/>
  <c r="N109" i="46"/>
  <c r="F53" i="51"/>
  <c r="C60" i="51"/>
  <c r="C75" i="51" s="1"/>
  <c r="D60" i="51"/>
  <c r="D75" i="51" s="1"/>
  <c r="F34" i="51"/>
  <c r="F36" i="51" s="1"/>
  <c r="D74" i="49"/>
  <c r="D76" i="49" s="1"/>
  <c r="N59" i="49"/>
  <c r="E74" i="49"/>
  <c r="E76" i="49" s="1"/>
  <c r="N44" i="49"/>
  <c r="M74" i="49"/>
  <c r="M76" i="49" s="1"/>
  <c r="L74" i="49"/>
  <c r="K12" i="13" s="1"/>
  <c r="N106" i="49"/>
  <c r="N109" i="49" s="1"/>
  <c r="F74" i="49"/>
  <c r="F76" i="49" s="1"/>
  <c r="O74" i="49"/>
  <c r="O76" i="49" s="1"/>
  <c r="N33" i="49"/>
  <c r="N64" i="49"/>
  <c r="P106" i="49"/>
  <c r="P109" i="49" s="1"/>
  <c r="D74" i="45"/>
  <c r="A26" i="39"/>
  <c r="A27" i="39"/>
  <c r="A28" i="39"/>
  <c r="A29" i="39"/>
  <c r="A30" i="39"/>
  <c r="A31" i="39"/>
  <c r="F60" i="51" l="1"/>
  <c r="E83" i="49"/>
  <c r="M83" i="49"/>
  <c r="M110" i="49" s="1"/>
  <c r="M112" i="49" s="1"/>
  <c r="O83" i="49"/>
  <c r="O110" i="49" s="1"/>
  <c r="O112" i="49" s="1"/>
  <c r="C83" i="49"/>
  <c r="C110" i="49" s="1"/>
  <c r="C112" i="49" s="1"/>
  <c r="F83" i="49"/>
  <c r="F110" i="49" s="1"/>
  <c r="F112" i="49" s="1"/>
  <c r="D83" i="49"/>
  <c r="D110" i="49" s="1"/>
  <c r="D112" i="49" s="1"/>
  <c r="C74" i="45"/>
  <c r="E24" i="2" s="1" a="1"/>
  <c r="E24" i="2" s="1"/>
  <c r="F24" i="2" s="1"/>
  <c r="D83" i="46"/>
  <c r="D110" i="46" s="1"/>
  <c r="D112" i="46" s="1"/>
  <c r="O83" i="46"/>
  <c r="O110" i="46" s="1"/>
  <c r="O112" i="46" s="1"/>
  <c r="F83" i="46"/>
  <c r="F110" i="46" s="1"/>
  <c r="F112" i="46" s="1"/>
  <c r="L83" i="46"/>
  <c r="L110" i="46" s="1"/>
  <c r="L112" i="46" s="1"/>
  <c r="M83" i="46"/>
  <c r="M110" i="46" s="1"/>
  <c r="M112" i="46" s="1"/>
  <c r="C110" i="46"/>
  <c r="C112" i="46" s="1"/>
  <c r="K83" i="46"/>
  <c r="K110" i="46" s="1"/>
  <c r="K112" i="46" s="1"/>
  <c r="E83" i="46"/>
  <c r="E110" i="46" s="1"/>
  <c r="E112" i="46" s="1"/>
  <c r="L12" i="13"/>
  <c r="K23" i="13"/>
  <c r="K24" i="13" s="1"/>
  <c r="K14" i="13"/>
  <c r="K15" i="13" s="1"/>
  <c r="K17" i="13" s="1"/>
  <c r="P49" i="46"/>
  <c r="P64" i="46"/>
  <c r="L76" i="49"/>
  <c r="P27" i="46"/>
  <c r="N74" i="46"/>
  <c r="N76" i="46" s="1"/>
  <c r="F75" i="51"/>
  <c r="F38" i="51"/>
  <c r="N74" i="49"/>
  <c r="N76" i="49" s="1"/>
  <c r="P44" i="46"/>
  <c r="P106" i="46"/>
  <c r="P109" i="46" s="1"/>
  <c r="P70" i="46"/>
  <c r="P64" i="49"/>
  <c r="P44" i="49"/>
  <c r="P67" i="49"/>
  <c r="P33" i="49"/>
  <c r="P59" i="49"/>
  <c r="P59" i="46"/>
  <c r="P33" i="46"/>
  <c r="P67" i="46"/>
  <c r="E110" i="49" l="1"/>
  <c r="E112" i="49" s="1"/>
  <c r="E32" i="11"/>
  <c r="D116" i="49"/>
  <c r="D121" i="49" s="1"/>
  <c r="D128" i="49" s="1"/>
  <c r="O116" i="49"/>
  <c r="O121" i="49" s="1"/>
  <c r="O128" i="49" s="1"/>
  <c r="C116" i="49"/>
  <c r="C121" i="49" s="1"/>
  <c r="C128" i="49" s="1"/>
  <c r="M116" i="49"/>
  <c r="M121" i="49" s="1"/>
  <c r="M128" i="49" s="1"/>
  <c r="F116" i="49"/>
  <c r="F121" i="49" s="1"/>
  <c r="F128" i="49" s="1"/>
  <c r="E116" i="49"/>
  <c r="E121" i="49" s="1"/>
  <c r="E128" i="49" s="1"/>
  <c r="E116" i="46"/>
  <c r="E121" i="46" s="1"/>
  <c r="E128" i="46" s="1"/>
  <c r="C116" i="46"/>
  <c r="C121" i="46" s="1"/>
  <c r="C128" i="46" s="1"/>
  <c r="L116" i="46"/>
  <c r="L121" i="46" s="1"/>
  <c r="L128" i="46" s="1"/>
  <c r="O116" i="46"/>
  <c r="O121" i="46" s="1"/>
  <c r="O128" i="46" s="1"/>
  <c r="M116" i="46"/>
  <c r="M121" i="46" s="1"/>
  <c r="M128" i="46" s="1"/>
  <c r="F116" i="46"/>
  <c r="F121" i="46" s="1"/>
  <c r="F128" i="46" s="1"/>
  <c r="D116" i="46"/>
  <c r="D121" i="46" s="1"/>
  <c r="D128" i="46" s="1"/>
  <c r="K116" i="46"/>
  <c r="K121" i="46" s="1"/>
  <c r="K128" i="46" s="1"/>
  <c r="G47" i="78"/>
  <c r="G49" i="78" s="1"/>
  <c r="L83" i="49"/>
  <c r="L110" i="49" s="1"/>
  <c r="L112" i="49" s="1"/>
  <c r="N83" i="49"/>
  <c r="N110" i="49" s="1"/>
  <c r="N112" i="49" s="1"/>
  <c r="N83" i="46"/>
  <c r="N110" i="46" s="1"/>
  <c r="N112" i="46" s="1"/>
  <c r="K28" i="13"/>
  <c r="K26" i="13" s="1"/>
  <c r="K30" i="13"/>
  <c r="K31" i="13" s="1"/>
  <c r="L23" i="13"/>
  <c r="L24" i="13" s="1"/>
  <c r="L14" i="13"/>
  <c r="L15" i="13" s="1"/>
  <c r="L17" i="13" s="1"/>
  <c r="P74" i="46"/>
  <c r="P76" i="46" s="1"/>
  <c r="P74" i="49"/>
  <c r="P76" i="49" s="1"/>
  <c r="E34" i="11" l="1"/>
  <c r="N32" i="11"/>
  <c r="G53" i="78"/>
  <c r="G57" i="78" s="1"/>
  <c r="G64" i="78" s="1"/>
  <c r="L116" i="49"/>
  <c r="L121" i="49" s="1"/>
  <c r="L128" i="49" s="1"/>
  <c r="N116" i="46"/>
  <c r="N121" i="46" s="1"/>
  <c r="N128" i="46" s="1"/>
  <c r="E40" i="2" s="1"/>
  <c r="N116" i="49"/>
  <c r="N121" i="49" s="1"/>
  <c r="N128" i="49" s="1"/>
  <c r="P83" i="49"/>
  <c r="P110" i="49" s="1"/>
  <c r="P112" i="49" s="1"/>
  <c r="P83" i="46"/>
  <c r="P110" i="46" s="1"/>
  <c r="P112" i="46" s="1"/>
  <c r="L30" i="13"/>
  <c r="L31" i="13" s="1"/>
  <c r="L28" i="13"/>
  <c r="L26" i="13" s="1"/>
  <c r="E35" i="11" l="1"/>
  <c r="E36" i="11"/>
  <c r="E40" i="11"/>
  <c r="N34" i="11"/>
  <c r="P116" i="49"/>
  <c r="P121" i="49" s="1"/>
  <c r="P128" i="49" s="1"/>
  <c r="P116" i="46"/>
  <c r="P121" i="46" s="1"/>
  <c r="P128" i="46" s="1"/>
  <c r="F40" i="2" s="1"/>
  <c r="E37" i="11" l="1"/>
  <c r="N35" i="11"/>
  <c r="N37" i="11" s="1"/>
  <c r="N36" i="11"/>
  <c r="N40" i="11"/>
  <c r="A37" i="39"/>
  <c r="A36" i="39"/>
  <c r="A34" i="39"/>
  <c r="A33" i="39"/>
  <c r="A32" i="39"/>
  <c r="F13" i="39"/>
  <c r="G8" i="39"/>
  <c r="J8" i="39" s="1"/>
  <c r="E13" i="39"/>
  <c r="D13" i="39"/>
  <c r="G7" i="39"/>
  <c r="J7" i="39" s="1"/>
  <c r="E68" i="24"/>
  <c r="F68" i="24" s="1"/>
  <c r="E65" i="24"/>
  <c r="F65" i="24" s="1"/>
  <c r="E64" i="24"/>
  <c r="F64" i="24" s="1"/>
  <c r="E54" i="24"/>
  <c r="F54" i="24" s="1"/>
  <c r="K41" i="24"/>
  <c r="E41" i="24"/>
  <c r="F41" i="24" s="1"/>
  <c r="K28" i="24"/>
  <c r="E28" i="24"/>
  <c r="F28" i="24" s="1"/>
  <c r="J13" i="24"/>
  <c r="I13" i="24"/>
  <c r="H13" i="24"/>
  <c r="G13" i="24"/>
  <c r="D13" i="24"/>
  <c r="C13" i="24"/>
  <c r="K12" i="24"/>
  <c r="E12" i="24"/>
  <c r="F12" i="24" s="1"/>
  <c r="K11" i="24"/>
  <c r="E11" i="24"/>
  <c r="F11" i="24" s="1"/>
  <c r="K10" i="24"/>
  <c r="E10" i="24"/>
  <c r="F10" i="24" s="1"/>
  <c r="K9" i="24"/>
  <c r="E9" i="24"/>
  <c r="F9" i="24" s="1"/>
  <c r="K8" i="24"/>
  <c r="E8" i="24"/>
  <c r="F8" i="24" s="1"/>
  <c r="F7" i="24"/>
  <c r="G13" i="39" l="1"/>
  <c r="F19" i="39"/>
  <c r="E32" i="2"/>
  <c r="F32" i="2" s="1"/>
  <c r="D19" i="39"/>
  <c r="F13" i="24"/>
  <c r="K13" i="24"/>
  <c r="E13" i="24"/>
  <c r="E31" i="2"/>
  <c r="F31" i="2" s="1"/>
  <c r="N24" i="11"/>
  <c r="M24" i="11"/>
  <c r="M25" i="11" s="1"/>
  <c r="L24" i="11"/>
  <c r="L25" i="11" s="1"/>
  <c r="I24" i="11"/>
  <c r="I25" i="11" s="1"/>
  <c r="H24" i="11"/>
  <c r="H25" i="11" s="1"/>
  <c r="G24" i="11"/>
  <c r="G25" i="11" s="1"/>
  <c r="F24" i="11"/>
  <c r="F25" i="11" s="1"/>
  <c r="E24" i="11"/>
  <c r="E25" i="11" s="1"/>
  <c r="D24" i="11"/>
  <c r="D25" i="11" s="1"/>
  <c r="C25" i="11"/>
  <c r="N11" i="11"/>
  <c r="J13" i="39" l="1"/>
  <c r="E19" i="39"/>
  <c r="G18" i="39"/>
  <c r="N25" i="11"/>
  <c r="E30" i="2"/>
  <c r="F30" i="2" s="1"/>
  <c r="P12" i="11"/>
  <c r="G19" i="39" l="1"/>
  <c r="F89" i="74"/>
  <c r="F90" i="74" s="1"/>
  <c r="F94" i="74" s="1"/>
  <c r="F95" i="74" s="1"/>
  <c r="F102" i="74" s="1"/>
  <c r="F126" i="74" s="1"/>
  <c r="G89" i="74"/>
  <c r="G90" i="74" s="1"/>
  <c r="G94" i="74" s="1"/>
  <c r="G95" i="74" s="1"/>
  <c r="G102" i="74" s="1"/>
  <c r="J89" i="74"/>
  <c r="J90" i="74" s="1"/>
  <c r="J94" i="74" s="1"/>
  <c r="J95" i="74" s="1"/>
  <c r="J102" i="74" s="1"/>
  <c r="J126" i="74" s="1"/>
  <c r="M89" i="74"/>
  <c r="M90" i="74" s="1"/>
  <c r="M94" i="74" s="1"/>
  <c r="M95" i="74" s="1"/>
  <c r="M102" i="74" s="1"/>
  <c r="M126" i="74" s="1"/>
  <c r="I90" i="75"/>
  <c r="I94" i="75" s="1"/>
  <c r="I95" i="75" s="1"/>
  <c r="I102" i="75" s="1"/>
  <c r="I126" i="75" s="1"/>
  <c r="E89" i="74"/>
  <c r="E90" i="74" s="1"/>
  <c r="E94" i="74" s="1"/>
  <c r="E95" i="74" s="1"/>
  <c r="E102" i="74" s="1"/>
  <c r="E126" i="74" s="1"/>
  <c r="I89" i="74"/>
  <c r="I90" i="74" s="1"/>
  <c r="I94" i="74" s="1"/>
  <c r="I95" i="74" s="1"/>
  <c r="I102" i="74" s="1"/>
  <c r="I126" i="74" s="1"/>
  <c r="L90" i="75"/>
  <c r="L94" i="75" s="1"/>
  <c r="L95" i="75" s="1"/>
  <c r="L102" i="75" s="1"/>
  <c r="L126" i="75" s="1"/>
  <c r="J90" i="75"/>
  <c r="J94" i="75" s="1"/>
  <c r="J95" i="75" s="1"/>
  <c r="J102" i="75" s="1"/>
  <c r="J126" i="75" s="1"/>
  <c r="D89" i="74"/>
  <c r="D90" i="74" s="1"/>
  <c r="D94" i="74" s="1"/>
  <c r="D95" i="74" s="1"/>
  <c r="D102" i="74" s="1"/>
  <c r="D126" i="74" s="1"/>
  <c r="E90" i="75"/>
  <c r="E94" i="75" s="1"/>
  <c r="C89" i="74"/>
  <c r="E95" i="75"/>
  <c r="E102" i="75" s="1"/>
  <c r="E126" i="75" s="1"/>
  <c r="G90" i="75"/>
  <c r="G94" i="75" s="1"/>
  <c r="G95" i="75" s="1"/>
  <c r="G102" i="75" s="1"/>
  <c r="G126" i="75" s="1"/>
  <c r="H90" i="75"/>
  <c r="H94" i="75" s="1"/>
  <c r="H95" i="75" s="1"/>
  <c r="H102" i="75" s="1"/>
  <c r="H126" i="75" s="1"/>
  <c r="F90" i="75"/>
  <c r="F94" i="75" s="1"/>
  <c r="F95" i="75" s="1"/>
  <c r="F102" i="75" s="1"/>
  <c r="F126" i="75" s="1"/>
  <c r="K90" i="75"/>
  <c r="K94" i="75" s="1"/>
  <c r="K95" i="75" s="1"/>
  <c r="K102" i="75" s="1"/>
  <c r="K126" i="75" s="1"/>
  <c r="M90" i="75"/>
  <c r="M94" i="75" s="1"/>
  <c r="M95" i="75" s="1"/>
  <c r="M102" i="75" s="1"/>
  <c r="M126" i="75" s="1"/>
  <c r="M132" i="75" s="1"/>
  <c r="M136" i="75" s="1"/>
  <c r="M143" i="75" s="1"/>
  <c r="H89" i="74"/>
  <c r="H90" i="74" s="1"/>
  <c r="H94" i="74" s="1"/>
  <c r="H95" i="74" s="1"/>
  <c r="H102" i="74" s="1"/>
  <c r="H126" i="74" s="1"/>
  <c r="N90" i="75"/>
  <c r="N94" i="75" s="1"/>
  <c r="N95" i="75" s="1"/>
  <c r="N102" i="75" s="1"/>
  <c r="N126" i="75" s="1"/>
  <c r="K89" i="74"/>
  <c r="K90" i="74" s="1"/>
  <c r="K94" i="74" s="1"/>
  <c r="K95" i="74" s="1"/>
  <c r="K102" i="74" s="1"/>
  <c r="K126" i="74" s="1"/>
  <c r="D90" i="75"/>
  <c r="D94" i="75" s="1"/>
  <c r="D95" i="75"/>
  <c r="D102" i="75" s="1"/>
  <c r="D126" i="75" s="1"/>
  <c r="C90" i="75"/>
  <c r="C94" i="75" s="1"/>
  <c r="C95" i="75" s="1"/>
  <c r="H132" i="75" l="1"/>
  <c r="H136" i="75" s="1"/>
  <c r="H143" i="75" s="1"/>
  <c r="I132" i="75"/>
  <c r="I136" i="75" s="1"/>
  <c r="I143" i="75" s="1"/>
  <c r="J132" i="75"/>
  <c r="J136" i="75" s="1"/>
  <c r="J143" i="75" s="1"/>
  <c r="N132" i="75"/>
  <c r="N136" i="75" s="1"/>
  <c r="N143" i="75" s="1"/>
  <c r="F132" i="75"/>
  <c r="F136" i="75" s="1"/>
  <c r="F143" i="75" s="1"/>
  <c r="K132" i="75"/>
  <c r="K136" i="75" s="1"/>
  <c r="K143" i="75" s="1"/>
  <c r="G132" i="75"/>
  <c r="G136" i="75" s="1"/>
  <c r="G143" i="75" s="1"/>
  <c r="E132" i="75"/>
  <c r="E136" i="75" s="1"/>
  <c r="E143" i="75" s="1"/>
  <c r="D132" i="75"/>
  <c r="D136" i="75" s="1"/>
  <c r="D143" i="75" s="1"/>
  <c r="J18" i="39"/>
  <c r="J19" i="39" s="1"/>
  <c r="M132" i="74"/>
  <c r="M136" i="74" s="1"/>
  <c r="M143" i="74" s="1"/>
  <c r="D132" i="74"/>
  <c r="D136" i="74" s="1"/>
  <c r="D143" i="74" s="1"/>
  <c r="I132" i="74"/>
  <c r="I136" i="74" s="1"/>
  <c r="I143" i="74" s="1"/>
  <c r="H132" i="74"/>
  <c r="H136" i="74" s="1"/>
  <c r="H143" i="74" s="1"/>
  <c r="F132" i="74"/>
  <c r="F136" i="74" s="1"/>
  <c r="F143" i="74" s="1"/>
  <c r="E132" i="74"/>
  <c r="E136" i="74" s="1"/>
  <c r="E143" i="74" s="1"/>
  <c r="K132" i="74"/>
  <c r="K136" i="74" s="1"/>
  <c r="K143" i="74" s="1"/>
  <c r="J132" i="74"/>
  <c r="J136" i="74" s="1"/>
  <c r="J143" i="74" s="1"/>
  <c r="G126" i="74"/>
  <c r="L89" i="74"/>
  <c r="L90" i="74" s="1"/>
  <c r="L94" i="74" s="1"/>
  <c r="L95" i="74" s="1"/>
  <c r="L102" i="74" s="1"/>
  <c r="L126" i="74" s="1"/>
  <c r="C102" i="75"/>
  <c r="C126" i="75" s="1"/>
  <c r="C132" i="75" s="1"/>
  <c r="C90" i="74"/>
  <c r="C94" i="74" s="1"/>
  <c r="C95" i="74" s="1"/>
  <c r="C102" i="74" s="1"/>
  <c r="N89" i="74" l="1"/>
  <c r="N90" i="74" s="1"/>
  <c r="N94" i="74" s="1"/>
  <c r="N95" i="74" s="1"/>
  <c r="N102" i="74" s="1"/>
  <c r="N126" i="74" s="1"/>
  <c r="N132" i="74" s="1"/>
  <c r="G132" i="74"/>
  <c r="G136" i="74" s="1"/>
  <c r="G143" i="74" s="1"/>
  <c r="N133" i="74"/>
  <c r="C126" i="74"/>
  <c r="C136" i="75"/>
  <c r="C143" i="75" s="1"/>
  <c r="L132" i="75"/>
  <c r="L136" i="75" s="1"/>
  <c r="L143" i="75" s="1"/>
  <c r="C132" i="74" l="1"/>
  <c r="N134" i="74"/>
  <c r="N136" i="74" s="1"/>
  <c r="N143" i="74" s="1"/>
  <c r="E39" i="2" s="1"/>
  <c r="F39" i="2" s="1"/>
  <c r="C136" i="74" l="1"/>
  <c r="C143" i="74" s="1"/>
  <c r="L132" i="74"/>
  <c r="L136" i="74" s="1"/>
  <c r="L143" i="7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<sst xmlns="http://schemas.openxmlformats.org/spreadsheetml/2006/main" count="6055" uniqueCount="1392">
  <si>
    <t>Paragraph 3.02</t>
  </si>
  <si>
    <t>CERTIFICATION STATEMENT OF</t>
  </si>
  <si>
    <t xml:space="preserve">TO THE </t>
  </si>
  <si>
    <t>Arizona Health Care Cost Containment System</t>
  </si>
  <si>
    <t>FOR THE QUARTER ENDED</t>
  </si>
  <si>
    <t>Name of Preparer</t>
  </si>
  <si>
    <t>Title</t>
  </si>
  <si>
    <t>Phone Number</t>
  </si>
  <si>
    <t>I hereby attest that the information submitted in the reports herein is current, complete, and</t>
  </si>
  <si>
    <t>accurate to the best of my knowledge.  I understand that whoever knowingly and willfully</t>
  </si>
  <si>
    <t>makes or causes to be made a false statement or representation on the reports may be</t>
  </si>
  <si>
    <t>prosecuted under the applicable state laws.  In addition, knowingly and willfully failing to</t>
  </si>
  <si>
    <t>fully and accurately disclose the information requested may result in denial of a request to</t>
  </si>
  <si>
    <t>participate, or where the entity already participates, a termination of a Contractor's agreement or</t>
  </si>
  <si>
    <t xml:space="preserve">contract with the Arizona Health Care Cost Containment System.  Failure to sign this Certification </t>
  </si>
  <si>
    <t xml:space="preserve">Statement, either by written or electronic signature, will result in AHCCCS' non acceptance of </t>
  </si>
  <si>
    <t>the attached reports.</t>
  </si>
  <si>
    <t>(Date Signed)</t>
  </si>
  <si>
    <t>Chief Executive Officer Signature</t>
  </si>
  <si>
    <t>Chief Executive Officer Name Printed</t>
  </si>
  <si>
    <t>Chief Financial Officer Signature</t>
  </si>
  <si>
    <t>Chief Financial  Officer Name Printed</t>
  </si>
  <si>
    <t>Paragraph 3.01</t>
  </si>
  <si>
    <t>Financial Reporting Template Instructions:</t>
  </si>
  <si>
    <t>This template has been set up to mirror the Reporting Guide for ACC and ACC-RBHA Contractors.</t>
  </si>
  <si>
    <t>1.  On the Certification cover sheet, fill in the Contractor name, plan number(s), period ended, preparer's information, and signatures.</t>
  </si>
  <si>
    <t>2.  Enter information in red cells only in all spreadsheets.  Each sheet must be entered separately.</t>
  </si>
  <si>
    <t xml:space="preserve">3.  Each quarter, select the Contractor Name from the drop down menu and change "quarter ended" date in the Audit Report.  This will change information on each sheet and auto populate dates where applicable. </t>
  </si>
  <si>
    <t xml:space="preserve">4.  Each quarter, prior to entering information, zero the previous quarter information (red cells only). </t>
  </si>
  <si>
    <t xml:space="preserve">    The totals on the schedules should agree to the totals as per the Balance Sheet or Income Statement</t>
  </si>
  <si>
    <t>5.  Parent Company financial information is an additional report (Balance Sheet and Income Statement only) that should be completed.</t>
  </si>
  <si>
    <t xml:space="preserve">6.  Confirm that audit check figures below match.  If they do not match, please submit a separate enclosure explaining why the check figures </t>
  </si>
  <si>
    <t xml:space="preserve">     do not match.</t>
  </si>
  <si>
    <t>7. Upload financial package to SharePoint.</t>
  </si>
  <si>
    <t xml:space="preserve">8.  All worksheets should be submitted every quarter or as requested by AHCCCS.  </t>
  </si>
  <si>
    <t>Audit Report</t>
  </si>
  <si>
    <t>Contractor Name:</t>
  </si>
  <si>
    <t>Arizona Complete Health</t>
  </si>
  <si>
    <t>Quarter Ended:</t>
  </si>
  <si>
    <t>mm/dd/yyyy</t>
  </si>
  <si>
    <t>Fiscal Year End:</t>
  </si>
  <si>
    <t>Contract Year End:</t>
  </si>
  <si>
    <t>Autopopulates - no input required</t>
  </si>
  <si>
    <t>Total Assets</t>
  </si>
  <si>
    <t>Liabilities +  Total Equity</t>
  </si>
  <si>
    <t>Balance Sheet Total Assets</t>
  </si>
  <si>
    <t xml:space="preserve"> = Balance Sheet Total Liabilities + Balance Sheet Total Equity/Net Assets</t>
  </si>
  <si>
    <t>Supplemental Schedules agree to Balance Sheet and Revenue, Expense and Equity Statement line items:</t>
  </si>
  <si>
    <t>Balance Sheet</t>
  </si>
  <si>
    <t>Supplement Schedule</t>
  </si>
  <si>
    <t>Receivables/Payables E-1</t>
  </si>
  <si>
    <t>Other Assets E-2</t>
  </si>
  <si>
    <t>Other Liabilities E-3</t>
  </si>
  <si>
    <t>APM E-3a</t>
  </si>
  <si>
    <t>Income Statement</t>
  </si>
  <si>
    <t xml:space="preserve">Medical Loss Ratio </t>
  </si>
  <si>
    <t>Addtl Details: State Directed Payments Revenue (by contract year) = MLR H-1</t>
  </si>
  <si>
    <t>Quarterly Summaries</t>
  </si>
  <si>
    <t xml:space="preserve">For the quarter reported, TXIX Net Profit (Loss) on Income Statement </t>
  </si>
  <si>
    <t xml:space="preserve"> = TXIX Net Profit (Loss) on Income Statement Summary</t>
  </si>
  <si>
    <t xml:space="preserve">For the quarter reported, NTXIX Net Profit (Loss) on Income Statement </t>
  </si>
  <si>
    <t xml:space="preserve"> = NTXIX Net Profit (Loss) on Income Statement Summary</t>
  </si>
  <si>
    <t>Paragraph 3.04: Balance Sheet</t>
  </si>
  <si>
    <t>Year End:</t>
  </si>
  <si>
    <t>1st Qtr</t>
  </si>
  <si>
    <t>2nd Qtr</t>
  </si>
  <si>
    <t>3rd Qtr</t>
  </si>
  <si>
    <t>4th Qtr</t>
  </si>
  <si>
    <t>as of:</t>
  </si>
  <si>
    <t>BALANCE SHEET</t>
  </si>
  <si>
    <t>ASSETS</t>
  </si>
  <si>
    <t>Current Assets</t>
  </si>
  <si>
    <t>10105-01</t>
  </si>
  <si>
    <t>Cash and Cash Equivalents</t>
  </si>
  <si>
    <t>10110-01</t>
  </si>
  <si>
    <t>Short-term Investments</t>
  </si>
  <si>
    <t>10115-01</t>
  </si>
  <si>
    <t>Capitation/Non-Title XIX.XXI Funding/Supplement/Risk Adj Receivable</t>
  </si>
  <si>
    <t>10120-01</t>
  </si>
  <si>
    <t>Reinsurance Receivable</t>
  </si>
  <si>
    <t>10125-01</t>
  </si>
  <si>
    <t>Reconciliation/Settlement Receivable</t>
  </si>
  <si>
    <t>10130-01</t>
  </si>
  <si>
    <t>Investment Income Receivable</t>
  </si>
  <si>
    <t>10135-01</t>
  </si>
  <si>
    <t>Current Due from Affiliates/Other Funds</t>
  </si>
  <si>
    <t>10140-01</t>
  </si>
  <si>
    <t>Alternative Payment Model Receivable From Providers</t>
  </si>
  <si>
    <t>10145-01</t>
  </si>
  <si>
    <t>Other Current Assets</t>
  </si>
  <si>
    <t>Total Current Assets</t>
  </si>
  <si>
    <t>Other Assets</t>
  </si>
  <si>
    <t>10205-01</t>
  </si>
  <si>
    <t>General Performance Bond</t>
  </si>
  <si>
    <t>10210-01</t>
  </si>
  <si>
    <t>Restricted Cash and Other Assets</t>
  </si>
  <si>
    <t>10215-01</t>
  </si>
  <si>
    <t>Long-term Investments</t>
  </si>
  <si>
    <t>10220-01</t>
  </si>
  <si>
    <t>Non-Current Due from Affiliates/Other Funds</t>
  </si>
  <si>
    <t>10225-01</t>
  </si>
  <si>
    <t>Other Non-Current Assets</t>
  </si>
  <si>
    <t xml:space="preserve"> Total Other Assets</t>
  </si>
  <si>
    <t>Property and Equipment</t>
  </si>
  <si>
    <t>10305-01</t>
  </si>
  <si>
    <t>Land</t>
  </si>
  <si>
    <t>10305-05</t>
  </si>
  <si>
    <t>Buildings</t>
  </si>
  <si>
    <t>10305-10</t>
  </si>
  <si>
    <t>Leasehold Improvements</t>
  </si>
  <si>
    <t>10305-15</t>
  </si>
  <si>
    <t>Furniture and Equipment</t>
  </si>
  <si>
    <t>10305-20</t>
  </si>
  <si>
    <t>Other Property and Equipment</t>
  </si>
  <si>
    <t>10305-99</t>
  </si>
  <si>
    <t>Total Property and Equipment</t>
  </si>
  <si>
    <t>10330-01</t>
  </si>
  <si>
    <t>Accumulated depreciation/amortization</t>
  </si>
  <si>
    <t xml:space="preserve"> Net Property and Equipment</t>
  </si>
  <si>
    <t>TOTAL ASSETS</t>
  </si>
  <si>
    <t>LIABILITIES</t>
  </si>
  <si>
    <t>Current Liabilities</t>
  </si>
  <si>
    <t>20105-01</t>
  </si>
  <si>
    <t>Accounts Payable</t>
  </si>
  <si>
    <t>20110-01</t>
  </si>
  <si>
    <t>Accrued administrative expenses</t>
  </si>
  <si>
    <t>20115-01</t>
  </si>
  <si>
    <t>Payable to Providers</t>
  </si>
  <si>
    <t>20120-01</t>
  </si>
  <si>
    <t>Hospitalization Payable</t>
  </si>
  <si>
    <t>20120-05</t>
  </si>
  <si>
    <t>Physician Payable</t>
  </si>
  <si>
    <t>20120-10</t>
  </si>
  <si>
    <t>Other Medical Payable</t>
  </si>
  <si>
    <t>20120-99</t>
  </si>
  <si>
    <t>Medical Claims Payable</t>
  </si>
  <si>
    <t>20125-01</t>
  </si>
  <si>
    <t>Reconciliation/Settlement Payable</t>
  </si>
  <si>
    <t>20130-01</t>
  </si>
  <si>
    <t>Alternative Payment Model Payable to Providers</t>
  </si>
  <si>
    <t>20135-01</t>
  </si>
  <si>
    <t>Current Portion Long-term Debt</t>
  </si>
  <si>
    <t>20140-01</t>
  </si>
  <si>
    <t>Current Due to Affiliates/Other Funds</t>
  </si>
  <si>
    <t>20145-01</t>
  </si>
  <si>
    <t>Other Current Liabilities</t>
  </si>
  <si>
    <t>Total Current Liabilities</t>
  </si>
  <si>
    <t>Other Liabilities</t>
  </si>
  <si>
    <t>20205-01</t>
  </si>
  <si>
    <t>Non-Current Portion Long-term debt</t>
  </si>
  <si>
    <t>20210-01</t>
  </si>
  <si>
    <t>Non-Current Due to Affiliates/Other Funds</t>
  </si>
  <si>
    <t>20215-01</t>
  </si>
  <si>
    <t>Other Non-Current Liabilities</t>
  </si>
  <si>
    <t xml:space="preserve"> Total Other Liabilities</t>
  </si>
  <si>
    <t>TOTAL LIABILITIES</t>
  </si>
  <si>
    <t>EQUITY/NET ASSETS</t>
  </si>
  <si>
    <t>30105-01</t>
  </si>
  <si>
    <t>Preferred stock</t>
  </si>
  <si>
    <t>30110-01</t>
  </si>
  <si>
    <t>Common stock</t>
  </si>
  <si>
    <t>30115-01</t>
  </si>
  <si>
    <t>Treasury stock</t>
  </si>
  <si>
    <t>30120-01</t>
  </si>
  <si>
    <t>Additional paid-in capital</t>
  </si>
  <si>
    <t>30125-01</t>
  </si>
  <si>
    <t>Contributed capital</t>
  </si>
  <si>
    <t>30130-01</t>
  </si>
  <si>
    <t>Restricted Net Assets</t>
  </si>
  <si>
    <t>30140-01</t>
  </si>
  <si>
    <t>Retained earnings - beginning</t>
  </si>
  <si>
    <t>30140-05</t>
  </si>
  <si>
    <t>Net Income / (Loss) YTD</t>
  </si>
  <si>
    <t>30140-15</t>
  </si>
  <si>
    <t>Transfer In/Out</t>
  </si>
  <si>
    <t>30140-99</t>
  </si>
  <si>
    <t>Retained Earnings/Fund Balance</t>
  </si>
  <si>
    <t>30150-01</t>
  </si>
  <si>
    <t>Unrealized Gains (Losses)</t>
  </si>
  <si>
    <t>TOTAL EQUITY/NET ASSETS</t>
  </si>
  <si>
    <t>TOTAL LIABILITIES &amp; EQUITY/NET ASSETS</t>
  </si>
  <si>
    <t>Paragraph 3.05: TXIX Income Statement</t>
  </si>
  <si>
    <t>YTD</t>
  </si>
  <si>
    <t>TXIX/XXI Income Statement Summary</t>
  </si>
  <si>
    <t>Title XIX/XXI</t>
  </si>
  <si>
    <t>00999</t>
  </si>
  <si>
    <t xml:space="preserve">    Total Member Months</t>
  </si>
  <si>
    <t>REVENUE</t>
  </si>
  <si>
    <t>40105-01</t>
  </si>
  <si>
    <t>Capitation</t>
  </si>
  <si>
    <t>40115-01</t>
  </si>
  <si>
    <t>Alternative Payment Model Initiatives Reconciliation/Settlement</t>
  </si>
  <si>
    <t>40120-01</t>
  </si>
  <si>
    <t>Delivery Supplement</t>
  </si>
  <si>
    <t>40130-01</t>
  </si>
  <si>
    <t>Prospective Tiered Reconciliation Settlement</t>
  </si>
  <si>
    <t>40145-01</t>
  </si>
  <si>
    <t xml:space="preserve">Other Reconciliation Settlements </t>
  </si>
  <si>
    <t>40165-01</t>
  </si>
  <si>
    <t>State Directed Payments Revenue</t>
  </si>
  <si>
    <t>40170-01</t>
  </si>
  <si>
    <t>Differential Adjusted Payments Revenue</t>
  </si>
  <si>
    <t>40305-01</t>
  </si>
  <si>
    <t>Investment Income</t>
  </si>
  <si>
    <t>40310-01</t>
  </si>
  <si>
    <t xml:space="preserve">Other Income </t>
  </si>
  <si>
    <t>TOTAL REVENUE</t>
  </si>
  <si>
    <t>EXPENSES</t>
  </si>
  <si>
    <t>Hospitalization</t>
  </si>
  <si>
    <t>50105-01</t>
  </si>
  <si>
    <t>Hospital Inpatient</t>
  </si>
  <si>
    <t>Total Hospitalization</t>
  </si>
  <si>
    <t>Medical Compensation</t>
  </si>
  <si>
    <t>50205-01</t>
  </si>
  <si>
    <t>Primary Care Physician Services</t>
  </si>
  <si>
    <t>50215-01</t>
  </si>
  <si>
    <t>Referral Physician Services</t>
  </si>
  <si>
    <t>50220-01</t>
  </si>
  <si>
    <t>PH FQHC/RHC Services</t>
  </si>
  <si>
    <t>50225-01</t>
  </si>
  <si>
    <t>Other Professional Services</t>
  </si>
  <si>
    <t>Total Medical Comp</t>
  </si>
  <si>
    <t>Other Medical Expenses</t>
  </si>
  <si>
    <t>50305-01</t>
  </si>
  <si>
    <t>Emergency Facility Services</t>
  </si>
  <si>
    <t>50310-01</t>
  </si>
  <si>
    <t>Pharmacy</t>
  </si>
  <si>
    <t>50315-01</t>
  </si>
  <si>
    <t>Laboratory, Radiology and Medical Imaging</t>
  </si>
  <si>
    <t>50320-01</t>
  </si>
  <si>
    <t>Outpatient Facility</t>
  </si>
  <si>
    <t>50325-01</t>
  </si>
  <si>
    <t>Durable Medical Equipment</t>
  </si>
  <si>
    <t>50330-01</t>
  </si>
  <si>
    <t>Dental</t>
  </si>
  <si>
    <t>50335-01</t>
  </si>
  <si>
    <t>Transportation</t>
  </si>
  <si>
    <t>50340-00</t>
  </si>
  <si>
    <t>Nursing Facility, Home Health Care</t>
  </si>
  <si>
    <t>50345-01</t>
  </si>
  <si>
    <t>Therapies</t>
  </si>
  <si>
    <t>50350-01</t>
  </si>
  <si>
    <t>Alternative Payment Model Performance Based Payments to Providers</t>
  </si>
  <si>
    <t>50350-05</t>
  </si>
  <si>
    <t>Provider Payments Attributable to State Directed Payments</t>
  </si>
  <si>
    <t>50350-10</t>
  </si>
  <si>
    <t>Differential Adjusted Payments to Providers</t>
  </si>
  <si>
    <t>50370-01</t>
  </si>
  <si>
    <t>Total Other Medical</t>
  </si>
  <si>
    <t>TOTAL MEDICAL EXP</t>
  </si>
  <si>
    <t>Behavioral Health</t>
  </si>
  <si>
    <t>Treatment Services</t>
  </si>
  <si>
    <t>60105-01</t>
  </si>
  <si>
    <t>Counseling</t>
  </si>
  <si>
    <t>60105-05</t>
  </si>
  <si>
    <t>Assessment, Evaluation and Screening</t>
  </si>
  <si>
    <t>60105-15</t>
  </si>
  <si>
    <t>Other Treatment Services</t>
  </si>
  <si>
    <t>Total Treatment Services</t>
  </si>
  <si>
    <t>Rehabilitation Services</t>
  </si>
  <si>
    <t>60205-01</t>
  </si>
  <si>
    <t>Living Skills Training</t>
  </si>
  <si>
    <t>60205-05</t>
  </si>
  <si>
    <t>Cognitive Rehabilitation</t>
  </si>
  <si>
    <t>60205-10</t>
  </si>
  <si>
    <t>Health Promotion</t>
  </si>
  <si>
    <t>60205-15</t>
  </si>
  <si>
    <t>Supported Employment Services</t>
  </si>
  <si>
    <t>Total Rehabilitation Services</t>
  </si>
  <si>
    <t>Medical Services</t>
  </si>
  <si>
    <t>60305-20</t>
  </si>
  <si>
    <t>Physician Services</t>
  </si>
  <si>
    <t>Total Medical Services</t>
  </si>
  <si>
    <t>Support Services</t>
  </si>
  <si>
    <t>60405-01</t>
  </si>
  <si>
    <t>Case Management</t>
  </si>
  <si>
    <t>60405-10</t>
  </si>
  <si>
    <t>Family Support</t>
  </si>
  <si>
    <t>60405-15</t>
  </si>
  <si>
    <t>Peer Support</t>
  </si>
  <si>
    <t>60405-45</t>
  </si>
  <si>
    <t>Other Support Services</t>
  </si>
  <si>
    <t>Total Support Services</t>
  </si>
  <si>
    <t>Crisis Intervention Services</t>
  </si>
  <si>
    <t>60505-01</t>
  </si>
  <si>
    <t>Crisis Intervention - Mobile</t>
  </si>
  <si>
    <t>60505-05</t>
  </si>
  <si>
    <t>Crisis Intervention - Stabilization</t>
  </si>
  <si>
    <t>60505-10</t>
  </si>
  <si>
    <t>Crisis Intervention - Telephone</t>
  </si>
  <si>
    <t>Total Crisis Intervention Services</t>
  </si>
  <si>
    <t>Inpatient Services</t>
  </si>
  <si>
    <t>60605-01</t>
  </si>
  <si>
    <t>Hospital</t>
  </si>
  <si>
    <t>60605-05</t>
  </si>
  <si>
    <t>Sub acute Facility</t>
  </si>
  <si>
    <t>60605-10</t>
  </si>
  <si>
    <t>Residential Treatment Center (RTC)</t>
  </si>
  <si>
    <t>60605-15</t>
  </si>
  <si>
    <t>Inpatient Services, Professional</t>
  </si>
  <si>
    <t>Total Inpatient Services</t>
  </si>
  <si>
    <t>Residential Services</t>
  </si>
  <si>
    <t>60705-01</t>
  </si>
  <si>
    <t>Behavioral Health Residential Facilities</t>
  </si>
  <si>
    <t>60705-10</t>
  </si>
  <si>
    <t>Room and Board</t>
  </si>
  <si>
    <t>Total Residential Services</t>
  </si>
  <si>
    <t>Behavioral Health Day Program</t>
  </si>
  <si>
    <t>60805-01</t>
  </si>
  <si>
    <t>Supervised Day Program</t>
  </si>
  <si>
    <t>60805-05</t>
  </si>
  <si>
    <t>Therapeutic Day Program</t>
  </si>
  <si>
    <t>60805-10</t>
  </si>
  <si>
    <t>Medical Day Program</t>
  </si>
  <si>
    <t>Total Behavioral Health Day Program</t>
  </si>
  <si>
    <t>61005-01</t>
  </si>
  <si>
    <t>Pharmacy Expense</t>
  </si>
  <si>
    <t>Total Pharmacy Expense</t>
  </si>
  <si>
    <t>61100-01</t>
  </si>
  <si>
    <t>PPC BH Title XIX</t>
  </si>
  <si>
    <t>61105-01</t>
  </si>
  <si>
    <t>Other BH Services Not Reported Above</t>
  </si>
  <si>
    <t>61205-01</t>
  </si>
  <si>
    <t>BH FQHC/RHC Services</t>
  </si>
  <si>
    <t>TOTAL BH Medical Expenses</t>
  </si>
  <si>
    <t>TOTAL PH and BH Medical Expenses</t>
  </si>
  <si>
    <t>Less:</t>
  </si>
  <si>
    <t>70105-01</t>
  </si>
  <si>
    <t>Reinsurance Recoveries</t>
  </si>
  <si>
    <t>70205-02</t>
  </si>
  <si>
    <t>Third Party Liability</t>
  </si>
  <si>
    <t>70305-01</t>
  </si>
  <si>
    <t>Claim Overpayment Recoveries</t>
  </si>
  <si>
    <t>70310-05</t>
  </si>
  <si>
    <t>Pharmacy Rebates</t>
  </si>
  <si>
    <t>70310-10</t>
  </si>
  <si>
    <t>Pharmacy Performance Guarantees</t>
  </si>
  <si>
    <t>TOTAL NET MEDICAL EXP</t>
  </si>
  <si>
    <t>Administrative Expenses</t>
  </si>
  <si>
    <t>80105-01</t>
  </si>
  <si>
    <t>Compensation</t>
  </si>
  <si>
    <t>80205-01</t>
  </si>
  <si>
    <t>Occupancy</t>
  </si>
  <si>
    <t>80305-01</t>
  </si>
  <si>
    <t>Depreciation</t>
  </si>
  <si>
    <t>80405-01</t>
  </si>
  <si>
    <t>Care Management/Care Coordination</t>
  </si>
  <si>
    <t>80505-01</t>
  </si>
  <si>
    <t>Professional and Outside Services</t>
  </si>
  <si>
    <t>80605-01</t>
  </si>
  <si>
    <t>Office Supplies and Equipment</t>
  </si>
  <si>
    <t>80705-01</t>
  </si>
  <si>
    <t>Travel</t>
  </si>
  <si>
    <t>80805-01</t>
  </si>
  <si>
    <t>Repair and Maintenance</t>
  </si>
  <si>
    <t>80905-01</t>
  </si>
  <si>
    <t>Bank Service Charge</t>
  </si>
  <si>
    <t>81005-01</t>
  </si>
  <si>
    <t>Insurance</t>
  </si>
  <si>
    <t>81105-01</t>
  </si>
  <si>
    <t>Marketing</t>
  </si>
  <si>
    <t>81205-01</t>
  </si>
  <si>
    <t xml:space="preserve">Interest Expense </t>
  </si>
  <si>
    <t>81305-01</t>
  </si>
  <si>
    <t>Pharmacy Benefit Manager Expenses</t>
  </si>
  <si>
    <t>81405-01</t>
  </si>
  <si>
    <t>Fraud Reduction Expenses</t>
  </si>
  <si>
    <t>81505-01</t>
  </si>
  <si>
    <t>Third Party Activities</t>
  </si>
  <si>
    <t>81605-01</t>
  </si>
  <si>
    <t>Sub Capitation Block Administration</t>
  </si>
  <si>
    <t>81705-01</t>
  </si>
  <si>
    <t>Health Care Quality Improvement</t>
  </si>
  <si>
    <t>81810-01</t>
  </si>
  <si>
    <t>Program Integrity Fraud, Waste and Abuse Prevention</t>
  </si>
  <si>
    <t>82505-01</t>
  </si>
  <si>
    <t>Interpretation/Translation Services</t>
  </si>
  <si>
    <t>83005-01</t>
  </si>
  <si>
    <t>Other Administrative Expenses</t>
  </si>
  <si>
    <t>TOTAL ADMIN EXP</t>
  </si>
  <si>
    <t>TOTAL EXPENSES</t>
  </si>
  <si>
    <t>PROFIT (LOSS) FROM OPERATIONS</t>
  </si>
  <si>
    <t>88999-01</t>
  </si>
  <si>
    <t xml:space="preserve"> Non-Operations - Investment Income</t>
  </si>
  <si>
    <t>88999-02</t>
  </si>
  <si>
    <t xml:space="preserve"> Non-Operations - Other</t>
  </si>
  <si>
    <t>PROFIT (LOSS) FROM NON-OPERATIONS</t>
  </si>
  <si>
    <t>PROFIT (LOSS) BEFORE TAXES</t>
  </si>
  <si>
    <t>90105-01</t>
  </si>
  <si>
    <t>Income taxes</t>
  </si>
  <si>
    <t>90205-01</t>
  </si>
  <si>
    <t>Premium taxes</t>
  </si>
  <si>
    <t>Net Profit (Loss)</t>
  </si>
  <si>
    <t>990105-01</t>
  </si>
  <si>
    <t>Community Reinvestment</t>
  </si>
  <si>
    <t>990205-01</t>
  </si>
  <si>
    <t>Non-Covered Services</t>
  </si>
  <si>
    <t>990305-01</t>
  </si>
  <si>
    <t>Unreimbursed Performance Based Payments</t>
  </si>
  <si>
    <t>990405-01</t>
  </si>
  <si>
    <t>Value-Added Services</t>
  </si>
  <si>
    <t>Net Profit (Loss) After 990xxx-xx Accounts</t>
  </si>
  <si>
    <t>Paragraph 3.05: NTXIX Income Statement</t>
  </si>
  <si>
    <t>State Fiscal Year End:</t>
  </si>
  <si>
    <t>State Fiscal Year</t>
  </si>
  <si>
    <t>NTXIX/XXI Income Statement Summary</t>
  </si>
  <si>
    <t>NTXIX/XXI</t>
  </si>
  <si>
    <t>Member Months</t>
  </si>
  <si>
    <t>40205-01</t>
  </si>
  <si>
    <t>Non-Title XIX/XXI Revenue</t>
  </si>
  <si>
    <t>40210-01</t>
  </si>
  <si>
    <t>Specialty and Other Grants*</t>
  </si>
  <si>
    <t>40215-01</t>
  </si>
  <si>
    <t>Non-Title XIX/XXI Profit Limit</t>
  </si>
  <si>
    <t xml:space="preserve">Other Income* </t>
  </si>
  <si>
    <t>BH EXPENSES</t>
  </si>
  <si>
    <t>60105-10</t>
  </si>
  <si>
    <t>Other Professional</t>
  </si>
  <si>
    <t>60305-01</t>
  </si>
  <si>
    <t>Medication Services</t>
  </si>
  <si>
    <t>60305-05</t>
  </si>
  <si>
    <t>Medical Management</t>
  </si>
  <si>
    <t>60305-10</t>
  </si>
  <si>
    <t>Laboratory, Radiology &amp; Medical Imaging</t>
  </si>
  <si>
    <t>60305-15</t>
  </si>
  <si>
    <t>Electro-Convulsive Therapy</t>
  </si>
  <si>
    <t xml:space="preserve">Total Medical Services </t>
  </si>
  <si>
    <t>60405-05</t>
  </si>
  <si>
    <t>Personal Care Services</t>
  </si>
  <si>
    <t>60405-20</t>
  </si>
  <si>
    <t>Therapeutic Foster Care/Therapeutic Home</t>
  </si>
  <si>
    <t>60405-21</t>
  </si>
  <si>
    <t>Adult Behavioral Health Therapeutic Home</t>
  </si>
  <si>
    <t>60405-25</t>
  </si>
  <si>
    <t>Unskilled Respite Care</t>
  </si>
  <si>
    <t>60405-30</t>
  </si>
  <si>
    <t>Supported Housing</t>
  </si>
  <si>
    <t>60405-40</t>
  </si>
  <si>
    <t xml:space="preserve">Total Residential Services </t>
  </si>
  <si>
    <t>HIV Services</t>
  </si>
  <si>
    <t>60905-05</t>
  </si>
  <si>
    <t>HIV</t>
  </si>
  <si>
    <t>Total HIV Services</t>
  </si>
  <si>
    <t>BH Pharmacy Expenses</t>
  </si>
  <si>
    <t>BH Pharmacy Expense</t>
  </si>
  <si>
    <t>Other BH Service Expenses Not Reported Above</t>
  </si>
  <si>
    <t>Subtotal BH Medical Expenses</t>
  </si>
  <si>
    <t>61305-01</t>
  </si>
  <si>
    <t>Specialty and Other Grant Expenses</t>
  </si>
  <si>
    <t>Total BH Medical Expenses</t>
  </si>
  <si>
    <t>Claims Overpayment Recoveries</t>
  </si>
  <si>
    <t xml:space="preserve">Pharmacy Rebates </t>
  </si>
  <si>
    <t>Total Net Medical Expenses</t>
  </si>
  <si>
    <t xml:space="preserve">Depreciation </t>
  </si>
  <si>
    <t>Interest Expense</t>
  </si>
  <si>
    <t>Other Administrative Expenses*</t>
  </si>
  <si>
    <t>Subtotal Administrative Expenses</t>
  </si>
  <si>
    <t>83105-01</t>
  </si>
  <si>
    <t>Non-Title XIX/XXI Encounter Valuation Sanctions</t>
  </si>
  <si>
    <t>83205-01</t>
  </si>
  <si>
    <t>Admin Expenses from Specialty and Other Grants</t>
  </si>
  <si>
    <t>TOTAL ADMINISTRATIVE  EXPENSES</t>
  </si>
  <si>
    <t>Income Taxes</t>
  </si>
  <si>
    <t>Premium Taxes</t>
  </si>
  <si>
    <t>NET PROFIT (LOSS)</t>
  </si>
  <si>
    <t>Paragraph 3.06: Footnotes</t>
  </si>
  <si>
    <t>As Of:</t>
  </si>
  <si>
    <t>Instructions:</t>
  </si>
  <si>
    <t xml:space="preserve">1. Yellow highlighted fields indicate a drop down selection. </t>
  </si>
  <si>
    <t>2. Blue fields indicate areas to be filled by the MCO</t>
  </si>
  <si>
    <r>
      <t xml:space="preserve">3. Red fields indicate a footnote is required and the field will turn white when a footnote is provided. </t>
    </r>
    <r>
      <rPr>
        <b/>
        <i/>
        <sz val="10"/>
        <color rgb="FFFF0000"/>
        <rFont val="Arial"/>
        <family val="2"/>
      </rPr>
      <t xml:space="preserve">The financial reporting package will be rejected upon receipt if it is submitted with red fields. </t>
    </r>
  </si>
  <si>
    <t>4. Gray fields indicate a footnote is not required.</t>
  </si>
  <si>
    <t>1. Organization Structure</t>
  </si>
  <si>
    <t>Discuss the organization structure, location of its headquarters, and a brief summary of the operations of the Contractor</t>
  </si>
  <si>
    <t xml:space="preserve">2. Summary of Significant Accounting Policies </t>
  </si>
  <si>
    <t>Are there any changes in accounting methodologies, including cost allocation changes, which have taken place during the current contract year?</t>
  </si>
  <si>
    <t>Select Yes/No</t>
  </si>
  <si>
    <t xml:space="preserve">Summarize any significant accounting policies. </t>
  </si>
  <si>
    <r>
      <t>3.  Pledges, Assignments, and Guarantees:</t>
    </r>
    <r>
      <rPr>
        <b/>
        <sz val="10"/>
        <color rgb="FFFF0000"/>
        <rFont val="Arial"/>
        <family val="2"/>
      </rPr>
      <t xml:space="preserve"> ANNUAL FINANCIAL REPORTING TEMPLATE ONLY</t>
    </r>
  </si>
  <si>
    <t>Are there any pledges, assignments or collateralized asses and any guaranteed liabilities not disclosed on the balance sheet?</t>
  </si>
  <si>
    <t>4. Material Adjustments</t>
  </si>
  <si>
    <t>Are there any material adjustments made during the current reporting quarter?</t>
  </si>
  <si>
    <t>5. Medical Claims Payable Analysis</t>
  </si>
  <si>
    <t>Address changes of more than 10% (on per member per month basis). Include discussions related to IBNR. Explanations should detail the amount of the adjustments by quarter and by risk group.</t>
  </si>
  <si>
    <t>Previous Reporting Quarter</t>
  </si>
  <si>
    <t>Current Reporting Quarter</t>
  </si>
  <si>
    <t>Total Member Months</t>
  </si>
  <si>
    <t>Account Balance</t>
  </si>
  <si>
    <t>PMPM</t>
  </si>
  <si>
    <t>$ Change</t>
  </si>
  <si>
    <t>% Change</t>
  </si>
  <si>
    <t>Other medical Payable</t>
  </si>
  <si>
    <t xml:space="preserve"> Hospitalization Payable</t>
  </si>
  <si>
    <t xml:space="preserve"> Physician Payable</t>
  </si>
  <si>
    <t xml:space="preserve"> Other medical Payable</t>
  </si>
  <si>
    <t>6. Contingent Liabilities</t>
  </si>
  <si>
    <t>Were there any malpractice or other claims asserted against the contractor?</t>
  </si>
  <si>
    <t>7. Investments</t>
  </si>
  <si>
    <t>Are there any long-term investments that qualify for treatment as a current asset per the Financial Reporting Guide (Refer to 3.06 Footnote Disclosure, Footnote 7)</t>
  </si>
  <si>
    <t>Long Term Investments</t>
  </si>
  <si>
    <t>Asset Type</t>
  </si>
  <si>
    <t>Restricted/Unrestricted</t>
  </si>
  <si>
    <t>Amount</t>
  </si>
  <si>
    <t>Unrealized Gain/(Loss)</t>
  </si>
  <si>
    <t>Total Long Term Investments</t>
  </si>
  <si>
    <t>8. Due from/to Affiliates (current and non-current)</t>
  </si>
  <si>
    <t>Describe, in detail, the composition of the due to/from affiliates including the name of the affiliate, amount due to/from the affiliate and a written description of any change in balances due from/to each affiliate.</t>
  </si>
  <si>
    <t xml:space="preserve">Indicate a cash sweep in the explanation of change column, otherwise, provide a detailed explanation for the quarter over quarter change. </t>
  </si>
  <si>
    <t>Previous Quarter</t>
  </si>
  <si>
    <t>Current Quarter</t>
  </si>
  <si>
    <t>Affiliate</t>
  </si>
  <si>
    <t>Q/Q Change</t>
  </si>
  <si>
    <t>Explanation of Change</t>
  </si>
  <si>
    <t>Account 10135-01 Current Due from Affiliates/Other Funds</t>
  </si>
  <si>
    <t>Subtotal</t>
  </si>
  <si>
    <t>Account  20140-01 Current Due to Affiliates/Other Funds (Enter amounts as negative)</t>
  </si>
  <si>
    <t>Total</t>
  </si>
  <si>
    <t>9. Equity Activity</t>
  </si>
  <si>
    <t>Disclose and provide a written explanation for all activity during the quarter, other than net income or net loss.</t>
  </si>
  <si>
    <t>Transaction Date(s)</t>
  </si>
  <si>
    <t>Unrealized Gain/(Loss)
Account #30150-01</t>
  </si>
  <si>
    <t>Equity Distributions
 (Transfer In &amp; Out)
 Account #30140-15</t>
  </si>
  <si>
    <t>Net Income (Loss) 
Account #30140-05</t>
  </si>
  <si>
    <t>Equity Change</t>
  </si>
  <si>
    <t>Notes/Comments:</t>
  </si>
  <si>
    <t>10. Non-Compliance with Financial Viability Standards and Performance Guidelines</t>
  </si>
  <si>
    <t>Disclose any non-compliance with Financial Viability Standards and Performance Guidelines</t>
  </si>
  <si>
    <t>Current Ratio</t>
  </si>
  <si>
    <t>Standard: At least 1.00</t>
  </si>
  <si>
    <t>Factors causing non-compliance:</t>
  </si>
  <si>
    <t>Plan of action to resolve issue:</t>
  </si>
  <si>
    <t>Equity Per Title XIX/XXI Member - Unrestricted Equity</t>
  </si>
  <si>
    <t>Required Equity - ACC TXIX Standard: $250 per member</t>
  </si>
  <si>
    <t>Title XIX/XXI Administrative Cost Percentage</t>
  </si>
  <si>
    <t>Standard: No more than 10%</t>
  </si>
  <si>
    <t xml:space="preserve">Non-Title XIX/XXI Administrative Cost Percentage </t>
  </si>
  <si>
    <t>Standard: no more than 8%</t>
  </si>
  <si>
    <t>Title XIX/XXI  MLR</t>
  </si>
  <si>
    <t>Standard: At least 85%</t>
  </si>
  <si>
    <t xml:space="preserve">TXIX/XXI Contract YTD Profit/(Loss)
</t>
  </si>
  <si>
    <t>Unrelated to any prior year activity</t>
  </si>
  <si>
    <t>QE 12/31</t>
  </si>
  <si>
    <t>QE 3/31</t>
  </si>
  <si>
    <t>QE 6/30</t>
  </si>
  <si>
    <t>QE 9/30</t>
  </si>
  <si>
    <t>Contract YTD Total</t>
  </si>
  <si>
    <t>Disclose the driving factors for any current contract year-to-date profit/loss incurred, unrelated to any prior year activity (even if within the profit corridor):</t>
  </si>
  <si>
    <t xml:space="preserve">Non-Title XIX/XXI State Fiscal YTD Profit/(Loss)
</t>
  </si>
  <si>
    <t>State Fiscal YTD Total</t>
  </si>
  <si>
    <t>Disclose the driving factors for any current State Fiscal year-to-date profit/loss incurred, unrelated to any prior year activity (even if within the profit limit):</t>
  </si>
  <si>
    <t>11. Changes in Financial Statement Line Items</t>
  </si>
  <si>
    <t>Please use the FN 11 Balance Sheet and FN 11 Income Statement tabs</t>
  </si>
  <si>
    <t>12. Accrued Sanctions, Fines and Penalties</t>
  </si>
  <si>
    <t>Were there any accrued sanctions, fines or penalties assessed by AHCCCS or another regulatory authority</t>
  </si>
  <si>
    <t>Type</t>
  </si>
  <si>
    <t>Incurred Quarter</t>
  </si>
  <si>
    <t>Account #</t>
  </si>
  <si>
    <t>AHCCCS</t>
  </si>
  <si>
    <t>Other Regulatory</t>
  </si>
  <si>
    <t xml:space="preserve"> </t>
  </si>
  <si>
    <t>Total for Quarter</t>
  </si>
  <si>
    <t>13. Member and Provider Incentives</t>
  </si>
  <si>
    <t>Were there any gift cards given to members as a result of flu vaccinations?</t>
  </si>
  <si>
    <t>Current Quarter Amount</t>
  </si>
  <si>
    <t>Current Contract Year to Date Amount</t>
  </si>
  <si>
    <r>
      <t xml:space="preserve">Were there any </t>
    </r>
    <r>
      <rPr>
        <b/>
        <sz val="10"/>
        <rFont val="Arial"/>
        <family val="2"/>
      </rPr>
      <t>PROVIDER</t>
    </r>
    <r>
      <rPr>
        <sz val="10"/>
        <rFont val="Arial"/>
        <family val="2"/>
      </rPr>
      <t xml:space="preserve"> incentives reported for the period?</t>
    </r>
  </si>
  <si>
    <t>Current Contract Year:</t>
  </si>
  <si>
    <t>Quarter</t>
  </si>
  <si>
    <t>Provider</t>
  </si>
  <si>
    <t>Incentive Type</t>
  </si>
  <si>
    <r>
      <t xml:space="preserve">Were there any </t>
    </r>
    <r>
      <rPr>
        <b/>
        <sz val="10"/>
        <rFont val="Arial"/>
        <family val="2"/>
      </rPr>
      <t>MEMBER</t>
    </r>
    <r>
      <rPr>
        <sz val="10"/>
        <rFont val="Arial"/>
        <family val="2"/>
      </rPr>
      <t xml:space="preserve"> incentives reported for the period?</t>
    </r>
  </si>
  <si>
    <t>Risk Group</t>
  </si>
  <si>
    <t>Previous Contract Year:</t>
  </si>
  <si>
    <t>14. Additional Expense Explanations Requested by AHCCCS</t>
  </si>
  <si>
    <t>a. Disclose the SFYTD total amount of County dollars expended on children. Of that amount, how much was expended on remanded juveniles by expense type.</t>
  </si>
  <si>
    <t>SFYTD total amount of County dollars expended on children</t>
  </si>
  <si>
    <t>Remanded Juveniles</t>
  </si>
  <si>
    <t>Expense Type</t>
  </si>
  <si>
    <t xml:space="preserve">b. Disclose the SFYTD amount expended on incarcerated adults and children justice programs by Non-Title XIX/XXI funding source. </t>
  </si>
  <si>
    <t>Non-Title XIX/XXI Funding Source</t>
  </si>
  <si>
    <t>c. Disclose the Title XIX/XXI CYTD crisis expense amount provided within the first 24 hours at a stabilization unit for procedure codes other than S9484 and S9485</t>
  </si>
  <si>
    <t xml:space="preserve">Were crisis services provided only using S9484 and S9485? </t>
  </si>
  <si>
    <t>Procedure Code</t>
  </si>
  <si>
    <t>d. Does the MCO confirm that Alcohol and/or drug services were not provided with NTXIX/XXI SMI, MHBG SMI and MHBG SED funding?</t>
  </si>
  <si>
    <t>e. Does the MCO confirm that Multisystemic Therapy for Juveniles were not provided with NTXIX/XXI SMI and MHBG SMI funding?</t>
  </si>
  <si>
    <t>f. Does the MCO confirm that Sponsorships for events and conferences were not provided with SUPTRS and MHBG funding?</t>
  </si>
  <si>
    <t>g.  Does the MCO confirm that Transcranial Magnetic Stimulation services were not provided with MHBG SED and SUPTRS funding?</t>
  </si>
  <si>
    <t>h. For each separate funding source reported in the Non-Title XIX/XXI Other Column, provide the SFY Allocation and the total amount expended by service expense and admin expense.</t>
  </si>
  <si>
    <t>Funding Sources Reported in NTXIX/XXI Other</t>
  </si>
  <si>
    <t>SFY Allocation per latest Pymnt Rpt.  
(Use Adjusted Contract Amount)</t>
  </si>
  <si>
    <t>Service</t>
  </si>
  <si>
    <t>Admin</t>
  </si>
  <si>
    <t>Remaining Allocation</t>
  </si>
  <si>
    <r>
      <t>i. Provide an allocation by population of your current State Fiscal Year Non-Title XIX/XXI Crisis General Fund expenditures (</t>
    </r>
    <r>
      <rPr>
        <sz val="10"/>
        <color rgb="FFFF5050"/>
        <rFont val="Arial"/>
        <family val="2"/>
      </rPr>
      <t>only required in QE June submission)</t>
    </r>
  </si>
  <si>
    <t>Population</t>
  </si>
  <si>
    <t>Percentage</t>
  </si>
  <si>
    <t>Substance Use (SU)</t>
  </si>
  <si>
    <t>General Mental Health (GMH)</t>
  </si>
  <si>
    <t>Serious Mental Illness (SMI)</t>
  </si>
  <si>
    <t>Serious Emotional Disturbance (SED) Child</t>
  </si>
  <si>
    <t>Non-SED Child</t>
  </si>
  <si>
    <t>15. Prior Contract Year Adjustments</t>
  </si>
  <si>
    <t>Were there any prior contract year adjustments?</t>
  </si>
  <si>
    <t>Adjustment Amount</t>
  </si>
  <si>
    <t>Contract Year</t>
  </si>
  <si>
    <t>Explanation for Adjustment.  Include why the adjustment was needed.</t>
  </si>
  <si>
    <r>
      <t xml:space="preserve">16. Premium Deficiency Reserve: </t>
    </r>
    <r>
      <rPr>
        <b/>
        <sz val="10"/>
        <color rgb="FFFF0000"/>
        <rFont val="Arial"/>
        <family val="2"/>
      </rPr>
      <t>ANNUAL FINANCIAL REPORTING TEMPLATE ONLY</t>
    </r>
  </si>
  <si>
    <t>Was there a premium deficiency reserve booked for the year or a change to previously booked reserves?</t>
  </si>
  <si>
    <t>Account Line  #</t>
  </si>
  <si>
    <t>Cumulative Amount</t>
  </si>
  <si>
    <r>
      <t xml:space="preserve">17.  Social Risk Factors: </t>
    </r>
    <r>
      <rPr>
        <b/>
        <sz val="10"/>
        <color rgb="FFFF0000"/>
        <rFont val="Arial"/>
        <family val="2"/>
      </rPr>
      <t xml:space="preserve">ANNUAL FINANCIAL REPORTING TEMPLATE ONLY </t>
    </r>
  </si>
  <si>
    <t>Select Fiscal Year End from the dropdown menu and provide the Social Risk Factor and Health Equity activities expended in the fiscal year by quarter and fund source:</t>
  </si>
  <si>
    <t>Fiscal Year End Totals</t>
  </si>
  <si>
    <t>Program</t>
  </si>
  <si>
    <t>Account Line #</t>
  </si>
  <si>
    <t>G&amp;A</t>
  </si>
  <si>
    <t xml:space="preserve">Medical </t>
  </si>
  <si>
    <r>
      <t xml:space="preserve">18. Management Fees: </t>
    </r>
    <r>
      <rPr>
        <b/>
        <sz val="10"/>
        <color rgb="FFFF0000"/>
        <rFont val="Arial"/>
        <family val="2"/>
      </rPr>
      <t>ANNUAL FINANCIAL REPORTING TEMPLATE ONLY</t>
    </r>
  </si>
  <si>
    <t>Does the MCO have a Management Service Agreement?</t>
  </si>
  <si>
    <t xml:space="preserve">Management Fee Percentage by Quarter: </t>
  </si>
  <si>
    <t>Quarter Ended</t>
  </si>
  <si>
    <t xml:space="preserve">Fee Percentage: </t>
  </si>
  <si>
    <t>Disclose the quarterly amounts expended for Management Fees on a fiscal year-to-date basis</t>
  </si>
  <si>
    <t>Management Fee Allocation</t>
  </si>
  <si>
    <t>Fiscal Year End</t>
  </si>
  <si>
    <t>19. Non-Operating Profit/(Loss)</t>
  </si>
  <si>
    <t>Provide a breakdown by activity for all non-operating profit(loss):</t>
  </si>
  <si>
    <t>Description</t>
  </si>
  <si>
    <t>Total Non-Operating Profit/(Loss)</t>
  </si>
  <si>
    <t>20. Other Disclosures</t>
  </si>
  <si>
    <t>All relevant and necessary information for the understanding of a Contractor's financial statements must be included. To be consistent with GAAP's full disclosure principle, provide any disclosure(s) that were not specifically requested by AHCCCS.</t>
  </si>
  <si>
    <t>Disclosure(s)</t>
  </si>
  <si>
    <t>Paragraph 3.06: Footnote 11 - Balance Sheet</t>
  </si>
  <si>
    <t xml:space="preserve">1. The current and prior quarter amounts will auto populate from the FS-Balance Sheet C-1 tab. Manual entry is required if the prior quarter is not reported in this template. </t>
  </si>
  <si>
    <t xml:space="preserve">2. If a footnote disclosure is required, Column I will indicate yes or no and the corresponding account number in the Footnote 11 Disclosure table below the balance sheet will highlight red. </t>
  </si>
  <si>
    <t>5. Type footnotes in the area provided.</t>
  </si>
  <si>
    <t>Prior Quarter</t>
  </si>
  <si>
    <t>Qtr/Qtr $ Change</t>
  </si>
  <si>
    <t>Qtr/Qtr % Change</t>
  </si>
  <si>
    <t>Prior Qtr % of Category</t>
  </si>
  <si>
    <t>Current Qtr % of Category</t>
  </si>
  <si>
    <t>Footnote Disclosure Required?</t>
  </si>
  <si>
    <t xml:space="preserve">    Hospitalization Payable</t>
  </si>
  <si>
    <t xml:space="preserve">    Physician Payable  </t>
  </si>
  <si>
    <t xml:space="preserve">    Other Medical Payable</t>
  </si>
  <si>
    <t>A footnote disclosure is required for any red highlighted rows</t>
  </si>
  <si>
    <t>Account Number</t>
  </si>
  <si>
    <t>Footnote 11 Disclosure</t>
  </si>
  <si>
    <t>Paragraph 3.06: Footnote 11 - TXIX Income Statement</t>
  </si>
  <si>
    <t xml:space="preserve">1. The current and prior quarter amounts will auto populate from the FS-TXIX Income Statement tab. Manual entry is required if the prior quarter is not reported in this template. </t>
  </si>
  <si>
    <t xml:space="preserve">2. If a footnote disclosure is required, Column K will indicate yes or no and the corresponding account number in the Footnote 11 Disclosure table below the balance sheet will highlight red. </t>
  </si>
  <si>
    <t>Prior Qtr % of Revenue</t>
  </si>
  <si>
    <t>Current Qtr % of Revenue</t>
  </si>
  <si>
    <t>Prior Quarter PMPM</t>
  </si>
  <si>
    <t>Current Quarter PMPM</t>
  </si>
  <si>
    <t>Qtr/Qtr PMPM $ Change</t>
  </si>
  <si>
    <t>Qtr/Qtr PMPM % Change</t>
  </si>
  <si>
    <t>Pharmacy Rebate</t>
  </si>
  <si>
    <t xml:space="preserve">Paragraph 4.01  </t>
  </si>
  <si>
    <t>As of:</t>
  </si>
  <si>
    <t>Enter all account balances as they appear on the financial statements.  The formulas account for the sign changes that needs to occur.</t>
  </si>
  <si>
    <t xml:space="preserve">Current Ratio </t>
  </si>
  <si>
    <t xml:space="preserve">   Current Assets 10199 </t>
  </si>
  <si>
    <t xml:space="preserve">   Due from Affiliate 10135-01 (unless waiver approved to include in calculation)</t>
  </si>
  <si>
    <t xml:space="preserve">   Long Term Investments 10215-01 (if quick asset)</t>
  </si>
  <si>
    <t xml:space="preserve">Current Assets   </t>
  </si>
  <si>
    <t>Current Liabilities 20199</t>
  </si>
  <si>
    <t>Current Ratio (Standard at least 1.00)</t>
  </si>
  <si>
    <t>Equity Per Member</t>
  </si>
  <si>
    <t xml:space="preserve">   Equity 39991</t>
  </si>
  <si>
    <t xml:space="preserve">   Less: General Performance Bond (on balance sheet) 10205-01</t>
  </si>
  <si>
    <t xml:space="preserve">   Less: Investment in Sub/Affiliates, if applicable </t>
  </si>
  <si>
    <t xml:space="preserve">   Less: Goodwill and adjustments  to assets as result of a purchase, if applicable  </t>
  </si>
  <si>
    <t xml:space="preserve">   Less: Intangible Assets as result of a purchase, if applicable</t>
  </si>
  <si>
    <r>
      <t xml:space="preserve">   Less: Due from Affiliates (</t>
    </r>
    <r>
      <rPr>
        <b/>
        <i/>
        <sz val="10"/>
        <color rgb="FFFF0000"/>
        <rFont val="Arial"/>
        <family val="2"/>
      </rPr>
      <t>unless waiver approved to include in calculation</t>
    </r>
    <r>
      <rPr>
        <i/>
        <sz val="10"/>
        <rFont val="Arial"/>
        <family val="2"/>
      </rPr>
      <t>)</t>
    </r>
  </si>
  <si>
    <t xml:space="preserve">   Less: Restricted Assets</t>
  </si>
  <si>
    <t>Equity Available For Equity Per Member Requirements</t>
  </si>
  <si>
    <t>ACC Members Enrolled End of the Period</t>
  </si>
  <si>
    <t>Title XIX/XXI Members with SMI Assigned End of the Period</t>
  </si>
  <si>
    <t xml:space="preserve">Calculation Non-Title XIX/XXI Maintenance of Minimum Capitalization </t>
  </si>
  <si>
    <t>Monthly Non-Title XIX/XXI Payment</t>
  </si>
  <si>
    <t>Required Non-Title XIX/XXI Maintenance of Minimum Capitalization (90%)</t>
  </si>
  <si>
    <t>Required Equity</t>
  </si>
  <si>
    <t>Less:  Required Equity (Non-Title XIX/XXI)</t>
  </si>
  <si>
    <t>Less:  Required Equity (ACC Title XIX/XXI) -  Standard: $250 per member</t>
  </si>
  <si>
    <t xml:space="preserve">Unrestricted Equity </t>
  </si>
  <si>
    <t>Contract YTD</t>
  </si>
  <si>
    <t xml:space="preserve">   Total Title XIX/XXI Admin Expense 84999</t>
  </si>
  <si>
    <r>
      <rPr>
        <b/>
        <sz val="10"/>
        <color rgb="FFFF0000"/>
        <rFont val="Arial"/>
        <family val="2"/>
      </rPr>
      <t>Contract YTD</t>
    </r>
    <r>
      <rPr>
        <b/>
        <sz val="10"/>
        <rFont val="Arial"/>
        <family val="2"/>
      </rPr>
      <t xml:space="preserve"> Total Administrative Expense</t>
    </r>
  </si>
  <si>
    <t xml:space="preserve">   Capitation 40105-01</t>
  </si>
  <si>
    <t xml:space="preserve">   Alternative Payment Model Initiatives Reconciliation/Settlement 40115-01</t>
  </si>
  <si>
    <t xml:space="preserve">   Delivery Supplement 40120-01</t>
  </si>
  <si>
    <t xml:space="preserve">   Prospective Tiered Reconciliation Settlement 40130-01</t>
  </si>
  <si>
    <t xml:space="preserve">   Other Reconciliation Settlements 40145-01</t>
  </si>
  <si>
    <t xml:space="preserve">   Reinsurance Recoveries 70105-01</t>
  </si>
  <si>
    <t xml:space="preserve">   Premium Taxes 90205-01</t>
  </si>
  <si>
    <r>
      <rPr>
        <b/>
        <sz val="10"/>
        <color rgb="FFFF0000"/>
        <rFont val="Arial"/>
        <family val="2"/>
      </rPr>
      <t xml:space="preserve">Contract YTD </t>
    </r>
    <r>
      <rPr>
        <b/>
        <sz val="10"/>
        <rFont val="Arial"/>
        <family val="2"/>
      </rPr>
      <t xml:space="preserve">Operating Revenue </t>
    </r>
  </si>
  <si>
    <t>Title XIX/XXI Administrative Cost Percentage (Standard No more than 10%)</t>
  </si>
  <si>
    <t xml:space="preserve">Non-Title XIX/XXI Medical Expense Ratio  </t>
  </si>
  <si>
    <t>State Fiscal YTD</t>
  </si>
  <si>
    <t xml:space="preserve">   Total Non-Title XIX/XXI Medical Expense 61299</t>
  </si>
  <si>
    <r>
      <t xml:space="preserve">      </t>
    </r>
    <r>
      <rPr>
        <b/>
        <sz val="10"/>
        <rFont val="Arial"/>
        <family val="2"/>
      </rPr>
      <t>Total Non-Title XIX/XXI Medical Expense</t>
    </r>
  </si>
  <si>
    <t xml:space="preserve">   Non-Title XIX/XXI Revenue 40205-01</t>
  </si>
  <si>
    <t xml:space="preserve">   Non-Title XIX/XXI Profit Limit 40215-01</t>
  </si>
  <si>
    <r>
      <t xml:space="preserve">      </t>
    </r>
    <r>
      <rPr>
        <b/>
        <sz val="10"/>
        <rFont val="Arial"/>
        <family val="2"/>
      </rPr>
      <t>Total Non-Title XIX/XXI Revenue</t>
    </r>
  </si>
  <si>
    <t>Non-Title XIX/XXI Medical Expense Ratio (Standard At least 88.3%)</t>
  </si>
  <si>
    <t>Non-Title XIX/XXI Administrative Cost Percentage</t>
  </si>
  <si>
    <t xml:space="preserve">   Total Non-Title XIX/XXI Admin Expense 84999</t>
  </si>
  <si>
    <r>
      <t xml:space="preserve">      </t>
    </r>
    <r>
      <rPr>
        <b/>
        <sz val="10"/>
        <rFont val="Arial"/>
        <family val="2"/>
      </rPr>
      <t>Total Non-Title XIX/XXI Administrative Expense</t>
    </r>
  </si>
  <si>
    <t>Non-Title XIX/XXI Administrative Cost Percentage (Standard no more than 8%)</t>
  </si>
  <si>
    <t>Paragraphs 4.02 and 4.03: Receivables / Payables Report</t>
  </si>
  <si>
    <t>Confirm that audit check figures below match.  If they do not match, please verify accuracy of your input or submit a separate enclosure explaining why the check figures do not match.</t>
  </si>
  <si>
    <t>Auto Populates</t>
  </si>
  <si>
    <t>Asset Description</t>
  </si>
  <si>
    <t>Account 10115-01 Capitation/Non-Title XIX/XXI Funding/Supplement/Risk Adj Receivable (by program and contract year or state fiscal year)</t>
  </si>
  <si>
    <t>Audit Check</t>
  </si>
  <si>
    <t>CYXX {Include Program Name} Receivable</t>
  </si>
  <si>
    <t>SFYXX {Include Program Name/Grant Category if applicable} Receivable</t>
  </si>
  <si>
    <t>Account 10125-01 Reconciliation/Settlement Receivables (by contract year or state fiscal year)</t>
  </si>
  <si>
    <t>CYE 22 ACC Tiered</t>
  </si>
  <si>
    <t>CYE 22 RBHA TXIX Recon</t>
  </si>
  <si>
    <t>CYE 23 ACC-RBHA Tiered</t>
  </si>
  <si>
    <t>CYE 24 ACC-RBHA Tiered</t>
  </si>
  <si>
    <t>CYE 23 ACC Fixed Admin Recon</t>
  </si>
  <si>
    <t>CYE 24 ACC Fixed Admin Recon</t>
  </si>
  <si>
    <t>CYE 22 Performance Based Payments</t>
  </si>
  <si>
    <t>CYE 23 Performance Based Payments</t>
  </si>
  <si>
    <t>CYE 24 Performance Based Payments</t>
  </si>
  <si>
    <t>CYE 22 APM Withhold/Incentive</t>
  </si>
  <si>
    <t>CYE 23 APM Withhold/Incentive</t>
  </si>
  <si>
    <t>CYE 24 APM Withhold/Incentive</t>
  </si>
  <si>
    <t xml:space="preserve">CYE 22 COVID 19 Vaccine Settlement </t>
  </si>
  <si>
    <t xml:space="preserve">CYE 23 COVID 19 Vaccine Settlement </t>
  </si>
  <si>
    <t xml:space="preserve">CYE 24 COVID 19 Vaccine Settlement </t>
  </si>
  <si>
    <t>CYE 22 BH PPC Recon</t>
  </si>
  <si>
    <t>SFYXX Non-Title XIX/XXI {Include Program Name/Grant Category, if applicable}</t>
  </si>
  <si>
    <t>Account 20125-01 Reconciliation/Settlement Payable (by contract year or state fiscal year)</t>
  </si>
  <si>
    <t>CYE 21 Performance Based Payments</t>
  </si>
  <si>
    <t>CYE 21 APM Withhold/Incentive</t>
  </si>
  <si>
    <t>Paragraph 4.04: Other Assets Report</t>
  </si>
  <si>
    <t xml:space="preserve">As of: </t>
  </si>
  <si>
    <t>Account 10145-01 Other Current Assets</t>
  </si>
  <si>
    <t>Other Current Assets 1</t>
  </si>
  <si>
    <t>Other Current Assets 2</t>
  </si>
  <si>
    <t>CYE 22 APSI</t>
  </si>
  <si>
    <t>CYE 23 APSI</t>
  </si>
  <si>
    <t>CYE 24 APSI</t>
  </si>
  <si>
    <t>CYE 22 PSI</t>
  </si>
  <si>
    <t>CYE 23 PSI</t>
  </si>
  <si>
    <t>CYE 24 PSI</t>
  </si>
  <si>
    <t>CYE 22 HEALTHII</t>
  </si>
  <si>
    <t>CYE 23 HEALTHII</t>
  </si>
  <si>
    <t>CYE 24 HEALTHII</t>
  </si>
  <si>
    <t>CYE 22 ARP</t>
  </si>
  <si>
    <t>CYE 23 ARP</t>
  </si>
  <si>
    <t>CYE 24 ARP</t>
  </si>
  <si>
    <t>CYE 22 Targeted Investments</t>
  </si>
  <si>
    <t>CYE 23 Targeted Investments</t>
  </si>
  <si>
    <t>CYE 24 Targeted Investments</t>
  </si>
  <si>
    <t>Account 10225-01 Other Non-Current Assets</t>
  </si>
  <si>
    <t>Other Non-Current Assets 1</t>
  </si>
  <si>
    <t>Other Non-Current Assets 2</t>
  </si>
  <si>
    <t>Paragraph 4.05: Other Liabilities Report</t>
  </si>
  <si>
    <t>Liability Description</t>
  </si>
  <si>
    <t>Account 20145-01 Other Current Liabilities</t>
  </si>
  <si>
    <t>Other Current Liabilities 1</t>
  </si>
  <si>
    <t>Other Current Liabilities 2</t>
  </si>
  <si>
    <t>Account 20215-01 Other Non-Current Liabilities</t>
  </si>
  <si>
    <t>Other Non-Current Liabilities 1</t>
  </si>
  <si>
    <t>Other Non-Current Liabilities 2</t>
  </si>
  <si>
    <t xml:space="preserve">Paragraph 4.06: Alternative Payment Model Payable to Providers </t>
  </si>
  <si>
    <t>Asset/Liability Description</t>
  </si>
  <si>
    <t>Account 10140-01 Alternative Payment Model Receivable From Providers (by provider by contract year)</t>
  </si>
  <si>
    <t>Account 20130-01 Current Alternative Payment Model Payable To Providers (by provider by contract year)</t>
  </si>
  <si>
    <t>Account 20215-01 Non Current Value Based Purchasing Payable (by provider by contract year)</t>
  </si>
  <si>
    <t>Paragraph 4.08: Long Term Debt Report</t>
  </si>
  <si>
    <t>Lender Name</t>
  </si>
  <si>
    <t>Account: 20135-01 - Current Portion of Long Term Debt</t>
  </si>
  <si>
    <t>Subtotal:</t>
  </si>
  <si>
    <t>Account: 20205-01 - Non-Current Portion of Long Term Debt</t>
  </si>
  <si>
    <t>Total:</t>
  </si>
  <si>
    <t>Paragraph 4.07: Claims Lag Report</t>
  </si>
  <si>
    <t>Title XIX/XXI Claims Lag Report</t>
  </si>
  <si>
    <t>Expense Type: Prospective and PPC</t>
  </si>
  <si>
    <t>IBNR per Balance Sheet</t>
  </si>
  <si>
    <t>T19</t>
  </si>
  <si>
    <t>Claim Quarter</t>
  </si>
  <si>
    <t>BH NT19</t>
  </si>
  <si>
    <t>Current</t>
  </si>
  <si>
    <t>1st Prior</t>
  </si>
  <si>
    <t>2nd Prior</t>
  </si>
  <si>
    <t>3rd Prior</t>
  </si>
  <si>
    <t>4th Prior</t>
  </si>
  <si>
    <t>5th Prior</t>
  </si>
  <si>
    <t>6th Prior</t>
  </si>
  <si>
    <t>7th Prior</t>
  </si>
  <si>
    <t>Before 7th Prior*</t>
  </si>
  <si>
    <t>Difference (s/b zero)</t>
  </si>
  <si>
    <t>Payment Quarter</t>
  </si>
  <si>
    <t>Blue fields require input</t>
  </si>
  <si>
    <t>T19 BH and PH Medical Expense</t>
  </si>
  <si>
    <t>Sub-cap</t>
  </si>
  <si>
    <t>Actual Paid Adj.</t>
  </si>
  <si>
    <t>Block</t>
  </si>
  <si>
    <t>Total Paid</t>
  </si>
  <si>
    <t>APM 61105-01</t>
  </si>
  <si>
    <t>Ultimate Adj.</t>
  </si>
  <si>
    <t>APM 50350-01</t>
  </si>
  <si>
    <t>IBNR</t>
  </si>
  <si>
    <t>RBUC Payable</t>
  </si>
  <si>
    <t>Expense on Lag</t>
  </si>
  <si>
    <t>Claims Ultimate</t>
  </si>
  <si>
    <t>Difference</t>
  </si>
  <si>
    <t>s/b zero</t>
  </si>
  <si>
    <t>Claims Payable</t>
  </si>
  <si>
    <t>* Amounts in this column or row include all previous quarters with remaining claims reserved/estimated claims payable</t>
  </si>
  <si>
    <t>BH Non-Title XIX/XXI Claims Lag Report</t>
  </si>
  <si>
    <t xml:space="preserve">NT19 Medical Expense </t>
  </si>
  <si>
    <t>Other</t>
  </si>
  <si>
    <t>Paragraph 3.01:Title XIX/XXXI  Other Account Report</t>
  </si>
  <si>
    <t>Other Revenue</t>
  </si>
  <si>
    <t>Account: 40145-01  - Other Reconciliation/Settlements</t>
  </si>
  <si>
    <t>Account: 40310-01 - Other Income</t>
  </si>
  <si>
    <t>Other Expenses</t>
  </si>
  <si>
    <t>Account: 50225-01 - Other Professional Services</t>
  </si>
  <si>
    <t>Account: 50370-01 - Other Medical Expenses</t>
  </si>
  <si>
    <t>Account: 60105-15 - Other Treatment Services</t>
  </si>
  <si>
    <t>Account: 60405-45 - Other Support Services</t>
  </si>
  <si>
    <t>Account: 61105-01 - Other BH Services Not Reported Above</t>
  </si>
  <si>
    <t>Account: 83005-01 - Other Administrative Expenses</t>
  </si>
  <si>
    <t>Paragraph 4.09</t>
  </si>
  <si>
    <t>CONSOLIDATED INCOME STATEMENT</t>
  </si>
  <si>
    <t>TXIX/XXI and NTXIX/XXI</t>
  </si>
  <si>
    <t>TOTAL REVENUE (excluding Investment Income)</t>
  </si>
  <si>
    <t>Total BH Pharmacy</t>
  </si>
  <si>
    <t>Total Other BH Services Not Reported Above</t>
  </si>
  <si>
    <t>Total BH FQHC/RHC Services</t>
  </si>
  <si>
    <t>Specialty and Other Grant Expenses*</t>
  </si>
  <si>
    <t xml:space="preserve">   Less:</t>
  </si>
  <si>
    <t>Net Profit (Loss) Excluding 990xxx-xx Accounts</t>
  </si>
  <si>
    <t>Account Description</t>
  </si>
  <si>
    <t>Age &lt;1</t>
  </si>
  <si>
    <t>Age 1-20</t>
  </si>
  <si>
    <t>Age 21+</t>
  </si>
  <si>
    <t>Duals</t>
  </si>
  <si>
    <t>SSI w/o Med</t>
  </si>
  <si>
    <t>Prop 204 Childless Adults</t>
  </si>
  <si>
    <t>Expansion Adults</t>
  </si>
  <si>
    <t xml:space="preserve">TXIX/XXI 
SMI </t>
  </si>
  <si>
    <t>TXIX/XXI 
Crisis (24 Hours)</t>
  </si>
  <si>
    <t>Title XIX Total</t>
  </si>
  <si>
    <t>State Only Transplant</t>
  </si>
  <si>
    <t>Grand Total</t>
  </si>
  <si>
    <t>INCOME STATEMENT</t>
  </si>
  <si>
    <t>Profit (Loss) from Operations</t>
  </si>
  <si>
    <t>Profit (Loss) from Non-Operations</t>
  </si>
  <si>
    <t>Profit/(Loss) Before Taxes</t>
  </si>
  <si>
    <t xml:space="preserve">Paragraph 4.21: Additional Details Report </t>
  </si>
  <si>
    <t>Health Care Quality Improvement (Include all items in account 81705-01 or in the medical expenses, by account number)</t>
  </si>
  <si>
    <t>Description of HCQI Item</t>
  </si>
  <si>
    <t>Account Number in Financial Statements</t>
  </si>
  <si>
    <t>Medical or Administrative Expense</t>
  </si>
  <si>
    <t>Procedure Code (Indicate N/A, if not encounterable)</t>
  </si>
  <si>
    <t>Select One</t>
  </si>
  <si>
    <t>Totals</t>
  </si>
  <si>
    <t>Account 990205-01 Non-Covered Services (Include all items in account)</t>
  </si>
  <si>
    <t xml:space="preserve">Income Statement </t>
  </si>
  <si>
    <t>Non-Covered Services Description</t>
  </si>
  <si>
    <t>Acct 990405-01 Value-Added Services (Include all items in account)</t>
  </si>
  <si>
    <t>Value-Added Services Description</t>
  </si>
  <si>
    <t>Acct 40165-01 State Directed Payments Revenue (by contract year)</t>
  </si>
  <si>
    <t>Annual Adjustments</t>
  </si>
  <si>
    <t>Annual</t>
  </si>
  <si>
    <t>Incurred Basis</t>
  </si>
  <si>
    <t>State Directed Payments Revenue Description</t>
  </si>
  <si>
    <t>Adjustments</t>
  </si>
  <si>
    <t>CYE 22 HCBS</t>
  </si>
  <si>
    <t>CYE 23 HCBS</t>
  </si>
  <si>
    <t>CYE 24 HCBS</t>
  </si>
  <si>
    <t>Paragraph 3.05: NTXIX/XXI Income Statement</t>
  </si>
  <si>
    <t>NTXIX/XXI Crisis</t>
  </si>
  <si>
    <t>NTXIX/XXI
SMI Services</t>
  </si>
  <si>
    <t>NTXIX/XXI
Other</t>
  </si>
  <si>
    <t>Housing Trust Fund</t>
  </si>
  <si>
    <t>MHBG SED</t>
  </si>
  <si>
    <t>MHBG SMI</t>
  </si>
  <si>
    <t>MHBG FEP/EMSI</t>
  </si>
  <si>
    <t>SUPTRS</t>
  </si>
  <si>
    <t>Other Federal</t>
  </si>
  <si>
    <t>County</t>
  </si>
  <si>
    <t>PASRR</t>
  </si>
  <si>
    <t>Total NTXIX/XXI</t>
  </si>
  <si>
    <t>Mgmt &amp; Gen</t>
  </si>
  <si>
    <t>Non-Title XIX/XXI Revenue*</t>
  </si>
  <si>
    <t>Behavioral Health (BH) Medical Expenses:</t>
  </si>
  <si>
    <t>Therapeutic Foster Care</t>
  </si>
  <si>
    <t>Supported Housing*</t>
  </si>
  <si>
    <t>Other Service Expenses Not Reported Above*</t>
  </si>
  <si>
    <t>Total Net Medical Expense</t>
  </si>
  <si>
    <t>Administrative Expenses:</t>
  </si>
  <si>
    <t>Non-Title XIX/XXI Encounter Valuation Sanctions*</t>
  </si>
  <si>
    <t>Admin Expenses from Specialty and Other Grants*</t>
  </si>
  <si>
    <t>Total Administrative Expense</t>
  </si>
  <si>
    <t>Total Expenses</t>
  </si>
  <si>
    <t>Net Profit/(Loss)</t>
  </si>
  <si>
    <t>Net Profit/(Loss) After 990xxx-xx Accounts</t>
  </si>
  <si>
    <t>*Disclose on Schedule A</t>
  </si>
  <si>
    <t>Paragraph 3.05: NTXIX/XXI Income Statement Schedule A Disclosure</t>
  </si>
  <si>
    <t>Disclosure of NTXIX/XXI Other, Other Federal and Mgmt &amp; Gen AHCCCS Revenue reported on line 40205-01</t>
  </si>
  <si>
    <t>Total NTXIX/XXI Other and Other Federal Column</t>
  </si>
  <si>
    <t>Disclosure of Specialty and Other Grants Reported
on line 40210-01</t>
  </si>
  <si>
    <t>Total Specialty and Other Grants</t>
  </si>
  <si>
    <t>Disclosure of Other Income Reported
on line 40310-01</t>
  </si>
  <si>
    <t>Total Other Income</t>
  </si>
  <si>
    <t>Disclosure of Supported Housing Reported
on line 60405-30</t>
  </si>
  <si>
    <t>Rental Subsidy</t>
  </si>
  <si>
    <t>Management Fees</t>
  </si>
  <si>
    <t>Utility Payments</t>
  </si>
  <si>
    <t>Repair &amp; Maintenance</t>
  </si>
  <si>
    <t>Damages</t>
  </si>
  <si>
    <t>Deposits</t>
  </si>
  <si>
    <t>Start UP</t>
  </si>
  <si>
    <t>Eviction Prevention</t>
  </si>
  <si>
    <t>Housing Trust Fund - Construction/Improvements</t>
  </si>
  <si>
    <t>Total Supported Housing</t>
  </si>
  <si>
    <t>Disclosure of Non-Title XIX/XXI Other Services Reported on line 61105-01</t>
  </si>
  <si>
    <t>Total Other Services</t>
  </si>
  <si>
    <t>Disclosure of Specialty and Other Grants Reported
on line 61305-01</t>
  </si>
  <si>
    <t>Total Specialty and Other Grants Expenses</t>
  </si>
  <si>
    <t>Disclosure of Non-Title XIX/XXI Other Admin Expenses Reported
on line 83005-01</t>
  </si>
  <si>
    <t xml:space="preserve">                                                              </t>
  </si>
  <si>
    <t>Total Non-Title XIX/XXI Other Admin Expenses</t>
  </si>
  <si>
    <t>Disclosure of Non-Title XIX/XXI Encounter Valuation Reported on line 83105-01</t>
  </si>
  <si>
    <t>Total Non-Title XIX/XXI Encounter Valuation Sanctions</t>
  </si>
  <si>
    <t>Disclosure of Administrative Expenses from Specialty and Other Grants Reported on line 83205-01</t>
  </si>
  <si>
    <t>Total Adm Expenses from Specialty and Other Grants Expenses</t>
  </si>
  <si>
    <t>Paragraph 3.05: NTXIX/XXI Income Statement - Block Grant Break-Out</t>
  </si>
  <si>
    <t>SUPTRS CRRSAA</t>
  </si>
  <si>
    <t>SUPTRS ARPA</t>
  </si>
  <si>
    <t>Total SUPTRS</t>
  </si>
  <si>
    <t>MHBG CRRSAA</t>
  </si>
  <si>
    <t>MHBG ARPA</t>
  </si>
  <si>
    <t>Total MHBG</t>
  </si>
  <si>
    <t>Total Block Grants</t>
  </si>
  <si>
    <t>Other
Federal</t>
  </si>
  <si>
    <t>TOTAL OTHER
FEDERAL</t>
  </si>
  <si>
    <t>Other BH Service Expenses Not Reported Above*</t>
  </si>
  <si>
    <t>Paragraph 3.05: NTXIX/XXI State Fiscal Year Income Statement</t>
  </si>
  <si>
    <t>State Fiscal Year as of:</t>
  </si>
  <si>
    <t>MHBG FEP/ESMI</t>
  </si>
  <si>
    <t>Other Income*</t>
  </si>
  <si>
    <t>Paragraph 3.05: NTXIX/XXI State Fiscal Year Income Statement Schedule A Disclosure</t>
  </si>
  <si>
    <t>Disclosure of Non-Title XIX/XXI Other Admin Expenses Reported on line 83005-01</t>
  </si>
  <si>
    <t>Paragraph 3.05: NTXIX/XXI State Fiscal Year Income Statement - Block Grant Break-Out</t>
  </si>
  <si>
    <t xml:space="preserve">Program Integrity Fraud, Waste and Abuse Prevention </t>
  </si>
  <si>
    <t>Paragraph 4.10: Sub-Capitated and Block Expense Report</t>
  </si>
  <si>
    <t>Sub-Capitated Expenses</t>
  </si>
  <si>
    <t>Block Expenses</t>
  </si>
  <si>
    <t>TXIX</t>
  </si>
  <si>
    <t>Account</t>
  </si>
  <si>
    <t>Other BH Services Not Rpt'd Above</t>
  </si>
  <si>
    <t>Total Sub-Capitated and Block Behavioral Health Expenses</t>
  </si>
  <si>
    <t>Physical Health</t>
  </si>
  <si>
    <t xml:space="preserve">        Hospitalization Expenses: </t>
  </si>
  <si>
    <t>Total Hospitalization Expense:</t>
  </si>
  <si>
    <t xml:space="preserve">        Medical Compensation Expenses:</t>
  </si>
  <si>
    <t>Total  Medical Compensation Expenses:</t>
  </si>
  <si>
    <t xml:space="preserve">        Other Medical Expenses:</t>
  </si>
  <si>
    <t>Durable Med Equipment</t>
  </si>
  <si>
    <t>Total Other Medical Expenses:</t>
  </si>
  <si>
    <t>Total Sub-Capitated and Block Physical Health Expenses</t>
  </si>
  <si>
    <t>Total Block and Subcapitated Medical Expenses</t>
  </si>
  <si>
    <r>
      <t>81605-01</t>
    </r>
    <r>
      <rPr>
        <vertAlign val="superscript"/>
        <sz val="10"/>
        <rFont val="Arial"/>
        <family val="2"/>
      </rPr>
      <t>1</t>
    </r>
  </si>
  <si>
    <t>Total Block, Subcapitated and Administration Expenses</t>
  </si>
  <si>
    <r>
      <rPr>
        <vertAlign val="superscript"/>
        <sz val="10"/>
        <color theme="1"/>
        <rFont val="Arial"/>
        <family val="2"/>
      </rPr>
      <t xml:space="preserve">1 </t>
    </r>
    <r>
      <rPr>
        <sz val="10"/>
        <color theme="1"/>
        <rFont val="Arial"/>
        <family val="2"/>
      </rPr>
      <t xml:space="preserve">This line needs to tie to line 81605-01 on the Income Statement. </t>
    </r>
  </si>
  <si>
    <t>Paragraph 4.10: Sub-Capitated and Block Detail Expense Report</t>
  </si>
  <si>
    <t>TXIX/XXI
Crisis (24 Hours)</t>
  </si>
  <si>
    <t>Title XIX/XXI Total</t>
  </si>
  <si>
    <t>Other Service Expenses Not Rpt'd Above</t>
  </si>
  <si>
    <t>Total Sub-Capitated Behavioral Health Expenses</t>
  </si>
  <si>
    <t>Total Block Behavioral Health Expenses</t>
  </si>
  <si>
    <t>Total Other Medical Expenses</t>
  </si>
  <si>
    <t>Total Sub-Capitated Physical Health Expenses</t>
  </si>
  <si>
    <t>PH Pharmacy</t>
  </si>
  <si>
    <t>Total Block Physical Health Expenses</t>
  </si>
  <si>
    <t>Sub-Capitated and Block Detail Expense Totals</t>
  </si>
  <si>
    <t>Sub Cap &amp; Block Schedule
Audit Check</t>
  </si>
  <si>
    <t>Sub Capitation Block Administrative</t>
  </si>
  <si>
    <r>
      <rPr>
        <vertAlign val="superscript"/>
        <sz val="10"/>
        <color theme="1"/>
        <rFont val="Arial"/>
        <family val="2"/>
      </rPr>
      <t xml:space="preserve">1 </t>
    </r>
    <r>
      <rPr>
        <sz val="10"/>
        <color theme="1"/>
        <rFont val="Arial"/>
        <family val="2"/>
      </rPr>
      <t xml:space="preserve">This line needs to tie to line 81605-01 on the income statement. </t>
    </r>
  </si>
  <si>
    <t>Contract Year to Date Sub-Capitated/Block &amp; Admin by Provider</t>
  </si>
  <si>
    <t>Provider Name</t>
  </si>
  <si>
    <r>
      <t xml:space="preserve">Sub-Capitated &amp; Block Purchase CYTD Amount </t>
    </r>
    <r>
      <rPr>
        <b/>
        <vertAlign val="superscript"/>
        <sz val="10"/>
        <color theme="0"/>
        <rFont val="Arial"/>
        <family val="2"/>
      </rPr>
      <t>1</t>
    </r>
  </si>
  <si>
    <t>Does this provider provide services through employees or through a network of contracted providers? If through a network of providers, enter amount for administrative or delegated activities not attributable to the direct provision of Medicaid covered services to Medicaid enrollees into column F)</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</si>
  <si>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enrollees?(If Yes, enter amount into column F)</t>
  </si>
  <si>
    <t>Sub-Capitated, Block Purchase or both?</t>
  </si>
  <si>
    <r>
      <t xml:space="preserve">CYTD Sub Capitation Block Administration reported in A/C 81605-01 </t>
    </r>
    <r>
      <rPr>
        <b/>
        <vertAlign val="superscript"/>
        <sz val="10"/>
        <color theme="0"/>
        <rFont val="Arial"/>
        <family val="2"/>
      </rPr>
      <t>2</t>
    </r>
  </si>
  <si>
    <t>Note:</t>
  </si>
  <si>
    <r>
      <rPr>
        <vertAlign val="superscript"/>
        <sz val="10"/>
        <color theme="1"/>
        <rFont val="Arial"/>
        <family val="2"/>
      </rPr>
      <t xml:space="preserve">1 </t>
    </r>
    <r>
      <rPr>
        <sz val="10"/>
        <color theme="1"/>
        <rFont val="Arial"/>
        <family val="2"/>
      </rPr>
      <t>The total amount in column B should tie to the Annual Sub Capitated &amp; Block Expense schedule(s)</t>
    </r>
  </si>
  <si>
    <r>
      <rPr>
        <vertAlign val="superscript"/>
        <sz val="10"/>
        <color theme="1"/>
        <rFont val="Arial"/>
        <family val="2"/>
      </rPr>
      <t>2</t>
    </r>
    <r>
      <rPr>
        <sz val="10"/>
        <color theme="1"/>
        <rFont val="Arial"/>
        <family val="2"/>
      </rPr>
      <t xml:space="preserve"> The total amount in column F should tie to the Sub Capitation Block Administration amount reported in A/C 81605-01 in the YTD CYE financial statements. </t>
    </r>
  </si>
  <si>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</si>
  <si>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</si>
  <si>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Revenue Reconciliation</t>
  </si>
  <si>
    <t>NTXIX/XXI Other</t>
  </si>
  <si>
    <t>SFY2024</t>
  </si>
  <si>
    <t>This is a State Fiscal Year-to-Date Reconciliation</t>
  </si>
  <si>
    <t>AHCCCS Payment (use ytd amounts from Payment Report)</t>
  </si>
  <si>
    <t>Total must agree with the Amount Paid YTD Column as per AHCCCS' Final Payment Report for the applicable quarter</t>
  </si>
  <si>
    <t>Revenue Under AHCCCS Contract Reported by ACC-RBHA</t>
  </si>
  <si>
    <t>Description (Adjust as needed)</t>
  </si>
  <si>
    <t>Amount Paid YTD as per AHCCCS' Final Payment Report for the applicable Qtr</t>
  </si>
  <si>
    <t>Accounts Receivable</t>
  </si>
  <si>
    <t>must be zero</t>
  </si>
  <si>
    <t>Funds in transit</t>
  </si>
  <si>
    <t xml:space="preserve">Accrued Payable to AHCCCS </t>
  </si>
  <si>
    <t>Deferred Revenue Current Year</t>
  </si>
  <si>
    <t>Prior Year Deferred Revenue recognized in current year</t>
  </si>
  <si>
    <t xml:space="preserve">Accrued Receivables Recorded in Prior Year SFY F/S </t>
  </si>
  <si>
    <t>Total Adjustments</t>
  </si>
  <si>
    <t>Difference between ACC-RBHA &amp; AHCCCS (must be zero)</t>
  </si>
  <si>
    <t>Non-Title XIX/XXI Allocation Tracking by Program (complete each quarter)</t>
  </si>
  <si>
    <t>Allocation (Adjusted Contract Amount as per latest Payment Report)</t>
  </si>
  <si>
    <t xml:space="preserve">   SFY Services Expenses</t>
  </si>
  <si>
    <t xml:space="preserve">   SFY Administrative Expenses</t>
  </si>
  <si>
    <t xml:space="preserve">   Total Expenses </t>
  </si>
  <si>
    <t>Percentage of Allocation Spent</t>
  </si>
  <si>
    <t>Percentage of Allocation Remaining</t>
  </si>
  <si>
    <t>Target Percentage of Allocation Spent</t>
  </si>
  <si>
    <t>Target Dollars of Allocation Spent</t>
  </si>
  <si>
    <t>Difference of Actual Dollars Spent and Target Allocation Dollars Spent</t>
  </si>
  <si>
    <t>Please provide an explanation for underspending compared to target:</t>
  </si>
  <si>
    <t>Profit Limit Analysis - Non-Title XIX/XXI</t>
  </si>
  <si>
    <t>State Fiscal Year 2024</t>
  </si>
  <si>
    <t xml:space="preserve">NON-TITLE XIX/XXI </t>
  </si>
  <si>
    <t>AHCCCS Revenue</t>
  </si>
  <si>
    <t>Profit Limit Payable Reported by RBHA</t>
  </si>
  <si>
    <t>Total Revenue</t>
  </si>
  <si>
    <t>Medical Expense</t>
  </si>
  <si>
    <t>Administrative Component</t>
  </si>
  <si>
    <t>Total Expense</t>
  </si>
  <si>
    <t>EBIT</t>
  </si>
  <si>
    <t>Income Tax provision</t>
  </si>
  <si>
    <t>Medical Revenue (92.0% of Total Revenue)</t>
  </si>
  <si>
    <t>Profit to be Limited</t>
  </si>
  <si>
    <t>Profit Limit (+ 4% of Medical Revenue)</t>
  </si>
  <si>
    <t>Excess Medical Profit/(Loss)</t>
  </si>
  <si>
    <t>Profit/(Loss) %</t>
  </si>
  <si>
    <t>Paragraph 4.09 NTXIX/XXI Grant Disclosures</t>
  </si>
  <si>
    <t xml:space="preserve">a. For SUPTRS, update the table below with the required allocation, expense and member information by category on a state fiscal year-to-date basis, July 1 – June 30.  </t>
  </si>
  <si>
    <t>SUPTRS by Category
(update category if necessary)</t>
  </si>
  <si>
    <t>SFY Allocation
(per latest Pymnt Rpt.  Use Adjusted Contract Amount)</t>
  </si>
  <si>
    <t>SUPTRS SFY
Remaining Allocation</t>
  </si>
  <si>
    <t>TXIX
State Only
Services</t>
  </si>
  <si>
    <t>TXIX
Members
Served</t>
  </si>
  <si>
    <t>NTXIX
State Only
Services</t>
  </si>
  <si>
    <t>NTXIX
Members
Served</t>
  </si>
  <si>
    <t>Total TXIX
and NTXIX
Members Served</t>
  </si>
  <si>
    <t>General Services Adult</t>
  </si>
  <si>
    <t>General Services Children</t>
  </si>
  <si>
    <t>Pregnant Women Adult</t>
  </si>
  <si>
    <t>Pregnant Women Children</t>
  </si>
  <si>
    <t>General Services Oxford House</t>
  </si>
  <si>
    <t>Total Unduplicated Members Served*</t>
  </si>
  <si>
    <t>Children is defined as up to age 18</t>
  </si>
  <si>
    <t>*This number will not agree with the Total TXIX and NTXIX Members Served Unduplicated per Category</t>
  </si>
  <si>
    <t>Indicate whether the Contractor is on track to fully expend SUPTRS by allocated category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</si>
  <si>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For MHBG, update the tables below with the  required allocation, expense and member information by category on a state fiscal year-to-date basis, July 1 – June 30.  </t>
  </si>
  <si>
    <t>Indicate whether the Contractor is on track to fully expend MHBG SED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</si>
  <si>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</si>
  <si>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Indicate whether the Contractor is on track to fully expend MHBG FEP/ESMI by SFYE.  Otherwise, provide sufficient details explaining why funds are unexpended; if funding is expected to be deferred to the next SFY and spent by September 30 (unless otherwise indicated by AHCCCS); and whether the Contractor is experiencing barriers to spending these funds. Indicate whether a re-allocation request has been/will be submitted and when. Refer to 5.09 for additional information.</t>
  </si>
  <si>
    <t xml:space="preserve">b. Disclose the various funding sources reported in the Other Federal Column.  Provide the SFY allocation, total actual expense (separately by service and administrative)  on state fiscal year-to-date basis, July 1 – June 30.  </t>
  </si>
  <si>
    <t>Grant
(change grant description if necessary)</t>
  </si>
  <si>
    <t>List program/funding source</t>
  </si>
  <si>
    <t>Indicate whether the Contractor is on track to fully expend the above funding by SFYE.  Otherwise, provide sufficient details explaining why funds are unexpended and if the Contractor is experiencing barriers to spending these funds. Indicate whether a re-allocation request has been/will be submitted and when. Refer to 5.09 for additional information.</t>
  </si>
  <si>
    <t>Paragraph 4.12: Prior Contract Year Adjustment Schedule-Balance Sheet</t>
  </si>
  <si>
    <t>Amount Related</t>
  </si>
  <si>
    <t>Total
Adjustments</t>
  </si>
  <si>
    <t>to Prior</t>
  </si>
  <si>
    <t>Paragraph 4.12: Prior Contract Year Adjustment Schedule-Income Statement</t>
  </si>
  <si>
    <t>TXIX Amount Related</t>
  </si>
  <si>
    <t>NTXIX Amount Related</t>
  </si>
  <si>
    <t>Total TXIX
Adjustments</t>
  </si>
  <si>
    <t>Total NTXIX
Adjustments</t>
  </si>
  <si>
    <t>Grand Total
Adjustments</t>
  </si>
  <si>
    <t>Adjustment</t>
  </si>
  <si>
    <t>Specialty and Other Grants</t>
  </si>
  <si>
    <t>Total Medical Compensation</t>
  </si>
  <si>
    <t>TOTAL MEDICAL EXPENSES</t>
  </si>
  <si>
    <t>PH Pharmacy Rebate</t>
  </si>
  <si>
    <t>Insert Parent Company Balance Sheet and Income Statement pursuant to Paragraph 4.14</t>
  </si>
  <si>
    <t xml:space="preserve">Paragraph 4.19: Medical Loss Ratio Report </t>
  </si>
  <si>
    <t>For additional MLR guidance please refer to AHCCCS' website.</t>
  </si>
  <si>
    <t xml:space="preserve">NOTES: Do not duplicate any amounts in multiple lines.  </t>
  </si>
  <si>
    <t xml:space="preserve">Contract Year End: </t>
  </si>
  <si>
    <t xml:space="preserve">GAAP Basis (Columns H - L) should agree to the submitted financial statements. </t>
  </si>
  <si>
    <t>GAAP Basis</t>
  </si>
  <si>
    <r>
      <t>Annual Adjustments</t>
    </r>
    <r>
      <rPr>
        <b/>
        <vertAlign val="superscript"/>
        <sz val="9"/>
        <color theme="0"/>
        <rFont val="Arial"/>
        <family val="2"/>
      </rPr>
      <t>1</t>
    </r>
  </si>
  <si>
    <r>
      <t>Annual Adjustments</t>
    </r>
    <r>
      <rPr>
        <b/>
        <vertAlign val="superscript"/>
        <sz val="9"/>
        <color theme="0"/>
        <rFont val="Arial"/>
        <family val="2"/>
      </rPr>
      <t>2</t>
    </r>
  </si>
  <si>
    <r>
      <rPr>
        <i/>
        <u/>
        <sz val="9"/>
        <color rgb="FFFF0000"/>
        <rFont val="Arial"/>
        <family val="2"/>
      </rPr>
      <t>USE FOR ANNUAL REPORT ONLY</t>
    </r>
    <r>
      <rPr>
        <vertAlign val="superscript"/>
        <sz val="9"/>
        <color rgb="FFFF0000"/>
        <rFont val="Arial"/>
        <family val="2"/>
      </rPr>
      <t>1,2</t>
    </r>
    <r>
      <rPr>
        <sz val="9"/>
        <rFont val="Arial"/>
        <family val="2"/>
      </rPr>
      <t xml:space="preserve"> - Adjustment columns should report prior year adjustments (Column M) and true up any estimates (Column N) to present on an incurred date of service basis.  Any adjustments to be deducted should be entered as a negative number.</t>
    </r>
  </si>
  <si>
    <t>MLR Category</t>
  </si>
  <si>
    <t>Citation</t>
  </si>
  <si>
    <t>Format of Amount to be Entered</t>
  </si>
  <si>
    <t>Line #</t>
  </si>
  <si>
    <t xml:space="preserve">Detail </t>
  </si>
  <si>
    <t>Specific Applicability to Line of Business</t>
  </si>
  <si>
    <t>Financial Statement Account # (If applicable)</t>
  </si>
  <si>
    <t>Premium Revenue</t>
  </si>
  <si>
    <t>Revenue</t>
  </si>
  <si>
    <t>Include</t>
  </si>
  <si>
    <t>42 CFR§438.8(f)(2)(i)</t>
  </si>
  <si>
    <t>+</t>
  </si>
  <si>
    <t xml:space="preserve">Prospective Capitation </t>
  </si>
  <si>
    <t>ALL</t>
  </si>
  <si>
    <t>Include full capitation including 1% withhold payment. Exclude State Directed Payments revenue (reported in line 16) and risk adjustment revenue (reported in line 6).</t>
  </si>
  <si>
    <t>42 CFR§438.8(f)(2)(iii)</t>
  </si>
  <si>
    <t>+/-</t>
  </si>
  <si>
    <t>APM 1% Withhold Settlement 42 CFR 438.6(b)(3) and Performance Based Payments (PBP) contribution by AHCCCS</t>
  </si>
  <si>
    <t>ACC/ALTCS (ACOM 306)
ALL - PBP</t>
  </si>
  <si>
    <t xml:space="preserve">Include Alternative Payment Model (APM) settlements related to Withholds, Incentives (see ACOM 306) and Performance Based Payments (see ACOM 307). Unearned withhold should be deducted. Earned incentive should be added.  </t>
  </si>
  <si>
    <t>42 CFR§438.8(f)(2)(ii)</t>
  </si>
  <si>
    <t xml:space="preserve">Delivery Supplement </t>
  </si>
  <si>
    <t>ACC/ALTCS</t>
  </si>
  <si>
    <t>42 CFR§438.8(f)(2)(iv)</t>
  </si>
  <si>
    <t xml:space="preserve">Unpaid Cost Sharing Amounts </t>
  </si>
  <si>
    <t>Include unpaid cost-sharing amounts that could have been collected from enrollees under the contract, except those amounts that can be shown it made a reasonable, but unsuccessful, effort to collect.</t>
  </si>
  <si>
    <t>42 CFR§438.8(f)(2)(v)</t>
  </si>
  <si>
    <t xml:space="preserve">Changes to Unearned Premium Reserves </t>
  </si>
  <si>
    <t>Include adjustments to Deferred Revenue</t>
  </si>
  <si>
    <t>42 CFR§438.8 (f)(2)(vi)</t>
  </si>
  <si>
    <t>Reserved</t>
  </si>
  <si>
    <t>Include amounts for risk adjustment after adjusted amounts are computed or amounts that can be reasonably estimated and accrued.</t>
  </si>
  <si>
    <t>Prospective Tiered</t>
  </si>
  <si>
    <t>ACC/ACC-RBHA/ALTCS</t>
  </si>
  <si>
    <t>40130-01, 40135-01</t>
  </si>
  <si>
    <t>Other Reconciliation Settlements</t>
  </si>
  <si>
    <t xml:space="preserve">Include other reconciliation settlements like APSI settlement (see ACOM 325).  Do not include monthly premium component of APSI. </t>
  </si>
  <si>
    <t>Share of Cost (SOC) Settlement</t>
  </si>
  <si>
    <t>ALTCS</t>
  </si>
  <si>
    <t>40150-01</t>
  </si>
  <si>
    <t>Other income should not include any types of non-operating income such as gain on sale, etc.</t>
  </si>
  <si>
    <t>Patient Contributions</t>
  </si>
  <si>
    <t>40315-01</t>
  </si>
  <si>
    <t>Other Accruals (Explain below)</t>
  </si>
  <si>
    <t>42 CFR § 438.8(e)(2)(i)(A)</t>
  </si>
  <si>
    <t>State Directed Payments Revenue (excludes Premium Tax)</t>
  </si>
  <si>
    <t xml:space="preserve">If the State Directed Payment process takes almost a year or more, plans should use the most accurate available information for MLR reporting.  Include Rural, Nursing Facility, APSI, PSI, HEATHII, ARP and Targeted Investments State Directed Payments.  </t>
  </si>
  <si>
    <t>42 CFR § 438.6(c)(1)(iii)(B)</t>
  </si>
  <si>
    <t>Differential Adjusted Payments Revenue (excludes Premium Tax)</t>
  </si>
  <si>
    <t>Revenue for payments qualifying providers (including sub-capitation and block payment arrangements) under the Differential Adjusted Payment (DAP) directed payment program.</t>
  </si>
  <si>
    <t>Total Premium Revenue</t>
  </si>
  <si>
    <t xml:space="preserve"> Should agree to 40105-01  through 40315-01</t>
  </si>
  <si>
    <t>Taxes, Licensing and Regulatory Fees</t>
  </si>
  <si>
    <t>42 CFR§438.8(f)(3)(iii)</t>
  </si>
  <si>
    <t>Federal Income &amp; Federal Tax (include Tax Benefit)</t>
  </si>
  <si>
    <t>Exclude Federal income taxes and tax benefit on investment income, capital gains and Federal employment taxes.</t>
  </si>
  <si>
    <t>Premium Tax</t>
  </si>
  <si>
    <t>42 CFR§438.8(f)(3)</t>
  </si>
  <si>
    <t xml:space="preserve">Other Federal, State, Local Taxes and Licensing and Regulatory Fees </t>
  </si>
  <si>
    <t>Community Benefit Expenses (otherwise exempt from Federal income tax) and Community Reinvestment Expenses meeting requirements of 45 CFR 158.162c</t>
  </si>
  <si>
    <t xml:space="preserve">990105-01               </t>
  </si>
  <si>
    <t>Limited to 3% of earned premium</t>
  </si>
  <si>
    <t>Total Taxes, Licensing and Regulatory Fees</t>
  </si>
  <si>
    <t>Incurred Claims</t>
  </si>
  <si>
    <t>42 CFR§438.8(e)(2)(i)(A) &amp; 42 CFR§438.230(c)(2)(1)</t>
  </si>
  <si>
    <t>Include paid claims to providers/subcontractors for Medicaid covered services to Medicaid enrollees.  Exclude sub-capitation/block payments related to delegated managed care administrative expenses. The costs of the delegated managed care activities cannot be included in the managed care plan's medical loss ratio calculation.  Contractors who have providers/subcontractors with delegated managed care activities must include these costs in admin unless they are quality improvement activities which should be reported in the Expenditures for Activities that Improve Health Care Quality Section.</t>
  </si>
  <si>
    <t>50105-01 through 50350-01, 50370-01;
60105-01 through 61205-01 (ACC-RBHA)</t>
  </si>
  <si>
    <t xml:space="preserve">Total reported in lines 25 and 26 should equal the total reported in the income statement for Account #'s 50105-01 to 50360-01 and 50370-01 (60105 through 61205 for ACC-RBHAs). For ALTCS/EPD and DDD LOBs: exclude Account # 50365-01 - ALTCS Case Management which should be reported in lines 59-64, as appropriate.   The majority of the items explicitly requested to be quantified on a subsequent line in the Incurred Claims section are not to be reported in line 25. </t>
  </si>
  <si>
    <t>42 CFR§438.8(e)(2)(i)(G)</t>
  </si>
  <si>
    <t>Changes in other claims-related reserves (Change in unpaid claims between the prior year's and the current year's unpaid claims (i.e., RBUC) and change in claims incurred but not reported (IBNR) from the prior year to the current year)</t>
  </si>
  <si>
    <t>Change in A/C 20120-01</t>
  </si>
  <si>
    <t>Report changes each quarter from the prior Contract year RBUCS and IBNR</t>
  </si>
  <si>
    <t>42 CFR§438.8(e)(2)(i)(C)</t>
  </si>
  <si>
    <t>Provider Withholds from Payments</t>
  </si>
  <si>
    <t>42 CFR§438.8(e)(2)(iii)(A)</t>
  </si>
  <si>
    <t>Provider Incentive/Bonus Payments (Include Unreimbursed PBP)</t>
  </si>
  <si>
    <t>Include Incentives or bonuses to providers that are not included as part of APM Performance Based Payments.  Also include Unreimbursed PBP.</t>
  </si>
  <si>
    <t>42 CFR§438.8(e)(2) (iii)(B)</t>
  </si>
  <si>
    <t>-</t>
  </si>
  <si>
    <t xml:space="preserve">Payments recovered through Fraud Recovery efforts less related expenses </t>
  </si>
  <si>
    <r>
      <t>Report total Fraud Recoveries reduced by Fraud Recovery Expenses.</t>
    </r>
    <r>
      <rPr>
        <b/>
        <i/>
        <sz val="9"/>
        <rFont val="Arial"/>
        <family val="2"/>
      </rPr>
      <t xml:space="preserve"> The amount of Fraud Recovery expenses must not include Fraud Prevention Activities. </t>
    </r>
  </si>
  <si>
    <t>42 CFR§438.8(e)(2)(i)(H)</t>
  </si>
  <si>
    <t>Contingent Benefits/ Medical claim portion of lawsuits</t>
  </si>
  <si>
    <t>42 CFR§438.3(e)(1)(i)</t>
  </si>
  <si>
    <t>Value Added Services (Explain below)</t>
  </si>
  <si>
    <t>Include those services provided in addition to those covered under the state plan for which costs are not included in capitation payments (i.e., services not covered by AHCCCS). These expenses should improve health and reduce costs, including interventions intended to address social determinants of health. Exclude community benefit expenses or expenses paid with Community Reinvestment funds  (reported in line #23).</t>
  </si>
  <si>
    <t>42 CFR § 438.6(c)(2)(ii)(A)</t>
  </si>
  <si>
    <t>Provider Payments Attributable to State Directed Payments (excludes Premium Tax)</t>
  </si>
  <si>
    <t>Differential Adjusted Payments to Providers (excludes Premium Tax)</t>
  </si>
  <si>
    <t>Payments made to qualifying providers (including sub-capitation and block payment arrangements) under the Differential Adjusted Payment (DAP) directed payment program.</t>
  </si>
  <si>
    <t>Deduct</t>
  </si>
  <si>
    <t>42 CFR§438.8(e)(2)(vi)</t>
  </si>
  <si>
    <t>Amount should be generally stated as a negative number.</t>
  </si>
  <si>
    <t>42 CFR§438.8(e)(2)(ii)(A)</t>
  </si>
  <si>
    <t>Provider/Subcontractor Overpayment Recoveries</t>
  </si>
  <si>
    <t xml:space="preserve">70305-01 </t>
  </si>
  <si>
    <t>42 CFR§438.8(e)(2)(ii)(B)</t>
  </si>
  <si>
    <t>Rx Rebates (received/accrued)</t>
  </si>
  <si>
    <t>Pharmacy Performance Guarantee</t>
  </si>
  <si>
    <t xml:space="preserve">70310-10                         </t>
  </si>
  <si>
    <t>42 CFR§438.8(e)(2) (i) (D)(E)</t>
  </si>
  <si>
    <t xml:space="preserve">TPL, COB, Subrogation Recoveries and recoverable COB claims </t>
  </si>
  <si>
    <t>Total Incurred Claims</t>
  </si>
  <si>
    <t>Non-Claims Costs (Administrative Expenditures)</t>
  </si>
  <si>
    <t>Non-Claims Costs</t>
  </si>
  <si>
    <t>Exclude Compensation classified as Health Care Quality Improvement expenses (reported in lines 61 -66).</t>
  </si>
  <si>
    <t>Care Management/Care Coordination not included in Health Care Quality Improvement Expenses</t>
  </si>
  <si>
    <t>Exclude expenses classified as Health Care Quality Improvement expenses (reported in lines  61-66) or as Fraud, Waste and Abuse expenses (reported in line 68).</t>
  </si>
  <si>
    <t>42 CFR§ 438.8(e)(2)(v)(A)(1)</t>
  </si>
  <si>
    <t>Amounts paid to third party vendors for secondary network savings</t>
  </si>
  <si>
    <t xml:space="preserve">81505-01 </t>
  </si>
  <si>
    <t>Amounts paid to third party vendors for network development, administrative fees, claims processing, and utilization management.</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</si>
  <si>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</si>
  <si>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438.8(e)(2)(v)(A)(3)</t>
  </si>
  <si>
    <t>Amounts paid, including amounts paid to a provider, for professional or administrative services that do not represent compensation or reimbursement for covered services provided to an enrollee. (e.g., Non-Medical (Administrative component) of Sub-Capitated or Block Payments)</t>
  </si>
  <si>
    <t xml:space="preserve">81605-01 </t>
  </si>
  <si>
    <t xml:space="preserve">The portion of the sub-capitation/block payment that is explicitly attributable to the provision of administrative services, or delegated managed care activities, and associated reporting requirements by the provider unless the provider/subcontractor provides Medicaid-covered services directly to Medicaid enrollees, and if the functions are performed by the provider/subcontractor’s own employees, and not through a contracted network of providers should be included in this line and excluded from line 25.  </t>
  </si>
  <si>
    <t>42 CFR§ 438.8(e)(2)(v)(A)(4)</t>
  </si>
  <si>
    <t>Fines and penalties assessed by regulatory authorities</t>
  </si>
  <si>
    <t>Footnote 13</t>
  </si>
  <si>
    <t>Include AHCCCS sanctions</t>
  </si>
  <si>
    <t>Loss Adjustment Expense</t>
  </si>
  <si>
    <t>Loss Adjustment Expense is considered a cost-containment expense and should be reported as a non-claims cost.  It should not be included in the numerator (including Incurred Claims or Health Care Quality).</t>
  </si>
  <si>
    <t>Total Non-Claims Costs</t>
  </si>
  <si>
    <t xml:space="preserve">Expenditures for activities that improve health care quality </t>
  </si>
  <si>
    <t>42 CFR§438.8(e)(3)</t>
  </si>
  <si>
    <t>Health Care Quality Improvement and Other Expenses</t>
  </si>
  <si>
    <t>For ALTCS/EPD and DDD LOBs: Account # 50365-01 - ALTCS Case Management should be reported in lines 61-66 below, as appropriate.</t>
  </si>
  <si>
    <t>45 CFR§158.150(b)(1)</t>
  </si>
  <si>
    <t>Improvement of health outcomes</t>
  </si>
  <si>
    <t xml:space="preserve">81705-01 </t>
  </si>
  <si>
    <t>45 CFR§158.150(b)(2)</t>
  </si>
  <si>
    <t>Activities to prevent hospital readmission</t>
  </si>
  <si>
    <t>45 CFR§158.150(b)(2)(iii)</t>
  </si>
  <si>
    <t>Improvement of patient safety and reduce medical errors</t>
  </si>
  <si>
    <t>45 CFR§158.150(b)(2)(iv)(4)</t>
  </si>
  <si>
    <t>Wellness and health promotion activities</t>
  </si>
  <si>
    <t>45 CFR§158.150(b)(2)(v) &amp; 45 CFR§158.151</t>
  </si>
  <si>
    <t>Health information technology expenses related to improving health care quality</t>
  </si>
  <si>
    <t>42 CFR§438.8(e)(3)(ii) &amp; 42 CFR§438.358(b) and (c).</t>
  </si>
  <si>
    <t>Activities related to external quality review</t>
  </si>
  <si>
    <t>Total Health Care Quality Improvement and Other Expenses</t>
  </si>
  <si>
    <t>Expenditures related to activities compliant with 42 CFR  § 438.608(a)(1) through (5), (7), (8) and (b).</t>
  </si>
  <si>
    <t>42 CFR§438.8(e)(4) &amp; 45 CFR§158.150(c)(8)</t>
  </si>
  <si>
    <t>Program Integrity: Fraud, Waste, and Abuse Prevention Expenses</t>
  </si>
  <si>
    <r>
      <rPr>
        <sz val="9"/>
        <color rgb="FF000000"/>
        <rFont val="Arial"/>
        <family val="2"/>
      </rPr>
      <t xml:space="preserve">Improvements to infrastructure that prevent fraud, waste and abuse </t>
    </r>
    <r>
      <rPr>
        <b/>
        <sz val="9"/>
        <color rgb="FF000000"/>
        <rFont val="Arial"/>
        <family val="2"/>
      </rPr>
      <t xml:space="preserve">on a </t>
    </r>
    <r>
      <rPr>
        <sz val="9"/>
        <color rgb="FF000000"/>
        <rFont val="Arial"/>
        <family val="2"/>
      </rPr>
      <t xml:space="preserve">going forward </t>
    </r>
    <r>
      <rPr>
        <b/>
        <sz val="9"/>
        <color rgb="FF000000"/>
        <rFont val="Arial"/>
        <family val="2"/>
      </rPr>
      <t>basis</t>
    </r>
    <r>
      <rPr>
        <sz val="9"/>
        <color rgb="FF000000"/>
        <rFont val="Arial"/>
        <family val="2"/>
      </rPr>
      <t xml:space="preserve">. </t>
    </r>
  </si>
  <si>
    <t>Credibility Adjustment</t>
  </si>
  <si>
    <t>42 CFR§438.8(h)</t>
  </si>
  <si>
    <t>Credibility Adjustment (If applicable)</t>
  </si>
  <si>
    <r>
      <t>CHP and small non-LTSS</t>
    </r>
    <r>
      <rPr>
        <vertAlign val="superscript"/>
        <sz val="9"/>
        <rFont val="Arial"/>
        <family val="2"/>
      </rPr>
      <t>3</t>
    </r>
    <r>
      <rPr>
        <sz val="9"/>
        <rFont val="Arial"/>
        <family val="2"/>
      </rPr>
      <t xml:space="preserve"> MCOs between 5,400 and 380,000 </t>
    </r>
    <r>
      <rPr>
        <b/>
        <sz val="9"/>
        <rFont val="Arial"/>
        <family val="2"/>
      </rPr>
      <t xml:space="preserve">Annual </t>
    </r>
    <r>
      <rPr>
        <sz val="9"/>
        <rFont val="Arial"/>
        <family val="2"/>
      </rPr>
      <t>Member Months</t>
    </r>
  </si>
  <si>
    <t>If an MCO's annual member months are determined to be partially-credible, the credibility adjustment factor must be manually entered as calculated using the guidance in the Credibility Adjustment tab.</t>
  </si>
  <si>
    <t>MLR Calculations</t>
  </si>
  <si>
    <t>Numerator</t>
  </si>
  <si>
    <t>Denominator</t>
  </si>
  <si>
    <t>Taxes, licensing and regulatory fees</t>
  </si>
  <si>
    <t>Medical Loss Ratio</t>
  </si>
  <si>
    <t>Medical Loss Ratio with Credibility Adjustment</t>
  </si>
  <si>
    <t>Methodology(ies) for allocation of expenditures.</t>
  </si>
  <si>
    <t>42 CFR§438.8(g)
42 CFR§438.8(k)(vii)</t>
  </si>
  <si>
    <t>Please describe methodology(ies) for allocation of expenditures:</t>
  </si>
  <si>
    <r>
      <rPr>
        <b/>
        <sz val="9"/>
        <rFont val="Arial"/>
        <family val="2"/>
      </rPr>
      <t xml:space="preserve">Each expense must be included under only one type of expense. </t>
    </r>
    <r>
      <rPr>
        <sz val="9"/>
        <rFont val="Arial"/>
        <family val="2"/>
      </rPr>
      <t xml:space="preserve"> If a portion of the expense fits under the definition of, or criteria for, one type of expense and the remainder fits into a different type of expense, the expense must be pro-rated between types of expenses.  Expenses that benefit multiple contracts must be reported on a pro-rata basis.  Allocation to each category must be based on a generally accepted accounting method that is expected to yield the most accurate results.  Shared expenses, including expenses under the terms of a management contract, must be apportioned pro rata to the contract incurring the expense. Expenses that relate solely to the operation of a reporting entity, such as personnel costs associated with the adjusting and paying of claims, must be borne solely by the reporting entity and are not to be apportioned to the other entities.</t>
    </r>
  </si>
  <si>
    <t xml:space="preserve">Explanations </t>
  </si>
  <si>
    <t xml:space="preserve">Aggregation Method </t>
  </si>
  <si>
    <t>42 CFR§438.8(h)(4)(i);
42 CFR§438.8(k)(xii)</t>
  </si>
  <si>
    <t>Please describe aggregation methodology:</t>
  </si>
  <si>
    <t>AHCCCS requires that the MLR be calculated as one aggregate value representing all risk groups/populations and GSAs. AHCCCS reserves the right to modify this requirement and obtain MLR information on a risk group and/or GSA specific basis.</t>
  </si>
  <si>
    <t>Updated January 13, 2024.</t>
  </si>
  <si>
    <t>[1]</t>
  </si>
  <si>
    <r>
      <rPr>
        <u/>
        <sz val="11"/>
        <color rgb="FF000000"/>
        <rFont val="Calibri"/>
      </rPr>
      <t>Annual Adjustments Column:</t>
    </r>
    <r>
      <rPr>
        <sz val="10"/>
        <color rgb="FF000000"/>
        <rFont val="Arial"/>
      </rPr>
      <t xml:space="preserve"> </t>
    </r>
    <r>
      <rPr>
        <b/>
        <i/>
        <sz val="11"/>
        <color rgb="FF000000"/>
        <rFont val="Calibri"/>
      </rPr>
      <t>USE FOR ANNUAL REPORT ONLY</t>
    </r>
    <r>
      <rPr>
        <b/>
        <sz val="11"/>
        <color rgb="FF000000"/>
        <rFont val="Calibri"/>
      </rPr>
      <t xml:space="preserve"> </t>
    </r>
    <r>
      <rPr>
        <sz val="10"/>
        <color rgb="FF000000"/>
        <rFont val="Arial"/>
      </rPr>
      <t xml:space="preserve">- Adjustment column should report </t>
    </r>
    <r>
      <rPr>
        <b/>
        <sz val="10"/>
        <color rgb="FF000000"/>
        <rFont val="Arial"/>
      </rPr>
      <t>prior year audit adjustments</t>
    </r>
    <r>
      <rPr>
        <sz val="10"/>
        <color rgb="FF000000"/>
        <rFont val="Arial"/>
      </rPr>
      <t xml:space="preserve">.  Any adjustments to be deducted should be entered as a negative number.   </t>
    </r>
    <r>
      <rPr>
        <b/>
        <sz val="10"/>
        <color rgb="FF000000"/>
        <rFont val="Arial"/>
      </rPr>
      <t>42 CFR§438.8(k)(xi)</t>
    </r>
  </si>
  <si>
    <t>[2]</t>
  </si>
  <si>
    <r>
      <rPr>
        <u/>
        <sz val="11"/>
        <color theme="1"/>
        <rFont val="Calibri"/>
        <family val="2"/>
        <scheme val="minor"/>
      </rPr>
      <t>Annual Adjustments Column:</t>
    </r>
    <r>
      <rPr>
        <sz val="10"/>
        <rFont val="Arial"/>
        <family val="2"/>
      </rPr>
      <t xml:space="preserve"> </t>
    </r>
    <r>
      <rPr>
        <b/>
        <i/>
        <sz val="11"/>
        <color theme="1"/>
        <rFont val="Calibri"/>
        <family val="2"/>
        <scheme val="minor"/>
      </rPr>
      <t>USE FOR ANNUAL REPORT ONLY</t>
    </r>
    <r>
      <rPr>
        <b/>
        <sz val="11"/>
        <color theme="1"/>
        <rFont val="Calibri"/>
        <family val="2"/>
        <scheme val="minor"/>
      </rPr>
      <t xml:space="preserve"> </t>
    </r>
    <r>
      <rPr>
        <sz val="10"/>
        <rFont val="Arial"/>
        <family val="2"/>
      </rPr>
      <t xml:space="preserve">- Adjustment column should </t>
    </r>
    <r>
      <rPr>
        <b/>
        <sz val="10"/>
        <rFont val="Arial"/>
        <family val="2"/>
      </rPr>
      <t xml:space="preserve"> true up any estimates</t>
    </r>
    <r>
      <rPr>
        <sz val="10"/>
        <rFont val="Arial"/>
        <family val="2"/>
      </rPr>
      <t xml:space="preserve"> to present on an incurred date of service basis.  Any adjustments to be deducted should be entered as a negative number.</t>
    </r>
  </si>
  <si>
    <t>[3]</t>
  </si>
  <si>
    <r>
      <rPr>
        <b/>
        <sz val="10"/>
        <rFont val="Arial"/>
        <family val="2"/>
      </rPr>
      <t>LTSS:</t>
    </r>
    <r>
      <rPr>
        <sz val="10"/>
        <rFont val="Arial"/>
        <family val="2"/>
      </rPr>
      <t xml:space="preserve">  Long-Term Services and Supports.</t>
    </r>
  </si>
  <si>
    <t>Paragraph 4.19: Medical Loss Ratio Report Proof</t>
  </si>
  <si>
    <t>[1a]</t>
  </si>
  <si>
    <t>[1b]</t>
  </si>
  <si>
    <t>Total Taxes, Licensing &amp; Regulatory Fees</t>
  </si>
  <si>
    <t>[4]</t>
  </si>
  <si>
    <t>[5]</t>
  </si>
  <si>
    <t>[6]</t>
  </si>
  <si>
    <t>[7]</t>
  </si>
  <si>
    <t>[8]</t>
  </si>
  <si>
    <t>MLR Calculated Net Operating Income:</t>
  </si>
  <si>
    <t>[9]</t>
  </si>
  <si>
    <t>Enter: 99999 Net Profit (Loss)</t>
  </si>
  <si>
    <t>Enter: 88999 Profit/(Loss) from Non-Operations</t>
  </si>
  <si>
    <t>[10]</t>
  </si>
  <si>
    <t>Community Benefit / Reinvestment Expenses</t>
  </si>
  <si>
    <t>[11]</t>
  </si>
  <si>
    <t>[12]</t>
  </si>
  <si>
    <t>Check Figure</t>
  </si>
  <si>
    <t>[13]</t>
  </si>
  <si>
    <t>Notes:</t>
  </si>
  <si>
    <r>
      <t>USE FOR ANNUAL MLR REPORT ONL</t>
    </r>
    <r>
      <rPr>
        <i/>
        <sz val="10"/>
        <rFont val="Arial"/>
        <family val="2"/>
      </rPr>
      <t>Y</t>
    </r>
    <r>
      <rPr>
        <sz val="10"/>
        <rFont val="Arial"/>
        <family val="2"/>
      </rPr>
      <t xml:space="preserve"> - Adjustments column should report prior year adjustments.  Any adjustments to be deducted should be entered as a negative number.</t>
    </r>
  </si>
  <si>
    <r>
      <t>USE FOR ANNUAL MLR REPORT ONL</t>
    </r>
    <r>
      <rPr>
        <i/>
        <sz val="10"/>
        <rFont val="Arial"/>
        <family val="2"/>
      </rPr>
      <t>Y</t>
    </r>
    <r>
      <rPr>
        <sz val="10"/>
        <rFont val="Arial"/>
        <family val="2"/>
      </rPr>
      <t xml:space="preserve"> - Adjustments column should true up any estimates to present on an incurred date of service basis.  Any adjustments to be deducted should be entered as a negative number.</t>
    </r>
  </si>
  <si>
    <t>Line #18 of the MLR Reporting Template. Note:  Premium revenue does not include non-operating income such as investment income or interest income. Do not enter anything in these cells</t>
  </si>
  <si>
    <t>Line #24 of the MLR Reporting Template - do not enter anything in these cells.</t>
  </si>
  <si>
    <t>Line #39 of the MLR Reporting Template - do not enter anything in these cells.</t>
  </si>
  <si>
    <t>Line #60 of the MLR Reporting Template - do not enter anything in these cells.</t>
  </si>
  <si>
    <t>Line #67 of the MLR Reporting Template - do not enter anything in these cells.</t>
  </si>
  <si>
    <t>Line #68 of the MLR Reporting Template.  Fraud prevention includes improvements to infrastructure that prevents fraud, waste and abuse going forward. Do not enter anything in these cells.</t>
  </si>
  <si>
    <t>Auto calculates - do not enter anything in these cells.</t>
  </si>
  <si>
    <t>Enter (in natural state):  Net Profit (Loss) and Profit(Loss) from Non-Operations which includes accounts 88999-01 and 88999-02, as presented on Financial Reporting Template.</t>
  </si>
  <si>
    <t>Line #23 of the MLR Reporting Template - do not enter anything in these cells.</t>
  </si>
  <si>
    <t>Line #28 of the MLR Reporting Template - do not enter anything in these cells.</t>
  </si>
  <si>
    <t>Auto calculates.  If the difference is greater than $1.00 or less than ($1.00), reconcile the difference.</t>
  </si>
  <si>
    <t>Paragraph 5.11</t>
  </si>
  <si>
    <t>Total Current Year Fiscal Year End Audit Adjustments at:</t>
  </si>
  <si>
    <t>(Input adjustments not specific to a known quarter in red (black auto populates)</t>
  </si>
  <si>
    <t>Net Profit subject to community reinvestment</t>
  </si>
  <si>
    <t>CYTD</t>
  </si>
  <si>
    <t>(input)</t>
  </si>
  <si>
    <t>Less: Unreimbursed Performance Based Payments</t>
  </si>
  <si>
    <t>(input if applicable)</t>
  </si>
  <si>
    <t>Prior Year Audit Adjustments Input (if applicable)</t>
  </si>
  <si>
    <t>Current Year Audit Spread</t>
  </si>
  <si>
    <t>(autopopulates, no input required)</t>
  </si>
  <si>
    <t>Current Year Audit Input (known quarter, if applicable)</t>
  </si>
  <si>
    <t>Net Amount Subject To Community Reinvestment</t>
  </si>
  <si>
    <t>6% Community Reinvestment</t>
  </si>
  <si>
    <t>Current year accrual</t>
  </si>
  <si>
    <t>Net to accrue</t>
  </si>
  <si>
    <t>Paragraph 4.17</t>
  </si>
  <si>
    <t>1)</t>
  </si>
  <si>
    <r>
      <t xml:space="preserve">The fourth quarter Balance Sheet and fourth quarter year to date Income Statement </t>
    </r>
    <r>
      <rPr>
        <i/>
        <sz val="10"/>
        <rFont val="Arial"/>
        <family val="2"/>
      </rPr>
      <t>MUST</t>
    </r>
    <r>
      <rPr>
        <sz val="10"/>
        <rFont val="Arial"/>
        <family val="2"/>
      </rPr>
      <t xml:space="preserve"> tie to the amounts originally submitted.  </t>
    </r>
  </si>
  <si>
    <t>2)</t>
  </si>
  <si>
    <t xml:space="preserve">In addition to summary level audit adjustments, please submit detailed line level entries on the entry tab. </t>
  </si>
  <si>
    <t>3)</t>
  </si>
  <si>
    <t xml:space="preserve">Please only submit the ACC-RBHA line of business.  </t>
  </si>
  <si>
    <t>4)</t>
  </si>
  <si>
    <r>
      <t xml:space="preserve">Draft and Final audit columns </t>
    </r>
    <r>
      <rPr>
        <i/>
        <sz val="10"/>
        <rFont val="Arial"/>
        <family val="2"/>
      </rPr>
      <t>MUST</t>
    </r>
    <r>
      <rPr>
        <sz val="10"/>
        <rFont val="Arial"/>
        <family val="2"/>
      </rPr>
      <t xml:space="preserve"> tie to the draft and final audit submitted.  </t>
    </r>
  </si>
  <si>
    <t>5)</t>
  </si>
  <si>
    <t xml:space="preserve">There are audit caption columns for the Balance Sheet and Income Statement.  Replace these captions with your plan's specific audit captions.  Working horizontally, provide the mapping for the AHCCCS financial statement lines to the financial statement lines contained on the audit.  The audit captions total at the bottom should tie to the audited financials.  If you need more captions, feel free to add a column.  </t>
  </si>
  <si>
    <t>6)</t>
  </si>
  <si>
    <t xml:space="preserve">On the Income Statement, where possible, report the adjustment/reclass by the quarter it is related to. If the adjustment can not be identified by quarter, spread the adjustment/reclass evenly over the four periods.  </t>
  </si>
  <si>
    <t>7)</t>
  </si>
  <si>
    <r>
      <t>Entry Explanation</t>
    </r>
    <r>
      <rPr>
        <sz val="10"/>
        <rFont val="Arial"/>
        <family val="2"/>
      </rPr>
      <t xml:space="preserve"> found on Entries F-1c should provide a reasonable explanation for each audit entry, including identifying accrual entries, reclassifications, and changes to expenses.  Explanations provided should be as detailed as on the auditors work papers to ensure AHCCCS can determine the reason for the entry.</t>
    </r>
  </si>
  <si>
    <t>8)</t>
  </si>
  <si>
    <t>In the Reclass or Adjustment column, select whether this is a reclass for presentation purposes only or a true audit adjustment. Reclasses for presentation purposes only are defined as reclasses not occurring within the companies general ledger.</t>
  </si>
  <si>
    <t>9)</t>
  </si>
  <si>
    <t xml:space="preserve">An Annual Contract Year Income Statement (Non-Title XIX/XXI) Audited by Program and Schedule A Disclosure is also required (include in Audit Report and provide excel version in financial reporting template)
</t>
  </si>
  <si>
    <t>Insert Annual Income Statement Audited by Program pursuant to Paragraph 4.17 in F-1e</t>
  </si>
  <si>
    <t>Insert Annual Income Statement Schedule A Disclosure Audited by Program pursuant to Paragraph 4.17 in F-1f</t>
  </si>
  <si>
    <t>Audit Captions</t>
  </si>
  <si>
    <t>4th</t>
  </si>
  <si>
    <t>Audit</t>
  </si>
  <si>
    <t>Draft</t>
  </si>
  <si>
    <t>Final</t>
  </si>
  <si>
    <t>Caption 1</t>
  </si>
  <si>
    <t>Caption2</t>
  </si>
  <si>
    <t>Caption 3</t>
  </si>
  <si>
    <t>Caption 4</t>
  </si>
  <si>
    <t>Caption 5</t>
  </si>
  <si>
    <t>Caption 6</t>
  </si>
  <si>
    <t>Caption 7</t>
  </si>
  <si>
    <t>Property &amp; Equipment</t>
  </si>
  <si>
    <t xml:space="preserve"> Net Prop &amp; Equip</t>
  </si>
  <si>
    <t>TOT LIABILITIES &amp; EQUITY/NET ASSETS</t>
  </si>
  <si>
    <t>Paragraph 5.04</t>
  </si>
  <si>
    <t>Auto populates (No Input Required)</t>
  </si>
  <si>
    <t>Input Adjustments To Specific Quarter if Applicable</t>
  </si>
  <si>
    <t>Input Adjustments Not Specific to a Known Quarter</t>
  </si>
  <si>
    <t>After
Audit Adjustments</t>
  </si>
  <si>
    <t xml:space="preserve">Current Assets 10199 </t>
  </si>
  <si>
    <t>Due From Affiliate 10135-01 (unless waiver approved to include in calculation)</t>
  </si>
  <si>
    <t>Long Term Investments 10215-01 (if quick asset)</t>
  </si>
  <si>
    <t>Equity  Per Title XIX/XXI Member</t>
  </si>
  <si>
    <t>Equity 39991</t>
  </si>
  <si>
    <t>Less: General Performance Bond (off balance sheet) 10205-01</t>
  </si>
  <si>
    <t xml:space="preserve">Less: Investment in Sub/Affiliates, if applicable </t>
  </si>
  <si>
    <t xml:space="preserve">Less: Goodwill and adjustments  to assets as result of a purchase, if applicable  </t>
  </si>
  <si>
    <t>Less: Intangible Assets as result of a purchase, if applicable</t>
  </si>
  <si>
    <t>Less: Due from Affiliates (unless waiver approved to include in calculation)</t>
  </si>
  <si>
    <t>Less: Restricted Assets</t>
  </si>
  <si>
    <t xml:space="preserve">Equity Per Member - Unrestricted Equity </t>
  </si>
  <si>
    <t xml:space="preserve">Title XIX/XXI Administrative Cost Percentage </t>
  </si>
  <si>
    <t xml:space="preserve">   Other Reconciliation Settlements 40135-01</t>
  </si>
  <si>
    <r>
      <t xml:space="preserve">     </t>
    </r>
    <r>
      <rPr>
        <b/>
        <sz val="10"/>
        <rFont val="Arial"/>
        <family val="2"/>
      </rPr>
      <t xml:space="preserve">Operating Revenue </t>
    </r>
  </si>
  <si>
    <t>See Appendix F for Instructions</t>
  </si>
  <si>
    <t>Draft Audit Adjustments</t>
  </si>
  <si>
    <t xml:space="preserve">1st Qtr </t>
  </si>
  <si>
    <t xml:space="preserve">Total Other Medical </t>
  </si>
  <si>
    <t>Total BH and PH Medical Expenses</t>
  </si>
  <si>
    <t>Total Net BH and PH Medical Expense</t>
  </si>
  <si>
    <t>Total Administrative Expenses</t>
  </si>
  <si>
    <t>Line Item</t>
  </si>
  <si>
    <t xml:space="preserve">Line Item </t>
  </si>
  <si>
    <t>Reference</t>
  </si>
  <si>
    <t>Debit</t>
  </si>
  <si>
    <t>Credit</t>
  </si>
  <si>
    <t>Entry Explanation</t>
  </si>
  <si>
    <t>Reclass or Adjustment</t>
  </si>
  <si>
    <t>Paragraph 3.05: NTXIX/XXI: Contract Year Income Statement</t>
  </si>
  <si>
    <t>Paragraph 3.05: NTXIX/XXI: Contract Year Income Statement - Schedule A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</si>
</sst>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_(&quot;$&quot;* #,##0_);_(&quot;$&quot;* \(#,##0\);_(&quot;$&quot;* &quot;-&quot;??_);_(@_)"/>
    <numFmt numFmtId="166" formatCode="_(* #,##0_);_(* \(#,##0\);_(* &quot;-&quot;??_);_(@_)"/>
    <numFmt numFmtId="167" formatCode="[$-409]mmmm\ d\,\ yyyy;@"/>
    <numFmt numFmtId="168" formatCode="_(* #,##0.00_);_(* \(#,##0.00\);_(* &quot;-&quot;_);_(@_)"/>
    <numFmt numFmtId="169" formatCode="0.00%_);[Red]\(0.00%\)"/>
    <numFmt numFmtId="170" formatCode="\ #,##0\ ;\(#,##0\)"/>
    <numFmt numFmtId="171" formatCode="mmmm\ d\,\ yyyy;@"/>
    <numFmt numFmtId="172" formatCode="&quot;$&quot;#,##0"/>
    <numFmt numFmtId="173" formatCode="0.0%"/>
    <numFmt numFmtId="174" formatCode="0.000%"/>
    <numFmt numFmtId="175" formatCode="General_)"/>
    <numFmt numFmtId="176" formatCode="mm/dd/yy"/>
    <numFmt numFmtId="177" formatCode="&quot;$&quot;#,##0.00"/>
    <numFmt numFmtId="178" formatCode="_(&quot;$&quot;* #,##0_);[Red]_(&quot;$&quot;* \(#,##0\);_(&quot;$&quot;* &quot;0&quot;_);_(@_)"/>
    <numFmt numFmtId="179" formatCode="0_);[Red]\(0\)"/>
    <numFmt numFmtId="180" formatCode="0_);\(0\)"/>
    <numFmt numFmtId="181" formatCode="_(&quot;$&quot;* #,##0.00_);[Red]_(&quot;$&quot;* \(#,##0.00\);_(&quot;$&quot;* &quot;0&quot;_);_(@_)"/>
  </numFmts>
  <fonts count="97">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name val="Arial"/>
      <family val="2"/>
    </font>
    <font>
      <sz val="12"/>
      <name val="Arial"/>
      <family val="2"/>
    </font>
    <font>
      <b/>
      <sz val="10"/>
      <color indexed="8"/>
      <name val="Arial"/>
      <family val="2"/>
    </font>
    <font>
      <b/>
      <sz val="10"/>
      <color indexed="10"/>
      <name val="Arial"/>
      <family val="2"/>
    </font>
    <font>
      <sz val="10"/>
      <color indexed="8"/>
      <name val="Arial"/>
      <family val="2"/>
    </font>
    <font>
      <sz val="10"/>
      <color indexed="10"/>
      <name val="Arial"/>
      <family val="2"/>
    </font>
    <font>
      <sz val="9"/>
      <name val="Arial"/>
      <family val="2"/>
    </font>
    <font>
      <b/>
      <sz val="9"/>
      <name val="Arial"/>
      <family val="2"/>
    </font>
    <font>
      <sz val="10"/>
      <color rgb="FFFF0000"/>
      <name val="Arial"/>
      <family val="2"/>
    </font>
    <font>
      <b/>
      <sz val="10"/>
      <color rgb="FFFF0000"/>
      <name val="Arial"/>
      <family val="2"/>
    </font>
    <font>
      <sz val="11"/>
      <name val="Arial"/>
      <family val="2"/>
    </font>
    <font>
      <b/>
      <u/>
      <sz val="10"/>
      <name val="Arial"/>
      <family val="2"/>
    </font>
    <font>
      <i/>
      <sz val="10"/>
      <name val="Arial"/>
      <family val="2"/>
    </font>
    <font>
      <b/>
      <sz val="10"/>
      <color theme="0"/>
      <name val="Arial"/>
      <family val="2"/>
    </font>
    <font>
      <b/>
      <sz val="12"/>
      <color theme="0"/>
      <name val="Arial"/>
      <family val="2"/>
    </font>
    <font>
      <b/>
      <sz val="10"/>
      <color indexed="20"/>
      <name val="Arial"/>
      <family val="2"/>
    </font>
    <font>
      <sz val="10"/>
      <color rgb="FF0000FF"/>
      <name val="Arial"/>
      <family val="2"/>
    </font>
    <font>
      <sz val="10"/>
      <name val="Calibri"/>
      <family val="2"/>
      <scheme val="minor"/>
    </font>
    <font>
      <sz val="8"/>
      <name val="Arial"/>
      <family val="2"/>
    </font>
    <font>
      <b/>
      <u/>
      <sz val="10"/>
      <color indexed="8"/>
      <name val="Arial"/>
      <family val="2"/>
    </font>
    <font>
      <b/>
      <sz val="9"/>
      <name val="Calibri"/>
      <family val="2"/>
    </font>
    <font>
      <sz val="9"/>
      <color rgb="FFFF0000"/>
      <name val="Arial"/>
      <family val="2"/>
    </font>
    <font>
      <vertAlign val="superscript"/>
      <sz val="9"/>
      <name val="Arial"/>
      <family val="2"/>
    </font>
    <font>
      <b/>
      <i/>
      <sz val="9"/>
      <name val="Arial"/>
      <family val="2"/>
    </font>
    <font>
      <sz val="8"/>
      <name val="Calibri"/>
      <family val="2"/>
      <scheme val="minor"/>
    </font>
    <font>
      <sz val="11"/>
      <color theme="1"/>
      <name val="Arial"/>
      <family val="2"/>
    </font>
    <font>
      <b/>
      <sz val="11"/>
      <name val="Arial"/>
      <family val="2"/>
    </font>
    <font>
      <u/>
      <sz val="11"/>
      <name val="Arial"/>
      <family val="2"/>
    </font>
    <font>
      <sz val="10"/>
      <color theme="1"/>
      <name val="Arial"/>
      <family val="2"/>
    </font>
    <font>
      <b/>
      <sz val="10"/>
      <color theme="1"/>
      <name val="Arial"/>
      <family val="2"/>
    </font>
    <font>
      <sz val="8"/>
      <color theme="1"/>
      <name val="Arial"/>
      <family val="2"/>
    </font>
    <font>
      <strike/>
      <sz val="9"/>
      <name val="Arial"/>
      <family val="2"/>
    </font>
    <font>
      <sz val="9"/>
      <color theme="1"/>
      <name val="Arial"/>
      <family val="2"/>
    </font>
    <font>
      <sz val="9"/>
      <color theme="1"/>
      <name val="Calibri"/>
      <family val="2"/>
      <scheme val="minor"/>
    </font>
    <font>
      <u/>
      <sz val="11"/>
      <color theme="1"/>
      <name val="Calibri"/>
      <family val="2"/>
      <scheme val="minor"/>
    </font>
    <font>
      <b/>
      <i/>
      <sz val="11"/>
      <color theme="1"/>
      <name val="Calibri"/>
      <family val="2"/>
      <scheme val="minor"/>
    </font>
    <font>
      <strike/>
      <sz val="10"/>
      <color rgb="FFFF0000"/>
      <name val="Arial"/>
      <family val="2"/>
    </font>
    <font>
      <sz val="11"/>
      <color rgb="FF3F3F76"/>
      <name val="Calibri"/>
      <family val="2"/>
      <scheme val="minor"/>
    </font>
    <font>
      <sz val="10"/>
      <color theme="0"/>
      <name val="Arial"/>
      <family val="2"/>
    </font>
    <font>
      <i/>
      <sz val="8"/>
      <name val="Arial"/>
      <family val="2"/>
    </font>
    <font>
      <u/>
      <sz val="10"/>
      <name val="Arial"/>
      <family val="2"/>
    </font>
    <font>
      <b/>
      <sz val="11"/>
      <color indexed="8"/>
      <name val="Arial"/>
      <family val="2"/>
    </font>
    <font>
      <sz val="11"/>
      <color rgb="FFFF0000"/>
      <name val="Arial"/>
      <family val="2"/>
    </font>
    <font>
      <b/>
      <i/>
      <sz val="10"/>
      <name val="Arial"/>
      <family val="2"/>
    </font>
    <font>
      <b/>
      <sz val="11"/>
      <color theme="0"/>
      <name val="Arial"/>
      <family val="2"/>
    </font>
    <font>
      <i/>
      <u/>
      <sz val="9"/>
      <color rgb="FFFF0000"/>
      <name val="Arial"/>
      <family val="2"/>
    </font>
    <font>
      <vertAlign val="superscript"/>
      <sz val="9"/>
      <color rgb="FFFF0000"/>
      <name val="Arial"/>
      <family val="2"/>
    </font>
    <font>
      <sz val="10"/>
      <color theme="9"/>
      <name val="Arial"/>
      <family val="2"/>
    </font>
    <font>
      <b/>
      <i/>
      <sz val="10"/>
      <color theme="1"/>
      <name val="Arial"/>
      <family val="2"/>
    </font>
    <font>
      <b/>
      <i/>
      <sz val="10"/>
      <color rgb="FFFF0000"/>
      <name val="Arial"/>
      <family val="2"/>
    </font>
    <font>
      <sz val="11"/>
      <color theme="0"/>
      <name val="Arial"/>
      <family val="2"/>
    </font>
    <font>
      <sz val="12"/>
      <name val="Courier"/>
      <family val="3"/>
    </font>
    <font>
      <sz val="10"/>
      <name val="Arial"/>
      <family val="2"/>
    </font>
    <font>
      <sz val="10"/>
      <color rgb="FFFF5050"/>
      <name val="Arial"/>
      <family val="2"/>
    </font>
    <font>
      <b/>
      <strike/>
      <sz val="10"/>
      <color rgb="FFFF0000"/>
      <name val="Arial"/>
      <family val="2"/>
    </font>
    <font>
      <b/>
      <u/>
      <sz val="10"/>
      <color rgb="FF00B0F0"/>
      <name val="Arial"/>
      <family val="2"/>
    </font>
    <font>
      <i/>
      <sz val="11"/>
      <color rgb="FFFF0000"/>
      <name val="Arial"/>
      <family val="2"/>
    </font>
    <font>
      <sz val="11"/>
      <color rgb="FFFF5050"/>
      <name val="Arial"/>
      <family val="2"/>
    </font>
    <font>
      <b/>
      <sz val="14"/>
      <color theme="0"/>
      <name val="Arial"/>
      <family val="2"/>
    </font>
    <font>
      <b/>
      <i/>
      <sz val="10"/>
      <color indexed="8"/>
      <name val="Arial"/>
      <family val="2"/>
    </font>
    <font>
      <b/>
      <sz val="10"/>
      <color theme="3" tint="0.39997558519241921"/>
      <name val="Arial"/>
      <family val="2"/>
    </font>
    <font>
      <vertAlign val="superscript"/>
      <sz val="10"/>
      <color theme="1"/>
      <name val="Arial"/>
      <family val="2"/>
    </font>
    <font>
      <sz val="9"/>
      <color rgb="FF000000"/>
      <name val="Arial"/>
      <family val="2"/>
    </font>
    <font>
      <b/>
      <sz val="9"/>
      <color rgb="FF000000"/>
      <name val="Arial"/>
      <family val="2"/>
    </font>
    <font>
      <sz val="11"/>
      <color theme="1"/>
      <name val="Arial"/>
      <family val="2"/>
    </font>
    <font>
      <sz val="10"/>
      <color theme="1"/>
      <name val="Arial"/>
      <family val="2"/>
    </font>
    <font>
      <b/>
      <sz val="10"/>
      <color rgb="FF3D0AF6"/>
      <name val="Arial"/>
      <family val="2"/>
    </font>
    <font>
      <sz val="10"/>
      <color rgb="FF3D0AF6"/>
      <name val="Arial"/>
      <family val="2"/>
    </font>
    <font>
      <i/>
      <sz val="10"/>
      <color theme="1"/>
      <name val="Arial"/>
      <family val="2"/>
    </font>
    <font>
      <b/>
      <strike/>
      <sz val="10"/>
      <name val="Arial"/>
      <family val="2"/>
    </font>
    <font>
      <b/>
      <vertAlign val="superscript"/>
      <sz val="10"/>
      <color theme="0"/>
      <name val="Arial"/>
      <family val="2"/>
    </font>
    <font>
      <b/>
      <sz val="10"/>
      <color rgb="FF000000"/>
      <name val="Arial"/>
      <family val="2"/>
    </font>
    <font>
      <sz val="11"/>
      <color theme="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sz val="9"/>
      <color theme="0"/>
      <name val="Arial"/>
      <family val="2"/>
    </font>
    <font>
      <b/>
      <vertAlign val="superscript"/>
      <sz val="9"/>
      <color theme="0"/>
      <name val="Arial"/>
      <family val="2"/>
    </font>
    <font>
      <sz val="9"/>
      <color theme="0"/>
      <name val="Arial"/>
      <family val="2"/>
    </font>
    <font>
      <b/>
      <sz val="9"/>
      <color rgb="FFFF0000"/>
      <name val="Arial"/>
      <family val="2"/>
    </font>
    <font>
      <sz val="10"/>
      <color theme="1"/>
      <name val="Arial"/>
      <family val="2"/>
    </font>
    <font>
      <vertAlign val="superscript"/>
      <sz val="10"/>
      <name val="Arial"/>
      <family val="2"/>
    </font>
    <font>
      <sz val="10"/>
      <name val="Arial"/>
    </font>
    <font>
      <sz val="10"/>
      <color theme="0"/>
      <name val="Arial"/>
    </font>
    <font>
      <b/>
      <sz val="10"/>
      <color theme="0"/>
      <name val="Arial"/>
    </font>
    <font>
      <b/>
      <sz val="10"/>
      <name val="Arial"/>
    </font>
    <font>
      <u/>
      <sz val="11"/>
      <color rgb="FF000000"/>
      <name val="Calibri"/>
    </font>
    <font>
      <sz val="10"/>
      <color rgb="FF000000"/>
      <name val="Arial"/>
    </font>
    <font>
      <b/>
      <i/>
      <sz val="11"/>
      <color rgb="FF000000"/>
      <name val="Calibri"/>
    </font>
    <font>
      <b/>
      <sz val="11"/>
      <color rgb="FF000000"/>
      <name val="Calibri"/>
    </font>
    <font>
      <b/>
      <sz val="10"/>
      <color rgb="FF000000"/>
      <name val="Arial"/>
    </font>
    <font>
      <sz val="11"/>
      <color rgb="FF000000"/>
      <name val="Calibri"/>
    </font>
  </fonts>
  <fills count="2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99"/>
      </patternFill>
    </fill>
    <fill>
      <patternFill patternType="solid">
        <fgColor rgb="FFFFFFCC"/>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318DCC"/>
        <bgColor indexed="64"/>
      </patternFill>
    </fill>
    <fill>
      <patternFill patternType="solid">
        <fgColor rgb="FFDAEEF3"/>
        <bgColor indexed="64"/>
      </patternFill>
    </fill>
    <fill>
      <patternFill patternType="solid">
        <fgColor rgb="FF712339"/>
        <bgColor indexed="64"/>
      </patternFill>
    </fill>
    <fill>
      <patternFill patternType="solid">
        <fgColor theme="1" tint="0.34998626667073579"/>
        <bgColor indexed="64"/>
      </patternFill>
    </fill>
    <fill>
      <patternFill patternType="solid">
        <fgColor theme="1"/>
        <bgColor indexed="64"/>
      </patternFill>
    </fill>
    <fill>
      <patternFill patternType="solid">
        <fgColor theme="1" tint="0.249977111117893"/>
        <bgColor indexed="64"/>
      </patternFill>
    </fill>
  </fills>
  <borders count="1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rgb="FFB2B2B2"/>
      </left>
      <right/>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right/>
      <top style="medium">
        <color rgb="FF000000"/>
      </top>
      <bottom style="thin">
        <color indexed="64"/>
      </bottom>
      <diagonal/>
    </border>
    <border>
      <left/>
      <right/>
      <top style="medium">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auto="1"/>
      </right>
      <top style="medium">
        <color rgb="FF000000"/>
      </top>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medium">
        <color indexed="64"/>
      </left>
      <right style="medium">
        <color rgb="FF000000"/>
      </right>
      <top/>
      <bottom style="medium">
        <color indexed="64"/>
      </bottom>
      <diagonal/>
    </border>
    <border>
      <left/>
      <right style="medium">
        <color auto="1"/>
      </right>
      <top style="medium">
        <color indexed="64"/>
      </top>
      <bottom style="thin">
        <color rgb="FF000000"/>
      </bottom>
      <diagonal/>
    </border>
    <border>
      <left/>
      <right style="medium">
        <color auto="1"/>
      </right>
      <top style="thin">
        <color rgb="FF000000"/>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style="thin">
        <color rgb="FFB2B2B2"/>
      </left>
      <right style="thin">
        <color rgb="FFB2B2B2"/>
      </right>
      <top style="medium">
        <color indexed="64"/>
      </top>
      <bottom style="thin">
        <color rgb="FFB2B2B2"/>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double">
        <color indexed="64"/>
      </bottom>
      <diagonal/>
    </border>
    <border>
      <left style="medium">
        <color indexed="64"/>
      </left>
      <right style="medium">
        <color auto="1"/>
      </right>
      <top style="medium">
        <color indexed="64"/>
      </top>
      <bottom style="thin">
        <color rgb="FF000000"/>
      </bottom>
      <diagonal/>
    </border>
    <border>
      <left style="medium">
        <color indexed="64"/>
      </left>
      <right style="medium">
        <color auto="1"/>
      </right>
      <top style="thin">
        <color rgb="FF000000"/>
      </top>
      <bottom style="thin">
        <color rgb="FF000000"/>
      </bottom>
      <diagonal/>
    </border>
    <border>
      <left style="medium">
        <color indexed="64"/>
      </left>
      <right style="medium">
        <color auto="1"/>
      </right>
      <top style="thin">
        <color rgb="FF000000"/>
      </top>
      <bottom style="medium">
        <color indexed="64"/>
      </bottom>
      <diagonal/>
    </border>
    <border>
      <left style="medium">
        <color rgb="FF000000"/>
      </left>
      <right/>
      <top/>
      <bottom style="medium">
        <color indexed="6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0" fontId="42" fillId="14" borderId="65" applyNumberFormat="0" applyAlignment="0" applyProtection="0"/>
    <xf numFmtId="0" fontId="1" fillId="15" borderId="66"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5" fontId="56" fillId="0" borderId="0"/>
    <xf numFmtId="0" fontId="1" fillId="0" borderId="0"/>
    <xf numFmtId="0" fontId="57" fillId="0" borderId="0"/>
    <xf numFmtId="0" fontId="1" fillId="15" borderId="66" applyNumberFormat="0" applyFont="0" applyAlignment="0" applyProtection="0"/>
    <xf numFmtId="0" fontId="1" fillId="15" borderId="66" applyNumberFormat="0" applyFont="0" applyAlignment="0" applyProtection="0"/>
    <xf numFmtId="44" fontId="4" fillId="0" borderId="0" applyFont="0" applyFill="0" applyBorder="0" applyAlignment="0" applyProtection="0"/>
    <xf numFmtId="0" fontId="4" fillId="0" borderId="0"/>
    <xf numFmtId="0" fontId="1" fillId="0" borderId="0"/>
    <xf numFmtId="0" fontId="1" fillId="0" borderId="0"/>
    <xf numFmtId="0" fontId="1" fillId="15" borderId="66" applyNumberFormat="0" applyFont="0" applyAlignment="0" applyProtection="0"/>
    <xf numFmtId="0" fontId="1" fillId="0" borderId="0"/>
    <xf numFmtId="43" fontId="1" fillId="0" borderId="0" applyFont="0" applyFill="0" applyBorder="0" applyAlignment="0" applyProtection="0"/>
  </cellStyleXfs>
  <cellXfs count="3443">
    <xf numFmtId="0" fontId="0" fillId="0" borderId="0" xfId="0"/>
    <xf numFmtId="0" fontId="4" fillId="0" borderId="0" xfId="0" applyFont="1"/>
    <xf numFmtId="0" fontId="3" fillId="0" borderId="0" xfId="0" applyFont="1"/>
    <xf numFmtId="0" fontId="6" fillId="0" borderId="0" xfId="0" applyFont="1"/>
    <xf numFmtId="0" fontId="7" fillId="0" borderId="0" xfId="0" applyFont="1" applyProtection="1">
      <protection locked="0"/>
    </xf>
    <xf numFmtId="0" fontId="0" fillId="0" borderId="6" xfId="0" applyBorder="1"/>
    <xf numFmtId="0" fontId="0" fillId="0" borderId="7" xfId="0" applyBorder="1"/>
    <xf numFmtId="0" fontId="5" fillId="0" borderId="0" xfId="0" applyFont="1" applyProtection="1">
      <protection locked="0"/>
    </xf>
    <xf numFmtId="0" fontId="5" fillId="0" borderId="0" xfId="0" applyFont="1"/>
    <xf numFmtId="0" fontId="7" fillId="0" borderId="0" xfId="0" applyFont="1"/>
    <xf numFmtId="0" fontId="9" fillId="0" borderId="0" xfId="0" applyFont="1"/>
    <xf numFmtId="37" fontId="14" fillId="0" borderId="15" xfId="0" applyNumberFormat="1" applyFont="1" applyBorder="1" applyProtection="1">
      <protection locked="0"/>
    </xf>
    <xf numFmtId="0" fontId="0" fillId="0" borderId="0" xfId="0" applyProtection="1">
      <protection locked="0"/>
    </xf>
    <xf numFmtId="14" fontId="4" fillId="0" borderId="0" xfId="0" applyNumberFormat="1" applyFont="1" applyAlignment="1">
      <alignment horizontal="left"/>
    </xf>
    <xf numFmtId="0" fontId="4" fillId="0" borderId="5" xfId="0" applyFont="1" applyBorder="1"/>
    <xf numFmtId="0" fontId="3" fillId="0" borderId="0" xfId="0" applyFont="1" applyProtection="1">
      <protection locked="0"/>
    </xf>
    <xf numFmtId="165" fontId="13" fillId="0" borderId="0" xfId="16" applyNumberFormat="1" applyFont="1" applyAlignment="1">
      <alignment horizontal="right"/>
    </xf>
    <xf numFmtId="165" fontId="3" fillId="0" borderId="0" xfId="16" applyNumberFormat="1" applyFont="1" applyAlignment="1">
      <alignment horizontal="right"/>
    </xf>
    <xf numFmtId="165" fontId="14" fillId="0" borderId="0" xfId="16" applyNumberFormat="1" applyFont="1" applyAlignment="1">
      <alignment horizontal="right"/>
    </xf>
    <xf numFmtId="2" fontId="19" fillId="0" borderId="0" xfId="16" applyNumberFormat="1" applyFont="1" applyAlignment="1">
      <alignment horizontal="right"/>
    </xf>
    <xf numFmtId="0" fontId="18" fillId="0" borderId="0" xfId="16" applyFont="1"/>
    <xf numFmtId="169" fontId="18" fillId="0" borderId="0" xfId="17" applyNumberFormat="1" applyFont="1" applyFill="1" applyBorder="1" applyAlignment="1">
      <alignment horizontal="right"/>
    </xf>
    <xf numFmtId="0" fontId="3" fillId="0" borderId="0" xfId="16" applyFont="1"/>
    <xf numFmtId="6" fontId="3" fillId="0" borderId="0" xfId="16" applyNumberFormat="1" applyFont="1" applyAlignment="1">
      <alignment horizontal="right"/>
    </xf>
    <xf numFmtId="165" fontId="21" fillId="0" borderId="0" xfId="18" applyNumberFormat="1" applyFont="1" applyFill="1" applyBorder="1"/>
    <xf numFmtId="169" fontId="19" fillId="0" borderId="0" xfId="17" applyNumberFormat="1" applyFont="1" applyFill="1" applyBorder="1" applyAlignment="1">
      <alignment horizontal="right"/>
    </xf>
    <xf numFmtId="0" fontId="17" fillId="0" borderId="0" xfId="0" applyFont="1" applyAlignment="1">
      <alignment horizontal="centerContinuous" vertical="justify" wrapText="1"/>
    </xf>
    <xf numFmtId="0" fontId="4" fillId="0" borderId="0" xfId="0" applyFont="1" applyProtection="1">
      <protection locked="0"/>
    </xf>
    <xf numFmtId="166" fontId="4" fillId="0" borderId="28" xfId="15" applyNumberFormat="1" applyFont="1" applyFill="1" applyBorder="1" applyProtection="1"/>
    <xf numFmtId="0" fontId="4" fillId="0" borderId="0" xfId="0" applyFont="1" applyAlignment="1">
      <alignment horizontal="left" wrapText="1"/>
    </xf>
    <xf numFmtId="165" fontId="4" fillId="0" borderId="27" xfId="15" applyNumberFormat="1" applyFont="1" applyBorder="1" applyProtection="1"/>
    <xf numFmtId="165" fontId="4" fillId="0" borderId="0" xfId="15" applyNumberFormat="1" applyFont="1" applyBorder="1" applyProtection="1"/>
    <xf numFmtId="37" fontId="4" fillId="0" borderId="0" xfId="0" applyNumberFormat="1" applyFont="1"/>
    <xf numFmtId="0" fontId="24" fillId="0" borderId="6" xfId="0" applyFont="1" applyBorder="1"/>
    <xf numFmtId="0" fontId="24" fillId="0" borderId="0" xfId="0" applyFont="1"/>
    <xf numFmtId="0" fontId="0" fillId="0" borderId="0" xfId="0" applyAlignment="1" applyProtection="1">
      <alignment wrapText="1"/>
      <protection locked="0"/>
    </xf>
    <xf numFmtId="0" fontId="4" fillId="0" borderId="10" xfId="0" applyFont="1" applyBorder="1"/>
    <xf numFmtId="37" fontId="3" fillId="0" borderId="0" xfId="0" applyNumberFormat="1" applyFont="1"/>
    <xf numFmtId="0" fontId="9" fillId="0" borderId="8" xfId="0" applyFont="1" applyBorder="1" applyAlignment="1">
      <alignment horizontal="left"/>
    </xf>
    <xf numFmtId="0" fontId="4" fillId="0" borderId="0" xfId="0" applyFont="1" applyAlignment="1">
      <alignment horizontal="center"/>
    </xf>
    <xf numFmtId="0" fontId="9" fillId="0" borderId="10" xfId="0" applyFont="1" applyBorder="1"/>
    <xf numFmtId="0" fontId="9" fillId="0" borderId="23" xfId="0" applyFont="1" applyBorder="1" applyAlignment="1">
      <alignment horizontal="left"/>
    </xf>
    <xf numFmtId="0" fontId="0" fillId="0" borderId="9" xfId="0" applyBorder="1"/>
    <xf numFmtId="0" fontId="4" fillId="0" borderId="8" xfId="0" applyFont="1" applyBorder="1" applyAlignment="1">
      <alignment horizontal="left"/>
    </xf>
    <xf numFmtId="0" fontId="3" fillId="4" borderId="2" xfId="0" applyFont="1" applyFill="1" applyBorder="1" applyAlignment="1">
      <alignment horizontal="left"/>
    </xf>
    <xf numFmtId="0" fontId="0" fillId="0" borderId="0" xfId="0" applyAlignment="1">
      <alignment wrapText="1"/>
    </xf>
    <xf numFmtId="0" fontId="3" fillId="0" borderId="0" xfId="0" applyFont="1" applyAlignment="1" applyProtection="1">
      <alignment horizontal="left"/>
      <protection locked="0"/>
    </xf>
    <xf numFmtId="0" fontId="4" fillId="0" borderId="0" xfId="0" applyFont="1" applyAlignment="1" applyProtection="1">
      <alignment horizontal="center"/>
      <protection locked="0"/>
    </xf>
    <xf numFmtId="0" fontId="3" fillId="0" borderId="0" xfId="0" applyFont="1" applyAlignment="1" applyProtection="1">
      <alignment horizontal="centerContinuous"/>
      <protection locked="0"/>
    </xf>
    <xf numFmtId="17" fontId="3" fillId="0" borderId="0" xfId="0" applyNumberFormat="1" applyFont="1" applyAlignment="1" applyProtection="1">
      <alignment horizontal="center"/>
      <protection locked="0"/>
    </xf>
    <xf numFmtId="0" fontId="7" fillId="0" borderId="0" xfId="0" applyFont="1" applyAlignment="1">
      <alignment horizontal="right" vertical="top"/>
    </xf>
    <xf numFmtId="0" fontId="3" fillId="0" borderId="0" xfId="0" applyFont="1" applyAlignment="1" applyProtection="1">
      <alignment horizontal="right"/>
      <protection locked="0"/>
    </xf>
    <xf numFmtId="0" fontId="3" fillId="0" borderId="0" xfId="0" applyFont="1" applyAlignment="1">
      <alignment horizontal="right"/>
    </xf>
    <xf numFmtId="0" fontId="30" fillId="0" borderId="0" xfId="0" applyFont="1"/>
    <xf numFmtId="0" fontId="30" fillId="0" borderId="1" xfId="0" applyFont="1" applyBorder="1"/>
    <xf numFmtId="0" fontId="15" fillId="0" borderId="0" xfId="0" applyFont="1"/>
    <xf numFmtId="0" fontId="31" fillId="0" borderId="0" xfId="0" applyFont="1"/>
    <xf numFmtId="0" fontId="3" fillId="0" borderId="0" xfId="14" applyFont="1" applyProtection="1">
      <protection locked="0"/>
    </xf>
    <xf numFmtId="0" fontId="4" fillId="0" borderId="0" xfId="14" applyProtection="1">
      <protection locked="0"/>
    </xf>
    <xf numFmtId="0" fontId="4" fillId="0" borderId="0" xfId="14" applyAlignment="1" applyProtection="1">
      <alignment horizontal="center"/>
      <protection locked="0"/>
    </xf>
    <xf numFmtId="0" fontId="4" fillId="0" borderId="0" xfId="14" applyAlignment="1" applyProtection="1">
      <alignment wrapText="1"/>
      <protection locked="0"/>
    </xf>
    <xf numFmtId="0" fontId="12" fillId="0" borderId="0" xfId="14" applyFont="1" applyAlignment="1" applyProtection="1">
      <alignment horizontal="center"/>
      <protection locked="0"/>
    </xf>
    <xf numFmtId="0" fontId="11" fillId="0" borderId="0" xfId="14" applyFont="1" applyProtection="1">
      <protection locked="0"/>
    </xf>
    <xf numFmtId="0" fontId="11" fillId="0" borderId="0" xfId="14" applyFont="1" applyAlignment="1" applyProtection="1">
      <alignment wrapText="1"/>
      <protection locked="0"/>
    </xf>
    <xf numFmtId="0" fontId="14" fillId="0" borderId="0" xfId="0" applyFont="1" applyProtection="1">
      <protection locked="0"/>
    </xf>
    <xf numFmtId="0" fontId="11" fillId="0" borderId="0" xfId="14" applyFont="1" applyAlignment="1" applyProtection="1">
      <alignment horizontal="left"/>
      <protection locked="0"/>
    </xf>
    <xf numFmtId="0" fontId="12" fillId="0" borderId="0" xfId="14" applyFont="1" applyAlignment="1" applyProtection="1">
      <alignment horizontal="left" wrapText="1"/>
      <protection locked="0"/>
    </xf>
    <xf numFmtId="14" fontId="14" fillId="0" borderId="0" xfId="14" applyNumberFormat="1" applyFont="1" applyProtection="1">
      <protection locked="0"/>
    </xf>
    <xf numFmtId="0" fontId="25" fillId="0" borderId="0" xfId="14" applyFont="1" applyAlignment="1" applyProtection="1">
      <alignment horizontal="center"/>
      <protection locked="0"/>
    </xf>
    <xf numFmtId="14" fontId="12" fillId="0" borderId="0" xfId="14" applyNumberFormat="1" applyFont="1" applyAlignment="1" applyProtection="1">
      <alignment horizontal="right"/>
      <protection locked="0"/>
    </xf>
    <xf numFmtId="165" fontId="12" fillId="0" borderId="0" xfId="14" applyNumberFormat="1" applyFont="1" applyAlignment="1" applyProtection="1">
      <alignment horizontal="left"/>
      <protection locked="0"/>
    </xf>
    <xf numFmtId="14" fontId="12" fillId="0" borderId="0" xfId="14" applyNumberFormat="1" applyFont="1" applyAlignment="1" applyProtection="1">
      <alignment horizontal="left" wrapText="1"/>
      <protection locked="0"/>
    </xf>
    <xf numFmtId="0" fontId="12" fillId="0" borderId="0" xfId="14" applyFont="1" applyAlignment="1" applyProtection="1">
      <alignment horizontal="centerContinuous"/>
      <protection locked="0"/>
    </xf>
    <xf numFmtId="0" fontId="11" fillId="0" borderId="0" xfId="14" applyFont="1" applyAlignment="1" applyProtection="1">
      <alignment horizontal="center"/>
      <protection locked="0"/>
    </xf>
    <xf numFmtId="0" fontId="12" fillId="0" borderId="0" xfId="14" applyFont="1" applyAlignment="1" applyProtection="1">
      <alignment horizontal="right"/>
      <protection locked="0"/>
    </xf>
    <xf numFmtId="165" fontId="12" fillId="0" borderId="0" xfId="14" applyNumberFormat="1" applyFont="1" applyAlignment="1" applyProtection="1">
      <alignment horizontal="right"/>
      <protection locked="0"/>
    </xf>
    <xf numFmtId="0" fontId="12" fillId="0" borderId="0" xfId="14" applyFont="1" applyAlignment="1" applyProtection="1">
      <alignment horizontal="right" wrapText="1"/>
      <protection locked="0"/>
    </xf>
    <xf numFmtId="0" fontId="35" fillId="0" borderId="0" xfId="22" applyFont="1" applyAlignment="1" applyProtection="1">
      <alignment vertical="center"/>
      <protection locked="0"/>
    </xf>
    <xf numFmtId="0" fontId="12" fillId="0" borderId="34" xfId="14" applyFont="1" applyBorder="1" applyProtection="1">
      <protection locked="0"/>
    </xf>
    <xf numFmtId="0" fontId="11" fillId="0" borderId="34" xfId="14" quotePrefix="1" applyFont="1" applyBorder="1" applyAlignment="1" applyProtection="1">
      <alignment horizontal="center" wrapText="1"/>
      <protection locked="0"/>
    </xf>
    <xf numFmtId="0" fontId="11" fillId="0" borderId="34" xfId="14" applyFont="1" applyBorder="1" applyProtection="1">
      <protection locked="0"/>
    </xf>
    <xf numFmtId="0" fontId="11" fillId="0" borderId="34" xfId="14" quotePrefix="1" applyFont="1" applyBorder="1" applyAlignment="1" applyProtection="1">
      <alignment horizontal="center"/>
      <protection locked="0"/>
    </xf>
    <xf numFmtId="0" fontId="11" fillId="0" borderId="34" xfId="14" applyFont="1" applyBorder="1" applyAlignment="1" applyProtection="1">
      <alignment wrapText="1"/>
      <protection locked="0"/>
    </xf>
    <xf numFmtId="0" fontId="36" fillId="0" borderId="34" xfId="14" applyFont="1" applyBorder="1" applyAlignment="1" applyProtection="1">
      <alignment wrapText="1"/>
      <protection locked="0"/>
    </xf>
    <xf numFmtId="0" fontId="11" fillId="0" borderId="34" xfId="14" quotePrefix="1" applyFont="1" applyBorder="1" applyAlignment="1" applyProtection="1">
      <alignment horizontal="center" vertical="center" wrapText="1"/>
      <protection locked="0"/>
    </xf>
    <xf numFmtId="172" fontId="4" fillId="0" borderId="0" xfId="14" applyNumberFormat="1" applyProtection="1">
      <protection locked="0"/>
    </xf>
    <xf numFmtId="172" fontId="11" fillId="0" borderId="34" xfId="14" applyNumberFormat="1" applyFont="1" applyBorder="1" applyAlignment="1" applyProtection="1">
      <alignment horizontal="justify" wrapText="1"/>
      <protection locked="0"/>
    </xf>
    <xf numFmtId="172" fontId="11" fillId="0" borderId="34" xfId="14" applyNumberFormat="1" applyFont="1" applyBorder="1" applyAlignment="1" applyProtection="1">
      <alignment horizontal="left"/>
      <protection locked="0"/>
    </xf>
    <xf numFmtId="172" fontId="11" fillId="0" borderId="34" xfId="14" applyNumberFormat="1" applyFont="1" applyBorder="1" applyProtection="1">
      <protection locked="0"/>
    </xf>
    <xf numFmtId="172" fontId="4" fillId="0" borderId="0" xfId="14" applyNumberFormat="1" applyAlignment="1" applyProtection="1">
      <alignment wrapText="1"/>
      <protection locked="0"/>
    </xf>
    <xf numFmtId="172" fontId="11" fillId="0" borderId="34" xfId="14" applyNumberFormat="1" applyFont="1" applyBorder="1" applyAlignment="1" applyProtection="1">
      <alignment wrapText="1"/>
      <protection locked="0"/>
    </xf>
    <xf numFmtId="172" fontId="11" fillId="0" borderId="34" xfId="14" applyNumberFormat="1" applyFont="1" applyBorder="1" applyAlignment="1" applyProtection="1">
      <alignment horizontal="left" wrapText="1"/>
      <protection locked="0"/>
    </xf>
    <xf numFmtId="0" fontId="11" fillId="0" borderId="0" xfId="22" applyFont="1" applyProtection="1">
      <protection locked="0"/>
    </xf>
    <xf numFmtId="0" fontId="11" fillId="0" borderId="0" xfId="22" applyFont="1" applyAlignment="1" applyProtection="1">
      <alignment wrapText="1"/>
      <protection locked="0"/>
    </xf>
    <xf numFmtId="0" fontId="11" fillId="0" borderId="34" xfId="26" applyFont="1" applyBorder="1" applyAlignment="1" applyProtection="1">
      <alignment horizontal="left" wrapText="1"/>
      <protection locked="0"/>
    </xf>
    <xf numFmtId="0" fontId="22" fillId="0" borderId="0" xfId="22" applyFont="1" applyProtection="1">
      <protection locked="0"/>
    </xf>
    <xf numFmtId="172" fontId="12" fillId="0" borderId="34" xfId="14" applyNumberFormat="1" applyFont="1" applyBorder="1" applyAlignment="1" applyProtection="1">
      <alignment horizontal="center" wrapText="1"/>
      <protection locked="0"/>
    </xf>
    <xf numFmtId="172" fontId="12" fillId="0" borderId="27" xfId="14" applyNumberFormat="1" applyFont="1" applyBorder="1" applyAlignment="1" applyProtection="1">
      <alignment horizontal="center" wrapText="1"/>
      <protection locked="0"/>
    </xf>
    <xf numFmtId="172" fontId="12" fillId="0" borderId="27" xfId="14" applyNumberFormat="1" applyFont="1" applyBorder="1" applyAlignment="1" applyProtection="1">
      <alignment horizontal="left"/>
      <protection locked="0"/>
    </xf>
    <xf numFmtId="172" fontId="11" fillId="0" borderId="27" xfId="14" applyNumberFormat="1" applyFont="1" applyBorder="1" applyAlignment="1" applyProtection="1">
      <alignment horizontal="left"/>
      <protection locked="0"/>
    </xf>
    <xf numFmtId="0" fontId="3" fillId="0" borderId="0" xfId="14" applyFont="1" applyAlignment="1" applyProtection="1">
      <alignment horizontal="right" vertical="top"/>
      <protection locked="0"/>
    </xf>
    <xf numFmtId="165" fontId="4" fillId="0" borderId="0" xfId="14" applyNumberFormat="1" applyProtection="1">
      <protection locked="0"/>
    </xf>
    <xf numFmtId="0" fontId="4" fillId="8" borderId="0" xfId="14" applyFill="1" applyProtection="1">
      <protection locked="0"/>
    </xf>
    <xf numFmtId="0" fontId="4" fillId="11" borderId="0" xfId="14" applyFill="1" applyProtection="1">
      <protection locked="0"/>
    </xf>
    <xf numFmtId="0" fontId="4" fillId="12" borderId="0" xfId="14" applyFill="1" applyProtection="1">
      <protection locked="0"/>
    </xf>
    <xf numFmtId="0" fontId="4" fillId="13" borderId="0" xfId="14" applyFill="1" applyProtection="1">
      <protection locked="0"/>
    </xf>
    <xf numFmtId="0" fontId="0" fillId="0" borderId="0" xfId="0" applyAlignment="1">
      <alignment horizontal="center"/>
    </xf>
    <xf numFmtId="0" fontId="3" fillId="0" borderId="0" xfId="19" applyFont="1" applyProtection="1">
      <protection locked="0"/>
    </xf>
    <xf numFmtId="0" fontId="3" fillId="0" borderId="0" xfId="19" applyFont="1" applyAlignment="1" applyProtection="1">
      <alignment horizontal="left" indent="2"/>
      <protection locked="0"/>
    </xf>
    <xf numFmtId="0" fontId="33" fillId="0" borderId="0" xfId="0" applyFont="1"/>
    <xf numFmtId="0" fontId="4" fillId="0" borderId="35" xfId="0" applyFont="1" applyBorder="1"/>
    <xf numFmtId="0" fontId="3" fillId="0" borderId="37" xfId="19" applyFont="1" applyBorder="1" applyAlignment="1" applyProtection="1">
      <alignment horizontal="center"/>
      <protection locked="0"/>
    </xf>
    <xf numFmtId="44" fontId="4" fillId="0" borderId="0" xfId="2" applyFont="1" applyBorder="1" applyProtection="1">
      <protection locked="0"/>
    </xf>
    <xf numFmtId="0" fontId="3" fillId="0" borderId="0" xfId="19" applyFont="1" applyAlignment="1" applyProtection="1">
      <alignment horizontal="center"/>
      <protection locked="0"/>
    </xf>
    <xf numFmtId="0" fontId="17" fillId="0" borderId="0" xfId="19" applyFont="1" applyAlignment="1" applyProtection="1">
      <alignment horizontal="left" indent="1"/>
      <protection locked="0"/>
    </xf>
    <xf numFmtId="0" fontId="4" fillId="15" borderId="66" xfId="32" applyFont="1" applyAlignment="1" applyProtection="1">
      <alignment horizontal="center"/>
      <protection locked="0"/>
    </xf>
    <xf numFmtId="0" fontId="33" fillId="0" borderId="0" xfId="19" applyFont="1" applyProtection="1">
      <protection locked="0"/>
    </xf>
    <xf numFmtId="0" fontId="34" fillId="0" borderId="0" xfId="0" applyFont="1" applyAlignment="1">
      <alignment horizontal="right"/>
    </xf>
    <xf numFmtId="44" fontId="4" fillId="16" borderId="37" xfId="2" applyFont="1" applyFill="1" applyBorder="1" applyProtection="1">
      <protection locked="0"/>
    </xf>
    <xf numFmtId="0" fontId="4" fillId="16" borderId="43" xfId="0" applyFont="1" applyFill="1" applyBorder="1"/>
    <xf numFmtId="0" fontId="4" fillId="16" borderId="45" xfId="0" applyFont="1" applyFill="1" applyBorder="1"/>
    <xf numFmtId="49" fontId="43" fillId="0" borderId="0" xfId="19" applyNumberFormat="1" applyFont="1" applyProtection="1">
      <protection locked="0"/>
    </xf>
    <xf numFmtId="0" fontId="13" fillId="0" borderId="0" xfId="0" applyFont="1"/>
    <xf numFmtId="0" fontId="4" fillId="0" borderId="0" xfId="0" applyFont="1" applyAlignment="1">
      <alignment vertical="top"/>
    </xf>
    <xf numFmtId="0" fontId="33" fillId="0" borderId="0" xfId="0" applyFont="1" applyAlignment="1">
      <alignment wrapText="1"/>
    </xf>
    <xf numFmtId="0" fontId="10" fillId="0" borderId="0" xfId="0" applyFont="1"/>
    <xf numFmtId="0" fontId="45" fillId="0" borderId="0" xfId="0" applyFont="1" applyAlignment="1">
      <alignment vertical="top" wrapText="1"/>
    </xf>
    <xf numFmtId="0" fontId="33" fillId="0" borderId="0" xfId="0" applyFont="1" applyAlignment="1">
      <alignment horizontal="left" wrapText="1"/>
    </xf>
    <xf numFmtId="0" fontId="45" fillId="0" borderId="0" xfId="0" applyFont="1" applyAlignment="1">
      <alignment horizontal="center"/>
    </xf>
    <xf numFmtId="0" fontId="9" fillId="0" borderId="8" xfId="0" applyFont="1" applyBorder="1" applyAlignment="1">
      <alignment horizontal="center"/>
    </xf>
    <xf numFmtId="41" fontId="0" fillId="0" borderId="0" xfId="0" applyNumberFormat="1"/>
    <xf numFmtId="0" fontId="9" fillId="0" borderId="8" xfId="0" applyFont="1" applyBorder="1" applyAlignment="1">
      <alignment horizontal="center" vertical="center"/>
    </xf>
    <xf numFmtId="0" fontId="4" fillId="0" borderId="0" xfId="0" applyFont="1" applyAlignment="1">
      <alignment horizontal="left"/>
    </xf>
    <xf numFmtId="0" fontId="9" fillId="0" borderId="0" xfId="0" applyFont="1" applyAlignment="1">
      <alignment wrapText="1"/>
    </xf>
    <xf numFmtId="0" fontId="4" fillId="0" borderId="8" xfId="0" applyFont="1" applyBorder="1" applyAlignment="1">
      <alignment horizontal="center"/>
    </xf>
    <xf numFmtId="0" fontId="7" fillId="2" borderId="20" xfId="0" applyFont="1" applyFill="1" applyBorder="1" applyAlignment="1">
      <alignment horizontal="center"/>
    </xf>
    <xf numFmtId="0" fontId="7" fillId="2" borderId="21" xfId="0" applyFont="1" applyFill="1" applyBorder="1"/>
    <xf numFmtId="0" fontId="0" fillId="0" borderId="5" xfId="0" applyBorder="1"/>
    <xf numFmtId="41" fontId="10" fillId="0" borderId="28" xfId="0" applyNumberFormat="1" applyFont="1" applyBorder="1"/>
    <xf numFmtId="37" fontId="4" fillId="0" borderId="0" xfId="0" applyNumberFormat="1" applyFont="1" applyAlignment="1">
      <alignment wrapText="1"/>
    </xf>
    <xf numFmtId="0" fontId="7" fillId="4" borderId="20" xfId="0" applyFont="1" applyFill="1" applyBorder="1" applyAlignment="1">
      <alignment horizontal="left"/>
    </xf>
    <xf numFmtId="0" fontId="4" fillId="0" borderId="43" xfId="0" applyFont="1" applyBorder="1" applyAlignment="1">
      <alignment horizontal="center"/>
    </xf>
    <xf numFmtId="0" fontId="4" fillId="0" borderId="8" xfId="0" applyFont="1" applyBorder="1" applyProtection="1">
      <protection locked="0"/>
    </xf>
    <xf numFmtId="0" fontId="4" fillId="0" borderId="9" xfId="0" applyFont="1" applyBorder="1" applyProtection="1">
      <protection locked="0"/>
    </xf>
    <xf numFmtId="0" fontId="13" fillId="0" borderId="0" xfId="0" applyFont="1" applyProtection="1">
      <protection locked="0"/>
    </xf>
    <xf numFmtId="37" fontId="15" fillId="0" borderId="9" xfId="0" applyNumberFormat="1" applyFont="1" applyBorder="1"/>
    <xf numFmtId="0" fontId="15" fillId="0" borderId="0" xfId="0" applyFont="1" applyProtection="1">
      <protection locked="0"/>
    </xf>
    <xf numFmtId="0" fontId="15" fillId="0" borderId="9" xfId="0" applyFont="1" applyBorder="1"/>
    <xf numFmtId="0" fontId="15" fillId="0" borderId="9" xfId="0" applyFont="1" applyBorder="1" applyProtection="1">
      <protection locked="0"/>
    </xf>
    <xf numFmtId="0" fontId="9" fillId="0" borderId="0" xfId="0" applyFont="1" applyProtection="1">
      <protection locked="0"/>
    </xf>
    <xf numFmtId="0" fontId="13" fillId="0" borderId="0" xfId="0" applyFont="1" applyAlignment="1" applyProtection="1">
      <alignment wrapText="1"/>
      <protection locked="0"/>
    </xf>
    <xf numFmtId="0" fontId="7" fillId="0" borderId="0" xfId="0" applyFont="1" applyAlignment="1" applyProtection="1">
      <alignment horizontal="center"/>
      <protection locked="0"/>
    </xf>
    <xf numFmtId="37" fontId="3" fillId="0" borderId="0" xfId="0" applyNumberFormat="1" applyFont="1" applyAlignment="1" applyProtection="1">
      <alignment horizontal="center"/>
      <protection locked="0"/>
    </xf>
    <xf numFmtId="0" fontId="7" fillId="0" borderId="0" xfId="0" applyFont="1" applyAlignment="1" applyProtection="1">
      <alignment horizontal="center" wrapText="1"/>
      <protection locked="0"/>
    </xf>
    <xf numFmtId="0" fontId="7" fillId="0" borderId="0" xfId="0" quotePrefix="1" applyFont="1" applyAlignment="1" applyProtection="1">
      <alignment horizontal="center" wrapText="1"/>
      <protection locked="0"/>
    </xf>
    <xf numFmtId="0" fontId="3" fillId="0" borderId="0" xfId="0" applyFont="1" applyAlignment="1" applyProtection="1">
      <alignment horizontal="center"/>
      <protection locked="0"/>
    </xf>
    <xf numFmtId="0" fontId="41" fillId="0" borderId="8" xfId="0" quotePrefix="1" applyFont="1" applyBorder="1" applyAlignment="1" applyProtection="1">
      <alignment horizontal="center"/>
      <protection locked="0"/>
    </xf>
    <xf numFmtId="0" fontId="41" fillId="0" borderId="0" xfId="0" applyFont="1" applyProtection="1">
      <protection locked="0"/>
    </xf>
    <xf numFmtId="0" fontId="33" fillId="0" borderId="0" xfId="0" applyFont="1" applyProtection="1">
      <protection locked="0"/>
    </xf>
    <xf numFmtId="0" fontId="3" fillId="2" borderId="21" xfId="0" applyFont="1" applyFill="1" applyBorder="1" applyProtection="1">
      <protection locked="0"/>
    </xf>
    <xf numFmtId="0" fontId="4" fillId="0" borderId="5" xfId="0" applyFont="1" applyBorder="1" applyProtection="1">
      <protection locked="0"/>
    </xf>
    <xf numFmtId="0" fontId="4" fillId="0" borderId="6" xfId="0" applyFont="1" applyBorder="1" applyProtection="1">
      <protection locked="0"/>
    </xf>
    <xf numFmtId="0" fontId="9" fillId="0" borderId="5" xfId="0" applyFont="1" applyBorder="1" applyProtection="1">
      <protection locked="0"/>
    </xf>
    <xf numFmtId="0" fontId="24" fillId="0" borderId="6" xfId="0" applyFont="1" applyBorder="1" applyProtection="1">
      <protection locked="0"/>
    </xf>
    <xf numFmtId="0" fontId="24" fillId="0" borderId="0" xfId="0" applyFont="1" applyProtection="1">
      <protection locked="0"/>
    </xf>
    <xf numFmtId="0" fontId="4" fillId="0" borderId="10" xfId="0" applyFont="1" applyBorder="1" applyProtection="1">
      <protection locked="0"/>
    </xf>
    <xf numFmtId="0" fontId="4" fillId="0" borderId="17" xfId="0" applyFont="1" applyBorder="1" applyProtection="1">
      <protection locked="0"/>
    </xf>
    <xf numFmtId="0" fontId="31" fillId="0" borderId="0" xfId="0" applyFont="1" applyProtection="1">
      <protection locked="0"/>
    </xf>
    <xf numFmtId="0" fontId="48" fillId="3" borderId="53" xfId="0" applyFont="1" applyFill="1" applyBorder="1" applyAlignment="1">
      <alignment horizontal="centerContinuous" vertical="justify" wrapText="1"/>
    </xf>
    <xf numFmtId="0" fontId="48" fillId="3" borderId="2" xfId="0" applyFont="1" applyFill="1" applyBorder="1" applyAlignment="1">
      <alignment horizontal="centerContinuous"/>
    </xf>
    <xf numFmtId="0" fontId="17" fillId="0" borderId="23" xfId="0" applyFont="1" applyBorder="1"/>
    <xf numFmtId="0" fontId="17" fillId="0" borderId="59" xfId="0" applyFont="1" applyBorder="1"/>
    <xf numFmtId="0" fontId="4" fillId="0" borderId="44" xfId="0" applyFont="1" applyBorder="1"/>
    <xf numFmtId="0" fontId="4" fillId="0" borderId="79" xfId="0" applyFont="1" applyBorder="1" applyAlignment="1">
      <alignment horizontal="center"/>
    </xf>
    <xf numFmtId="0" fontId="4" fillId="0" borderId="80" xfId="0" applyFont="1" applyBorder="1"/>
    <xf numFmtId="0" fontId="4" fillId="0" borderId="14" xfId="0" applyFont="1" applyBorder="1" applyAlignment="1">
      <alignment horizontal="center"/>
    </xf>
    <xf numFmtId="0" fontId="4" fillId="0" borderId="18" xfId="0" applyFont="1" applyBorder="1" applyAlignment="1">
      <alignment horizontal="center"/>
    </xf>
    <xf numFmtId="0" fontId="48" fillId="3" borderId="72" xfId="0" applyFont="1" applyFill="1" applyBorder="1" applyAlignment="1">
      <alignment horizontal="centerContinuous"/>
    </xf>
    <xf numFmtId="0" fontId="48" fillId="3" borderId="45" xfId="0" applyFont="1" applyFill="1" applyBorder="1" applyAlignment="1">
      <alignment horizontal="left"/>
    </xf>
    <xf numFmtId="0" fontId="4" fillId="0" borderId="43" xfId="0" applyFont="1" applyBorder="1"/>
    <xf numFmtId="0" fontId="4" fillId="0" borderId="38" xfId="0" applyFont="1" applyBorder="1" applyProtection="1">
      <protection locked="0"/>
    </xf>
    <xf numFmtId="0" fontId="4" fillId="0" borderId="42" xfId="0" applyFont="1" applyBorder="1" applyProtection="1">
      <protection locked="0"/>
    </xf>
    <xf numFmtId="0" fontId="13" fillId="0" borderId="42" xfId="0" applyFont="1" applyBorder="1" applyProtection="1">
      <protection locked="0"/>
    </xf>
    <xf numFmtId="0" fontId="52" fillId="0" borderId="0" xfId="19" applyFont="1" applyProtection="1">
      <protection locked="0"/>
    </xf>
    <xf numFmtId="0" fontId="3" fillId="0" borderId="8" xfId="19" applyFont="1" applyBorder="1" applyProtection="1">
      <protection locked="0"/>
    </xf>
    <xf numFmtId="0" fontId="4" fillId="0" borderId="1" xfId="0" applyFont="1" applyBorder="1" applyProtection="1">
      <protection locked="0"/>
    </xf>
    <xf numFmtId="172" fontId="11" fillId="0" borderId="34" xfId="14" applyNumberFormat="1" applyFont="1" applyBorder="1" applyAlignment="1" applyProtection="1">
      <alignment horizontal="left" vertical="center" wrapText="1"/>
      <protection locked="0"/>
    </xf>
    <xf numFmtId="172" fontId="11" fillId="0" borderId="34" xfId="14" applyNumberFormat="1" applyFont="1" applyBorder="1" applyAlignment="1" applyProtection="1">
      <alignment horizontal="justify" vertical="center" wrapText="1"/>
      <protection locked="0"/>
    </xf>
    <xf numFmtId="172" fontId="11" fillId="0" borderId="34" xfId="14" applyNumberFormat="1" applyFont="1" applyBorder="1" applyAlignment="1" applyProtection="1">
      <alignment horizontal="left" vertical="center"/>
      <protection locked="0"/>
    </xf>
    <xf numFmtId="0" fontId="3" fillId="0" borderId="6" xfId="0" applyFont="1" applyBorder="1" applyProtection="1">
      <protection locked="0"/>
    </xf>
    <xf numFmtId="37" fontId="4" fillId="0" borderId="9" xfId="0" applyNumberFormat="1" applyFont="1" applyBorder="1"/>
    <xf numFmtId="0" fontId="15" fillId="0" borderId="8" xfId="0" applyFont="1" applyBorder="1" applyAlignment="1">
      <alignment horizontal="left"/>
    </xf>
    <xf numFmtId="37" fontId="14" fillId="0" borderId="0" xfId="0" applyNumberFormat="1" applyFont="1" applyProtection="1">
      <protection locked="0"/>
    </xf>
    <xf numFmtId="37" fontId="4" fillId="0" borderId="0" xfId="0" applyNumberFormat="1" applyFont="1" applyProtection="1">
      <protection locked="0"/>
    </xf>
    <xf numFmtId="0" fontId="3" fillId="0" borderId="8" xfId="0" applyFont="1" applyBorder="1" applyAlignment="1">
      <alignment horizontal="left"/>
    </xf>
    <xf numFmtId="0" fontId="31" fillId="4" borderId="4" xfId="0" applyFont="1" applyFill="1" applyBorder="1"/>
    <xf numFmtId="0" fontId="3" fillId="0" borderId="1" xfId="19" applyFont="1" applyBorder="1" applyProtection="1">
      <protection locked="0"/>
    </xf>
    <xf numFmtId="0" fontId="3" fillId="0" borderId="0" xfId="19" applyFont="1" applyAlignment="1" applyProtection="1">
      <alignment horizontal="left"/>
      <protection locked="0"/>
    </xf>
    <xf numFmtId="0" fontId="4" fillId="16" borderId="95" xfId="0" applyFont="1" applyFill="1" applyBorder="1"/>
    <xf numFmtId="0" fontId="4" fillId="16" borderId="96" xfId="0" applyFont="1" applyFill="1" applyBorder="1"/>
    <xf numFmtId="0" fontId="4" fillId="16" borderId="97" xfId="0" applyFont="1" applyFill="1" applyBorder="1"/>
    <xf numFmtId="0" fontId="4" fillId="16" borderId="99" xfId="0" applyFont="1" applyFill="1" applyBorder="1"/>
    <xf numFmtId="0" fontId="4" fillId="16" borderId="14" xfId="0" applyFont="1" applyFill="1" applyBorder="1"/>
    <xf numFmtId="0" fontId="17" fillId="16" borderId="20" xfId="0" applyFont="1" applyFill="1" applyBorder="1"/>
    <xf numFmtId="0" fontId="48" fillId="3" borderId="83" xfId="0" applyFont="1" applyFill="1" applyBorder="1" applyAlignment="1">
      <alignment horizontal="right" vertical="center" wrapText="1"/>
    </xf>
    <xf numFmtId="0" fontId="48" fillId="3" borderId="20" xfId="0" applyFont="1" applyFill="1" applyBorder="1" applyAlignment="1">
      <alignment horizontal="right" vertical="center" wrapText="1"/>
    </xf>
    <xf numFmtId="10" fontId="33" fillId="0" borderId="83" xfId="3" applyNumberFormat="1" applyFont="1" applyBorder="1" applyAlignment="1">
      <alignment horizontal="center"/>
    </xf>
    <xf numFmtId="10" fontId="33" fillId="0" borderId="14" xfId="3" applyNumberFormat="1" applyFont="1" applyBorder="1" applyAlignment="1">
      <alignment horizontal="center"/>
    </xf>
    <xf numFmtId="10" fontId="33" fillId="0" borderId="20" xfId="3" applyNumberFormat="1" applyFont="1" applyBorder="1" applyAlignment="1">
      <alignment horizontal="center"/>
    </xf>
    <xf numFmtId="10" fontId="53" fillId="3" borderId="2" xfId="3" applyNumberFormat="1" applyFont="1" applyFill="1" applyBorder="1" applyAlignment="1">
      <alignment horizontal="center"/>
    </xf>
    <xf numFmtId="10" fontId="53" fillId="3" borderId="82" xfId="3" applyNumberFormat="1" applyFont="1" applyFill="1" applyBorder="1" applyAlignment="1">
      <alignment horizontal="center"/>
    </xf>
    <xf numFmtId="10" fontId="53" fillId="3" borderId="52" xfId="3" applyNumberFormat="1" applyFont="1" applyFill="1" applyBorder="1" applyAlignment="1">
      <alignment horizontal="center"/>
    </xf>
    <xf numFmtId="0" fontId="16" fillId="0" borderId="0" xfId="0" applyFont="1" applyProtection="1">
      <protection locked="0"/>
    </xf>
    <xf numFmtId="0" fontId="31" fillId="0" borderId="9" xfId="0" applyFont="1" applyBorder="1"/>
    <xf numFmtId="0" fontId="4" fillId="0" borderId="23" xfId="0" applyFont="1" applyBorder="1" applyAlignment="1">
      <alignment horizontal="center"/>
    </xf>
    <xf numFmtId="0" fontId="4" fillId="0" borderId="20" xfId="0" applyFont="1" applyBorder="1" applyAlignment="1">
      <alignment horizontal="center"/>
    </xf>
    <xf numFmtId="0" fontId="4" fillId="0" borderId="15" xfId="0" applyFont="1" applyBorder="1"/>
    <xf numFmtId="0" fontId="4" fillId="0" borderId="14" xfId="0" applyFont="1" applyBorder="1"/>
    <xf numFmtId="0" fontId="48" fillId="3" borderId="2" xfId="0" applyFont="1" applyFill="1" applyBorder="1" applyAlignment="1">
      <alignment horizontal="right" vertical="center" wrapText="1"/>
    </xf>
    <xf numFmtId="0" fontId="17" fillId="0" borderId="20" xfId="0" applyFont="1" applyBorder="1"/>
    <xf numFmtId="0" fontId="17" fillId="0" borderId="21" xfId="0" applyFont="1" applyBorder="1"/>
    <xf numFmtId="0" fontId="4" fillId="0" borderId="20" xfId="0" applyFont="1" applyBorder="1"/>
    <xf numFmtId="164" fontId="17" fillId="0" borderId="15" xfId="6" applyFont="1" applyBorder="1"/>
    <xf numFmtId="164" fontId="17" fillId="0" borderId="21" xfId="6" applyFont="1" applyBorder="1"/>
    <xf numFmtId="164" fontId="17" fillId="0" borderId="17" xfId="6" applyFont="1" applyBorder="1"/>
    <xf numFmtId="164" fontId="17" fillId="0" borderId="14" xfId="6" applyFont="1" applyBorder="1"/>
    <xf numFmtId="164" fontId="17" fillId="0" borderId="20" xfId="6" applyFont="1" applyBorder="1"/>
    <xf numFmtId="164" fontId="48" fillId="3" borderId="2" xfId="6" applyFont="1" applyFill="1" applyBorder="1" applyAlignment="1">
      <alignment horizontal="right" vertical="center" wrapText="1"/>
    </xf>
    <xf numFmtId="164" fontId="17" fillId="0" borderId="18" xfId="6" applyFont="1" applyBorder="1"/>
    <xf numFmtId="164" fontId="48" fillId="3" borderId="83" xfId="6" applyFont="1" applyFill="1" applyBorder="1" applyAlignment="1">
      <alignment horizontal="right" vertical="center" wrapText="1"/>
    </xf>
    <xf numFmtId="164" fontId="48" fillId="3" borderId="20" xfId="6" applyFont="1" applyFill="1" applyBorder="1" applyAlignment="1">
      <alignment horizontal="right" vertical="center" wrapText="1"/>
    </xf>
    <xf numFmtId="175" fontId="9" fillId="0" borderId="14" xfId="39" applyFont="1" applyBorder="1" applyProtection="1">
      <protection locked="0"/>
    </xf>
    <xf numFmtId="175" fontId="9" fillId="0" borderId="15" xfId="39" applyFont="1" applyBorder="1" applyProtection="1">
      <protection locked="0"/>
    </xf>
    <xf numFmtId="0" fontId="3" fillId="0" borderId="7" xfId="0" applyFont="1" applyBorder="1" applyProtection="1">
      <protection locked="0"/>
    </xf>
    <xf numFmtId="0" fontId="3" fillId="0" borderId="9" xfId="0" applyFont="1" applyBorder="1" applyAlignment="1" applyProtection="1">
      <alignment horizontal="center"/>
      <protection locked="0"/>
    </xf>
    <xf numFmtId="37" fontId="15" fillId="0" borderId="9" xfId="0" applyNumberFormat="1" applyFont="1" applyBorder="1" applyAlignment="1">
      <alignment wrapText="1"/>
    </xf>
    <xf numFmtId="0" fontId="4" fillId="0" borderId="9" xfId="0" applyFont="1" applyBorder="1"/>
    <xf numFmtId="0" fontId="31" fillId="0" borderId="8" xfId="0" applyFont="1" applyBorder="1" applyAlignment="1">
      <alignment horizontal="left"/>
    </xf>
    <xf numFmtId="175" fontId="4" fillId="0" borderId="0" xfId="39" applyFont="1"/>
    <xf numFmtId="175" fontId="7" fillId="0" borderId="0" xfId="39" applyFont="1" applyAlignment="1">
      <alignment horizontal="left"/>
    </xf>
    <xf numFmtId="42" fontId="4" fillId="0" borderId="0" xfId="39" applyNumberFormat="1" applyFont="1"/>
    <xf numFmtId="175" fontId="3" fillId="0" borderId="0" xfId="39" applyFont="1" applyAlignment="1">
      <alignment horizontal="left"/>
    </xf>
    <xf numFmtId="176" fontId="3" fillId="0" borderId="0" xfId="39" applyNumberFormat="1" applyFont="1" applyAlignment="1">
      <alignment horizontal="left"/>
    </xf>
    <xf numFmtId="0" fontId="48" fillId="0" borderId="83" xfId="40" applyFont="1" applyBorder="1"/>
    <xf numFmtId="0" fontId="48" fillId="3" borderId="2" xfId="40" applyFont="1" applyFill="1" applyBorder="1" applyAlignment="1">
      <alignment horizontal="right" vertical="center" wrapText="1"/>
    </xf>
    <xf numFmtId="0" fontId="48" fillId="3" borderId="83" xfId="40" applyFont="1" applyFill="1" applyBorder="1" applyAlignment="1">
      <alignment horizontal="right" vertical="center" wrapText="1"/>
    </xf>
    <xf numFmtId="0" fontId="48" fillId="3" borderId="20" xfId="40" applyFont="1" applyFill="1" applyBorder="1" applyAlignment="1">
      <alignment horizontal="right" vertical="center" wrapText="1"/>
    </xf>
    <xf numFmtId="175" fontId="9" fillId="0" borderId="0" xfId="39" applyFont="1" applyAlignment="1">
      <alignment horizontal="left"/>
    </xf>
    <xf numFmtId="42" fontId="9" fillId="0" borderId="0" xfId="20" applyNumberFormat="1" applyFont="1" applyFill="1" applyBorder="1"/>
    <xf numFmtId="175" fontId="4" fillId="0" borderId="0" xfId="39" applyFont="1" applyAlignment="1">
      <alignment horizontal="left"/>
    </xf>
    <xf numFmtId="0" fontId="48" fillId="0" borderId="0" xfId="19" applyFont="1" applyAlignment="1" applyProtection="1">
      <alignment horizontal="right"/>
      <protection locked="0"/>
    </xf>
    <xf numFmtId="44" fontId="48" fillId="0" borderId="0" xfId="21" applyFont="1" applyFill="1" applyBorder="1" applyAlignment="1" applyProtection="1">
      <alignment horizontal="right"/>
      <protection locked="0"/>
    </xf>
    <xf numFmtId="0" fontId="13" fillId="0" borderId="0" xfId="19" applyFont="1" applyProtection="1">
      <protection locked="0"/>
    </xf>
    <xf numFmtId="0" fontId="3" fillId="0" borderId="0" xfId="19" applyFont="1" applyAlignment="1" applyProtection="1">
      <alignment horizontal="left" indent="10"/>
      <protection locked="0"/>
    </xf>
    <xf numFmtId="10" fontId="13" fillId="0" borderId="63" xfId="27" applyNumberFormat="1" applyFont="1" applyFill="1" applyBorder="1" applyAlignment="1" applyProtection="1">
      <alignment horizontal="center"/>
      <protection locked="0"/>
    </xf>
    <xf numFmtId="10" fontId="13" fillId="0" borderId="67" xfId="27" applyNumberFormat="1" applyFont="1" applyFill="1" applyBorder="1" applyAlignment="1" applyProtection="1">
      <alignment horizontal="center"/>
      <protection locked="0"/>
    </xf>
    <xf numFmtId="10" fontId="13" fillId="0" borderId="70" xfId="27" applyNumberFormat="1" applyFont="1" applyFill="1" applyBorder="1" applyAlignment="1" applyProtection="1">
      <alignment horizontal="center"/>
      <protection locked="0"/>
    </xf>
    <xf numFmtId="0" fontId="7" fillId="0" borderId="8" xfId="0" applyFont="1" applyBorder="1" applyAlignment="1" applyProtection="1">
      <alignment horizontal="left"/>
      <protection locked="0"/>
    </xf>
    <xf numFmtId="0" fontId="9" fillId="0" borderId="8" xfId="0" applyFont="1" applyBorder="1" applyAlignment="1" applyProtection="1">
      <alignment horizontal="left"/>
      <protection locked="0"/>
    </xf>
    <xf numFmtId="0" fontId="4" fillId="0" borderId="8" xfId="0" applyFont="1" applyBorder="1" applyAlignment="1" applyProtection="1">
      <alignment horizontal="left"/>
      <protection locked="0"/>
    </xf>
    <xf numFmtId="0" fontId="3" fillId="2" borderId="20" xfId="0" applyFont="1" applyFill="1" applyBorder="1" applyAlignment="1" applyProtection="1">
      <alignment horizontal="left"/>
      <protection locked="0"/>
    </xf>
    <xf numFmtId="0" fontId="4" fillId="0" borderId="0" xfId="0" applyFont="1" applyAlignment="1" applyProtection="1">
      <alignment horizontal="left"/>
      <protection locked="0"/>
    </xf>
    <xf numFmtId="0" fontId="3" fillId="0" borderId="8" xfId="0" applyFont="1" applyBorder="1" applyAlignment="1" applyProtection="1">
      <alignment horizontal="left"/>
      <protection locked="0"/>
    </xf>
    <xf numFmtId="0" fontId="33" fillId="0" borderId="8" xfId="0" applyFont="1" applyBorder="1" applyAlignment="1" applyProtection="1">
      <alignment horizontal="left"/>
      <protection locked="0"/>
    </xf>
    <xf numFmtId="0" fontId="33" fillId="0" borderId="30" xfId="0" applyFont="1" applyBorder="1" applyAlignment="1" applyProtection="1">
      <alignment horizontal="left"/>
      <protection locked="0"/>
    </xf>
    <xf numFmtId="0" fontId="4" fillId="0" borderId="5" xfId="0" applyFont="1" applyBorder="1" applyAlignment="1" applyProtection="1">
      <alignment horizontal="left"/>
      <protection locked="0"/>
    </xf>
    <xf numFmtId="0" fontId="3" fillId="2" borderId="2" xfId="0" applyFont="1" applyFill="1" applyBorder="1" applyAlignment="1" applyProtection="1">
      <alignment horizontal="left"/>
      <protection locked="0"/>
    </xf>
    <xf numFmtId="0" fontId="13" fillId="0" borderId="52" xfId="0" applyFont="1" applyBorder="1" applyProtection="1">
      <protection locked="0"/>
    </xf>
    <xf numFmtId="0" fontId="48" fillId="19" borderId="0" xfId="40" applyFont="1" applyFill="1" applyAlignment="1">
      <alignment horizontal="right" vertical="center" wrapText="1"/>
    </xf>
    <xf numFmtId="42" fontId="3" fillId="19" borderId="0" xfId="18" applyNumberFormat="1" applyFont="1" applyFill="1" applyBorder="1"/>
    <xf numFmtId="0" fontId="48" fillId="3" borderId="5" xfId="40" applyFont="1" applyFill="1" applyBorder="1" applyAlignment="1">
      <alignment horizontal="right" vertical="center" wrapText="1"/>
    </xf>
    <xf numFmtId="0" fontId="15" fillId="0" borderId="13" xfId="0" applyFont="1" applyBorder="1" applyProtection="1">
      <protection locked="0"/>
    </xf>
    <xf numFmtId="175" fontId="7" fillId="0" borderId="44" xfId="39" applyFont="1" applyBorder="1" applyAlignment="1">
      <alignment horizontal="left"/>
    </xf>
    <xf numFmtId="176" fontId="3" fillId="0" borderId="16" xfId="39" applyNumberFormat="1" applyFont="1" applyBorder="1" applyAlignment="1">
      <alignment horizontal="left"/>
    </xf>
    <xf numFmtId="176" fontId="3" fillId="0" borderId="19" xfId="39" applyNumberFormat="1" applyFont="1" applyBorder="1" applyAlignment="1">
      <alignment horizontal="left"/>
    </xf>
    <xf numFmtId="0" fontId="48" fillId="0" borderId="82" xfId="40" applyFont="1" applyBorder="1"/>
    <xf numFmtId="0" fontId="4" fillId="0" borderId="1" xfId="0" applyFont="1" applyBorder="1"/>
    <xf numFmtId="14" fontId="4" fillId="0" borderId="6" xfId="0" applyNumberFormat="1" applyFont="1" applyBorder="1" applyAlignment="1">
      <alignment horizontal="center"/>
    </xf>
    <xf numFmtId="37" fontId="9" fillId="0" borderId="0" xfId="0" applyNumberFormat="1" applyFont="1"/>
    <xf numFmtId="37" fontId="10" fillId="0" borderId="0" xfId="0" applyNumberFormat="1" applyFont="1" applyProtection="1">
      <protection locked="0"/>
    </xf>
    <xf numFmtId="37" fontId="13" fillId="0" borderId="0" xfId="0" applyNumberFormat="1" applyFont="1" applyProtection="1">
      <protection locked="0"/>
    </xf>
    <xf numFmtId="37" fontId="7" fillId="0" borderId="0" xfId="0" applyNumberFormat="1" applyFont="1"/>
    <xf numFmtId="37" fontId="13" fillId="0" borderId="10" xfId="0" applyNumberFormat="1" applyFont="1" applyBorder="1" applyProtection="1">
      <protection locked="0"/>
    </xf>
    <xf numFmtId="37" fontId="4" fillId="0" borderId="1" xfId="0" applyNumberFormat="1" applyFont="1" applyBorder="1"/>
    <xf numFmtId="37" fontId="7" fillId="2" borderId="1" xfId="0" applyNumberFormat="1" applyFont="1" applyFill="1" applyBorder="1"/>
    <xf numFmtId="0" fontId="3" fillId="0" borderId="0" xfId="19" applyFont="1" applyAlignment="1" applyProtection="1">
      <alignment horizontal="right"/>
      <protection locked="0"/>
    </xf>
    <xf numFmtId="164" fontId="3" fillId="0" borderId="0" xfId="6" applyFont="1" applyAlignment="1" applyProtection="1">
      <alignment horizontal="right"/>
      <protection locked="0"/>
    </xf>
    <xf numFmtId="175" fontId="7" fillId="0" borderId="0" xfId="39" applyFont="1" applyAlignment="1">
      <alignment horizontal="right"/>
    </xf>
    <xf numFmtId="0" fontId="33" fillId="0" borderId="43" xfId="0" applyFont="1" applyBorder="1"/>
    <xf numFmtId="0" fontId="33" fillId="0" borderId="34" xfId="0" applyFont="1" applyBorder="1"/>
    <xf numFmtId="0" fontId="33" fillId="0" borderId="44" xfId="0" applyFont="1" applyBorder="1"/>
    <xf numFmtId="0" fontId="33" fillId="0" borderId="45" xfId="0" applyFont="1" applyBorder="1"/>
    <xf numFmtId="0" fontId="33" fillId="0" borderId="46" xfId="0" applyFont="1" applyBorder="1"/>
    <xf numFmtId="0" fontId="33" fillId="0" borderId="47" xfId="0" applyFont="1" applyBorder="1"/>
    <xf numFmtId="0" fontId="33" fillId="0" borderId="6" xfId="0" applyFont="1" applyBorder="1"/>
    <xf numFmtId="0" fontId="33" fillId="0" borderId="7" xfId="0" applyFont="1" applyBorder="1"/>
    <xf numFmtId="0" fontId="9" fillId="0" borderId="5" xfId="0" applyFont="1" applyBorder="1"/>
    <xf numFmtId="37" fontId="4" fillId="0" borderId="7" xfId="0" applyNumberFormat="1" applyFont="1" applyBorder="1"/>
    <xf numFmtId="0" fontId="9" fillId="0" borderId="8" xfId="0" applyFont="1" applyBorder="1"/>
    <xf numFmtId="37" fontId="10" fillId="0" borderId="9" xfId="0" applyNumberFormat="1" applyFont="1" applyBorder="1" applyProtection="1">
      <protection locked="0"/>
    </xf>
    <xf numFmtId="0" fontId="9" fillId="0" borderId="0" xfId="0" applyFont="1" applyAlignment="1">
      <alignment horizontal="left" wrapText="1"/>
    </xf>
    <xf numFmtId="37" fontId="9" fillId="0" borderId="9" xfId="0" applyNumberFormat="1" applyFont="1" applyBorder="1"/>
    <xf numFmtId="37" fontId="7" fillId="2" borderId="21" xfId="0" applyNumberFormat="1" applyFont="1" applyFill="1" applyBorder="1"/>
    <xf numFmtId="37" fontId="3" fillId="2" borderId="22" xfId="0" applyNumberFormat="1" applyFont="1" applyFill="1" applyBorder="1"/>
    <xf numFmtId="164" fontId="9" fillId="0" borderId="0" xfId="6" applyFont="1"/>
    <xf numFmtId="37" fontId="10" fillId="0" borderId="11" xfId="0" applyNumberFormat="1" applyFont="1" applyBorder="1" applyProtection="1">
      <protection locked="0"/>
    </xf>
    <xf numFmtId="0" fontId="4" fillId="0" borderId="0" xfId="0" applyFont="1" applyAlignment="1">
      <alignment horizontal="left" indent="1"/>
    </xf>
    <xf numFmtId="37" fontId="13" fillId="0" borderId="9" xfId="0" applyNumberFormat="1" applyFont="1" applyBorder="1"/>
    <xf numFmtId="0" fontId="7" fillId="2" borderId="2" xfId="0" quotePrefix="1" applyFont="1" applyFill="1" applyBorder="1" applyAlignment="1">
      <alignment horizontal="center"/>
    </xf>
    <xf numFmtId="0" fontId="7" fillId="2" borderId="3" xfId="0" applyFont="1" applyFill="1" applyBorder="1"/>
    <xf numFmtId="37" fontId="7" fillId="2" borderId="3" xfId="0" applyNumberFormat="1" applyFont="1" applyFill="1" applyBorder="1"/>
    <xf numFmtId="37" fontId="3" fillId="2" borderId="3" xfId="0" applyNumberFormat="1" applyFont="1" applyFill="1" applyBorder="1"/>
    <xf numFmtId="37" fontId="3" fillId="2" borderId="4" xfId="0" applyNumberFormat="1" applyFont="1" applyFill="1" applyBorder="1"/>
    <xf numFmtId="0" fontId="7" fillId="2" borderId="2" xfId="0" applyFont="1" applyFill="1" applyBorder="1" applyAlignment="1">
      <alignment horizontal="center"/>
    </xf>
    <xf numFmtId="37" fontId="7" fillId="2" borderId="4" xfId="0" applyNumberFormat="1" applyFont="1" applyFill="1" applyBorder="1"/>
    <xf numFmtId="37" fontId="4" fillId="0" borderId="13" xfId="0" applyNumberFormat="1" applyFont="1" applyBorder="1"/>
    <xf numFmtId="0" fontId="7" fillId="2" borderId="83" xfId="0" applyFont="1" applyFill="1" applyBorder="1" applyAlignment="1">
      <alignment horizontal="center"/>
    </xf>
    <xf numFmtId="0" fontId="7" fillId="2" borderId="48" xfId="0" applyFont="1" applyFill="1" applyBorder="1"/>
    <xf numFmtId="37" fontId="7" fillId="2" borderId="48" xfId="0" applyNumberFormat="1" applyFont="1" applyFill="1" applyBorder="1"/>
    <xf numFmtId="37" fontId="3" fillId="2" borderId="62" xfId="0" applyNumberFormat="1" applyFont="1" applyFill="1" applyBorder="1"/>
    <xf numFmtId="0" fontId="4" fillId="0" borderId="1" xfId="0" applyFont="1" applyBorder="1" applyAlignment="1">
      <alignment horizontal="center"/>
    </xf>
    <xf numFmtId="0" fontId="3" fillId="0" borderId="7" xfId="0" applyFont="1" applyBorder="1"/>
    <xf numFmtId="0" fontId="4" fillId="0" borderId="5" xfId="0" applyFont="1" applyBorder="1" applyAlignment="1">
      <alignment horizontal="center"/>
    </xf>
    <xf numFmtId="37" fontId="4" fillId="0" borderId="6" xfId="0" applyNumberFormat="1" applyFont="1" applyBorder="1" applyAlignment="1">
      <alignment horizontal="center"/>
    </xf>
    <xf numFmtId="0" fontId="41" fillId="0" borderId="8" xfId="0" quotePrefix="1" applyFont="1" applyBorder="1" applyAlignment="1">
      <alignment horizontal="center"/>
    </xf>
    <xf numFmtId="0" fontId="59" fillId="0" borderId="9" xfId="0" applyFont="1" applyBorder="1"/>
    <xf numFmtId="37" fontId="41" fillId="0" borderId="0" xfId="0" applyNumberFormat="1" applyFont="1" applyProtection="1">
      <protection locked="0"/>
    </xf>
    <xf numFmtId="0" fontId="41" fillId="0" borderId="0" xfId="0" applyFont="1"/>
    <xf numFmtId="0" fontId="3" fillId="0" borderId="8" xfId="0" applyFont="1" applyBorder="1" applyAlignment="1">
      <alignment horizontal="center"/>
    </xf>
    <xf numFmtId="0" fontId="3" fillId="0" borderId="9" xfId="0" applyFont="1" applyBorder="1"/>
    <xf numFmtId="37" fontId="58" fillId="0" borderId="15" xfId="0" applyNumberFormat="1" applyFont="1" applyBorder="1" applyProtection="1">
      <protection locked="0"/>
    </xf>
    <xf numFmtId="0" fontId="16" fillId="0" borderId="9" xfId="0" applyFont="1" applyBorder="1"/>
    <xf numFmtId="0" fontId="4" fillId="0" borderId="12" xfId="0" applyFont="1" applyBorder="1" applyAlignment="1">
      <alignment horizontal="center"/>
    </xf>
    <xf numFmtId="0" fontId="4" fillId="0" borderId="13" xfId="0" applyFont="1" applyBorder="1"/>
    <xf numFmtId="0" fontId="60" fillId="0" borderId="9" xfId="0" applyFont="1" applyBorder="1"/>
    <xf numFmtId="0" fontId="3" fillId="2" borderId="20" xfId="0" applyFont="1" applyFill="1" applyBorder="1" applyAlignment="1">
      <alignment horizontal="center"/>
    </xf>
    <xf numFmtId="0" fontId="3" fillId="2" borderId="22" xfId="0" applyFont="1" applyFill="1" applyBorder="1"/>
    <xf numFmtId="37" fontId="4" fillId="0" borderId="9" xfId="0" applyNumberFormat="1" applyFont="1" applyBorder="1" applyAlignment="1">
      <alignment wrapText="1"/>
    </xf>
    <xf numFmtId="0" fontId="33" fillId="0" borderId="8" xfId="0" applyFont="1" applyBorder="1" applyAlignment="1">
      <alignment horizontal="center"/>
    </xf>
    <xf numFmtId="0" fontId="33" fillId="0" borderId="9" xfId="0" applyFont="1" applyBorder="1"/>
    <xf numFmtId="37" fontId="7" fillId="2" borderId="52" xfId="0" applyNumberFormat="1" applyFont="1" applyFill="1" applyBorder="1"/>
    <xf numFmtId="0" fontId="3" fillId="0" borderId="5" xfId="0" applyFont="1" applyBorder="1" applyAlignment="1">
      <alignment horizontal="center"/>
    </xf>
    <xf numFmtId="0" fontId="4" fillId="0" borderId="42" xfId="0" applyFont="1" applyBorder="1"/>
    <xf numFmtId="0" fontId="4" fillId="0" borderId="8" xfId="0" applyFont="1" applyBorder="1" applyAlignment="1" applyProtection="1">
      <alignment horizontal="center"/>
      <protection locked="0"/>
    </xf>
    <xf numFmtId="0" fontId="3" fillId="2" borderId="2" xfId="0" applyFont="1" applyFill="1" applyBorder="1" applyAlignment="1">
      <alignment horizontal="center"/>
    </xf>
    <xf numFmtId="0" fontId="3" fillId="4" borderId="4" xfId="0" applyFont="1" applyFill="1" applyBorder="1"/>
    <xf numFmtId="0" fontId="3" fillId="2" borderId="4" xfId="0" applyFont="1" applyFill="1" applyBorder="1"/>
    <xf numFmtId="37" fontId="3" fillId="2" borderId="37" xfId="0" applyNumberFormat="1" applyFont="1" applyFill="1" applyBorder="1"/>
    <xf numFmtId="37" fontId="7" fillId="2" borderId="37" xfId="0" applyNumberFormat="1" applyFont="1" applyFill="1" applyBorder="1"/>
    <xf numFmtId="0" fontId="3" fillId="2" borderId="83" xfId="0" applyFont="1" applyFill="1" applyBorder="1" applyAlignment="1">
      <alignment horizontal="center"/>
    </xf>
    <xf numFmtId="0" fontId="3" fillId="2" borderId="62" xfId="0" applyFont="1" applyFill="1" applyBorder="1"/>
    <xf numFmtId="37" fontId="7" fillId="2" borderId="82" xfId="0" applyNumberFormat="1" applyFont="1" applyFill="1" applyBorder="1"/>
    <xf numFmtId="37" fontId="7" fillId="2" borderId="51" xfId="0" applyNumberFormat="1" applyFont="1" applyFill="1" applyBorder="1"/>
    <xf numFmtId="0" fontId="3" fillId="4" borderId="2" xfId="0" applyFont="1" applyFill="1" applyBorder="1" applyAlignment="1">
      <alignment horizontal="center"/>
    </xf>
    <xf numFmtId="37" fontId="9" fillId="2" borderId="37" xfId="0" applyNumberFormat="1" applyFont="1" applyFill="1" applyBorder="1"/>
    <xf numFmtId="0" fontId="3" fillId="0" borderId="42" xfId="0" applyFont="1" applyBorder="1"/>
    <xf numFmtId="0" fontId="33" fillId="0" borderId="5" xfId="0" applyFont="1" applyBorder="1"/>
    <xf numFmtId="0" fontId="3" fillId="0" borderId="8" xfId="0" applyFont="1" applyBorder="1" applyProtection="1">
      <protection locked="0"/>
    </xf>
    <xf numFmtId="0" fontId="3" fillId="0" borderId="0" xfId="0" applyFont="1" applyAlignment="1">
      <alignment horizontal="center"/>
    </xf>
    <xf numFmtId="0" fontId="4" fillId="0" borderId="26" xfId="0" applyFont="1" applyBorder="1" applyAlignment="1">
      <alignment horizontal="left"/>
    </xf>
    <xf numFmtId="37" fontId="3" fillId="4" borderId="3" xfId="0" applyNumberFormat="1" applyFont="1" applyFill="1" applyBorder="1"/>
    <xf numFmtId="37" fontId="3" fillId="4" borderId="4" xfId="0" applyNumberFormat="1" applyFont="1" applyFill="1" applyBorder="1"/>
    <xf numFmtId="37" fontId="7" fillId="4" borderId="3" xfId="0" applyNumberFormat="1" applyFont="1" applyFill="1" applyBorder="1"/>
    <xf numFmtId="37" fontId="7" fillId="4" borderId="37" xfId="0" applyNumberFormat="1" applyFont="1" applyFill="1" applyBorder="1"/>
    <xf numFmtId="37" fontId="3" fillId="4" borderId="4" xfId="0" applyNumberFormat="1" applyFont="1" applyFill="1" applyBorder="1" applyAlignment="1">
      <alignment wrapText="1"/>
    </xf>
    <xf numFmtId="0" fontId="3" fillId="4" borderId="3" xfId="0" applyFont="1" applyFill="1" applyBorder="1"/>
    <xf numFmtId="37" fontId="3" fillId="4" borderId="48" xfId="0" applyNumberFormat="1" applyFont="1" applyFill="1" applyBorder="1"/>
    <xf numFmtId="37" fontId="3" fillId="4" borderId="82" xfId="0" applyNumberFormat="1" applyFont="1" applyFill="1" applyBorder="1"/>
    <xf numFmtId="0" fontId="7" fillId="0" borderId="8" xfId="0" quotePrefix="1" applyFont="1" applyBorder="1" applyAlignment="1">
      <alignment horizontal="center"/>
    </xf>
    <xf numFmtId="0" fontId="7" fillId="4" borderId="2" xfId="0" applyFont="1" applyFill="1" applyBorder="1" applyAlignment="1">
      <alignment horizontal="center"/>
    </xf>
    <xf numFmtId="0" fontId="7" fillId="0" borderId="8" xfId="0" applyFont="1" applyBorder="1" applyAlignment="1">
      <alignment horizontal="center"/>
    </xf>
    <xf numFmtId="0" fontId="4" fillId="0" borderId="26" xfId="0" applyFont="1" applyBorder="1" applyAlignment="1">
      <alignment horizontal="center"/>
    </xf>
    <xf numFmtId="0" fontId="33" fillId="0" borderId="5" xfId="0" applyFont="1" applyBorder="1" applyAlignment="1">
      <alignment horizontal="center"/>
    </xf>
    <xf numFmtId="0" fontId="34" fillId="0" borderId="0" xfId="0" applyFont="1"/>
    <xf numFmtId="0" fontId="33" fillId="0" borderId="0" xfId="0" applyFont="1" applyAlignment="1">
      <alignment horizontal="center" vertical="center"/>
    </xf>
    <xf numFmtId="0" fontId="9" fillId="0" borderId="5" xfId="0" applyFont="1" applyBorder="1" applyAlignment="1">
      <alignment horizontal="center" vertical="center"/>
    </xf>
    <xf numFmtId="37" fontId="9" fillId="0" borderId="7" xfId="0" applyNumberFormat="1" applyFont="1" applyBorder="1"/>
    <xf numFmtId="0" fontId="33" fillId="0" borderId="8" xfId="0" applyFont="1" applyBorder="1"/>
    <xf numFmtId="166" fontId="33" fillId="0" borderId="8" xfId="1" applyNumberFormat="1" applyFont="1" applyBorder="1"/>
    <xf numFmtId="10" fontId="33" fillId="0" borderId="0" xfId="3" applyNumberFormat="1" applyFont="1" applyBorder="1"/>
    <xf numFmtId="0" fontId="34" fillId="0" borderId="9" xfId="0" applyFont="1" applyBorder="1" applyAlignment="1">
      <alignment horizontal="center"/>
    </xf>
    <xf numFmtId="0" fontId="7" fillId="2" borderId="2" xfId="0" quotePrefix="1" applyFont="1" applyFill="1" applyBorder="1" applyAlignment="1">
      <alignment horizontal="center" vertical="center"/>
    </xf>
    <xf numFmtId="0" fontId="33" fillId="4" borderId="2" xfId="0" applyFont="1" applyFill="1" applyBorder="1"/>
    <xf numFmtId="0" fontId="33" fillId="4" borderId="3" xfId="0" applyFont="1" applyFill="1" applyBorder="1"/>
    <xf numFmtId="0" fontId="33" fillId="4" borderId="4" xfId="0" applyFont="1" applyFill="1" applyBorder="1"/>
    <xf numFmtId="0" fontId="7" fillId="2" borderId="2" xfId="0" applyFont="1" applyFill="1" applyBorder="1" applyAlignment="1">
      <alignment horizontal="center" vertical="center"/>
    </xf>
    <xf numFmtId="166" fontId="33" fillId="0" borderId="23" xfId="1" applyNumberFormat="1" applyFont="1" applyBorder="1"/>
    <xf numFmtId="10" fontId="33" fillId="0" borderId="10" xfId="3" applyNumberFormat="1" applyFont="1" applyBorder="1"/>
    <xf numFmtId="0" fontId="34" fillId="0" borderId="11" xfId="0" applyFont="1" applyBorder="1" applyAlignment="1">
      <alignment horizontal="center"/>
    </xf>
    <xf numFmtId="37" fontId="4" fillId="0" borderId="16" xfId="0" applyNumberFormat="1" applyFont="1" applyBorder="1"/>
    <xf numFmtId="0" fontId="4" fillId="0" borderId="8" xfId="0" applyFont="1" applyBorder="1" applyAlignment="1">
      <alignment horizontal="center" vertical="center"/>
    </xf>
    <xf numFmtId="0" fontId="7" fillId="2" borderId="83" xfId="0" applyFont="1" applyFill="1" applyBorder="1" applyAlignment="1">
      <alignment horizontal="center" vertical="center"/>
    </xf>
    <xf numFmtId="37" fontId="21" fillId="2" borderId="83" xfId="35" applyNumberFormat="1" applyFont="1" applyFill="1" applyBorder="1"/>
    <xf numFmtId="37" fontId="21" fillId="2" borderId="48" xfId="35" applyNumberFormat="1" applyFont="1" applyFill="1" applyBorder="1"/>
    <xf numFmtId="37" fontId="21" fillId="2" borderId="62" xfId="35" applyNumberFormat="1" applyFont="1" applyFill="1" applyBorder="1"/>
    <xf numFmtId="0" fontId="7" fillId="2" borderId="20" xfId="0" applyFont="1" applyFill="1" applyBorder="1" applyAlignment="1">
      <alignment horizontal="center" vertical="center"/>
    </xf>
    <xf numFmtId="37" fontId="21" fillId="2" borderId="20" xfId="35" applyNumberFormat="1" applyFont="1" applyFill="1" applyBorder="1"/>
    <xf numFmtId="37" fontId="21" fillId="2" borderId="21" xfId="35" applyNumberFormat="1" applyFont="1" applyFill="1" applyBorder="1"/>
    <xf numFmtId="37" fontId="21" fillId="2" borderId="22" xfId="35" applyNumberFormat="1" applyFont="1" applyFill="1" applyBorder="1"/>
    <xf numFmtId="0" fontId="54" fillId="0" borderId="0" xfId="0" applyFont="1"/>
    <xf numFmtId="0" fontId="34" fillId="0" borderId="37" xfId="35" applyFont="1" applyBorder="1" applyAlignment="1">
      <alignment horizontal="center" vertical="center"/>
    </xf>
    <xf numFmtId="0" fontId="31" fillId="4" borderId="2" xfId="0" applyFont="1" applyFill="1" applyBorder="1" applyAlignment="1">
      <alignment horizontal="left"/>
    </xf>
    <xf numFmtId="0" fontId="41" fillId="0" borderId="5" xfId="0" quotePrefix="1" applyFont="1" applyBorder="1" applyAlignment="1">
      <alignment horizontal="center"/>
    </xf>
    <xf numFmtId="0" fontId="3" fillId="0" borderId="6" xfId="0" applyFont="1" applyBorder="1"/>
    <xf numFmtId="0" fontId="3" fillId="0" borderId="7" xfId="14" applyFont="1" applyBorder="1" applyAlignment="1" applyProtection="1">
      <alignment horizontal="center" wrapText="1"/>
      <protection locked="0"/>
    </xf>
    <xf numFmtId="0" fontId="41" fillId="0" borderId="5" xfId="0" applyFont="1" applyBorder="1"/>
    <xf numFmtId="0" fontId="41" fillId="0" borderId="6" xfId="0" applyFont="1" applyBorder="1"/>
    <xf numFmtId="0" fontId="41" fillId="0" borderId="7" xfId="0" applyFont="1" applyBorder="1"/>
    <xf numFmtId="0" fontId="16" fillId="0" borderId="0" xfId="0" applyFont="1"/>
    <xf numFmtId="10" fontId="33" fillId="0" borderId="0" xfId="38" applyNumberFormat="1" applyFont="1"/>
    <xf numFmtId="2" fontId="33" fillId="0" borderId="0" xfId="46" applyNumberFormat="1" applyFont="1"/>
    <xf numFmtId="10" fontId="33" fillId="0" borderId="0" xfId="38" applyNumberFormat="1" applyFont="1" applyBorder="1"/>
    <xf numFmtId="0" fontId="34" fillId="0" borderId="9" xfId="46" applyFont="1" applyBorder="1" applyAlignment="1">
      <alignment horizontal="center"/>
    </xf>
    <xf numFmtId="37" fontId="13" fillId="0" borderId="9" xfId="0" applyNumberFormat="1" applyFont="1" applyBorder="1" applyProtection="1">
      <protection locked="0"/>
    </xf>
    <xf numFmtId="0" fontId="3" fillId="2" borderId="2" xfId="0" applyFont="1" applyFill="1" applyBorder="1" applyAlignment="1">
      <alignment horizontal="left"/>
    </xf>
    <xf numFmtId="0" fontId="3" fillId="2" borderId="83" xfId="0" applyFont="1" applyFill="1" applyBorder="1" applyAlignment="1">
      <alignment horizontal="left"/>
    </xf>
    <xf numFmtId="0" fontId="33" fillId="4" borderId="83" xfId="0" applyFont="1" applyFill="1" applyBorder="1"/>
    <xf numFmtId="0" fontId="33" fillId="4" borderId="48" xfId="0" applyFont="1" applyFill="1" applyBorder="1"/>
    <xf numFmtId="0" fontId="33" fillId="4" borderId="62" xfId="0" applyFont="1" applyFill="1" applyBorder="1"/>
    <xf numFmtId="0" fontId="3" fillId="2" borderId="20" xfId="0" applyFont="1" applyFill="1" applyBorder="1" applyAlignment="1">
      <alignment horizontal="left"/>
    </xf>
    <xf numFmtId="0" fontId="33" fillId="4" borderId="12" xfId="0" applyFont="1" applyFill="1" applyBorder="1"/>
    <xf numFmtId="0" fontId="33" fillId="4" borderId="1" xfId="0" applyFont="1" applyFill="1" applyBorder="1"/>
    <xf numFmtId="0" fontId="33" fillId="4" borderId="13" xfId="0" applyFont="1" applyFill="1" applyBorder="1"/>
    <xf numFmtId="0" fontId="33" fillId="0" borderId="8" xfId="0" applyFont="1" applyBorder="1" applyAlignment="1">
      <alignment horizontal="left"/>
    </xf>
    <xf numFmtId="0" fontId="3" fillId="0" borderId="5" xfId="0" applyFont="1" applyBorder="1" applyAlignment="1">
      <alignment horizontal="left"/>
    </xf>
    <xf numFmtId="0" fontId="3" fillId="0" borderId="83"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14" fontId="3" fillId="0" borderId="0" xfId="0" applyNumberFormat="1" applyFont="1" applyAlignment="1" applyProtection="1">
      <alignment horizontal="left"/>
      <protection locked="0"/>
    </xf>
    <xf numFmtId="0" fontId="54" fillId="0" borderId="0" xfId="0" applyFont="1" applyProtection="1">
      <protection locked="0"/>
    </xf>
    <xf numFmtId="0" fontId="61" fillId="0" borderId="0" xfId="0" applyFont="1"/>
    <xf numFmtId="0" fontId="4" fillId="0" borderId="0" xfId="16" quotePrefix="1"/>
    <xf numFmtId="0" fontId="4" fillId="0" borderId="0" xfId="16" applyAlignment="1">
      <alignment horizontal="right"/>
    </xf>
    <xf numFmtId="0" fontId="33" fillId="0" borderId="12" xfId="0" applyFont="1" applyBorder="1"/>
    <xf numFmtId="0" fontId="33" fillId="0" borderId="1" xfId="0" applyFont="1" applyBorder="1"/>
    <xf numFmtId="44" fontId="33" fillId="0" borderId="0" xfId="18" applyFont="1" applyProtection="1">
      <protection locked="0"/>
    </xf>
    <xf numFmtId="0" fontId="4" fillId="0" borderId="0" xfId="41" applyFont="1"/>
    <xf numFmtId="42" fontId="4" fillId="0" borderId="0" xfId="41" applyNumberFormat="1" applyFont="1"/>
    <xf numFmtId="37" fontId="4" fillId="0" borderId="6" xfId="0" applyNumberFormat="1" applyFont="1" applyBorder="1" applyProtection="1">
      <protection locked="0"/>
    </xf>
    <xf numFmtId="37" fontId="33" fillId="0" borderId="5" xfId="0" applyNumberFormat="1" applyFont="1" applyBorder="1" applyProtection="1">
      <protection locked="0"/>
    </xf>
    <xf numFmtId="37" fontId="33" fillId="0" borderId="6" xfId="0" applyNumberFormat="1" applyFont="1" applyBorder="1" applyProtection="1">
      <protection locked="0"/>
    </xf>
    <xf numFmtId="37" fontId="33" fillId="0" borderId="9" xfId="0" applyNumberFormat="1" applyFont="1" applyBorder="1" applyProtection="1">
      <protection locked="0"/>
    </xf>
    <xf numFmtId="37" fontId="33" fillId="0" borderId="42" xfId="0" applyNumberFormat="1" applyFont="1" applyBorder="1" applyProtection="1">
      <protection locked="0"/>
    </xf>
    <xf numFmtId="37" fontId="33" fillId="0" borderId="8" xfId="0" applyNumberFormat="1" applyFont="1" applyBorder="1" applyProtection="1">
      <protection locked="0"/>
    </xf>
    <xf numFmtId="37" fontId="33" fillId="0" borderId="0" xfId="0" applyNumberFormat="1" applyFont="1" applyProtection="1">
      <protection locked="0"/>
    </xf>
    <xf numFmtId="0" fontId="59" fillId="0" borderId="0" xfId="0" applyFont="1" applyProtection="1">
      <protection locked="0"/>
    </xf>
    <xf numFmtId="37" fontId="41" fillId="0" borderId="8" xfId="0" applyNumberFormat="1" applyFont="1" applyBorder="1" applyProtection="1">
      <protection locked="0"/>
    </xf>
    <xf numFmtId="37" fontId="41" fillId="0" borderId="9" xfId="0" applyNumberFormat="1" applyFont="1" applyBorder="1" applyProtection="1">
      <protection locked="0"/>
    </xf>
    <xf numFmtId="37" fontId="41" fillId="0" borderId="42" xfId="0" applyNumberFormat="1" applyFont="1" applyBorder="1" applyProtection="1">
      <protection locked="0"/>
    </xf>
    <xf numFmtId="37" fontId="41" fillId="0" borderId="23" xfId="0" applyNumberFormat="1" applyFont="1" applyBorder="1" applyProtection="1">
      <protection locked="0"/>
    </xf>
    <xf numFmtId="37" fontId="41" fillId="0" borderId="10" xfId="0" applyNumberFormat="1" applyFont="1" applyBorder="1" applyProtection="1">
      <protection locked="0"/>
    </xf>
    <xf numFmtId="37" fontId="41" fillId="0" borderId="11" xfId="0" applyNumberFormat="1" applyFont="1" applyBorder="1" applyProtection="1">
      <protection locked="0"/>
    </xf>
    <xf numFmtId="0" fontId="3" fillId="2" borderId="3" xfId="0" applyFont="1" applyFill="1" applyBorder="1"/>
    <xf numFmtId="0" fontId="60" fillId="0" borderId="0" xfId="0" applyFont="1"/>
    <xf numFmtId="0" fontId="3" fillId="2" borderId="48" xfId="0" applyFont="1" applyFill="1" applyBorder="1"/>
    <xf numFmtId="0" fontId="3" fillId="2" borderId="21" xfId="0" applyFont="1" applyFill="1" applyBorder="1"/>
    <xf numFmtId="0" fontId="3" fillId="0" borderId="26" xfId="0" applyFont="1" applyBorder="1" applyAlignment="1">
      <alignment horizontal="left"/>
    </xf>
    <xf numFmtId="0" fontId="33" fillId="0" borderId="8" xfId="0" applyFont="1" applyBorder="1" applyProtection="1">
      <protection locked="0"/>
    </xf>
    <xf numFmtId="0" fontId="3" fillId="0" borderId="0" xfId="0" applyFont="1" applyAlignment="1">
      <alignment horizontal="left"/>
    </xf>
    <xf numFmtId="37" fontId="9" fillId="0" borderId="42" xfId="0" applyNumberFormat="1" applyFont="1" applyBorder="1"/>
    <xf numFmtId="0" fontId="14" fillId="0" borderId="0" xfId="0" applyFont="1" applyAlignment="1">
      <alignment horizontal="left"/>
    </xf>
    <xf numFmtId="37" fontId="13" fillId="0" borderId="42" xfId="0" applyNumberFormat="1" applyFont="1" applyBorder="1"/>
    <xf numFmtId="175" fontId="7" fillId="0" borderId="80" xfId="39" applyFont="1" applyBorder="1" applyAlignment="1">
      <alignment horizontal="left"/>
    </xf>
    <xf numFmtId="175" fontId="7" fillId="0" borderId="82" xfId="39" applyFont="1" applyBorder="1"/>
    <xf numFmtId="0" fontId="48" fillId="0" borderId="14" xfId="40" applyFont="1" applyBorder="1"/>
    <xf numFmtId="175" fontId="7" fillId="0" borderId="50" xfId="39" applyFont="1" applyBorder="1"/>
    <xf numFmtId="0" fontId="48" fillId="0" borderId="20" xfId="40" applyFont="1" applyBorder="1"/>
    <xf numFmtId="175" fontId="7" fillId="0" borderId="51" xfId="39" applyFont="1" applyBorder="1"/>
    <xf numFmtId="0" fontId="48" fillId="0" borderId="50" xfId="40" applyFont="1" applyBorder="1"/>
    <xf numFmtId="0" fontId="48" fillId="0" borderId="51" xfId="40" applyFont="1" applyBorder="1"/>
    <xf numFmtId="0" fontId="4" fillId="0" borderId="0" xfId="45"/>
    <xf numFmtId="0" fontId="30" fillId="0" borderId="0" xfId="0" applyFont="1" applyProtection="1">
      <protection locked="0"/>
    </xf>
    <xf numFmtId="0" fontId="3" fillId="0" borderId="10" xfId="0" applyFont="1" applyBorder="1" applyAlignment="1">
      <alignment horizontal="center" wrapText="1"/>
    </xf>
    <xf numFmtId="0" fontId="3" fillId="3" borderId="0" xfId="0" applyFont="1" applyFill="1"/>
    <xf numFmtId="0" fontId="3" fillId="0" borderId="0" xfId="0" applyFont="1" applyAlignment="1">
      <alignment horizontal="center" wrapText="1"/>
    </xf>
    <xf numFmtId="0" fontId="31" fillId="0" borderId="0" xfId="0" applyFont="1" applyAlignment="1" applyProtection="1">
      <alignment horizontal="right"/>
      <protection locked="0"/>
    </xf>
    <xf numFmtId="0" fontId="31" fillId="0" borderId="5" xfId="0" applyFont="1" applyBorder="1" applyProtection="1">
      <protection locked="0"/>
    </xf>
    <xf numFmtId="0" fontId="31" fillId="0" borderId="6" xfId="0" applyFont="1" applyBorder="1" applyAlignment="1">
      <alignment horizontal="center"/>
    </xf>
    <xf numFmtId="0" fontId="15" fillId="0" borderId="8" xfId="0" quotePrefix="1" applyFont="1" applyBorder="1"/>
    <xf numFmtId="0" fontId="31" fillId="0" borderId="8" xfId="0" applyFont="1" applyBorder="1"/>
    <xf numFmtId="0" fontId="31" fillId="0" borderId="0" xfId="0" applyFont="1" applyAlignment="1">
      <alignment horizontal="center" wrapText="1"/>
    </xf>
    <xf numFmtId="0" fontId="31" fillId="0" borderId="9" xfId="0" applyFont="1" applyBorder="1" applyAlignment="1">
      <alignment horizontal="center" wrapText="1"/>
    </xf>
    <xf numFmtId="0" fontId="15" fillId="0" borderId="8" xfId="0" applyFont="1" applyBorder="1" applyProtection="1">
      <protection locked="0"/>
    </xf>
    <xf numFmtId="5" fontId="15" fillId="0" borderId="0" xfId="1" applyNumberFormat="1" applyFont="1" applyFill="1" applyBorder="1" applyProtection="1"/>
    <xf numFmtId="0" fontId="31" fillId="0" borderId="8" xfId="0" applyFont="1" applyBorder="1" applyProtection="1">
      <protection locked="0"/>
    </xf>
    <xf numFmtId="0" fontId="46" fillId="0" borderId="9" xfId="0" applyFont="1" applyBorder="1"/>
    <xf numFmtId="0" fontId="31" fillId="0" borderId="9" xfId="0" applyFont="1" applyBorder="1" applyAlignment="1">
      <alignment horizontal="left"/>
    </xf>
    <xf numFmtId="37" fontId="31" fillId="0" borderId="9" xfId="0" applyNumberFormat="1" applyFont="1" applyBorder="1"/>
    <xf numFmtId="0" fontId="31" fillId="4" borderId="12" xfId="0" applyFont="1" applyFill="1" applyBorder="1" applyAlignment="1">
      <alignment horizontal="left"/>
    </xf>
    <xf numFmtId="37" fontId="31" fillId="4" borderId="13" xfId="0" applyNumberFormat="1" applyFont="1" applyFill="1" applyBorder="1"/>
    <xf numFmtId="0" fontId="31" fillId="4" borderId="83" xfId="0" applyFont="1" applyFill="1" applyBorder="1" applyAlignment="1">
      <alignment horizontal="left"/>
    </xf>
    <xf numFmtId="37" fontId="31" fillId="4" borderId="62" xfId="0" applyNumberFormat="1" applyFont="1" applyFill="1" applyBorder="1"/>
    <xf numFmtId="5" fontId="15" fillId="0" borderId="9" xfId="1" applyNumberFormat="1" applyFont="1" applyFill="1" applyBorder="1" applyProtection="1"/>
    <xf numFmtId="0" fontId="30" fillId="0" borderId="5" xfId="0" applyFont="1" applyBorder="1"/>
    <xf numFmtId="0" fontId="34" fillId="0" borderId="0" xfId="0" applyFont="1" applyAlignment="1">
      <alignment wrapText="1"/>
    </xf>
    <xf numFmtId="0" fontId="13" fillId="0" borderId="8" xfId="0" applyFont="1" applyBorder="1"/>
    <xf numFmtId="0" fontId="13" fillId="0" borderId="9" xfId="0" applyFont="1" applyBorder="1"/>
    <xf numFmtId="0" fontId="34" fillId="4" borderId="2" xfId="0" applyFont="1" applyFill="1" applyBorder="1"/>
    <xf numFmtId="0" fontId="34" fillId="4" borderId="3" xfId="0" applyFont="1" applyFill="1" applyBorder="1"/>
    <xf numFmtId="0" fontId="13" fillId="0" borderId="0" xfId="0" applyFont="1" applyAlignment="1">
      <alignment wrapText="1"/>
    </xf>
    <xf numFmtId="0" fontId="34" fillId="0" borderId="7" xfId="0" applyFont="1" applyBorder="1" applyAlignment="1">
      <alignment wrapText="1"/>
    </xf>
    <xf numFmtId="164" fontId="4" fillId="0" borderId="0" xfId="0" applyNumberFormat="1" applyFont="1" applyAlignment="1" applyProtection="1">
      <alignment horizontal="left" wrapText="1"/>
      <protection locked="0"/>
    </xf>
    <xf numFmtId="0" fontId="4" fillId="0" borderId="8" xfId="0" quotePrefix="1" applyFont="1" applyBorder="1"/>
    <xf numFmtId="0" fontId="7" fillId="0" borderId="9" xfId="0" applyFont="1" applyBorder="1"/>
    <xf numFmtId="0" fontId="3" fillId="0" borderId="8" xfId="0" applyFont="1" applyBorder="1"/>
    <xf numFmtId="0" fontId="3" fillId="3" borderId="9" xfId="0" applyFont="1" applyFill="1" applyBorder="1"/>
    <xf numFmtId="0" fontId="3" fillId="0" borderId="23" xfId="0" quotePrefix="1" applyFont="1" applyBorder="1"/>
    <xf numFmtId="0" fontId="7" fillId="0" borderId="11" xfId="0" applyFont="1" applyBorder="1"/>
    <xf numFmtId="0" fontId="3" fillId="0" borderId="23" xfId="0" applyFont="1" applyBorder="1" applyAlignment="1">
      <alignment horizontal="center" wrapText="1"/>
    </xf>
    <xf numFmtId="0" fontId="3" fillId="0" borderId="8" xfId="0" applyFont="1" applyBorder="1" applyAlignment="1">
      <alignment horizontal="center" wrapText="1"/>
    </xf>
    <xf numFmtId="5" fontId="4" fillId="0" borderId="8" xfId="1" applyNumberFormat="1" applyFont="1" applyFill="1" applyBorder="1" applyProtection="1"/>
    <xf numFmtId="5" fontId="4" fillId="0" borderId="0" xfId="1" applyNumberFormat="1" applyFont="1" applyFill="1" applyBorder="1" applyProtection="1"/>
    <xf numFmtId="0" fontId="3" fillId="0" borderId="9" xfId="0" applyFont="1" applyBorder="1" applyAlignment="1">
      <alignment horizontal="left"/>
    </xf>
    <xf numFmtId="37" fontId="3" fillId="0" borderId="9" xfId="0" applyNumberFormat="1" applyFont="1" applyBorder="1"/>
    <xf numFmtId="0" fontId="3" fillId="4" borderId="83" xfId="0" applyFont="1" applyFill="1" applyBorder="1" applyAlignment="1">
      <alignment horizontal="left"/>
    </xf>
    <xf numFmtId="37" fontId="3" fillId="4" borderId="62" xfId="0" applyNumberFormat="1" applyFont="1" applyFill="1" applyBorder="1"/>
    <xf numFmtId="0" fontId="3" fillId="4" borderId="12" xfId="0" applyFont="1" applyFill="1" applyBorder="1" applyAlignment="1">
      <alignment horizontal="left"/>
    </xf>
    <xf numFmtId="37" fontId="3" fillId="4" borderId="13" xfId="0" applyNumberFormat="1" applyFont="1" applyFill="1" applyBorder="1"/>
    <xf numFmtId="37" fontId="3" fillId="0" borderId="9" xfId="0" applyNumberFormat="1" applyFont="1" applyBorder="1" applyAlignment="1">
      <alignment wrapText="1"/>
    </xf>
    <xf numFmtId="0" fontId="33" fillId="0" borderId="39" xfId="0" applyFont="1" applyBorder="1" applyAlignment="1">
      <alignment horizontal="left"/>
    </xf>
    <xf numFmtId="170" fontId="9" fillId="0" borderId="41" xfId="0" applyNumberFormat="1" applyFont="1" applyBorder="1" applyAlignment="1">
      <alignment horizontal="left"/>
    </xf>
    <xf numFmtId="0" fontId="33" fillId="0" borderId="43" xfId="0" applyFont="1" applyBorder="1" applyAlignment="1">
      <alignment horizontal="left"/>
    </xf>
    <xf numFmtId="170" fontId="9" fillId="0" borderId="44" xfId="0" applyNumberFormat="1" applyFont="1" applyBorder="1" applyAlignment="1">
      <alignment horizontal="left"/>
    </xf>
    <xf numFmtId="37" fontId="4" fillId="0" borderId="44" xfId="0" applyNumberFormat="1" applyFont="1" applyBorder="1"/>
    <xf numFmtId="170" fontId="9" fillId="0" borderId="44" xfId="0" applyNumberFormat="1" applyFont="1" applyBorder="1"/>
    <xf numFmtId="0" fontId="33" fillId="0" borderId="79" xfId="0" applyFont="1" applyBorder="1" applyAlignment="1">
      <alignment horizontal="left"/>
    </xf>
    <xf numFmtId="170" fontId="9" fillId="0" borderId="80" xfId="0" applyNumberFormat="1" applyFont="1" applyBorder="1"/>
    <xf numFmtId="0" fontId="3" fillId="3" borderId="53" xfId="0" applyFont="1" applyFill="1" applyBorder="1" applyAlignment="1">
      <alignment horizontal="right"/>
    </xf>
    <xf numFmtId="165" fontId="33" fillId="0" borderId="0" xfId="0" applyNumberFormat="1" applyFont="1"/>
    <xf numFmtId="0" fontId="17" fillId="0" borderId="60" xfId="0" applyFont="1" applyBorder="1"/>
    <xf numFmtId="165" fontId="4" fillId="0" borderId="31" xfId="15" applyNumberFormat="1" applyFont="1" applyBorder="1" applyProtection="1">
      <protection locked="0"/>
    </xf>
    <xf numFmtId="165" fontId="10" fillId="0" borderId="59" xfId="15" applyNumberFormat="1" applyFont="1" applyFill="1" applyBorder="1" applyProtection="1">
      <protection locked="0"/>
    </xf>
    <xf numFmtId="165" fontId="4" fillId="0" borderId="29" xfId="15" applyNumberFormat="1" applyFont="1" applyBorder="1" applyProtection="1">
      <protection locked="0"/>
    </xf>
    <xf numFmtId="0" fontId="33" fillId="3" borderId="53" xfId="0" applyFont="1" applyFill="1" applyBorder="1"/>
    <xf numFmtId="164" fontId="4" fillId="0" borderId="9" xfId="6" applyBorder="1"/>
    <xf numFmtId="0" fontId="33" fillId="3" borderId="39" xfId="0" applyFont="1" applyFill="1" applyBorder="1"/>
    <xf numFmtId="0" fontId="33" fillId="3" borderId="45" xfId="0" applyFont="1" applyFill="1" applyBorder="1"/>
    <xf numFmtId="43" fontId="33" fillId="0" borderId="0" xfId="15" applyFont="1"/>
    <xf numFmtId="164" fontId="7" fillId="0" borderId="0" xfId="0" applyNumberFormat="1" applyFont="1"/>
    <xf numFmtId="164" fontId="9" fillId="0" borderId="0" xfId="0" applyNumberFormat="1" applyFont="1"/>
    <xf numFmtId="171" fontId="9" fillId="0" borderId="0" xfId="0" applyNumberFormat="1" applyFont="1"/>
    <xf numFmtId="170" fontId="9" fillId="0" borderId="32" xfId="0" applyNumberFormat="1" applyFont="1" applyBorder="1" applyAlignment="1">
      <alignment horizontal="left"/>
    </xf>
    <xf numFmtId="37" fontId="4" fillId="0" borderId="32" xfId="0" applyNumberFormat="1" applyFont="1" applyBorder="1"/>
    <xf numFmtId="170" fontId="9" fillId="0" borderId="32" xfId="0" applyNumberFormat="1" applyFont="1" applyBorder="1"/>
    <xf numFmtId="170" fontId="9" fillId="0" borderId="25" xfId="0" applyNumberFormat="1" applyFont="1" applyBorder="1"/>
    <xf numFmtId="170" fontId="64" fillId="3" borderId="75" xfId="0" applyNumberFormat="1" applyFont="1" applyFill="1" applyBorder="1" applyAlignment="1">
      <alignment horizontal="left"/>
    </xf>
    <xf numFmtId="0" fontId="33" fillId="0" borderId="29" xfId="0" applyFont="1" applyBorder="1"/>
    <xf numFmtId="0" fontId="33" fillId="0" borderId="43" xfId="0" applyFont="1" applyBorder="1" applyAlignment="1">
      <alignment horizontal="center"/>
    </xf>
    <xf numFmtId="0" fontId="3" fillId="0" borderId="9" xfId="0" applyFont="1" applyBorder="1" applyAlignment="1">
      <alignment horizontal="center" wrapText="1"/>
    </xf>
    <xf numFmtId="0" fontId="3" fillId="0" borderId="42" xfId="0" applyFont="1" applyBorder="1" applyAlignment="1">
      <alignment horizontal="center" wrapText="1"/>
    </xf>
    <xf numFmtId="5" fontId="4" fillId="0" borderId="9" xfId="1" applyNumberFormat="1" applyFont="1" applyFill="1" applyBorder="1" applyProtection="1"/>
    <xf numFmtId="5" fontId="4" fillId="0" borderId="42" xfId="1" applyNumberFormat="1" applyFont="1" applyFill="1" applyBorder="1" applyProtection="1"/>
    <xf numFmtId="164" fontId="3" fillId="0" borderId="0" xfId="0" applyNumberFormat="1" applyFont="1" applyAlignment="1" applyProtection="1">
      <alignment horizontal="right"/>
      <protection locked="0"/>
    </xf>
    <xf numFmtId="0" fontId="3" fillId="0" borderId="8" xfId="0" applyFont="1" applyBorder="1" applyAlignment="1" applyProtection="1">
      <alignment horizontal="center"/>
      <protection locked="0"/>
    </xf>
    <xf numFmtId="0" fontId="3" fillId="4" borderId="12" xfId="0" applyFont="1" applyFill="1" applyBorder="1" applyAlignment="1">
      <alignment horizontal="center"/>
    </xf>
    <xf numFmtId="0" fontId="15" fillId="0" borderId="8" xfId="0" applyFont="1" applyBorder="1"/>
    <xf numFmtId="0" fontId="4" fillId="0" borderId="8" xfId="0" applyFont="1" applyBorder="1"/>
    <xf numFmtId="0" fontId="4" fillId="5" borderId="8" xfId="0" applyFont="1" applyFill="1" applyBorder="1"/>
    <xf numFmtId="44" fontId="30" fillId="0" borderId="0" xfId="2" applyFont="1" applyBorder="1"/>
    <xf numFmtId="0" fontId="13" fillId="0" borderId="8" xfId="14" applyFont="1" applyBorder="1"/>
    <xf numFmtId="0" fontId="14" fillId="0" borderId="8" xfId="0" applyFont="1" applyBorder="1"/>
    <xf numFmtId="0" fontId="65" fillId="0" borderId="0" xfId="0" applyFont="1" applyAlignment="1">
      <alignment horizontal="left"/>
    </xf>
    <xf numFmtId="166" fontId="4" fillId="0" borderId="0" xfId="15" applyNumberFormat="1" applyFont="1"/>
    <xf numFmtId="0" fontId="4" fillId="0" borderId="8" xfId="0" applyFont="1" applyBorder="1" applyAlignment="1">
      <alignment wrapText="1"/>
    </xf>
    <xf numFmtId="0" fontId="4" fillId="0" borderId="12" xfId="0" applyFont="1" applyBorder="1"/>
    <xf numFmtId="0" fontId="34" fillId="0" borderId="37" xfId="0" applyFont="1" applyBorder="1"/>
    <xf numFmtId="14" fontId="3" fillId="0" borderId="1" xfId="0" applyNumberFormat="1" applyFont="1" applyBorder="1" applyAlignment="1">
      <alignment horizontal="left"/>
    </xf>
    <xf numFmtId="44" fontId="30" fillId="0" borderId="6" xfId="2" applyFont="1" applyBorder="1"/>
    <xf numFmtId="44" fontId="30" fillId="0" borderId="7" xfId="2" applyFont="1" applyBorder="1"/>
    <xf numFmtId="44" fontId="30" fillId="0" borderId="0" xfId="2" applyFont="1"/>
    <xf numFmtId="44" fontId="15" fillId="0" borderId="0" xfId="2" applyFont="1" applyFill="1" applyBorder="1" applyProtection="1"/>
    <xf numFmtId="44" fontId="31" fillId="0" borderId="0" xfId="2" applyFont="1" applyFill="1" applyBorder="1" applyAlignment="1" applyProtection="1">
      <alignment horizontal="center"/>
    </xf>
    <xf numFmtId="44" fontId="15" fillId="0" borderId="0" xfId="2" applyFont="1" applyFill="1" applyBorder="1" applyProtection="1">
      <protection locked="0"/>
    </xf>
    <xf numFmtId="44" fontId="15" fillId="0" borderId="9" xfId="2" applyFont="1" applyFill="1" applyBorder="1" applyProtection="1">
      <protection locked="0"/>
    </xf>
    <xf numFmtId="0" fontId="15" fillId="0" borderId="12" xfId="0" applyFont="1" applyBorder="1"/>
    <xf numFmtId="44" fontId="15" fillId="0" borderId="1" xfId="2" applyFont="1" applyBorder="1"/>
    <xf numFmtId="44" fontId="15" fillId="0" borderId="13" xfId="2" applyFont="1" applyBorder="1"/>
    <xf numFmtId="44" fontId="15" fillId="0" borderId="0" xfId="2" applyFont="1"/>
    <xf numFmtId="44" fontId="15" fillId="0" borderId="0" xfId="2" applyFont="1" applyBorder="1"/>
    <xf numFmtId="166" fontId="4" fillId="0" borderId="36" xfId="15" applyNumberFormat="1" applyFont="1" applyFill="1" applyBorder="1" applyProtection="1"/>
    <xf numFmtId="0" fontId="33" fillId="0" borderId="60" xfId="0" applyFont="1" applyBorder="1"/>
    <xf numFmtId="0" fontId="33" fillId="0" borderId="8" xfId="0" applyFont="1" applyBorder="1" applyAlignment="1">
      <alignment horizontal="left" wrapText="1"/>
    </xf>
    <xf numFmtId="0" fontId="33" fillId="0" borderId="9" xfId="0" applyFont="1" applyBorder="1" applyAlignment="1">
      <alignment horizontal="left" wrapText="1"/>
    </xf>
    <xf numFmtId="0" fontId="33" fillId="0" borderId="28" xfId="0" applyFont="1" applyBorder="1"/>
    <xf numFmtId="165" fontId="4" fillId="0" borderId="46" xfId="15" applyNumberFormat="1" applyFont="1" applyBorder="1" applyProtection="1"/>
    <xf numFmtId="0" fontId="33" fillId="0" borderId="63" xfId="0" applyFont="1" applyBorder="1"/>
    <xf numFmtId="0" fontId="0" fillId="0" borderId="48" xfId="0" applyBorder="1"/>
    <xf numFmtId="0" fontId="3" fillId="0" borderId="9" xfId="0" applyFont="1" applyBorder="1" applyAlignment="1">
      <alignment horizontal="center"/>
    </xf>
    <xf numFmtId="0" fontId="3" fillId="0" borderId="13" xfId="0" applyFont="1" applyBorder="1" applyAlignment="1">
      <alignment horizontal="center"/>
    </xf>
    <xf numFmtId="38" fontId="10" fillId="0" borderId="42" xfId="0" applyNumberFormat="1" applyFont="1" applyBorder="1" applyProtection="1">
      <protection locked="0"/>
    </xf>
    <xf numFmtId="0" fontId="7" fillId="2" borderId="3" xfId="0" applyFont="1" applyFill="1" applyBorder="1" applyAlignment="1">
      <alignment wrapText="1"/>
    </xf>
    <xf numFmtId="38" fontId="10" fillId="0" borderId="49" xfId="0" applyNumberFormat="1" applyFont="1" applyBorder="1" applyProtection="1">
      <protection locked="0"/>
    </xf>
    <xf numFmtId="38" fontId="4" fillId="0" borderId="42" xfId="0" applyNumberFormat="1" applyFont="1" applyBorder="1"/>
    <xf numFmtId="0" fontId="3" fillId="2" borderId="3" xfId="0" applyFont="1" applyFill="1" applyBorder="1" applyProtection="1">
      <protection locked="0"/>
    </xf>
    <xf numFmtId="37" fontId="13" fillId="0" borderId="50" xfId="0" applyNumberFormat="1" applyFont="1" applyBorder="1" applyProtection="1">
      <protection locked="0"/>
    </xf>
    <xf numFmtId="37" fontId="9" fillId="0" borderId="42" xfId="0" applyNumberFormat="1" applyFont="1" applyBorder="1" applyProtection="1">
      <protection locked="0"/>
    </xf>
    <xf numFmtId="37" fontId="4" fillId="0" borderId="42" xfId="0" applyNumberFormat="1" applyFont="1" applyBorder="1" applyProtection="1">
      <protection locked="0"/>
    </xf>
    <xf numFmtId="37" fontId="10" fillId="0" borderId="42" xfId="0" applyNumberFormat="1" applyFont="1" applyBorder="1" applyProtection="1">
      <protection locked="0"/>
    </xf>
    <xf numFmtId="37" fontId="13" fillId="0" borderId="42" xfId="0" applyNumberFormat="1" applyFont="1" applyBorder="1" applyProtection="1">
      <protection locked="0"/>
    </xf>
    <xf numFmtId="37" fontId="9" fillId="0" borderId="76" xfId="0" applyNumberFormat="1" applyFont="1" applyBorder="1" applyProtection="1">
      <protection locked="0"/>
    </xf>
    <xf numFmtId="37" fontId="58" fillId="0" borderId="42" xfId="0" applyNumberFormat="1" applyFont="1" applyBorder="1"/>
    <xf numFmtId="0" fontId="3" fillId="2" borderId="83" xfId="0" applyFont="1" applyFill="1" applyBorder="1" applyAlignment="1" applyProtection="1">
      <alignment horizontal="left"/>
      <protection locked="0"/>
    </xf>
    <xf numFmtId="0" fontId="3" fillId="2" borderId="48" xfId="0" applyFont="1" applyFill="1" applyBorder="1" applyProtection="1">
      <protection locked="0"/>
    </xf>
    <xf numFmtId="0" fontId="3" fillId="0" borderId="0" xfId="14" applyFont="1" applyAlignment="1" applyProtection="1">
      <alignment horizontal="right"/>
      <protection locked="0"/>
    </xf>
    <xf numFmtId="0" fontId="24" fillId="0" borderId="9" xfId="0" applyFont="1" applyBorder="1"/>
    <xf numFmtId="41" fontId="33" fillId="0" borderId="0" xfId="0" applyNumberFormat="1" applyFont="1"/>
    <xf numFmtId="0" fontId="9" fillId="0" borderId="9" xfId="0" applyFont="1" applyBorder="1"/>
    <xf numFmtId="0" fontId="9" fillId="0" borderId="9" xfId="0" applyFont="1" applyBorder="1" applyAlignment="1">
      <alignment vertical="center"/>
    </xf>
    <xf numFmtId="0" fontId="4" fillId="0" borderId="9" xfId="0" applyFont="1" applyBorder="1" applyAlignment="1">
      <alignment horizontal="left"/>
    </xf>
    <xf numFmtId="0" fontId="7" fillId="2" borderId="4" xfId="0" applyFont="1" applyFill="1" applyBorder="1"/>
    <xf numFmtId="0" fontId="9" fillId="0" borderId="9" xfId="0" applyFont="1" applyBorder="1" applyAlignment="1">
      <alignment wrapText="1"/>
    </xf>
    <xf numFmtId="0" fontId="7" fillId="2" borderId="62" xfId="0" applyFont="1" applyFill="1" applyBorder="1"/>
    <xf numFmtId="0" fontId="7" fillId="2" borderId="22" xfId="0" applyFont="1" applyFill="1" applyBorder="1"/>
    <xf numFmtId="0" fontId="7" fillId="4" borderId="2" xfId="0" applyFont="1" applyFill="1" applyBorder="1" applyAlignment="1">
      <alignment horizontal="left"/>
    </xf>
    <xf numFmtId="0" fontId="7" fillId="4" borderId="4" xfId="0" applyFont="1" applyFill="1" applyBorder="1"/>
    <xf numFmtId="0" fontId="7" fillId="2" borderId="2" xfId="0" applyFont="1" applyFill="1" applyBorder="1" applyAlignment="1">
      <alignment horizontal="left"/>
    </xf>
    <xf numFmtId="0" fontId="7" fillId="4" borderId="5" xfId="0" applyFont="1" applyFill="1" applyBorder="1" applyAlignment="1">
      <alignment horizontal="left"/>
    </xf>
    <xf numFmtId="0" fontId="3" fillId="4" borderId="20" xfId="0" applyFont="1" applyFill="1" applyBorder="1" applyAlignment="1">
      <alignment horizontal="left"/>
    </xf>
    <xf numFmtId="0" fontId="7" fillId="4" borderId="7" xfId="0" applyFont="1" applyFill="1" applyBorder="1"/>
    <xf numFmtId="0" fontId="7" fillId="4" borderId="22" xfId="0" applyFont="1" applyFill="1" applyBorder="1"/>
    <xf numFmtId="37" fontId="3" fillId="4" borderId="22" xfId="0" applyNumberFormat="1" applyFont="1" applyFill="1" applyBorder="1"/>
    <xf numFmtId="41" fontId="10" fillId="0" borderId="42" xfId="0" applyNumberFormat="1" applyFont="1" applyBorder="1"/>
    <xf numFmtId="0" fontId="0" fillId="0" borderId="38" xfId="0" applyBorder="1"/>
    <xf numFmtId="41" fontId="10" fillId="0" borderId="35" xfId="0" applyNumberFormat="1" applyFont="1" applyBorder="1"/>
    <xf numFmtId="41" fontId="10" fillId="0" borderId="36" xfId="0" applyNumberFormat="1" applyFont="1" applyBorder="1"/>
    <xf numFmtId="0" fontId="8" fillId="0" borderId="0" xfId="0" applyFont="1"/>
    <xf numFmtId="0" fontId="8" fillId="0" borderId="0" xfId="47" applyFont="1" applyAlignment="1">
      <alignment horizontal="center"/>
    </xf>
    <xf numFmtId="0" fontId="3" fillId="0" borderId="0" xfId="47" applyFont="1" applyAlignment="1" applyProtection="1">
      <alignment horizontal="left"/>
      <protection locked="0"/>
    </xf>
    <xf numFmtId="0" fontId="3" fillId="0" borderId="0" xfId="47" applyFont="1" applyAlignment="1" applyProtection="1">
      <alignment horizontal="right"/>
      <protection locked="0"/>
    </xf>
    <xf numFmtId="0" fontId="33" fillId="0" borderId="0" xfId="47" applyFont="1"/>
    <xf numFmtId="44" fontId="33" fillId="0" borderId="0" xfId="47" applyNumberFormat="1" applyFont="1"/>
    <xf numFmtId="0" fontId="33" fillId="0" borderId="29" xfId="47" applyFont="1" applyBorder="1"/>
    <xf numFmtId="44" fontId="33" fillId="0" borderId="29" xfId="47" applyNumberFormat="1" applyFont="1" applyBorder="1"/>
    <xf numFmtId="0" fontId="33" fillId="0" borderId="29" xfId="47" applyFont="1" applyBorder="1" applyAlignment="1">
      <alignment horizontal="left" wrapText="1"/>
    </xf>
    <xf numFmtId="0" fontId="33" fillId="15" borderId="29" xfId="48" applyFont="1" applyBorder="1" applyAlignment="1">
      <alignment horizontal="center"/>
    </xf>
    <xf numFmtId="0" fontId="33" fillId="0" borderId="0" xfId="47" applyFont="1" applyAlignment="1">
      <alignment horizontal="left"/>
    </xf>
    <xf numFmtId="0" fontId="4" fillId="0" borderId="0" xfId="0" applyFont="1" applyAlignment="1">
      <alignment horizontal="right" vertical="top"/>
    </xf>
    <xf numFmtId="0" fontId="33" fillId="0" borderId="0" xfId="0" applyFont="1" applyAlignment="1">
      <alignment horizontal="right" vertical="top"/>
    </xf>
    <xf numFmtId="0" fontId="33" fillId="0" borderId="0" xfId="0" applyFont="1" applyAlignment="1">
      <alignment horizontal="right"/>
    </xf>
    <xf numFmtId="0" fontId="4" fillId="0" borderId="0" xfId="0" applyFont="1" applyAlignment="1">
      <alignment vertical="top" wrapText="1"/>
    </xf>
    <xf numFmtId="0" fontId="33" fillId="0" borderId="0" xfId="0" applyFont="1" applyAlignment="1">
      <alignment vertical="top" wrapText="1"/>
    </xf>
    <xf numFmtId="0" fontId="10" fillId="0" borderId="0" xfId="0" applyFont="1" applyAlignment="1">
      <alignment vertical="top"/>
    </xf>
    <xf numFmtId="0" fontId="33" fillId="0" borderId="0" xfId="0" applyFont="1" applyAlignment="1">
      <alignment horizontal="left" vertical="top" wrapText="1"/>
    </xf>
    <xf numFmtId="0" fontId="0" fillId="0" borderId="0" xfId="0" applyAlignment="1">
      <alignment vertical="top" wrapText="1"/>
    </xf>
    <xf numFmtId="14" fontId="3" fillId="0" borderId="0" xfId="0" applyNumberFormat="1" applyFont="1" applyAlignment="1">
      <alignment horizontal="left"/>
    </xf>
    <xf numFmtId="0" fontId="7" fillId="0" borderId="1" xfId="0" applyFont="1" applyBorder="1" applyAlignment="1" applyProtection="1">
      <alignment horizontal="center"/>
      <protection locked="0"/>
    </xf>
    <xf numFmtId="37" fontId="7" fillId="0" borderId="9" xfId="0" applyNumberFormat="1" applyFont="1" applyBorder="1"/>
    <xf numFmtId="37" fontId="33" fillId="0" borderId="38" xfId="0" applyNumberFormat="1" applyFont="1" applyBorder="1" applyProtection="1">
      <protection locked="0"/>
    </xf>
    <xf numFmtId="0" fontId="59" fillId="0" borderId="9" xfId="0" applyFont="1" applyBorder="1" applyProtection="1">
      <protection locked="0"/>
    </xf>
    <xf numFmtId="0" fontId="4" fillId="0" borderId="0" xfId="0" applyFont="1" applyAlignment="1">
      <alignment wrapText="1"/>
    </xf>
    <xf numFmtId="164" fontId="4" fillId="0" borderId="0" xfId="5"/>
    <xf numFmtId="164" fontId="4" fillId="0" borderId="8" xfId="5" applyBorder="1"/>
    <xf numFmtId="164" fontId="3" fillId="0" borderId="10" xfId="5" applyFont="1" applyBorder="1" applyAlignment="1">
      <alignment horizontal="center"/>
    </xf>
    <xf numFmtId="164" fontId="3" fillId="0" borderId="11" xfId="5" applyFont="1" applyBorder="1" applyAlignment="1">
      <alignment horizontal="center"/>
    </xf>
    <xf numFmtId="164" fontId="4" fillId="0" borderId="8" xfId="5" applyBorder="1" applyAlignment="1">
      <alignment horizontal="right"/>
    </xf>
    <xf numFmtId="164" fontId="4" fillId="0" borderId="12" xfId="5" applyBorder="1"/>
    <xf numFmtId="164" fontId="4" fillId="0" borderId="1" xfId="5" applyBorder="1"/>
    <xf numFmtId="165" fontId="4" fillId="0" borderId="1" xfId="5" applyNumberFormat="1" applyBorder="1" applyAlignment="1">
      <alignment wrapText="1"/>
    </xf>
    <xf numFmtId="165" fontId="4" fillId="0" borderId="13" xfId="5" applyNumberFormat="1" applyBorder="1" applyAlignment="1">
      <alignment wrapText="1"/>
    </xf>
    <xf numFmtId="165" fontId="4" fillId="0" borderId="0" xfId="5" applyNumberFormat="1" applyAlignment="1">
      <alignment wrapText="1"/>
    </xf>
    <xf numFmtId="165" fontId="4" fillId="0" borderId="9" xfId="5" applyNumberFormat="1" applyBorder="1" applyAlignment="1">
      <alignment wrapText="1"/>
    </xf>
    <xf numFmtId="165" fontId="3" fillId="0" borderId="10" xfId="5" applyNumberFormat="1" applyFont="1" applyBorder="1" applyAlignment="1">
      <alignment horizontal="center" wrapText="1"/>
    </xf>
    <xf numFmtId="165" fontId="3" fillId="0" borderId="11" xfId="5" applyNumberFormat="1" applyFont="1" applyBorder="1" applyAlignment="1">
      <alignment horizontal="center" wrapText="1"/>
    </xf>
    <xf numFmtId="165" fontId="4" fillId="0" borderId="0" xfId="5" applyNumberFormat="1"/>
    <xf numFmtId="165" fontId="4" fillId="0" borderId="9" xfId="5" applyNumberFormat="1" applyBorder="1"/>
    <xf numFmtId="164" fontId="4" fillId="0" borderId="0" xfId="5" applyAlignment="1">
      <alignment horizontal="left"/>
    </xf>
    <xf numFmtId="164" fontId="4" fillId="0" borderId="12" xfId="5" applyBorder="1" applyAlignment="1">
      <alignment horizontal="right"/>
    </xf>
    <xf numFmtId="164" fontId="4" fillId="0" borderId="13" xfId="5" applyBorder="1"/>
    <xf numFmtId="175" fontId="9" fillId="15" borderId="82" xfId="43" applyNumberFormat="1" applyFont="1" applyBorder="1" applyAlignment="1">
      <alignment horizontal="center"/>
    </xf>
    <xf numFmtId="175" fontId="9" fillId="15" borderId="50" xfId="43" applyNumberFormat="1" applyFont="1" applyBorder="1" applyAlignment="1">
      <alignment horizontal="center"/>
    </xf>
    <xf numFmtId="175" fontId="9" fillId="15" borderId="51" xfId="43" applyNumberFormat="1" applyFont="1" applyBorder="1" applyAlignment="1">
      <alignment horizontal="center"/>
    </xf>
    <xf numFmtId="164" fontId="3" fillId="0" borderId="0" xfId="0" applyNumberFormat="1" applyFont="1" applyAlignment="1" applyProtection="1">
      <alignment horizontal="left"/>
      <protection locked="0"/>
    </xf>
    <xf numFmtId="164" fontId="4" fillId="0" borderId="0" xfId="0" applyNumberFormat="1" applyFont="1" applyAlignment="1" applyProtection="1">
      <alignment horizontal="left"/>
      <protection locked="0"/>
    </xf>
    <xf numFmtId="0" fontId="49" fillId="20" borderId="2" xfId="0" applyFont="1" applyFill="1" applyBorder="1" applyAlignment="1">
      <alignment horizontal="left"/>
    </xf>
    <xf numFmtId="0" fontId="55" fillId="20" borderId="3" xfId="0" applyFont="1" applyFill="1" applyBorder="1"/>
    <xf numFmtId="0" fontId="55" fillId="20" borderId="4" xfId="0" applyFont="1" applyFill="1" applyBorder="1"/>
    <xf numFmtId="0" fontId="49" fillId="20" borderId="2" xfId="0" applyFont="1" applyFill="1" applyBorder="1"/>
    <xf numFmtId="0" fontId="43" fillId="20" borderId="3" xfId="0" applyFont="1" applyFill="1" applyBorder="1"/>
    <xf numFmtId="0" fontId="43" fillId="20" borderId="4" xfId="0" applyFont="1" applyFill="1" applyBorder="1"/>
    <xf numFmtId="0" fontId="33" fillId="20" borderId="3" xfId="0" applyFont="1" applyFill="1" applyBorder="1"/>
    <xf numFmtId="0" fontId="33" fillId="20" borderId="4" xfId="0" applyFont="1" applyFill="1" applyBorder="1"/>
    <xf numFmtId="0" fontId="18" fillId="20" borderId="3" xfId="0" applyFont="1" applyFill="1" applyBorder="1" applyProtection="1">
      <protection locked="0"/>
    </xf>
    <xf numFmtId="0" fontId="4" fillId="20" borderId="4" xfId="0" applyFont="1" applyFill="1" applyBorder="1"/>
    <xf numFmtId="0" fontId="49" fillId="20" borderId="2" xfId="19" applyFont="1" applyFill="1" applyBorder="1" applyProtection="1">
      <protection locked="0"/>
    </xf>
    <xf numFmtId="0" fontId="18" fillId="20" borderId="38" xfId="19" applyFont="1" applyFill="1" applyBorder="1" applyAlignment="1" applyProtection="1">
      <alignment horizontal="center" vertical="center"/>
      <protection locked="0"/>
    </xf>
    <xf numFmtId="0" fontId="18" fillId="20" borderId="4" xfId="19" applyFont="1" applyFill="1" applyBorder="1" applyAlignment="1" applyProtection="1">
      <alignment horizontal="center"/>
      <protection locked="0"/>
    </xf>
    <xf numFmtId="0" fontId="18" fillId="20" borderId="53" xfId="19" applyFont="1" applyFill="1" applyBorder="1" applyAlignment="1" applyProtection="1">
      <alignment horizontal="center"/>
      <protection locked="0"/>
    </xf>
    <xf numFmtId="0" fontId="18" fillId="20" borderId="2"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18" fillId="20" borderId="53" xfId="19" applyFont="1" applyFill="1" applyBorder="1" applyAlignment="1" applyProtection="1">
      <alignment horizontal="center" vertical="center"/>
      <protection locked="0"/>
    </xf>
    <xf numFmtId="0" fontId="18" fillId="20" borderId="55" xfId="19" applyFont="1" applyFill="1" applyBorder="1" applyAlignment="1" applyProtection="1">
      <alignment horizontal="center" vertical="center"/>
      <protection locked="0"/>
    </xf>
    <xf numFmtId="0" fontId="18" fillId="20" borderId="55" xfId="19" applyFont="1" applyFill="1" applyBorder="1" applyAlignment="1" applyProtection="1">
      <alignment horizontal="center" vertical="center" wrapText="1"/>
      <protection locked="0"/>
    </xf>
    <xf numFmtId="0" fontId="18" fillId="20" borderId="83" xfId="0" applyFont="1" applyFill="1" applyBorder="1" applyAlignment="1">
      <alignment horizontal="center"/>
    </xf>
    <xf numFmtId="0" fontId="18" fillId="20" borderId="82" xfId="0" applyFont="1" applyFill="1" applyBorder="1" applyAlignment="1">
      <alignment horizontal="center"/>
    </xf>
    <xf numFmtId="0" fontId="18" fillId="20" borderId="37" xfId="46" applyFont="1" applyFill="1" applyBorder="1"/>
    <xf numFmtId="0" fontId="18" fillId="20" borderId="38" xfId="46" applyFont="1" applyFill="1" applyBorder="1" applyAlignment="1">
      <alignment horizontal="center" vertical="center"/>
    </xf>
    <xf numFmtId="0" fontId="18" fillId="20" borderId="3" xfId="0" applyFont="1" applyFill="1" applyBorder="1"/>
    <xf numFmtId="0" fontId="18" fillId="20" borderId="2" xfId="16" applyFont="1" applyFill="1" applyBorder="1"/>
    <xf numFmtId="169" fontId="18" fillId="20" borderId="4" xfId="17" applyNumberFormat="1" applyFont="1" applyFill="1" applyBorder="1" applyAlignment="1">
      <alignment horizontal="right"/>
    </xf>
    <xf numFmtId="164" fontId="49" fillId="20" borderId="2" xfId="6" applyFont="1" applyFill="1" applyBorder="1"/>
    <xf numFmtId="164" fontId="18" fillId="20" borderId="3" xfId="6" applyFont="1" applyFill="1" applyBorder="1"/>
    <xf numFmtId="0" fontId="49" fillId="20" borderId="2" xfId="16" applyFont="1" applyFill="1" applyBorder="1"/>
    <xf numFmtId="0" fontId="43" fillId="20" borderId="3" xfId="16" applyFont="1" applyFill="1" applyBorder="1"/>
    <xf numFmtId="0" fontId="43" fillId="20" borderId="4" xfId="16" applyFont="1" applyFill="1" applyBorder="1"/>
    <xf numFmtId="175" fontId="49" fillId="20" borderId="2" xfId="39" applyFont="1" applyFill="1" applyBorder="1" applyAlignment="1" applyProtection="1">
      <alignment horizontal="left"/>
      <protection locked="0"/>
    </xf>
    <xf numFmtId="175" fontId="43" fillId="20" borderId="3" xfId="39" applyFont="1" applyFill="1" applyBorder="1"/>
    <xf numFmtId="42" fontId="18" fillId="20" borderId="4" xfId="39" applyNumberFormat="1" applyFont="1" applyFill="1" applyBorder="1" applyAlignment="1">
      <alignment horizontal="right"/>
    </xf>
    <xf numFmtId="42" fontId="18" fillId="20" borderId="37" xfId="39" applyNumberFormat="1" applyFont="1" applyFill="1" applyBorder="1" applyAlignment="1">
      <alignment horizontal="center"/>
    </xf>
    <xf numFmtId="0" fontId="18" fillId="20" borderId="2" xfId="0" applyFont="1" applyFill="1" applyBorder="1" applyProtection="1">
      <protection locked="0"/>
    </xf>
    <xf numFmtId="0" fontId="43" fillId="20" borderId="4" xfId="0" applyFont="1" applyFill="1" applyBorder="1" applyProtection="1">
      <protection locked="0"/>
    </xf>
    <xf numFmtId="0" fontId="49" fillId="20" borderId="2" xfId="0" applyFont="1" applyFill="1" applyBorder="1" applyProtection="1">
      <protection locked="0"/>
    </xf>
    <xf numFmtId="0" fontId="18" fillId="20" borderId="4" xfId="0" applyFont="1" applyFill="1" applyBorder="1" applyProtection="1">
      <protection locked="0"/>
    </xf>
    <xf numFmtId="0" fontId="18" fillId="20" borderId="53" xfId="0" applyFont="1" applyFill="1" applyBorder="1" applyAlignment="1" applyProtection="1">
      <alignment horizontal="center" vertical="center" wrapText="1"/>
      <protection locked="0"/>
    </xf>
    <xf numFmtId="0" fontId="18" fillId="20" borderId="75" xfId="0" applyFont="1" applyFill="1" applyBorder="1" applyAlignment="1" applyProtection="1">
      <alignment horizontal="center" vertical="center" wrapText="1"/>
      <protection locked="0"/>
    </xf>
    <xf numFmtId="37" fontId="18" fillId="20" borderId="37" xfId="0" applyNumberFormat="1" applyFont="1" applyFill="1" applyBorder="1" applyAlignment="1" applyProtection="1">
      <alignment horizontal="center" vertical="center" wrapText="1"/>
      <protection locked="0"/>
    </xf>
    <xf numFmtId="37" fontId="18" fillId="20" borderId="4" xfId="0" applyNumberFormat="1" applyFont="1" applyFill="1" applyBorder="1" applyAlignment="1" applyProtection="1">
      <alignment horizontal="center" vertical="center" wrapText="1"/>
      <protection locked="0"/>
    </xf>
    <xf numFmtId="0" fontId="18" fillId="20" borderId="37" xfId="0" applyFont="1" applyFill="1" applyBorder="1" applyAlignment="1" applyProtection="1">
      <alignment horizontal="center" vertical="center"/>
      <protection locked="0"/>
    </xf>
    <xf numFmtId="0" fontId="49" fillId="20" borderId="2" xfId="0" applyFont="1" applyFill="1" applyBorder="1" applyAlignment="1" applyProtection="1">
      <alignment horizontal="left"/>
      <protection locked="0"/>
    </xf>
    <xf numFmtId="175" fontId="18" fillId="20" borderId="2" xfId="39" applyFont="1" applyFill="1" applyBorder="1" applyAlignment="1" applyProtection="1">
      <alignment horizontal="left"/>
      <protection locked="0"/>
    </xf>
    <xf numFmtId="42" fontId="8" fillId="20" borderId="3" xfId="39" applyNumberFormat="1" applyFont="1" applyFill="1" applyBorder="1" applyAlignment="1">
      <alignment horizontal="right"/>
    </xf>
    <xf numFmtId="175" fontId="4" fillId="20" borderId="3" xfId="39" applyFont="1" applyFill="1" applyBorder="1"/>
    <xf numFmtId="175" fontId="4" fillId="20" borderId="4" xfId="39" applyFont="1" applyFill="1" applyBorder="1"/>
    <xf numFmtId="0" fontId="18" fillId="20" borderId="5" xfId="0" applyFont="1" applyFill="1" applyBorder="1" applyAlignment="1">
      <alignment horizontal="center" vertical="center" wrapText="1"/>
    </xf>
    <xf numFmtId="0" fontId="18" fillId="20" borderId="37" xfId="0" applyFont="1" applyFill="1" applyBorder="1" applyAlignment="1">
      <alignment horizontal="center" vertical="center" wrapText="1"/>
    </xf>
    <xf numFmtId="0" fontId="18" fillId="20" borderId="38" xfId="0" applyFont="1" applyFill="1" applyBorder="1" applyAlignment="1">
      <alignment horizontal="center" vertical="center" wrapText="1"/>
    </xf>
    <xf numFmtId="0" fontId="55" fillId="20" borderId="4" xfId="0" applyFont="1" applyFill="1" applyBorder="1" applyAlignment="1" applyProtection="1">
      <alignment horizontal="center"/>
      <protection locked="0"/>
    </xf>
    <xf numFmtId="0" fontId="43" fillId="20" borderId="4" xfId="0" applyFont="1" applyFill="1" applyBorder="1" applyAlignment="1" applyProtection="1">
      <alignment horizontal="center"/>
      <protection locked="0"/>
    </xf>
    <xf numFmtId="0" fontId="3" fillId="20" borderId="3" xfId="0" applyFont="1" applyFill="1" applyBorder="1"/>
    <xf numFmtId="0" fontId="49" fillId="20" borderId="0" xfId="0" applyFont="1" applyFill="1"/>
    <xf numFmtId="0" fontId="18" fillId="20" borderId="0" xfId="0" applyFont="1" applyFill="1"/>
    <xf numFmtId="0" fontId="43" fillId="20" borderId="0" xfId="0" applyFont="1" applyFill="1" applyAlignment="1" applyProtection="1">
      <alignment horizontal="center"/>
      <protection locked="0"/>
    </xf>
    <xf numFmtId="0" fontId="4" fillId="20" borderId="4" xfId="0" applyFont="1" applyFill="1" applyBorder="1" applyProtection="1">
      <protection locked="0"/>
    </xf>
    <xf numFmtId="0" fontId="43" fillId="20" borderId="0" xfId="0" applyFont="1" applyFill="1"/>
    <xf numFmtId="0" fontId="33" fillId="20" borderId="0" xfId="0" applyFont="1" applyFill="1"/>
    <xf numFmtId="0" fontId="18" fillId="20" borderId="53" xfId="0" applyFont="1" applyFill="1" applyBorder="1" applyAlignment="1">
      <alignment horizontal="center" vertical="center" wrapText="1"/>
    </xf>
    <xf numFmtId="0" fontId="18" fillId="20" borderId="54" xfId="0" applyFont="1" applyFill="1" applyBorder="1" applyAlignment="1">
      <alignment horizontal="center" vertical="center"/>
    </xf>
    <xf numFmtId="0" fontId="18" fillId="20" borderId="54" xfId="0" applyFont="1" applyFill="1" applyBorder="1" applyAlignment="1">
      <alignment horizontal="center" wrapText="1"/>
    </xf>
    <xf numFmtId="0" fontId="18" fillId="20" borderId="55" xfId="0" applyFont="1" applyFill="1" applyBorder="1" applyAlignment="1">
      <alignment horizontal="center" wrapText="1"/>
    </xf>
    <xf numFmtId="0" fontId="18" fillId="20" borderId="55" xfId="0" applyFont="1" applyFill="1" applyBorder="1" applyAlignment="1">
      <alignment horizontal="center" vertical="center" wrapText="1"/>
    </xf>
    <xf numFmtId="0" fontId="49" fillId="20" borderId="2" xfId="14" applyFont="1" applyFill="1" applyBorder="1" applyProtection="1">
      <protection locked="0"/>
    </xf>
    <xf numFmtId="0" fontId="43" fillId="20" borderId="3" xfId="14" applyFont="1" applyFill="1" applyBorder="1" applyProtection="1">
      <protection locked="0"/>
    </xf>
    <xf numFmtId="0" fontId="43" fillId="20" borderId="3" xfId="14" applyFont="1" applyFill="1" applyBorder="1" applyAlignment="1" applyProtection="1">
      <alignment horizontal="center"/>
      <protection locked="0"/>
    </xf>
    <xf numFmtId="0" fontId="43" fillId="20" borderId="4" xfId="14" applyFont="1" applyFill="1" applyBorder="1" applyProtection="1">
      <protection locked="0"/>
    </xf>
    <xf numFmtId="0" fontId="44" fillId="0" borderId="5" xfId="0" applyFont="1" applyBorder="1"/>
    <xf numFmtId="0" fontId="4" fillId="0" borderId="6" xfId="0" applyFont="1" applyBorder="1"/>
    <xf numFmtId="0" fontId="4" fillId="0" borderId="7" xfId="0" applyFont="1" applyBorder="1"/>
    <xf numFmtId="0" fontId="4" fillId="0" borderId="0" xfId="0" quotePrefix="1" applyFont="1"/>
    <xf numFmtId="0" fontId="17" fillId="0" borderId="8" xfId="0" applyFont="1" applyBorder="1"/>
    <xf numFmtId="0" fontId="4" fillId="0" borderId="0" xfId="0" applyFont="1" applyAlignment="1">
      <alignment horizontal="right"/>
    </xf>
    <xf numFmtId="0" fontId="17" fillId="0" borderId="8" xfId="0" applyFont="1" applyBorder="1" applyAlignment="1">
      <alignment horizontal="left" vertical="center" indent="1"/>
    </xf>
    <xf numFmtId="0" fontId="30" fillId="0" borderId="12" xfId="0" applyFont="1" applyBorder="1"/>
    <xf numFmtId="0" fontId="30" fillId="0" borderId="13" xfId="0" applyFont="1" applyBorder="1"/>
    <xf numFmtId="0" fontId="43" fillId="20" borderId="0" xfId="0" applyFont="1" applyFill="1" applyAlignment="1">
      <alignment wrapText="1"/>
    </xf>
    <xf numFmtId="0" fontId="49" fillId="20" borderId="0" xfId="47" applyFont="1" applyFill="1" applyAlignment="1">
      <alignment horizontal="left"/>
    </xf>
    <xf numFmtId="0" fontId="43" fillId="20" borderId="0" xfId="47" applyFont="1" applyFill="1"/>
    <xf numFmtId="44" fontId="43" fillId="20" borderId="0" xfId="47" applyNumberFormat="1" applyFont="1" applyFill="1"/>
    <xf numFmtId="0" fontId="18" fillId="20" borderId="38" xfId="47" applyFont="1" applyFill="1" applyBorder="1" applyAlignment="1">
      <alignment horizontal="center"/>
    </xf>
    <xf numFmtId="44" fontId="18" fillId="20" borderId="38" xfId="47" applyNumberFormat="1" applyFont="1" applyFill="1" applyBorder="1" applyAlignment="1">
      <alignment horizontal="center"/>
    </xf>
    <xf numFmtId="0" fontId="18" fillId="20" borderId="38" xfId="47" applyFont="1" applyFill="1" applyBorder="1"/>
    <xf numFmtId="0" fontId="18" fillId="20" borderId="52" xfId="47" applyFont="1" applyFill="1" applyBorder="1" applyAlignment="1">
      <alignment horizontal="center"/>
    </xf>
    <xf numFmtId="44" fontId="18" fillId="20" borderId="52" xfId="47" applyNumberFormat="1" applyFont="1" applyFill="1" applyBorder="1" applyAlignment="1">
      <alignment horizontal="center"/>
    </xf>
    <xf numFmtId="0" fontId="0" fillId="20" borderId="4" xfId="0" applyFill="1" applyBorder="1"/>
    <xf numFmtId="0" fontId="43" fillId="20" borderId="3" xfId="0" applyFont="1" applyFill="1" applyBorder="1" applyAlignment="1" applyProtection="1">
      <alignment horizontal="center"/>
      <protection locked="0"/>
    </xf>
    <xf numFmtId="0" fontId="0" fillId="20" borderId="3" xfId="0" applyFill="1" applyBorder="1"/>
    <xf numFmtId="164" fontId="3" fillId="0" borderId="8" xfId="5" applyFont="1" applyBorder="1" applyAlignment="1">
      <alignment horizontal="right"/>
    </xf>
    <xf numFmtId="14" fontId="8" fillId="0" borderId="9" xfId="5" applyNumberFormat="1" applyFont="1" applyBorder="1" applyAlignment="1">
      <alignment horizontal="center"/>
    </xf>
    <xf numFmtId="0" fontId="18" fillId="20" borderId="5" xfId="0" applyFont="1" applyFill="1" applyBorder="1" applyAlignment="1" applyProtection="1">
      <alignment horizontal="right"/>
      <protection locked="0"/>
    </xf>
    <xf numFmtId="0" fontId="18" fillId="20" borderId="6" xfId="0" applyFont="1" applyFill="1" applyBorder="1" applyAlignment="1">
      <alignment horizontal="center"/>
    </xf>
    <xf numFmtId="0" fontId="18" fillId="20" borderId="7" xfId="0" applyFont="1" applyFill="1" applyBorder="1" applyAlignment="1">
      <alignment horizontal="center"/>
    </xf>
    <xf numFmtId="0" fontId="18" fillId="20" borderId="12" xfId="0" applyFont="1" applyFill="1" applyBorder="1" applyAlignment="1" applyProtection="1">
      <alignment horizontal="right"/>
      <protection locked="0"/>
    </xf>
    <xf numFmtId="0" fontId="18" fillId="20" borderId="7" xfId="0" applyFont="1" applyFill="1" applyBorder="1"/>
    <xf numFmtId="0" fontId="18" fillId="20" borderId="38" xfId="0" applyFont="1" applyFill="1" applyBorder="1" applyAlignment="1">
      <alignment horizontal="center"/>
    </xf>
    <xf numFmtId="14" fontId="18" fillId="20" borderId="13" xfId="0" applyNumberFormat="1" applyFont="1" applyFill="1" applyBorder="1" applyAlignment="1">
      <alignment horizontal="left"/>
    </xf>
    <xf numFmtId="14" fontId="43" fillId="20" borderId="52" xfId="0" applyNumberFormat="1" applyFont="1" applyFill="1" applyBorder="1" applyAlignment="1" applyProtection="1">
      <alignment horizontal="center"/>
      <protection locked="0"/>
    </xf>
    <xf numFmtId="0" fontId="4" fillId="0" borderId="0" xfId="14"/>
    <xf numFmtId="0" fontId="3" fillId="4" borderId="51" xfId="14" applyFont="1" applyFill="1" applyBorder="1" applyAlignment="1">
      <alignment horizontal="left"/>
    </xf>
    <xf numFmtId="0" fontId="3" fillId="0" borderId="50" xfId="14" applyFont="1" applyBorder="1" applyAlignment="1">
      <alignment horizontal="left"/>
    </xf>
    <xf numFmtId="0" fontId="3" fillId="4" borderId="50" xfId="14" applyFont="1" applyFill="1" applyBorder="1" applyAlignment="1">
      <alignment horizontal="left"/>
    </xf>
    <xf numFmtId="0" fontId="3" fillId="0" borderId="38" xfId="14" applyFont="1" applyBorder="1" applyAlignment="1">
      <alignment horizontal="left"/>
    </xf>
    <xf numFmtId="0" fontId="3" fillId="0" borderId="51" xfId="14" applyFont="1" applyBorder="1" applyAlignment="1">
      <alignment horizontal="left"/>
    </xf>
    <xf numFmtId="0" fontId="3" fillId="0" borderId="82" xfId="14" applyFont="1" applyBorder="1" applyAlignment="1">
      <alignment horizontal="left"/>
    </xf>
    <xf numFmtId="0" fontId="54" fillId="0" borderId="0" xfId="16" applyFont="1"/>
    <xf numFmtId="164" fontId="8" fillId="0" borderId="8" xfId="5" applyFont="1" applyBorder="1"/>
    <xf numFmtId="164" fontId="8" fillId="0" borderId="0" xfId="5" applyFont="1"/>
    <xf numFmtId="164" fontId="4" fillId="0" borderId="9" xfId="5" applyBorder="1"/>
    <xf numFmtId="166" fontId="4" fillId="0" borderId="0" xfId="1" applyNumberFormat="1" applyFont="1" applyFill="1" applyProtection="1">
      <protection locked="0"/>
    </xf>
    <xf numFmtId="5" fontId="4" fillId="0" borderId="0" xfId="0" applyNumberFormat="1" applyFont="1" applyProtection="1">
      <protection locked="0"/>
    </xf>
    <xf numFmtId="0" fontId="18" fillId="0" borderId="0" xfId="0" applyFont="1" applyAlignment="1">
      <alignment horizontal="center"/>
    </xf>
    <xf numFmtId="0" fontId="18" fillId="20" borderId="38" xfId="0" applyFont="1" applyFill="1" applyBorder="1" applyAlignment="1" applyProtection="1">
      <alignment horizontal="centerContinuous"/>
      <protection locked="0"/>
    </xf>
    <xf numFmtId="0" fontId="18" fillId="20" borderId="54" xfId="19" applyFont="1" applyFill="1" applyBorder="1" applyAlignment="1" applyProtection="1">
      <alignment horizontal="center" wrapText="1"/>
      <protection locked="0"/>
    </xf>
    <xf numFmtId="0" fontId="33" fillId="0" borderId="0" xfId="0" applyFont="1" applyAlignment="1" applyProtection="1">
      <alignment horizontal="center"/>
      <protection locked="0"/>
    </xf>
    <xf numFmtId="37" fontId="58" fillId="0" borderId="0" xfId="0" applyNumberFormat="1" applyFont="1" applyProtection="1">
      <protection locked="0"/>
    </xf>
    <xf numFmtId="0" fontId="69" fillId="0" borderId="0" xfId="0" applyFont="1"/>
    <xf numFmtId="0" fontId="70" fillId="0" borderId="0" xfId="0" applyFont="1"/>
    <xf numFmtId="49" fontId="71" fillId="0" borderId="0" xfId="0" applyNumberFormat="1" applyFont="1" applyAlignment="1">
      <alignment wrapText="1"/>
    </xf>
    <xf numFmtId="41" fontId="72" fillId="0" borderId="0" xfId="15" applyNumberFormat="1" applyFont="1" applyAlignment="1">
      <alignment horizontal="center"/>
    </xf>
    <xf numFmtId="164" fontId="3" fillId="0" borderId="5" xfId="4" applyFont="1" applyBorder="1" applyAlignment="1">
      <alignment horizontal="right"/>
    </xf>
    <xf numFmtId="164" fontId="8" fillId="0" borderId="0" xfId="5" applyFont="1" applyAlignment="1">
      <alignment horizontal="right"/>
    </xf>
    <xf numFmtId="164" fontId="8" fillId="0" borderId="1" xfId="5" applyFont="1" applyBorder="1" applyAlignment="1">
      <alignment horizontal="right"/>
    </xf>
    <xf numFmtId="14" fontId="8" fillId="0" borderId="13" xfId="5" applyNumberFormat="1" applyFont="1" applyBorder="1" applyAlignment="1">
      <alignment horizontal="center"/>
    </xf>
    <xf numFmtId="0" fontId="3" fillId="0" borderId="12" xfId="0" applyFont="1" applyBorder="1" applyAlignment="1">
      <alignment horizontal="right"/>
    </xf>
    <xf numFmtId="0" fontId="17" fillId="0" borderId="5" xfId="16" applyFont="1" applyBorder="1" applyAlignment="1">
      <alignment horizontal="left"/>
    </xf>
    <xf numFmtId="0" fontId="17" fillId="0" borderId="8" xfId="16" applyFont="1" applyBorder="1" applyAlignment="1">
      <alignment horizontal="left"/>
    </xf>
    <xf numFmtId="0" fontId="3" fillId="0" borderId="8" xfId="16" applyFont="1" applyBorder="1" applyAlignment="1">
      <alignment horizontal="left"/>
    </xf>
    <xf numFmtId="49" fontId="17" fillId="0" borderId="8" xfId="0" applyNumberFormat="1" applyFont="1" applyBorder="1" applyAlignment="1">
      <alignment horizontal="left" indent="1"/>
    </xf>
    <xf numFmtId="0" fontId="17" fillId="0" borderId="23" xfId="16" applyFont="1" applyBorder="1" applyAlignment="1">
      <alignment horizontal="left"/>
    </xf>
    <xf numFmtId="0" fontId="17" fillId="0" borderId="42" xfId="16" applyFont="1" applyBorder="1" applyAlignment="1">
      <alignment horizontal="left"/>
    </xf>
    <xf numFmtId="0" fontId="18" fillId="20" borderId="37" xfId="16" applyFont="1" applyFill="1" applyBorder="1"/>
    <xf numFmtId="0" fontId="3" fillId="3" borderId="14" xfId="16" applyFont="1" applyFill="1" applyBorder="1" applyAlignment="1">
      <alignment horizontal="left"/>
    </xf>
    <xf numFmtId="0" fontId="20" fillId="0" borderId="8" xfId="16" applyFont="1" applyBorder="1" applyAlignment="1">
      <alignment horizontal="left"/>
    </xf>
    <xf numFmtId="0" fontId="20" fillId="3" borderId="14" xfId="0" applyFont="1" applyFill="1" applyBorder="1" applyAlignment="1">
      <alignment horizontal="left"/>
    </xf>
    <xf numFmtId="0" fontId="20" fillId="3" borderId="12" xfId="16" applyFont="1" applyFill="1" applyBorder="1" applyAlignment="1">
      <alignment horizontal="left"/>
    </xf>
    <xf numFmtId="0" fontId="73" fillId="0" borderId="8" xfId="16" applyFont="1" applyBorder="1" applyAlignment="1">
      <alignment horizontal="left"/>
    </xf>
    <xf numFmtId="0" fontId="17" fillId="0" borderId="38" xfId="16" applyFont="1" applyBorder="1"/>
    <xf numFmtId="0" fontId="20" fillId="0" borderId="42" xfId="16" applyFont="1" applyBorder="1" applyAlignment="1">
      <alignment horizontal="left"/>
    </xf>
    <xf numFmtId="0" fontId="20" fillId="3" borderId="50" xfId="16" applyFont="1" applyFill="1" applyBorder="1" applyAlignment="1">
      <alignment horizontal="left"/>
    </xf>
    <xf numFmtId="0" fontId="20" fillId="3" borderId="76" xfId="16" applyFont="1" applyFill="1" applyBorder="1" applyAlignment="1">
      <alignment horizontal="left"/>
    </xf>
    <xf numFmtId="37" fontId="7" fillId="17" borderId="42" xfId="0" applyNumberFormat="1" applyFont="1" applyFill="1" applyBorder="1" applyAlignment="1">
      <alignment horizontal="center"/>
    </xf>
    <xf numFmtId="37" fontId="59" fillId="17" borderId="42" xfId="0" applyNumberFormat="1" applyFont="1" applyFill="1" applyBorder="1"/>
    <xf numFmtId="37" fontId="7" fillId="17" borderId="50" xfId="0" applyNumberFormat="1" applyFont="1" applyFill="1" applyBorder="1"/>
    <xf numFmtId="37" fontId="7" fillId="17" borderId="42" xfId="0" applyNumberFormat="1" applyFont="1" applyFill="1" applyBorder="1"/>
    <xf numFmtId="37" fontId="34" fillId="17" borderId="42" xfId="0" applyNumberFormat="1" applyFont="1" applyFill="1" applyBorder="1"/>
    <xf numFmtId="37" fontId="7" fillId="17" borderId="52" xfId="0" applyNumberFormat="1" applyFont="1" applyFill="1" applyBorder="1"/>
    <xf numFmtId="37" fontId="7" fillId="17" borderId="38" xfId="0" applyNumberFormat="1" applyFont="1" applyFill="1" applyBorder="1"/>
    <xf numFmtId="0" fontId="3" fillId="17" borderId="42" xfId="0" applyFont="1" applyFill="1" applyBorder="1"/>
    <xf numFmtId="14" fontId="3" fillId="17" borderId="38" xfId="0" applyNumberFormat="1" applyFont="1" applyFill="1" applyBorder="1" applyAlignment="1">
      <alignment horizontal="center"/>
    </xf>
    <xf numFmtId="37" fontId="7" fillId="17" borderId="49" xfId="0" applyNumberFormat="1" applyFont="1" applyFill="1" applyBorder="1"/>
    <xf numFmtId="0" fontId="33" fillId="17" borderId="38" xfId="0" applyFont="1" applyFill="1" applyBorder="1"/>
    <xf numFmtId="0" fontId="33" fillId="17" borderId="42" xfId="0" applyFont="1" applyFill="1" applyBorder="1"/>
    <xf numFmtId="0" fontId="7" fillId="3" borderId="8" xfId="0" applyFont="1" applyFill="1" applyBorder="1" applyAlignment="1">
      <alignment horizontal="center"/>
    </xf>
    <xf numFmtId="37" fontId="9" fillId="3" borderId="9" xfId="0" applyNumberFormat="1" applyFont="1" applyFill="1" applyBorder="1"/>
    <xf numFmtId="37" fontId="7" fillId="3" borderId="42" xfId="0" applyNumberFormat="1" applyFont="1" applyFill="1" applyBorder="1"/>
    <xf numFmtId="37" fontId="7" fillId="3" borderId="0" xfId="0" applyNumberFormat="1" applyFont="1" applyFill="1"/>
    <xf numFmtId="37" fontId="7" fillId="3" borderId="9" xfId="0" applyNumberFormat="1" applyFont="1" applyFill="1" applyBorder="1"/>
    <xf numFmtId="0" fontId="3" fillId="3" borderId="8" xfId="0" applyFont="1" applyFill="1" applyBorder="1" applyAlignment="1">
      <alignment horizontal="center"/>
    </xf>
    <xf numFmtId="37" fontId="3" fillId="3" borderId="0" xfId="0" applyNumberFormat="1" applyFont="1" applyFill="1"/>
    <xf numFmtId="37" fontId="33" fillId="3" borderId="0" xfId="0" applyNumberFormat="1" applyFont="1" applyFill="1"/>
    <xf numFmtId="0" fontId="18" fillId="22" borderId="2" xfId="0" applyFont="1" applyFill="1" applyBorder="1" applyAlignment="1" applyProtection="1">
      <alignment horizontal="center"/>
      <protection locked="0"/>
    </xf>
    <xf numFmtId="0" fontId="43" fillId="22" borderId="6" xfId="0" applyFont="1" applyFill="1" applyBorder="1"/>
    <xf numFmtId="0" fontId="43" fillId="22" borderId="4" xfId="0" applyFont="1" applyFill="1" applyBorder="1" applyAlignment="1">
      <alignment horizontal="center"/>
    </xf>
    <xf numFmtId="0" fontId="43" fillId="22" borderId="3" xfId="0" applyFont="1" applyFill="1" applyBorder="1"/>
    <xf numFmtId="0" fontId="43" fillId="22" borderId="4" xfId="0" applyFont="1" applyFill="1" applyBorder="1"/>
    <xf numFmtId="0" fontId="4" fillId="15" borderId="34" xfId="32" applyFont="1" applyBorder="1" applyAlignment="1" applyProtection="1">
      <alignment horizontal="center"/>
      <protection locked="0"/>
    </xf>
    <xf numFmtId="0" fontId="18" fillId="22" borderId="38" xfId="19" applyFont="1" applyFill="1" applyBorder="1" applyAlignment="1" applyProtection="1">
      <alignment horizontal="center" wrapText="1"/>
      <protection locked="0"/>
    </xf>
    <xf numFmtId="0" fontId="18" fillId="22" borderId="37" xfId="19" applyFont="1" applyFill="1" applyBorder="1" applyAlignment="1" applyProtection="1">
      <alignment horizontal="center" vertical="center" wrapText="1"/>
      <protection locked="0"/>
    </xf>
    <xf numFmtId="0" fontId="18" fillId="22" borderId="37" xfId="19" applyFont="1" applyFill="1" applyBorder="1" applyAlignment="1" applyProtection="1">
      <alignment horizontal="center" vertical="center"/>
      <protection locked="0"/>
    </xf>
    <xf numFmtId="0" fontId="3" fillId="3" borderId="37" xfId="19" applyFont="1" applyFill="1" applyBorder="1" applyProtection="1">
      <protection locked="0"/>
    </xf>
    <xf numFmtId="0" fontId="18" fillId="22" borderId="60" xfId="0" applyFont="1" applyFill="1" applyBorder="1" applyAlignment="1">
      <alignment horizontal="center"/>
    </xf>
    <xf numFmtId="0" fontId="18" fillId="22" borderId="29" xfId="19" applyFont="1" applyFill="1" applyBorder="1" applyAlignment="1" applyProtection="1">
      <alignment horizontal="center"/>
      <protection locked="0"/>
    </xf>
    <xf numFmtId="0" fontId="18" fillId="22" borderId="40" xfId="0" applyFont="1" applyFill="1" applyBorder="1" applyAlignment="1">
      <alignment horizontal="center"/>
    </xf>
    <xf numFmtId="0" fontId="18" fillId="22" borderId="62" xfId="19" applyFont="1" applyFill="1" applyBorder="1" applyAlignment="1" applyProtection="1">
      <alignment horizontal="center"/>
      <protection locked="0"/>
    </xf>
    <xf numFmtId="0" fontId="18" fillId="22" borderId="2" xfId="0" applyFont="1" applyFill="1" applyBorder="1" applyAlignment="1">
      <alignment horizontal="center"/>
    </xf>
    <xf numFmtId="0" fontId="18" fillId="22" borderId="87" xfId="0" applyFont="1" applyFill="1" applyBorder="1" applyAlignment="1">
      <alignment horizontal="center"/>
    </xf>
    <xf numFmtId="0" fontId="18" fillId="22" borderId="4" xfId="0" applyFont="1" applyFill="1" applyBorder="1" applyAlignment="1">
      <alignment horizontal="center"/>
    </xf>
    <xf numFmtId="0" fontId="43" fillId="20" borderId="0" xfId="19" applyFont="1" applyFill="1" applyProtection="1">
      <protection locked="0"/>
    </xf>
    <xf numFmtId="0" fontId="18" fillId="20" borderId="5" xfId="0" applyFont="1" applyFill="1" applyBorder="1"/>
    <xf numFmtId="43" fontId="43" fillId="20" borderId="9" xfId="20" applyFont="1" applyFill="1" applyBorder="1" applyProtection="1">
      <protection locked="0"/>
    </xf>
    <xf numFmtId="0" fontId="18" fillId="20" borderId="81" xfId="0" applyFont="1" applyFill="1" applyBorder="1" applyAlignment="1">
      <alignment horizontal="center"/>
    </xf>
    <xf numFmtId="0" fontId="18" fillId="22" borderId="53" xfId="19" applyFont="1" applyFill="1" applyBorder="1" applyAlignment="1" applyProtection="1">
      <alignment horizontal="center"/>
      <protection locked="0"/>
    </xf>
    <xf numFmtId="0" fontId="18" fillId="20" borderId="2" xfId="19" applyFont="1" applyFill="1" applyBorder="1" applyAlignment="1" applyProtection="1">
      <alignment horizontal="right"/>
      <protection locked="0"/>
    </xf>
    <xf numFmtId="0" fontId="18" fillId="20" borderId="4" xfId="0" applyFont="1" applyFill="1" applyBorder="1" applyAlignment="1">
      <alignment horizontal="left"/>
    </xf>
    <xf numFmtId="0" fontId="3" fillId="3" borderId="63" xfId="19" applyFont="1" applyFill="1" applyBorder="1" applyAlignment="1" applyProtection="1">
      <alignment horizontal="right"/>
      <protection locked="0"/>
    </xf>
    <xf numFmtId="0" fontId="3" fillId="3" borderId="12" xfId="19" applyFont="1" applyFill="1" applyBorder="1" applyAlignment="1" applyProtection="1">
      <alignment horizontal="right"/>
      <protection locked="0"/>
    </xf>
    <xf numFmtId="0" fontId="18" fillId="20" borderId="7" xfId="14" applyFont="1" applyFill="1" applyBorder="1" applyAlignment="1" applyProtection="1">
      <alignment horizontal="center" wrapText="1"/>
      <protection locked="0"/>
    </xf>
    <xf numFmtId="0" fontId="4" fillId="15" borderId="34" xfId="43" applyFont="1" applyBorder="1" applyAlignment="1" applyProtection="1">
      <alignment horizontal="center"/>
      <protection locked="0"/>
    </xf>
    <xf numFmtId="0" fontId="18" fillId="20" borderId="38" xfId="19" applyFont="1" applyFill="1" applyBorder="1" applyAlignment="1" applyProtection="1">
      <alignment horizontal="center"/>
      <protection locked="0"/>
    </xf>
    <xf numFmtId="0" fontId="18" fillId="20" borderId="2" xfId="0" applyFont="1" applyFill="1" applyBorder="1"/>
    <xf numFmtId="0" fontId="4" fillId="0" borderId="0" xfId="19" applyProtection="1">
      <protection locked="0"/>
    </xf>
    <xf numFmtId="0" fontId="33" fillId="0" borderId="0" xfId="0" quotePrefix="1" applyFont="1"/>
    <xf numFmtId="0" fontId="4" fillId="0" borderId="0" xfId="19" applyAlignment="1" applyProtection="1">
      <alignment horizontal="centerContinuous"/>
      <protection locked="0"/>
    </xf>
    <xf numFmtId="0" fontId="4" fillId="0" borderId="0" xfId="19" applyAlignment="1" applyProtection="1">
      <alignment vertical="center"/>
      <protection locked="0"/>
    </xf>
    <xf numFmtId="0" fontId="4" fillId="0" borderId="0" xfId="19" applyAlignment="1" applyProtection="1">
      <alignment horizontal="center" vertical="center" wrapText="1"/>
      <protection locked="0"/>
    </xf>
    <xf numFmtId="0" fontId="4" fillId="0" borderId="0" xfId="19" applyAlignment="1" applyProtection="1">
      <alignment horizontal="center" vertical="center"/>
      <protection locked="0"/>
    </xf>
    <xf numFmtId="43" fontId="33" fillId="0" borderId="0" xfId="20" applyFont="1" applyFill="1" applyBorder="1" applyProtection="1">
      <protection locked="0"/>
    </xf>
    <xf numFmtId="0" fontId="4" fillId="0" borderId="28" xfId="19" applyBorder="1" applyProtection="1">
      <protection locked="0"/>
    </xf>
    <xf numFmtId="0" fontId="43" fillId="20" borderId="6" xfId="0" applyFont="1" applyFill="1" applyBorder="1"/>
    <xf numFmtId="0" fontId="4" fillId="0" borderId="0" xfId="19" applyAlignment="1" applyProtection="1">
      <alignment horizontal="right"/>
      <protection locked="0"/>
    </xf>
    <xf numFmtId="43" fontId="4" fillId="0" borderId="0" xfId="19" applyNumberFormat="1" applyProtection="1">
      <protection locked="0"/>
    </xf>
    <xf numFmtId="2" fontId="3" fillId="0" borderId="37" xfId="31" applyNumberFormat="1" applyFont="1" applyFill="1" applyBorder="1" applyAlignment="1">
      <alignment horizontal="center"/>
    </xf>
    <xf numFmtId="172" fontId="3" fillId="0" borderId="37" xfId="31" applyNumberFormat="1" applyFont="1" applyFill="1" applyBorder="1" applyAlignment="1">
      <alignment horizontal="center"/>
    </xf>
    <xf numFmtId="10" fontId="3" fillId="0" borderId="37" xfId="3" applyNumberFormat="1" applyFont="1" applyFill="1" applyBorder="1" applyAlignment="1">
      <alignment horizontal="center"/>
    </xf>
    <xf numFmtId="173" fontId="3" fillId="0" borderId="37" xfId="3" applyNumberFormat="1" applyFont="1" applyFill="1" applyBorder="1" applyAlignment="1">
      <alignment horizontal="center"/>
    </xf>
    <xf numFmtId="0" fontId="4" fillId="0" borderId="0" xfId="19" applyAlignment="1" applyProtection="1">
      <alignment horizontal="center" wrapText="1"/>
      <protection locked="0"/>
    </xf>
    <xf numFmtId="43" fontId="4" fillId="0" borderId="0" xfId="19" applyNumberFormat="1" applyAlignment="1" applyProtection="1">
      <alignment horizontal="center" wrapText="1"/>
      <protection locked="0"/>
    </xf>
    <xf numFmtId="177" fontId="3" fillId="21" borderId="37" xfId="31" applyNumberFormat="1" applyFont="1" applyFill="1" applyBorder="1" applyAlignment="1">
      <alignment horizontal="center"/>
    </xf>
    <xf numFmtId="0" fontId="4" fillId="0" borderId="0" xfId="19" applyAlignment="1" applyProtection="1">
      <alignment horizontal="centerContinuous" wrapText="1"/>
      <protection locked="0"/>
    </xf>
    <xf numFmtId="43" fontId="4" fillId="0" borderId="0" xfId="19" applyNumberFormat="1" applyAlignment="1" applyProtection="1">
      <alignment horizontal="centerContinuous" wrapText="1"/>
      <protection locked="0"/>
    </xf>
    <xf numFmtId="0" fontId="4" fillId="0" borderId="63" xfId="19" applyBorder="1" applyProtection="1">
      <protection locked="0"/>
    </xf>
    <xf numFmtId="14" fontId="18" fillId="20" borderId="52" xfId="0" applyNumberFormat="1" applyFont="1" applyFill="1" applyBorder="1" applyAlignment="1">
      <alignment horizontal="center"/>
    </xf>
    <xf numFmtId="0" fontId="18" fillId="20" borderId="37" xfId="0" applyFont="1" applyFill="1" applyBorder="1" applyAlignment="1">
      <alignment horizontal="center"/>
    </xf>
    <xf numFmtId="0" fontId="18" fillId="20" borderId="83" xfId="0" applyFont="1" applyFill="1" applyBorder="1"/>
    <xf numFmtId="0" fontId="18" fillId="20" borderId="48" xfId="0" applyFont="1" applyFill="1" applyBorder="1"/>
    <xf numFmtId="164" fontId="18" fillId="20" borderId="83" xfId="6" applyFont="1" applyFill="1" applyBorder="1"/>
    <xf numFmtId="164" fontId="18" fillId="20" borderId="48" xfId="6" applyFont="1" applyFill="1" applyBorder="1"/>
    <xf numFmtId="175" fontId="18" fillId="20" borderId="48" xfId="39" applyFont="1" applyFill="1" applyBorder="1"/>
    <xf numFmtId="0" fontId="18" fillId="20" borderId="83" xfId="40" applyFont="1" applyFill="1" applyBorder="1"/>
    <xf numFmtId="42" fontId="43" fillId="20" borderId="50" xfId="20" applyNumberFormat="1" applyFont="1" applyFill="1" applyBorder="1"/>
    <xf numFmtId="166" fontId="43" fillId="20" borderId="82" xfId="20" applyNumberFormat="1" applyFont="1" applyFill="1" applyBorder="1"/>
    <xf numFmtId="37" fontId="3" fillId="17" borderId="38" xfId="0" applyNumberFormat="1" applyFont="1" applyFill="1" applyBorder="1" applyProtection="1">
      <protection locked="0"/>
    </xf>
    <xf numFmtId="37" fontId="3" fillId="17" borderId="42" xfId="0" applyNumberFormat="1" applyFont="1" applyFill="1" applyBorder="1" applyProtection="1">
      <protection locked="0"/>
    </xf>
    <xf numFmtId="37" fontId="59" fillId="17" borderId="42" xfId="0" applyNumberFormat="1" applyFont="1" applyFill="1" applyBorder="1" applyProtection="1">
      <protection locked="0"/>
    </xf>
    <xf numFmtId="0" fontId="3" fillId="3" borderId="8" xfId="0" applyFont="1" applyFill="1" applyBorder="1" applyAlignment="1">
      <alignment horizontal="left"/>
    </xf>
    <xf numFmtId="0" fontId="3" fillId="3" borderId="26" xfId="0" applyFont="1" applyFill="1" applyBorder="1" applyAlignment="1">
      <alignment horizontal="left"/>
    </xf>
    <xf numFmtId="0" fontId="49" fillId="20" borderId="37" xfId="0" applyFont="1" applyFill="1" applyBorder="1" applyAlignment="1">
      <alignment horizontal="center" wrapText="1"/>
    </xf>
    <xf numFmtId="0" fontId="49" fillId="20" borderId="4" xfId="0" applyFont="1" applyFill="1" applyBorder="1" applyAlignment="1">
      <alignment horizontal="center" wrapText="1"/>
    </xf>
    <xf numFmtId="0" fontId="49" fillId="20" borderId="3" xfId="0" applyFont="1" applyFill="1" applyBorder="1" applyAlignment="1">
      <alignment horizontal="center" wrapText="1"/>
    </xf>
    <xf numFmtId="0" fontId="31" fillId="17" borderId="42" xfId="0" applyFont="1" applyFill="1" applyBorder="1"/>
    <xf numFmtId="0" fontId="31" fillId="17" borderId="42" xfId="0" applyFont="1" applyFill="1" applyBorder="1" applyAlignment="1">
      <alignment horizontal="center" wrapText="1"/>
    </xf>
    <xf numFmtId="5" fontId="31" fillId="17" borderId="42" xfId="1" applyNumberFormat="1" applyFont="1" applyFill="1" applyBorder="1" applyProtection="1"/>
    <xf numFmtId="0" fontId="31" fillId="3" borderId="8" xfId="0" applyFont="1" applyFill="1" applyBorder="1" applyAlignment="1">
      <alignment horizontal="left"/>
    </xf>
    <xf numFmtId="37" fontId="31" fillId="3" borderId="9" xfId="0" applyNumberFormat="1" applyFont="1" applyFill="1" applyBorder="1"/>
    <xf numFmtId="0" fontId="31" fillId="3" borderId="8" xfId="0" applyFont="1" applyFill="1" applyBorder="1" applyAlignment="1">
      <alignment horizontal="left" vertical="top"/>
    </xf>
    <xf numFmtId="37" fontId="31" fillId="3" borderId="9" xfId="0" applyNumberFormat="1" applyFont="1" applyFill="1" applyBorder="1" applyAlignment="1">
      <alignment wrapText="1"/>
    </xf>
    <xf numFmtId="0" fontId="15" fillId="0" borderId="12" xfId="0" applyFont="1" applyBorder="1" applyProtection="1">
      <protection locked="0"/>
    </xf>
    <xf numFmtId="38" fontId="47" fillId="0" borderId="0" xfId="1" applyNumberFormat="1" applyFont="1" applyFill="1" applyBorder="1" applyAlignment="1" applyProtection="1">
      <protection locked="0"/>
    </xf>
    <xf numFmtId="38" fontId="47" fillId="0" borderId="9" xfId="1" applyNumberFormat="1" applyFont="1" applyFill="1" applyBorder="1" applyAlignment="1" applyProtection="1">
      <protection locked="0"/>
    </xf>
    <xf numFmtId="38" fontId="31" fillId="17" borderId="42" xfId="2" applyNumberFormat="1" applyFont="1" applyFill="1" applyBorder="1" applyAlignment="1" applyProtection="1"/>
    <xf numFmtId="38" fontId="31" fillId="4" borderId="3" xfId="1" applyNumberFormat="1" applyFont="1" applyFill="1" applyBorder="1" applyProtection="1"/>
    <xf numFmtId="38" fontId="31" fillId="4" borderId="37" xfId="1" applyNumberFormat="1" applyFont="1" applyFill="1" applyBorder="1" applyProtection="1"/>
    <xf numFmtId="38" fontId="15" fillId="0" borderId="0" xfId="1" applyNumberFormat="1" applyFont="1" applyFill="1" applyBorder="1" applyProtection="1"/>
    <xf numFmtId="38" fontId="15" fillId="0" borderId="9" xfId="1" applyNumberFormat="1" applyFont="1" applyFill="1" applyBorder="1" applyProtection="1"/>
    <xf numFmtId="38" fontId="31" fillId="17" borderId="42" xfId="1" applyNumberFormat="1" applyFont="1" applyFill="1" applyBorder="1" applyProtection="1"/>
    <xf numFmtId="38" fontId="47" fillId="0" borderId="0" xfId="1" applyNumberFormat="1" applyFont="1" applyFill="1" applyBorder="1" applyProtection="1">
      <protection locked="0"/>
    </xf>
    <xf numFmtId="38" fontId="31" fillId="4" borderId="4" xfId="1" applyNumberFormat="1" applyFont="1" applyFill="1" applyBorder="1" applyProtection="1"/>
    <xf numFmtId="38" fontId="47" fillId="0" borderId="9" xfId="1" applyNumberFormat="1" applyFont="1" applyFill="1" applyBorder="1" applyAlignment="1" applyProtection="1"/>
    <xf numFmtId="38" fontId="62" fillId="0" borderId="0" xfId="1" applyNumberFormat="1" applyFont="1" applyFill="1" applyBorder="1" applyProtection="1">
      <protection locked="0"/>
    </xf>
    <xf numFmtId="38" fontId="62" fillId="0" borderId="9" xfId="1" applyNumberFormat="1" applyFont="1" applyFill="1" applyBorder="1" applyProtection="1">
      <protection locked="0"/>
    </xf>
    <xf numFmtId="38" fontId="47" fillId="0" borderId="9" xfId="1" applyNumberFormat="1" applyFont="1" applyFill="1" applyBorder="1" applyProtection="1">
      <protection locked="0"/>
    </xf>
    <xf numFmtId="38" fontId="15" fillId="17" borderId="42" xfId="1" applyNumberFormat="1" applyFont="1" applyFill="1" applyBorder="1" applyProtection="1"/>
    <xf numFmtId="38" fontId="15" fillId="17" borderId="42" xfId="2" applyNumberFormat="1" applyFont="1" applyFill="1" applyBorder="1" applyAlignment="1" applyProtection="1"/>
    <xf numFmtId="38" fontId="15" fillId="0" borderId="0" xfId="1" applyNumberFormat="1" applyFont="1" applyFill="1" applyBorder="1" applyAlignment="1" applyProtection="1"/>
    <xf numFmtId="38" fontId="15" fillId="0" borderId="9" xfId="1" applyNumberFormat="1" applyFont="1" applyFill="1" applyBorder="1" applyAlignment="1" applyProtection="1"/>
    <xf numFmtId="38" fontId="15" fillId="17" borderId="42" xfId="1" applyNumberFormat="1" applyFont="1" applyFill="1" applyBorder="1" applyAlignment="1" applyProtection="1"/>
    <xf numFmtId="38" fontId="31" fillId="17" borderId="42" xfId="1" applyNumberFormat="1" applyFont="1" applyFill="1" applyBorder="1" applyAlignment="1" applyProtection="1"/>
    <xf numFmtId="38" fontId="15" fillId="4" borderId="48" xfId="1" applyNumberFormat="1" applyFont="1" applyFill="1" applyBorder="1" applyProtection="1"/>
    <xf numFmtId="38" fontId="15" fillId="4" borderId="62" xfId="1" applyNumberFormat="1" applyFont="1" applyFill="1" applyBorder="1" applyProtection="1"/>
    <xf numFmtId="38" fontId="15" fillId="4" borderId="82" xfId="1" applyNumberFormat="1" applyFont="1" applyFill="1" applyBorder="1" applyProtection="1"/>
    <xf numFmtId="38" fontId="31" fillId="4" borderId="82" xfId="1" applyNumberFormat="1" applyFont="1" applyFill="1" applyBorder="1" applyProtection="1"/>
    <xf numFmtId="38" fontId="15" fillId="4" borderId="1" xfId="1" applyNumberFormat="1" applyFont="1" applyFill="1" applyBorder="1" applyProtection="1"/>
    <xf numFmtId="38" fontId="15" fillId="4" borderId="13" xfId="1" applyNumberFormat="1" applyFont="1" applyFill="1" applyBorder="1" applyProtection="1"/>
    <xf numFmtId="38" fontId="15" fillId="4" borderId="52" xfId="1" applyNumberFormat="1" applyFont="1" applyFill="1" applyBorder="1" applyProtection="1"/>
    <xf numFmtId="38" fontId="31" fillId="4" borderId="52" xfId="1" applyNumberFormat="1" applyFont="1" applyFill="1" applyBorder="1" applyProtection="1"/>
    <xf numFmtId="38" fontId="0" fillId="0" borderId="6" xfId="0" applyNumberFormat="1" applyBorder="1"/>
    <xf numFmtId="38" fontId="0" fillId="0" borderId="7" xfId="0" applyNumberFormat="1" applyBorder="1"/>
    <xf numFmtId="38" fontId="0" fillId="0" borderId="38" xfId="0" applyNumberFormat="1" applyBorder="1"/>
    <xf numFmtId="38" fontId="31" fillId="3" borderId="0" xfId="1" applyNumberFormat="1" applyFont="1" applyFill="1" applyBorder="1" applyProtection="1"/>
    <xf numFmtId="38" fontId="31" fillId="3" borderId="9" xfId="1" applyNumberFormat="1" applyFont="1" applyFill="1" applyBorder="1" applyProtection="1"/>
    <xf numFmtId="38" fontId="31" fillId="3" borderId="42" xfId="1" applyNumberFormat="1" applyFont="1" applyFill="1" applyBorder="1" applyProtection="1"/>
    <xf numFmtId="38" fontId="15" fillId="0" borderId="42" xfId="1" applyNumberFormat="1" applyFont="1" applyFill="1" applyBorder="1" applyProtection="1"/>
    <xf numFmtId="38" fontId="47" fillId="0" borderId="42" xfId="1" applyNumberFormat="1" applyFont="1" applyFill="1" applyBorder="1" applyProtection="1">
      <protection locked="0"/>
    </xf>
    <xf numFmtId="38" fontId="31" fillId="3" borderId="42" xfId="2" applyNumberFormat="1" applyFont="1" applyFill="1" applyBorder="1" applyAlignment="1" applyProtection="1"/>
    <xf numFmtId="38" fontId="15" fillId="17" borderId="42" xfId="0" applyNumberFormat="1" applyFont="1" applyFill="1" applyBorder="1"/>
    <xf numFmtId="38" fontId="15" fillId="0" borderId="1" xfId="0" applyNumberFormat="1" applyFont="1" applyBorder="1" applyProtection="1">
      <protection locked="0"/>
    </xf>
    <xf numFmtId="38" fontId="15" fillId="0" borderId="13" xfId="0" applyNumberFormat="1" applyFont="1" applyBorder="1" applyProtection="1">
      <protection locked="0"/>
    </xf>
    <xf numFmtId="38" fontId="15" fillId="17" borderId="52" xfId="0" applyNumberFormat="1" applyFont="1" applyFill="1" applyBorder="1" applyProtection="1">
      <protection locked="0"/>
    </xf>
    <xf numFmtId="38" fontId="15" fillId="0" borderId="52" xfId="0" applyNumberFormat="1" applyFont="1" applyBorder="1" applyProtection="1">
      <protection locked="0"/>
    </xf>
    <xf numFmtId="38" fontId="31" fillId="17" borderId="52" xfId="0" applyNumberFormat="1" applyFont="1" applyFill="1" applyBorder="1" applyProtection="1">
      <protection locked="0"/>
    </xf>
    <xf numFmtId="38" fontId="4" fillId="0" borderId="14" xfId="0" applyNumberFormat="1" applyFont="1" applyBorder="1"/>
    <xf numFmtId="38" fontId="4" fillId="0" borderId="15" xfId="0" applyNumberFormat="1" applyFont="1" applyBorder="1"/>
    <xf numFmtId="38" fontId="3" fillId="17" borderId="50" xfId="0" applyNumberFormat="1" applyFont="1" applyFill="1" applyBorder="1"/>
    <xf numFmtId="38" fontId="4" fillId="0" borderId="50" xfId="0" applyNumberFormat="1" applyFont="1" applyBorder="1"/>
    <xf numFmtId="38" fontId="4" fillId="0" borderId="0" xfId="0" applyNumberFormat="1" applyFont="1"/>
    <xf numFmtId="38" fontId="3" fillId="17" borderId="42" xfId="0" applyNumberFormat="1" applyFont="1" applyFill="1" applyBorder="1"/>
    <xf numFmtId="38" fontId="33" fillId="0" borderId="42" xfId="0" applyNumberFormat="1" applyFont="1" applyBorder="1"/>
    <xf numFmtId="38" fontId="7" fillId="2" borderId="3" xfId="0" applyNumberFormat="1" applyFont="1" applyFill="1" applyBorder="1"/>
    <xf numFmtId="38" fontId="7" fillId="4" borderId="37" xfId="0" applyNumberFormat="1" applyFont="1" applyFill="1" applyBorder="1"/>
    <xf numFmtId="38" fontId="33" fillId="0" borderId="0" xfId="0" applyNumberFormat="1" applyFont="1"/>
    <xf numFmtId="38" fontId="7" fillId="2" borderId="48" xfId="0" applyNumberFormat="1" applyFont="1" applyFill="1" applyBorder="1"/>
    <xf numFmtId="38" fontId="7" fillId="2" borderId="82" xfId="0" applyNumberFormat="1" applyFont="1" applyFill="1" applyBorder="1"/>
    <xf numFmtId="38" fontId="7" fillId="2" borderId="1" xfId="0" applyNumberFormat="1" applyFont="1" applyFill="1" applyBorder="1"/>
    <xf numFmtId="38" fontId="7" fillId="2" borderId="21" xfId="0" applyNumberFormat="1" applyFont="1" applyFill="1" applyBorder="1"/>
    <xf numFmtId="38" fontId="7" fillId="2" borderId="51" xfId="0" applyNumberFormat="1" applyFont="1" applyFill="1" applyBorder="1"/>
    <xf numFmtId="38" fontId="33" fillId="0" borderId="0" xfId="0" applyNumberFormat="1" applyFont="1" applyProtection="1">
      <protection locked="0"/>
    </xf>
    <xf numFmtId="38" fontId="10" fillId="0" borderId="42" xfId="0" applyNumberFormat="1" applyFont="1" applyBorder="1"/>
    <xf numFmtId="38" fontId="7" fillId="2" borderId="37" xfId="0" applyNumberFormat="1" applyFont="1" applyFill="1" applyBorder="1"/>
    <xf numFmtId="38" fontId="9" fillId="0" borderId="0" xfId="0" applyNumberFormat="1" applyFont="1"/>
    <xf numFmtId="38" fontId="9" fillId="17" borderId="42" xfId="0" applyNumberFormat="1" applyFont="1" applyFill="1" applyBorder="1"/>
    <xf numFmtId="38" fontId="9" fillId="0" borderId="42" xfId="0" applyNumberFormat="1" applyFont="1" applyBorder="1"/>
    <xf numFmtId="38" fontId="33" fillId="17" borderId="42" xfId="0" applyNumberFormat="1" applyFont="1" applyFill="1" applyBorder="1" applyProtection="1">
      <protection locked="0"/>
    </xf>
    <xf numFmtId="38" fontId="33" fillId="0" borderId="42" xfId="0" applyNumberFormat="1" applyFont="1" applyBorder="1" applyProtection="1">
      <protection locked="0"/>
    </xf>
    <xf numFmtId="38" fontId="3" fillId="2" borderId="3" xfId="0" applyNumberFormat="1" applyFont="1" applyFill="1" applyBorder="1"/>
    <xf numFmtId="38" fontId="3" fillId="4" borderId="37" xfId="0" applyNumberFormat="1" applyFont="1" applyFill="1" applyBorder="1"/>
    <xf numFmtId="38" fontId="3" fillId="17" borderId="38" xfId="0" applyNumberFormat="1" applyFont="1" applyFill="1" applyBorder="1"/>
    <xf numFmtId="38" fontId="3" fillId="3" borderId="0" xfId="0" applyNumberFormat="1" applyFont="1" applyFill="1"/>
    <xf numFmtId="38" fontId="7" fillId="3" borderId="42" xfId="0" applyNumberFormat="1" applyFont="1" applyFill="1" applyBorder="1"/>
    <xf numFmtId="38" fontId="3" fillId="3" borderId="42" xfId="0" applyNumberFormat="1" applyFont="1" applyFill="1" applyBorder="1"/>
    <xf numFmtId="38" fontId="4" fillId="17" borderId="42" xfId="0" applyNumberFormat="1" applyFont="1" applyFill="1" applyBorder="1"/>
    <xf numFmtId="38" fontId="7" fillId="17" borderId="52" xfId="0" applyNumberFormat="1" applyFont="1" applyFill="1" applyBorder="1"/>
    <xf numFmtId="38" fontId="4" fillId="0" borderId="0" xfId="0" applyNumberFormat="1" applyFont="1" applyProtection="1">
      <protection locked="0"/>
    </xf>
    <xf numFmtId="38" fontId="4" fillId="17" borderId="42" xfId="0" applyNumberFormat="1" applyFont="1" applyFill="1" applyBorder="1" applyProtection="1">
      <protection locked="0"/>
    </xf>
    <xf numFmtId="38" fontId="4" fillId="0" borderId="42" xfId="0" applyNumberFormat="1" applyFont="1" applyBorder="1" applyProtection="1">
      <protection locked="0"/>
    </xf>
    <xf numFmtId="38" fontId="13" fillId="0" borderId="0" xfId="0" applyNumberFormat="1" applyFont="1" applyProtection="1">
      <protection locked="0"/>
    </xf>
    <xf numFmtId="38" fontId="13" fillId="0" borderId="18" xfId="0" applyNumberFormat="1" applyFont="1" applyBorder="1"/>
    <xf numFmtId="38" fontId="13" fillId="0" borderId="17" xfId="0" applyNumberFormat="1" applyFont="1" applyBorder="1"/>
    <xf numFmtId="38" fontId="13" fillId="0" borderId="0" xfId="0" applyNumberFormat="1" applyFont="1"/>
    <xf numFmtId="38" fontId="13" fillId="0" borderId="9" xfId="0" applyNumberFormat="1" applyFont="1" applyBorder="1"/>
    <xf numFmtId="38" fontId="7" fillId="17" borderId="76" xfId="0" applyNumberFormat="1" applyFont="1" applyFill="1" applyBorder="1"/>
    <xf numFmtId="38" fontId="13" fillId="0" borderId="76" xfId="0" applyNumberFormat="1" applyFont="1" applyBorder="1"/>
    <xf numFmtId="38" fontId="4" fillId="0" borderId="8" xfId="0" applyNumberFormat="1" applyFont="1" applyBorder="1"/>
    <xf numFmtId="38" fontId="4" fillId="0" borderId="9" xfId="0" applyNumberFormat="1" applyFont="1" applyBorder="1"/>
    <xf numFmtId="38" fontId="13" fillId="0" borderId="8" xfId="0" applyNumberFormat="1" applyFont="1" applyBorder="1"/>
    <xf numFmtId="38" fontId="7" fillId="2" borderId="2" xfId="0" applyNumberFormat="1" applyFont="1" applyFill="1" applyBorder="1"/>
    <xf numFmtId="38" fontId="7" fillId="2" borderId="4" xfId="0" applyNumberFormat="1" applyFont="1" applyFill="1" applyBorder="1"/>
    <xf numFmtId="38" fontId="33" fillId="0" borderId="8" xfId="0" applyNumberFormat="1" applyFont="1" applyBorder="1"/>
    <xf numFmtId="38" fontId="33" fillId="0" borderId="9" xfId="0" applyNumberFormat="1" applyFont="1" applyBorder="1"/>
    <xf numFmtId="38" fontId="7" fillId="2" borderId="83" xfId="0" applyNumberFormat="1" applyFont="1" applyFill="1" applyBorder="1"/>
    <xf numFmtId="38" fontId="7" fillId="2" borderId="62" xfId="0" applyNumberFormat="1" applyFont="1" applyFill="1" applyBorder="1"/>
    <xf numFmtId="38" fontId="7" fillId="2" borderId="20" xfId="0" applyNumberFormat="1" applyFont="1" applyFill="1" applyBorder="1"/>
    <xf numFmtId="38" fontId="7" fillId="2" borderId="22" xfId="0" applyNumberFormat="1" applyFont="1" applyFill="1" applyBorder="1"/>
    <xf numFmtId="38" fontId="33" fillId="0" borderId="8" xfId="0" applyNumberFormat="1" applyFont="1" applyBorder="1" applyProtection="1">
      <protection locked="0"/>
    </xf>
    <xf numFmtId="38" fontId="9" fillId="0" borderId="8" xfId="0" applyNumberFormat="1" applyFont="1" applyBorder="1"/>
    <xf numFmtId="38" fontId="9" fillId="0" borderId="9" xfId="0" applyNumberFormat="1" applyFont="1" applyBorder="1"/>
    <xf numFmtId="38" fontId="7" fillId="17" borderId="42" xfId="0" applyNumberFormat="1" applyFont="1" applyFill="1" applyBorder="1"/>
    <xf numFmtId="38" fontId="33" fillId="0" borderId="9" xfId="0" applyNumberFormat="1" applyFont="1" applyBorder="1" applyProtection="1">
      <protection locked="0"/>
    </xf>
    <xf numFmtId="38" fontId="34" fillId="17" borderId="42" xfId="0" applyNumberFormat="1" applyFont="1" applyFill="1" applyBorder="1" applyProtection="1">
      <protection locked="0"/>
    </xf>
    <xf numFmtId="38" fontId="13" fillId="0" borderId="42" xfId="0" applyNumberFormat="1" applyFont="1" applyBorder="1"/>
    <xf numFmtId="38" fontId="3" fillId="2" borderId="2" xfId="0" applyNumberFormat="1" applyFont="1" applyFill="1" applyBorder="1"/>
    <xf numFmtId="38" fontId="3" fillId="2" borderId="4" xfId="0" applyNumberFormat="1" applyFont="1" applyFill="1" applyBorder="1"/>
    <xf numFmtId="38" fontId="3" fillId="3" borderId="8" xfId="0" applyNumberFormat="1" applyFont="1" applyFill="1" applyBorder="1"/>
    <xf numFmtId="38" fontId="3" fillId="3" borderId="9" xfId="0" applyNumberFormat="1" applyFont="1" applyFill="1" applyBorder="1"/>
    <xf numFmtId="38" fontId="4" fillId="0" borderId="8" xfId="0" applyNumberFormat="1" applyFont="1" applyBorder="1" applyProtection="1">
      <protection locked="0"/>
    </xf>
    <xf numFmtId="38" fontId="4" fillId="0" borderId="9" xfId="0" applyNumberFormat="1" applyFont="1" applyBorder="1" applyProtection="1">
      <protection locked="0"/>
    </xf>
    <xf numFmtId="38" fontId="3" fillId="17" borderId="42" xfId="0" applyNumberFormat="1" applyFont="1" applyFill="1" applyBorder="1" applyProtection="1">
      <protection locked="0"/>
    </xf>
    <xf numFmtId="38" fontId="13" fillId="0" borderId="8" xfId="0" applyNumberFormat="1" applyFont="1" applyBorder="1" applyProtection="1">
      <protection locked="0"/>
    </xf>
    <xf numFmtId="38" fontId="13" fillId="0" borderId="9" xfId="0" applyNumberFormat="1" applyFont="1" applyBorder="1" applyProtection="1">
      <protection locked="0"/>
    </xf>
    <xf numFmtId="0" fontId="18" fillId="20" borderId="2" xfId="0" applyFont="1" applyFill="1" applyBorder="1" applyAlignment="1">
      <alignment horizontal="center" wrapText="1"/>
    </xf>
    <xf numFmtId="0" fontId="18" fillId="20" borderId="3" xfId="0" applyFont="1" applyFill="1" applyBorder="1" applyAlignment="1">
      <alignment horizontal="center" wrapText="1"/>
    </xf>
    <xf numFmtId="0" fontId="18" fillId="20" borderId="4" xfId="0" applyFont="1" applyFill="1" applyBorder="1" applyAlignment="1">
      <alignment horizontal="center" wrapText="1"/>
    </xf>
    <xf numFmtId="0" fontId="18" fillId="20" borderId="37" xfId="0" applyFont="1" applyFill="1" applyBorder="1" applyAlignment="1">
      <alignment horizontal="center" wrapText="1"/>
    </xf>
    <xf numFmtId="0" fontId="3" fillId="17" borderId="49" xfId="0" applyFont="1" applyFill="1" applyBorder="1" applyAlignment="1">
      <alignment horizontal="center" wrapText="1"/>
    </xf>
    <xf numFmtId="0" fontId="3" fillId="17" borderId="42" xfId="0" applyFont="1" applyFill="1" applyBorder="1" applyAlignment="1">
      <alignment horizontal="center" wrapText="1"/>
    </xf>
    <xf numFmtId="5" fontId="4" fillId="17" borderId="42" xfId="1" applyNumberFormat="1" applyFont="1" applyFill="1" applyBorder="1" applyProtection="1"/>
    <xf numFmtId="0" fontId="3" fillId="0" borderId="12" xfId="0" applyFont="1" applyBorder="1" applyProtection="1">
      <protection locked="0"/>
    </xf>
    <xf numFmtId="0" fontId="18" fillId="20" borderId="72" xfId="0" applyFont="1" applyFill="1" applyBorder="1" applyAlignment="1">
      <alignment horizontal="center"/>
    </xf>
    <xf numFmtId="0" fontId="18" fillId="20" borderId="69" xfId="0" applyFont="1" applyFill="1" applyBorder="1" applyAlignment="1">
      <alignment horizontal="center"/>
    </xf>
    <xf numFmtId="0" fontId="18" fillId="20" borderId="35" xfId="0" applyFont="1" applyFill="1" applyBorder="1" applyAlignment="1">
      <alignment horizontal="center"/>
    </xf>
    <xf numFmtId="0" fontId="18" fillId="20" borderId="36" xfId="0" applyFont="1" applyFill="1" applyBorder="1" applyAlignment="1">
      <alignment horizontal="center"/>
    </xf>
    <xf numFmtId="0" fontId="18" fillId="20" borderId="28" xfId="0" applyFont="1" applyFill="1" applyBorder="1" applyAlignment="1">
      <alignment horizontal="center"/>
    </xf>
    <xf numFmtId="0" fontId="18" fillId="20" borderId="74" xfId="0" applyFont="1" applyFill="1" applyBorder="1" applyAlignment="1">
      <alignment horizontal="center"/>
    </xf>
    <xf numFmtId="0" fontId="18" fillId="20" borderId="63" xfId="0" applyFont="1" applyFill="1" applyBorder="1" applyAlignment="1">
      <alignment horizontal="center"/>
    </xf>
    <xf numFmtId="0" fontId="18" fillId="20" borderId="70" xfId="0" applyFont="1" applyFill="1" applyBorder="1" applyAlignment="1">
      <alignment horizontal="center"/>
    </xf>
    <xf numFmtId="0" fontId="18" fillId="20" borderId="77" xfId="0" applyFont="1" applyFill="1" applyBorder="1" applyAlignment="1">
      <alignment horizontal="center"/>
    </xf>
    <xf numFmtId="0" fontId="18" fillId="20" borderId="67" xfId="0" applyFont="1" applyFill="1" applyBorder="1" applyAlignment="1">
      <alignment horizontal="center"/>
    </xf>
    <xf numFmtId="0" fontId="18" fillId="20" borderId="53" xfId="0" applyFont="1" applyFill="1" applyBorder="1"/>
    <xf numFmtId="164" fontId="18" fillId="20" borderId="75" xfId="0" applyNumberFormat="1" applyFont="1" applyFill="1" applyBorder="1" applyAlignment="1">
      <alignment horizontal="center"/>
    </xf>
    <xf numFmtId="37" fontId="18" fillId="20" borderId="53" xfId="0" applyNumberFormat="1" applyFont="1" applyFill="1" applyBorder="1" applyAlignment="1" applyProtection="1">
      <alignment horizontal="center" wrapText="1"/>
      <protection locked="0"/>
    </xf>
    <xf numFmtId="37" fontId="18" fillId="20" borderId="54" xfId="0" applyNumberFormat="1" applyFont="1" applyFill="1" applyBorder="1" applyAlignment="1" applyProtection="1">
      <alignment horizontal="center" wrapText="1"/>
      <protection locked="0"/>
    </xf>
    <xf numFmtId="37" fontId="18" fillId="20" borderId="71" xfId="0" applyNumberFormat="1" applyFont="1" applyFill="1" applyBorder="1" applyAlignment="1" applyProtection="1">
      <alignment horizontal="center" wrapText="1"/>
      <protection locked="0"/>
    </xf>
    <xf numFmtId="37" fontId="18" fillId="20" borderId="75" xfId="0" applyNumberFormat="1" applyFont="1" applyFill="1" applyBorder="1" applyAlignment="1" applyProtection="1">
      <alignment horizontal="center" wrapText="1"/>
      <protection locked="0"/>
    </xf>
    <xf numFmtId="0" fontId="18" fillId="20" borderId="75" xfId="0" applyFont="1" applyFill="1" applyBorder="1" applyAlignment="1">
      <alignment horizontal="center" wrapText="1"/>
    </xf>
    <xf numFmtId="0" fontId="18" fillId="20" borderId="53" xfId="0" applyFont="1" applyFill="1" applyBorder="1" applyAlignment="1">
      <alignment horizontal="center"/>
    </xf>
    <xf numFmtId="0" fontId="3" fillId="3" borderId="4" xfId="0" applyFont="1" applyFill="1" applyBorder="1" applyAlignment="1">
      <alignment horizontal="left" vertical="center"/>
    </xf>
    <xf numFmtId="0" fontId="4" fillId="0" borderId="16" xfId="0" applyFont="1" applyBorder="1"/>
    <xf numFmtId="0" fontId="3" fillId="17" borderId="0" xfId="0" applyFont="1" applyFill="1"/>
    <xf numFmtId="0" fontId="3" fillId="17" borderId="0" xfId="0" applyFont="1" applyFill="1" applyAlignment="1">
      <alignment horizontal="center" wrapText="1"/>
    </xf>
    <xf numFmtId="38" fontId="13" fillId="0" borderId="8" xfId="1" applyNumberFormat="1" applyFont="1" applyFill="1" applyBorder="1" applyAlignment="1" applyProtection="1">
      <protection locked="0"/>
    </xf>
    <xf numFmtId="38" fontId="13" fillId="0" borderId="0" xfId="1" applyNumberFormat="1" applyFont="1" applyFill="1" applyBorder="1" applyAlignment="1" applyProtection="1">
      <protection locked="0"/>
    </xf>
    <xf numFmtId="38" fontId="13" fillId="0" borderId="9" xfId="1" applyNumberFormat="1" applyFont="1" applyFill="1" applyBorder="1" applyAlignment="1" applyProtection="1">
      <protection locked="0"/>
    </xf>
    <xf numFmtId="38" fontId="13" fillId="0" borderId="42" xfId="1" applyNumberFormat="1" applyFont="1" applyFill="1" applyBorder="1" applyAlignment="1" applyProtection="1">
      <protection locked="0"/>
    </xf>
    <xf numFmtId="38" fontId="4" fillId="0" borderId="8" xfId="1" applyNumberFormat="1" applyFont="1" applyFill="1" applyBorder="1" applyProtection="1"/>
    <xf numFmtId="38" fontId="4" fillId="0" borderId="0" xfId="1" applyNumberFormat="1" applyFont="1" applyFill="1" applyBorder="1" applyProtection="1"/>
    <xf numFmtId="38" fontId="4" fillId="0" borderId="9" xfId="1" applyNumberFormat="1" applyFont="1" applyFill="1" applyBorder="1" applyProtection="1"/>
    <xf numFmtId="38" fontId="4" fillId="0" borderId="42" xfId="1" applyNumberFormat="1" applyFont="1" applyFill="1" applyBorder="1" applyProtection="1"/>
    <xf numFmtId="38" fontId="4" fillId="17" borderId="42" xfId="1" applyNumberFormat="1" applyFont="1" applyFill="1" applyBorder="1" applyProtection="1"/>
    <xf numFmtId="38" fontId="13" fillId="0" borderId="42" xfId="1" applyNumberFormat="1" applyFont="1" applyFill="1" applyBorder="1" applyProtection="1">
      <protection locked="0"/>
    </xf>
    <xf numFmtId="38" fontId="13" fillId="0" borderId="9" xfId="1" applyNumberFormat="1" applyFont="1" applyFill="1" applyBorder="1" applyAlignment="1" applyProtection="1"/>
    <xf numFmtId="38" fontId="58" fillId="0" borderId="8" xfId="1" applyNumberFormat="1" applyFont="1" applyFill="1" applyBorder="1" applyProtection="1">
      <protection locked="0"/>
    </xf>
    <xf numFmtId="38" fontId="58" fillId="0" borderId="0" xfId="1" applyNumberFormat="1" applyFont="1" applyFill="1" applyBorder="1" applyProtection="1">
      <protection locked="0"/>
    </xf>
    <xf numFmtId="38" fontId="58" fillId="0" borderId="9" xfId="1" applyNumberFormat="1" applyFont="1" applyFill="1" applyBorder="1" applyProtection="1">
      <protection locked="0"/>
    </xf>
    <xf numFmtId="38" fontId="58" fillId="0" borderId="42" xfId="1" applyNumberFormat="1" applyFont="1" applyFill="1" applyBorder="1" applyProtection="1">
      <protection locked="0"/>
    </xf>
    <xf numFmtId="38" fontId="13" fillId="0" borderId="8" xfId="1" applyNumberFormat="1" applyFont="1" applyFill="1" applyBorder="1" applyProtection="1">
      <protection locked="0"/>
    </xf>
    <xf numFmtId="38" fontId="13" fillId="0" borderId="0" xfId="1" applyNumberFormat="1" applyFont="1" applyFill="1" applyBorder="1" applyProtection="1">
      <protection locked="0"/>
    </xf>
    <xf numFmtId="38" fontId="13" fillId="0" borderId="9" xfId="1" applyNumberFormat="1" applyFont="1" applyFill="1" applyBorder="1" applyProtection="1">
      <protection locked="0"/>
    </xf>
    <xf numFmtId="38" fontId="4" fillId="0" borderId="9" xfId="1" applyNumberFormat="1" applyFont="1" applyFill="1" applyBorder="1" applyAlignment="1" applyProtection="1">
      <alignment vertical="top"/>
    </xf>
    <xf numFmtId="38" fontId="4" fillId="0" borderId="42" xfId="1" applyNumberFormat="1" applyFont="1" applyFill="1" applyBorder="1" applyAlignment="1" applyProtection="1">
      <alignment vertical="top"/>
    </xf>
    <xf numFmtId="38" fontId="4" fillId="0" borderId="8" xfId="1" applyNumberFormat="1" applyFont="1" applyFill="1" applyBorder="1" applyAlignment="1" applyProtection="1"/>
    <xf numFmtId="38" fontId="4" fillId="0" borderId="0" xfId="1" applyNumberFormat="1" applyFont="1" applyFill="1" applyBorder="1" applyAlignment="1" applyProtection="1"/>
    <xf numFmtId="38" fontId="4" fillId="0" borderId="9" xfId="1" applyNumberFormat="1" applyFont="1" applyFill="1" applyBorder="1" applyAlignment="1" applyProtection="1"/>
    <xf numFmtId="38" fontId="4" fillId="0" borderId="42" xfId="1" applyNumberFormat="1" applyFont="1" applyFill="1" applyBorder="1" applyAlignment="1" applyProtection="1"/>
    <xf numFmtId="38" fontId="3" fillId="17" borderId="42" xfId="2" applyNumberFormat="1" applyFont="1" applyFill="1" applyBorder="1" applyAlignment="1" applyProtection="1"/>
    <xf numFmtId="38" fontId="3" fillId="4" borderId="37" xfId="1" applyNumberFormat="1" applyFont="1" applyFill="1" applyBorder="1" applyProtection="1"/>
    <xf numFmtId="38" fontId="3" fillId="17" borderId="42" xfId="1" applyNumberFormat="1" applyFont="1" applyFill="1" applyBorder="1" applyProtection="1"/>
    <xf numFmtId="38" fontId="3" fillId="17" borderId="42" xfId="1" applyNumberFormat="1" applyFont="1" applyFill="1" applyBorder="1" applyAlignment="1" applyProtection="1">
      <alignment vertical="top"/>
    </xf>
    <xf numFmtId="38" fontId="3" fillId="17" borderId="42" xfId="1" applyNumberFormat="1" applyFont="1" applyFill="1" applyBorder="1" applyAlignment="1" applyProtection="1"/>
    <xf numFmtId="38" fontId="3" fillId="4" borderId="82" xfId="1" applyNumberFormat="1" applyFont="1" applyFill="1" applyBorder="1" applyProtection="1"/>
    <xf numFmtId="38" fontId="3" fillId="4" borderId="52" xfId="1" applyNumberFormat="1" applyFont="1" applyFill="1" applyBorder="1" applyProtection="1"/>
    <xf numFmtId="5" fontId="3" fillId="17" borderId="0" xfId="1" applyNumberFormat="1" applyFont="1" applyFill="1" applyBorder="1" applyProtection="1"/>
    <xf numFmtId="38" fontId="3" fillId="17" borderId="0" xfId="2" applyNumberFormat="1" applyFont="1" applyFill="1" applyBorder="1" applyAlignment="1" applyProtection="1"/>
    <xf numFmtId="38" fontId="3" fillId="4" borderId="3" xfId="1" applyNumberFormat="1" applyFont="1" applyFill="1" applyBorder="1" applyProtection="1"/>
    <xf numFmtId="38" fontId="3" fillId="17" borderId="0" xfId="1" applyNumberFormat="1" applyFont="1" applyFill="1" applyBorder="1" applyProtection="1"/>
    <xf numFmtId="38" fontId="3" fillId="17" borderId="0" xfId="1" applyNumberFormat="1" applyFont="1" applyFill="1" applyBorder="1" applyAlignment="1" applyProtection="1">
      <alignment vertical="top"/>
    </xf>
    <xf numFmtId="38" fontId="3" fillId="17" borderId="0" xfId="1" applyNumberFormat="1" applyFont="1" applyFill="1" applyBorder="1" applyAlignment="1" applyProtection="1"/>
    <xf numFmtId="38" fontId="3" fillId="4" borderId="48" xfId="1" applyNumberFormat="1" applyFont="1" applyFill="1" applyBorder="1" applyProtection="1"/>
    <xf numFmtId="38" fontId="3" fillId="4" borderId="1" xfId="1" applyNumberFormat="1" applyFont="1" applyFill="1" applyBorder="1" applyProtection="1"/>
    <xf numFmtId="38" fontId="3" fillId="17" borderId="0" xfId="0" applyNumberFormat="1" applyFont="1" applyFill="1"/>
    <xf numFmtId="38" fontId="3" fillId="17" borderId="0" xfId="0" applyNumberFormat="1" applyFont="1" applyFill="1" applyProtection="1">
      <protection locked="0"/>
    </xf>
    <xf numFmtId="38" fontId="3" fillId="4" borderId="2" xfId="1" applyNumberFormat="1" applyFont="1" applyFill="1" applyBorder="1" applyProtection="1"/>
    <xf numFmtId="38" fontId="3" fillId="4" borderId="4" xfId="1" applyNumberFormat="1" applyFont="1" applyFill="1" applyBorder="1" applyProtection="1"/>
    <xf numFmtId="38" fontId="3" fillId="4" borderId="83" xfId="1" applyNumberFormat="1" applyFont="1" applyFill="1" applyBorder="1" applyProtection="1"/>
    <xf numFmtId="38" fontId="3" fillId="4" borderId="62" xfId="1" applyNumberFormat="1" applyFont="1" applyFill="1" applyBorder="1" applyProtection="1"/>
    <xf numFmtId="38" fontId="3" fillId="4" borderId="12" xfId="1" applyNumberFormat="1" applyFont="1" applyFill="1" applyBorder="1" applyProtection="1"/>
    <xf numFmtId="38" fontId="3" fillId="4" borderId="13" xfId="1" applyNumberFormat="1" applyFont="1" applyFill="1" applyBorder="1" applyProtection="1"/>
    <xf numFmtId="38" fontId="3" fillId="4" borderId="3" xfId="1" applyNumberFormat="1" applyFont="1" applyFill="1" applyBorder="1" applyAlignment="1" applyProtection="1">
      <alignment vertical="top"/>
    </xf>
    <xf numFmtId="38" fontId="3" fillId="4" borderId="37" xfId="1" applyNumberFormat="1" applyFont="1" applyFill="1" applyBorder="1" applyAlignment="1" applyProtection="1">
      <alignment vertical="top"/>
    </xf>
    <xf numFmtId="38" fontId="3" fillId="4" borderId="4" xfId="1" applyNumberFormat="1" applyFont="1" applyFill="1" applyBorder="1" applyAlignment="1" applyProtection="1">
      <alignment vertical="top"/>
    </xf>
    <xf numFmtId="0" fontId="3" fillId="4" borderId="83" xfId="0" applyFont="1" applyFill="1" applyBorder="1" applyAlignment="1">
      <alignment horizontal="center"/>
    </xf>
    <xf numFmtId="37" fontId="3" fillId="3" borderId="9" xfId="0" applyNumberFormat="1" applyFont="1" applyFill="1" applyBorder="1"/>
    <xf numFmtId="38" fontId="4" fillId="3" borderId="0" xfId="1" applyNumberFormat="1" applyFont="1" applyFill="1" applyBorder="1" applyProtection="1"/>
    <xf numFmtId="38" fontId="4" fillId="3" borderId="9" xfId="1" applyNumberFormat="1" applyFont="1" applyFill="1" applyBorder="1" applyProtection="1"/>
    <xf numFmtId="38" fontId="3" fillId="3" borderId="0" xfId="1" applyNumberFormat="1" applyFont="1" applyFill="1" applyBorder="1" applyProtection="1"/>
    <xf numFmtId="38" fontId="4" fillId="3" borderId="42" xfId="1" applyNumberFormat="1" applyFont="1" applyFill="1" applyBorder="1" applyProtection="1"/>
    <xf numFmtId="38" fontId="3" fillId="3" borderId="42" xfId="1" applyNumberFormat="1" applyFont="1" applyFill="1" applyBorder="1" applyProtection="1"/>
    <xf numFmtId="38" fontId="3" fillId="3" borderId="42" xfId="2" applyNumberFormat="1" applyFont="1" applyFill="1" applyBorder="1" applyAlignment="1" applyProtection="1"/>
    <xf numFmtId="0" fontId="3" fillId="3" borderId="8" xfId="0" applyFont="1" applyFill="1" applyBorder="1" applyAlignment="1">
      <alignment horizontal="center" vertical="top"/>
    </xf>
    <xf numFmtId="37" fontId="3" fillId="3" borderId="9" xfId="0" applyNumberFormat="1" applyFont="1" applyFill="1" applyBorder="1" applyAlignment="1">
      <alignment wrapText="1"/>
    </xf>
    <xf numFmtId="0" fontId="4" fillId="0" borderId="5" xfId="0" quotePrefix="1" applyFont="1" applyBorder="1"/>
    <xf numFmtId="0" fontId="7" fillId="0" borderId="7" xfId="0" applyFont="1" applyBorder="1"/>
    <xf numFmtId="37" fontId="3" fillId="3" borderId="0" xfId="0" applyNumberFormat="1" applyFont="1" applyFill="1" applyAlignment="1">
      <alignment wrapText="1"/>
    </xf>
    <xf numFmtId="38" fontId="4" fillId="0" borderId="1" xfId="1" applyNumberFormat="1" applyFont="1" applyFill="1" applyBorder="1" applyProtection="1"/>
    <xf numFmtId="38" fontId="4" fillId="0" borderId="13" xfId="1" applyNumberFormat="1" applyFont="1" applyFill="1" applyBorder="1" applyProtection="1"/>
    <xf numFmtId="38" fontId="3" fillId="17" borderId="52" xfId="2" applyNumberFormat="1" applyFont="1" applyFill="1" applyBorder="1" applyAlignment="1" applyProtection="1"/>
    <xf numFmtId="38" fontId="13" fillId="0" borderId="52" xfId="1" applyNumberFormat="1" applyFont="1" applyFill="1" applyBorder="1" applyProtection="1">
      <protection locked="0"/>
    </xf>
    <xf numFmtId="5" fontId="3" fillId="17" borderId="42" xfId="1" applyNumberFormat="1" applyFont="1" applyFill="1" applyBorder="1" applyProtection="1"/>
    <xf numFmtId="38" fontId="3" fillId="0" borderId="42" xfId="1" applyNumberFormat="1" applyFont="1" applyFill="1" applyBorder="1" applyProtection="1"/>
    <xf numFmtId="0" fontId="3" fillId="3" borderId="8" xfId="0" applyFont="1" applyFill="1" applyBorder="1" applyAlignment="1">
      <alignment horizontal="left" vertical="top"/>
    </xf>
    <xf numFmtId="38" fontId="3" fillId="3" borderId="42" xfId="1" applyNumberFormat="1" applyFont="1" applyFill="1" applyBorder="1" applyAlignment="1" applyProtection="1"/>
    <xf numFmtId="38" fontId="3" fillId="3" borderId="107" xfId="1" applyNumberFormat="1" applyFont="1" applyFill="1" applyBorder="1" applyProtection="1"/>
    <xf numFmtId="0" fontId="4" fillId="0" borderId="12" xfId="0" applyFont="1" applyBorder="1" applyAlignment="1">
      <alignment horizontal="left"/>
    </xf>
    <xf numFmtId="0" fontId="18" fillId="22" borderId="48" xfId="0" applyFont="1" applyFill="1" applyBorder="1" applyAlignment="1">
      <alignment horizontal="center" wrapText="1"/>
    </xf>
    <xf numFmtId="166" fontId="18" fillId="22" borderId="48" xfId="15" applyNumberFormat="1" applyFont="1" applyFill="1" applyBorder="1" applyAlignment="1">
      <alignment horizontal="center" wrapText="1"/>
    </xf>
    <xf numFmtId="14" fontId="34" fillId="0" borderId="0" xfId="0" applyNumberFormat="1" applyFont="1"/>
    <xf numFmtId="0" fontId="3" fillId="22" borderId="5" xfId="0" applyFont="1" applyFill="1" applyBorder="1"/>
    <xf numFmtId="0" fontId="4" fillId="22" borderId="8" xfId="0" applyFont="1" applyFill="1" applyBorder="1"/>
    <xf numFmtId="0" fontId="33" fillId="22" borderId="5" xfId="0" applyFont="1" applyFill="1" applyBorder="1"/>
    <xf numFmtId="0" fontId="33" fillId="22" borderId="8" xfId="0" applyFont="1" applyFill="1" applyBorder="1"/>
    <xf numFmtId="0" fontId="18" fillId="20" borderId="42" xfId="0" applyFont="1" applyFill="1" applyBorder="1" applyAlignment="1">
      <alignment horizontal="center"/>
    </xf>
    <xf numFmtId="0" fontId="4" fillId="17" borderId="9" xfId="0" applyFont="1" applyFill="1" applyBorder="1"/>
    <xf numFmtId="38" fontId="7" fillId="2" borderId="52" xfId="0" applyNumberFormat="1" applyFont="1" applyFill="1" applyBorder="1"/>
    <xf numFmtId="38" fontId="7" fillId="2" borderId="13" xfId="0" applyNumberFormat="1" applyFont="1" applyFill="1" applyBorder="1"/>
    <xf numFmtId="38" fontId="3" fillId="17" borderId="9" xfId="0" applyNumberFormat="1" applyFont="1" applyFill="1" applyBorder="1"/>
    <xf numFmtId="38" fontId="3" fillId="17" borderId="16" xfId="0" applyNumberFormat="1" applyFont="1" applyFill="1" applyBorder="1"/>
    <xf numFmtId="38" fontId="3" fillId="17" borderId="49" xfId="0" applyNumberFormat="1" applyFont="1" applyFill="1" applyBorder="1"/>
    <xf numFmtId="38" fontId="3" fillId="17" borderId="11" xfId="0" applyNumberFormat="1" applyFont="1" applyFill="1" applyBorder="1"/>
    <xf numFmtId="0" fontId="18" fillId="20" borderId="38" xfId="0" applyFont="1" applyFill="1" applyBorder="1" applyAlignment="1" applyProtection="1">
      <alignment horizontal="center"/>
      <protection locked="0"/>
    </xf>
    <xf numFmtId="0" fontId="18" fillId="20" borderId="42" xfId="0" applyFont="1" applyFill="1" applyBorder="1" applyAlignment="1" applyProtection="1">
      <alignment horizontal="center"/>
      <protection locked="0"/>
    </xf>
    <xf numFmtId="0" fontId="3" fillId="17" borderId="38" xfId="0" applyFont="1" applyFill="1" applyBorder="1" applyProtection="1">
      <protection locked="0"/>
    </xf>
    <xf numFmtId="37" fontId="74" fillId="17" borderId="42" xfId="0" applyNumberFormat="1" applyFont="1" applyFill="1" applyBorder="1" applyProtection="1">
      <protection locked="0"/>
    </xf>
    <xf numFmtId="0" fontId="3" fillId="17" borderId="42" xfId="0" applyFont="1" applyFill="1" applyBorder="1" applyProtection="1">
      <protection locked="0"/>
    </xf>
    <xf numFmtId="37" fontId="3" fillId="2" borderId="37" xfId="0" applyNumberFormat="1" applyFont="1" applyFill="1" applyBorder="1" applyProtection="1">
      <protection locked="0"/>
    </xf>
    <xf numFmtId="37" fontId="7" fillId="17" borderId="9" xfId="0" applyNumberFormat="1" applyFont="1" applyFill="1" applyBorder="1" applyProtection="1">
      <protection locked="0"/>
    </xf>
    <xf numFmtId="37" fontId="3" fillId="17" borderId="50" xfId="0" applyNumberFormat="1" applyFont="1" applyFill="1" applyBorder="1"/>
    <xf numFmtId="37" fontId="3" fillId="17" borderId="42" xfId="0" applyNumberFormat="1" applyFont="1" applyFill="1" applyBorder="1"/>
    <xf numFmtId="37" fontId="3" fillId="2" borderId="82" xfId="0" applyNumberFormat="1" applyFont="1" applyFill="1" applyBorder="1"/>
    <xf numFmtId="37" fontId="3" fillId="2" borderId="51" xfId="0" applyNumberFormat="1" applyFont="1" applyFill="1" applyBorder="1"/>
    <xf numFmtId="37" fontId="7" fillId="17" borderId="9" xfId="0" applyNumberFormat="1" applyFont="1" applyFill="1" applyBorder="1"/>
    <xf numFmtId="37" fontId="3" fillId="3" borderId="42" xfId="0" applyNumberFormat="1" applyFont="1" applyFill="1" applyBorder="1"/>
    <xf numFmtId="14" fontId="3" fillId="0" borderId="0" xfId="14" applyNumberFormat="1" applyFont="1" applyAlignment="1">
      <alignment horizontal="left"/>
    </xf>
    <xf numFmtId="0" fontId="4" fillId="0" borderId="0" xfId="49" applyFont="1"/>
    <xf numFmtId="0" fontId="34" fillId="0" borderId="0" xfId="40" applyFont="1"/>
    <xf numFmtId="0" fontId="33" fillId="0" borderId="0" xfId="40" applyFont="1"/>
    <xf numFmtId="0" fontId="33" fillId="0" borderId="0" xfId="40" applyFont="1" applyAlignment="1">
      <alignment wrapText="1"/>
    </xf>
    <xf numFmtId="0" fontId="14" fillId="0" borderId="0" xfId="40" applyFont="1" applyAlignment="1">
      <alignment wrapText="1"/>
    </xf>
    <xf numFmtId="0" fontId="18" fillId="20" borderId="53" xfId="40" applyFont="1" applyFill="1" applyBorder="1" applyAlignment="1">
      <alignment horizontal="center" vertical="center"/>
    </xf>
    <xf numFmtId="0" fontId="18" fillId="20" borderId="71" xfId="40" applyFont="1" applyFill="1" applyBorder="1" applyAlignment="1">
      <alignment horizontal="center" vertical="center" wrapText="1"/>
    </xf>
    <xf numFmtId="0" fontId="18" fillId="20" borderId="54" xfId="40" applyFont="1" applyFill="1" applyBorder="1" applyAlignment="1">
      <alignment horizontal="center" vertical="center" wrapText="1"/>
    </xf>
    <xf numFmtId="0" fontId="18" fillId="20" borderId="55" xfId="40" applyFont="1" applyFill="1" applyBorder="1" applyAlignment="1">
      <alignment horizontal="center" vertical="center" wrapText="1"/>
    </xf>
    <xf numFmtId="0" fontId="33" fillId="0" borderId="60" xfId="40" applyFont="1" applyBorder="1" applyAlignment="1" applyProtection="1">
      <alignment horizontal="left" vertical="center" wrapText="1"/>
      <protection locked="0"/>
    </xf>
    <xf numFmtId="43" fontId="33" fillId="15" borderId="29" xfId="32" applyNumberFormat="1" applyFont="1" applyBorder="1" applyAlignment="1" applyProtection="1">
      <alignment horizontal="center" vertical="center" wrapText="1"/>
    </xf>
    <xf numFmtId="0" fontId="33" fillId="0" borderId="43" xfId="40" applyFont="1" applyBorder="1" applyAlignment="1" applyProtection="1">
      <alignment horizontal="left" vertical="center" wrapText="1"/>
      <protection locked="0"/>
    </xf>
    <xf numFmtId="43" fontId="33" fillId="15" borderId="34" xfId="32" applyNumberFormat="1" applyFont="1" applyBorder="1" applyAlignment="1" applyProtection="1">
      <alignment horizontal="center" vertical="center" wrapText="1"/>
    </xf>
    <xf numFmtId="0" fontId="4" fillId="0" borderId="0" xfId="40" applyFont="1"/>
    <xf numFmtId="0" fontId="33" fillId="0" borderId="79" xfId="40" applyFont="1" applyBorder="1" applyAlignment="1" applyProtection="1">
      <alignment horizontal="left" vertical="center" wrapText="1"/>
      <protection locked="0"/>
    </xf>
    <xf numFmtId="43" fontId="33" fillId="15" borderId="27" xfId="32" applyNumberFormat="1" applyFont="1" applyBorder="1" applyAlignment="1" applyProtection="1">
      <alignment horizontal="center" vertical="center" wrapText="1"/>
    </xf>
    <xf numFmtId="0" fontId="34" fillId="3" borderId="53" xfId="40" applyFont="1" applyFill="1" applyBorder="1" applyAlignment="1">
      <alignment horizontal="right" vertical="center" wrapText="1"/>
    </xf>
    <xf numFmtId="0" fontId="33" fillId="0" borderId="0" xfId="40" applyFont="1" applyAlignment="1">
      <alignment horizontal="left" vertical="center" wrapText="1"/>
    </xf>
    <xf numFmtId="0" fontId="13" fillId="0" borderId="0" xfId="40" applyFont="1" applyAlignment="1">
      <alignment horizontal="left" vertical="center" wrapText="1"/>
    </xf>
    <xf numFmtId="0" fontId="18" fillId="20" borderId="2" xfId="40" applyFont="1" applyFill="1" applyBorder="1" applyAlignment="1">
      <alignment horizontal="left" vertical="center" wrapText="1"/>
    </xf>
    <xf numFmtId="0" fontId="18" fillId="20" borderId="3" xfId="40" applyFont="1" applyFill="1" applyBorder="1" applyAlignment="1">
      <alignment horizontal="left" vertical="center" wrapText="1"/>
    </xf>
    <xf numFmtId="0" fontId="18" fillId="20" borderId="3" xfId="40" applyFont="1" applyFill="1" applyBorder="1"/>
    <xf numFmtId="0" fontId="18" fillId="20" borderId="4" xfId="40" applyFont="1" applyFill="1" applyBorder="1"/>
    <xf numFmtId="0" fontId="33" fillId="0" borderId="83" xfId="40" applyFont="1" applyBorder="1" applyAlignment="1">
      <alignment horizontal="left" vertical="center"/>
    </xf>
    <xf numFmtId="0" fontId="33" fillId="0" borderId="48" xfId="40" applyFont="1" applyBorder="1" applyAlignment="1">
      <alignment horizontal="left" vertical="center" wrapText="1"/>
    </xf>
    <xf numFmtId="0" fontId="33" fillId="0" borderId="48" xfId="40" applyFont="1" applyBorder="1"/>
    <xf numFmtId="0" fontId="33" fillId="0" borderId="62" xfId="40" applyFont="1" applyBorder="1"/>
    <xf numFmtId="0" fontId="33" fillId="0" borderId="14" xfId="40" applyFont="1" applyBorder="1" applyAlignment="1">
      <alignment horizontal="left" vertical="center"/>
    </xf>
    <xf numFmtId="0" fontId="33" fillId="0" borderId="15" xfId="40" applyFont="1" applyBorder="1" applyAlignment="1">
      <alignment horizontal="left" vertical="center" wrapText="1"/>
    </xf>
    <xf numFmtId="0" fontId="33" fillId="0" borderId="15" xfId="40" applyFont="1" applyBorder="1"/>
    <xf numFmtId="0" fontId="33" fillId="0" borderId="16" xfId="40" applyFont="1" applyBorder="1"/>
    <xf numFmtId="0" fontId="18" fillId="22" borderId="5" xfId="0" applyFont="1" applyFill="1" applyBorder="1" applyAlignment="1" applyProtection="1">
      <alignment horizontal="center"/>
      <protection locked="0"/>
    </xf>
    <xf numFmtId="0" fontId="43" fillId="22" borderId="7" xfId="0" applyFont="1" applyFill="1" applyBorder="1"/>
    <xf numFmtId="0" fontId="18" fillId="20" borderId="7" xfId="14" applyFont="1" applyFill="1" applyBorder="1" applyAlignment="1" applyProtection="1">
      <alignment horizontal="center"/>
      <protection locked="0"/>
    </xf>
    <xf numFmtId="0" fontId="18" fillId="20" borderId="72" xfId="14" applyFont="1" applyFill="1" applyBorder="1" applyAlignment="1" applyProtection="1">
      <alignment horizontal="center"/>
      <protection locked="0"/>
    </xf>
    <xf numFmtId="37" fontId="9" fillId="0" borderId="72" xfId="0" applyNumberFormat="1" applyFont="1" applyBorder="1"/>
    <xf numFmtId="37" fontId="9" fillId="0" borderId="35" xfId="0" applyNumberFormat="1" applyFont="1" applyBorder="1"/>
    <xf numFmtId="37" fontId="4" fillId="0" borderId="35" xfId="0" applyNumberFormat="1" applyFont="1" applyBorder="1" applyAlignment="1">
      <alignment horizontal="right"/>
    </xf>
    <xf numFmtId="0" fontId="18" fillId="20" borderId="72" xfId="14" applyFont="1" applyFill="1" applyBorder="1" applyAlignment="1" applyProtection="1">
      <alignment horizontal="center" wrapText="1"/>
      <protection locked="0"/>
    </xf>
    <xf numFmtId="0" fontId="7" fillId="0" borderId="72" xfId="14" applyFont="1" applyBorder="1" applyAlignment="1" applyProtection="1">
      <alignment horizontal="center" wrapText="1"/>
      <protection locked="0"/>
    </xf>
    <xf numFmtId="0" fontId="33" fillId="0" borderId="35" xfId="0" applyFont="1" applyBorder="1"/>
    <xf numFmtId="37" fontId="3" fillId="2" borderId="53" xfId="0" applyNumberFormat="1" applyFont="1" applyFill="1" applyBorder="1" applyAlignment="1">
      <alignment horizontal="right"/>
    </xf>
    <xf numFmtId="0" fontId="33" fillId="23" borderId="14" xfId="0" applyFont="1" applyFill="1" applyBorder="1"/>
    <xf numFmtId="0" fontId="33" fillId="23" borderId="15" xfId="0" applyFont="1" applyFill="1" applyBorder="1"/>
    <xf numFmtId="0" fontId="33" fillId="23" borderId="16" xfId="0" applyFont="1" applyFill="1" applyBorder="1"/>
    <xf numFmtId="166" fontId="33" fillId="23" borderId="8" xfId="1" applyNumberFormat="1" applyFont="1" applyFill="1" applyBorder="1"/>
    <xf numFmtId="10" fontId="33" fillId="23" borderId="0" xfId="3" applyNumberFormat="1" applyFont="1" applyFill="1" applyBorder="1"/>
    <xf numFmtId="0" fontId="34" fillId="23" borderId="9" xfId="0" applyFont="1" applyFill="1" applyBorder="1" applyAlignment="1">
      <alignment horizontal="center"/>
    </xf>
    <xf numFmtId="166" fontId="33" fillId="23" borderId="23" xfId="1" applyNumberFormat="1" applyFont="1" applyFill="1" applyBorder="1"/>
    <xf numFmtId="10" fontId="33" fillId="23" borderId="10" xfId="3" applyNumberFormat="1" applyFont="1" applyFill="1" applyBorder="1"/>
    <xf numFmtId="0" fontId="34" fillId="23" borderId="11" xfId="0" applyFont="1" applyFill="1" applyBorder="1" applyAlignment="1">
      <alignment horizontal="center"/>
    </xf>
    <xf numFmtId="0" fontId="33" fillId="23" borderId="23" xfId="0" applyFont="1" applyFill="1" applyBorder="1"/>
    <xf numFmtId="0" fontId="33" fillId="23" borderId="10" xfId="0" applyFont="1" applyFill="1" applyBorder="1"/>
    <xf numFmtId="0" fontId="33" fillId="23" borderId="11" xfId="0" applyFont="1" applyFill="1" applyBorder="1"/>
    <xf numFmtId="37" fontId="4" fillId="17" borderId="43" xfId="0" applyNumberFormat="1" applyFont="1" applyFill="1" applyBorder="1" applyAlignment="1">
      <alignment horizontal="right"/>
    </xf>
    <xf numFmtId="37" fontId="4" fillId="17" borderId="16" xfId="0" applyNumberFormat="1" applyFont="1" applyFill="1" applyBorder="1"/>
    <xf numFmtId="0" fontId="33" fillId="23" borderId="8" xfId="0" applyFont="1" applyFill="1" applyBorder="1"/>
    <xf numFmtId="0" fontId="33" fillId="23" borderId="0" xfId="0" applyFont="1" applyFill="1"/>
    <xf numFmtId="0" fontId="33" fillId="23" borderId="9" xfId="0" applyFont="1" applyFill="1" applyBorder="1"/>
    <xf numFmtId="14" fontId="18" fillId="20" borderId="63" xfId="14" applyNumberFormat="1" applyFont="1" applyFill="1" applyBorder="1" applyAlignment="1">
      <alignment horizontal="center" wrapText="1"/>
    </xf>
    <xf numFmtId="14" fontId="18" fillId="20" borderId="13" xfId="14" applyNumberFormat="1" applyFont="1" applyFill="1" applyBorder="1" applyAlignment="1">
      <alignment horizontal="center" wrapText="1"/>
    </xf>
    <xf numFmtId="37" fontId="4" fillId="0" borderId="11" xfId="0" applyNumberFormat="1" applyFont="1" applyBorder="1"/>
    <xf numFmtId="37" fontId="4" fillId="0" borderId="35" xfId="0" applyNumberFormat="1" applyFont="1" applyBorder="1" applyAlignment="1" applyProtection="1">
      <alignment horizontal="right"/>
      <protection locked="0"/>
    </xf>
    <xf numFmtId="37" fontId="4" fillId="0" borderId="60" xfId="0" applyNumberFormat="1" applyFont="1" applyBorder="1" applyAlignment="1" applyProtection="1">
      <alignment horizontal="right"/>
      <protection locked="0"/>
    </xf>
    <xf numFmtId="37" fontId="3" fillId="2" borderId="39" xfId="0" applyNumberFormat="1" applyFont="1" applyFill="1" applyBorder="1" applyAlignment="1">
      <alignment horizontal="right"/>
    </xf>
    <xf numFmtId="37" fontId="3" fillId="2" borderId="45" xfId="0" applyNumberFormat="1" applyFont="1" applyFill="1" applyBorder="1" applyAlignment="1">
      <alignment horizontal="right"/>
    </xf>
    <xf numFmtId="164" fontId="9" fillId="0" borderId="0" xfId="6" applyFont="1" applyAlignment="1">
      <alignment horizontal="left" indent="2"/>
    </xf>
    <xf numFmtId="0" fontId="4" fillId="0" borderId="0" xfId="19"/>
    <xf numFmtId="0" fontId="3" fillId="0" borderId="0" xfId="19" applyFont="1"/>
    <xf numFmtId="14" fontId="18" fillId="22" borderId="53" xfId="19" applyNumberFormat="1" applyFont="1" applyFill="1" applyBorder="1" applyAlignment="1">
      <alignment horizontal="center"/>
    </xf>
    <xf numFmtId="14" fontId="18" fillId="22" borderId="54" xfId="19" applyNumberFormat="1" applyFont="1" applyFill="1" applyBorder="1" applyAlignment="1">
      <alignment horizontal="center"/>
    </xf>
    <xf numFmtId="14" fontId="18" fillId="22" borderId="55" xfId="19" applyNumberFormat="1" applyFont="1" applyFill="1" applyBorder="1" applyAlignment="1">
      <alignment horizontal="center"/>
    </xf>
    <xf numFmtId="14" fontId="18" fillId="22" borderId="38" xfId="19" applyNumberFormat="1" applyFont="1" applyFill="1" applyBorder="1" applyAlignment="1">
      <alignment horizontal="center"/>
    </xf>
    <xf numFmtId="37" fontId="4" fillId="3" borderId="35" xfId="0" applyNumberFormat="1" applyFont="1" applyFill="1" applyBorder="1" applyAlignment="1">
      <alignment horizontal="right"/>
    </xf>
    <xf numFmtId="37" fontId="4" fillId="3" borderId="9" xfId="0" applyNumberFormat="1" applyFont="1" applyFill="1" applyBorder="1"/>
    <xf numFmtId="0" fontId="4" fillId="18" borderId="8" xfId="0" applyFont="1" applyFill="1" applyBorder="1" applyAlignment="1">
      <alignment horizontal="left"/>
    </xf>
    <xf numFmtId="0" fontId="4" fillId="18" borderId="0" xfId="0" applyFont="1" applyFill="1"/>
    <xf numFmtId="37" fontId="9" fillId="18" borderId="9" xfId="0" applyNumberFormat="1" applyFont="1" applyFill="1" applyBorder="1"/>
    <xf numFmtId="0" fontId="3" fillId="3" borderId="3" xfId="0" applyFont="1" applyFill="1" applyBorder="1" applyAlignment="1">
      <alignment horizontal="right" vertical="center" wrapText="1"/>
    </xf>
    <xf numFmtId="0" fontId="3" fillId="3" borderId="48" xfId="0" applyFont="1" applyFill="1" applyBorder="1" applyAlignment="1">
      <alignment horizontal="right" vertical="center" wrapText="1"/>
    </xf>
    <xf numFmtId="0" fontId="3" fillId="3" borderId="21" xfId="0" applyFont="1" applyFill="1" applyBorder="1" applyAlignment="1">
      <alignment horizontal="right" vertical="center" wrapText="1"/>
    </xf>
    <xf numFmtId="0" fontId="3" fillId="3" borderId="83" xfId="0" applyFont="1" applyFill="1" applyBorder="1" applyAlignment="1">
      <alignment horizontal="right" vertical="center" wrapText="1"/>
    </xf>
    <xf numFmtId="0" fontId="3" fillId="3" borderId="20" xfId="0" applyFont="1" applyFill="1" applyBorder="1" applyAlignment="1">
      <alignment horizontal="right" vertical="center" wrapText="1"/>
    </xf>
    <xf numFmtId="164" fontId="3" fillId="3" borderId="3" xfId="6" applyFont="1" applyFill="1" applyBorder="1" applyAlignment="1">
      <alignment horizontal="right" vertical="center" wrapText="1"/>
    </xf>
    <xf numFmtId="164" fontId="3" fillId="3" borderId="48" xfId="6" applyFont="1" applyFill="1" applyBorder="1" applyAlignment="1">
      <alignment horizontal="right" vertical="center" wrapText="1"/>
    </xf>
    <xf numFmtId="164" fontId="3" fillId="3" borderId="21" xfId="6" applyFont="1" applyFill="1" applyBorder="1" applyAlignment="1">
      <alignment horizontal="right" vertical="center" wrapText="1"/>
    </xf>
    <xf numFmtId="0" fontId="3" fillId="3" borderId="3" xfId="40" applyFont="1" applyFill="1" applyBorder="1" applyAlignment="1">
      <alignment horizontal="right" vertical="center" wrapText="1"/>
    </xf>
    <xf numFmtId="0" fontId="3" fillId="3" borderId="48" xfId="40" applyFont="1" applyFill="1" applyBorder="1" applyAlignment="1">
      <alignment horizontal="right" vertical="center" wrapText="1"/>
    </xf>
    <xf numFmtId="0" fontId="3" fillId="3" borderId="21" xfId="40" applyFont="1" applyFill="1" applyBorder="1" applyAlignment="1">
      <alignment horizontal="right" vertical="center" wrapText="1"/>
    </xf>
    <xf numFmtId="38" fontId="3" fillId="2" borderId="37" xfId="0" applyNumberFormat="1" applyFont="1" applyFill="1" applyBorder="1"/>
    <xf numFmtId="38" fontId="34" fillId="4" borderId="2" xfId="0" applyNumberFormat="1" applyFont="1" applyFill="1" applyBorder="1"/>
    <xf numFmtId="38" fontId="34" fillId="4" borderId="3" xfId="0" applyNumberFormat="1" applyFont="1" applyFill="1" applyBorder="1"/>
    <xf numFmtId="38" fontId="34" fillId="4" borderId="4" xfId="0" applyNumberFormat="1" applyFont="1" applyFill="1" applyBorder="1"/>
    <xf numFmtId="38" fontId="34" fillId="4" borderId="37" xfId="0" applyNumberFormat="1" applyFont="1" applyFill="1" applyBorder="1"/>
    <xf numFmtId="38" fontId="34" fillId="4" borderId="83" xfId="0" applyNumberFormat="1" applyFont="1" applyFill="1" applyBorder="1"/>
    <xf numFmtId="38" fontId="34" fillId="4" borderId="48" xfId="0" applyNumberFormat="1" applyFont="1" applyFill="1" applyBorder="1"/>
    <xf numFmtId="38" fontId="34" fillId="4" borderId="62" xfId="0" applyNumberFormat="1" applyFont="1" applyFill="1" applyBorder="1"/>
    <xf numFmtId="38" fontId="34" fillId="4" borderId="82" xfId="0" applyNumberFormat="1" applyFont="1" applyFill="1" applyBorder="1"/>
    <xf numFmtId="38" fontId="34" fillId="4" borderId="12" xfId="0" applyNumberFormat="1" applyFont="1" applyFill="1" applyBorder="1"/>
    <xf numFmtId="38" fontId="34" fillId="4" borderId="1" xfId="0" applyNumberFormat="1" applyFont="1" applyFill="1" applyBorder="1"/>
    <xf numFmtId="38" fontId="34" fillId="4" borderId="13" xfId="0" applyNumberFormat="1" applyFont="1" applyFill="1" applyBorder="1"/>
    <xf numFmtId="38" fontId="34" fillId="4" borderId="52" xfId="0" applyNumberFormat="1" applyFont="1" applyFill="1" applyBorder="1"/>
    <xf numFmtId="38" fontId="3" fillId="3" borderId="8" xfId="1" applyNumberFormat="1" applyFont="1" applyFill="1" applyBorder="1" applyProtection="1"/>
    <xf numFmtId="38" fontId="3" fillId="3" borderId="23" xfId="1" applyNumberFormat="1" applyFont="1" applyFill="1" applyBorder="1" applyProtection="1"/>
    <xf numFmtId="38" fontId="3" fillId="3" borderId="10" xfId="1" applyNumberFormat="1" applyFont="1" applyFill="1" applyBorder="1" applyProtection="1"/>
    <xf numFmtId="38" fontId="3" fillId="3" borderId="108" xfId="1" applyNumberFormat="1" applyFont="1" applyFill="1" applyBorder="1" applyProtection="1"/>
    <xf numFmtId="38" fontId="3" fillId="3" borderId="24" xfId="1" applyNumberFormat="1" applyFont="1" applyFill="1" applyBorder="1" applyProtection="1"/>
    <xf numFmtId="0" fontId="19" fillId="20" borderId="2" xfId="40" applyFont="1" applyFill="1" applyBorder="1"/>
    <xf numFmtId="0" fontId="43" fillId="20" borderId="3" xfId="40" applyFont="1" applyFill="1" applyBorder="1"/>
    <xf numFmtId="0" fontId="43" fillId="20" borderId="4" xfId="40" applyFont="1" applyFill="1" applyBorder="1"/>
    <xf numFmtId="177" fontId="34" fillId="3" borderId="3" xfId="40" applyNumberFormat="1" applyFont="1" applyFill="1" applyBorder="1" applyAlignment="1">
      <alignment horizontal="right" vertical="center" wrapText="1"/>
    </xf>
    <xf numFmtId="0" fontId="33" fillId="3" borderId="3" xfId="40" applyFont="1" applyFill="1" applyBorder="1" applyAlignment="1">
      <alignment horizontal="right"/>
    </xf>
    <xf numFmtId="0" fontId="33" fillId="0" borderId="79" xfId="0" applyFont="1" applyBorder="1"/>
    <xf numFmtId="0" fontId="34" fillId="3" borderId="53" xfId="0" applyFont="1" applyFill="1" applyBorder="1"/>
    <xf numFmtId="38" fontId="13" fillId="0" borderId="29" xfId="15" applyNumberFormat="1" applyFont="1" applyFill="1" applyBorder="1" applyProtection="1"/>
    <xf numFmtId="38" fontId="13" fillId="0" borderId="34" xfId="15" applyNumberFormat="1" applyFont="1" applyFill="1" applyBorder="1" applyProtection="1"/>
    <xf numFmtId="38" fontId="13" fillId="0" borderId="27" xfId="15" applyNumberFormat="1" applyFont="1" applyFill="1" applyBorder="1" applyProtection="1"/>
    <xf numFmtId="38" fontId="3" fillId="3" borderId="54" xfId="15" applyNumberFormat="1" applyFont="1" applyFill="1" applyBorder="1" applyProtection="1"/>
    <xf numFmtId="0" fontId="18" fillId="20" borderId="71" xfId="0" applyFont="1" applyFill="1" applyBorder="1" applyAlignment="1">
      <alignment horizontal="center" wrapText="1"/>
    </xf>
    <xf numFmtId="0" fontId="33" fillId="0" borderId="31" xfId="0" applyFont="1" applyBorder="1"/>
    <xf numFmtId="0" fontId="33" fillId="0" borderId="68" xfId="0" applyFont="1" applyBorder="1"/>
    <xf numFmtId="0" fontId="33" fillId="0" borderId="59" xfId="0" applyFont="1" applyBorder="1"/>
    <xf numFmtId="0" fontId="33" fillId="0" borderId="27" xfId="0" applyFont="1" applyBorder="1"/>
    <xf numFmtId="0" fontId="33" fillId="0" borderId="80" xfId="0" applyFont="1" applyBorder="1"/>
    <xf numFmtId="0" fontId="33" fillId="0" borderId="56" xfId="0" applyFont="1" applyBorder="1"/>
    <xf numFmtId="0" fontId="33" fillId="0" borderId="2" xfId="0" applyFont="1" applyBorder="1"/>
    <xf numFmtId="0" fontId="33" fillId="0" borderId="3" xfId="0" applyFont="1" applyBorder="1"/>
    <xf numFmtId="0" fontId="33" fillId="0" borderId="4" xfId="0" applyFont="1" applyBorder="1"/>
    <xf numFmtId="0" fontId="33" fillId="0" borderId="13" xfId="0" applyFont="1" applyBorder="1"/>
    <xf numFmtId="0" fontId="18" fillId="20" borderId="52" xfId="0" applyFont="1" applyFill="1" applyBorder="1" applyAlignment="1">
      <alignment horizontal="center"/>
    </xf>
    <xf numFmtId="38" fontId="4" fillId="17" borderId="50" xfId="0" applyNumberFormat="1" applyFont="1" applyFill="1" applyBorder="1"/>
    <xf numFmtId="38" fontId="8" fillId="17" borderId="50" xfId="0" applyNumberFormat="1" applyFont="1" applyFill="1" applyBorder="1"/>
    <xf numFmtId="37" fontId="3" fillId="3" borderId="42" xfId="0" applyNumberFormat="1" applyFont="1" applyFill="1" applyBorder="1" applyProtection="1">
      <protection locked="0"/>
    </xf>
    <xf numFmtId="0" fontId="18" fillId="24" borderId="38" xfId="0" applyFont="1" applyFill="1" applyBorder="1" applyAlignment="1" applyProtection="1">
      <alignment horizontal="center"/>
      <protection locked="0"/>
    </xf>
    <xf numFmtId="0" fontId="18" fillId="24" borderId="42" xfId="0" applyFont="1" applyFill="1" applyBorder="1" applyAlignment="1" applyProtection="1">
      <alignment horizontal="center"/>
      <protection locked="0"/>
    </xf>
    <xf numFmtId="0" fontId="18" fillId="24" borderId="52" xfId="0" applyFont="1" applyFill="1" applyBorder="1" applyAlignment="1" applyProtection="1">
      <alignment horizontal="center"/>
      <protection locked="0"/>
    </xf>
    <xf numFmtId="0" fontId="3" fillId="24" borderId="38" xfId="0" applyFont="1" applyFill="1" applyBorder="1" applyProtection="1">
      <protection locked="0"/>
    </xf>
    <xf numFmtId="37" fontId="74" fillId="24" borderId="42" xfId="0" applyNumberFormat="1" applyFont="1" applyFill="1" applyBorder="1" applyProtection="1">
      <protection locked="0"/>
    </xf>
    <xf numFmtId="37" fontId="3" fillId="24" borderId="50" xfId="0" applyNumberFormat="1" applyFont="1" applyFill="1" applyBorder="1"/>
    <xf numFmtId="37" fontId="3" fillId="24" borderId="42" xfId="0" applyNumberFormat="1" applyFont="1" applyFill="1" applyBorder="1"/>
    <xf numFmtId="37" fontId="3" fillId="24" borderId="37" xfId="0" applyNumberFormat="1" applyFont="1" applyFill="1" applyBorder="1"/>
    <xf numFmtId="37" fontId="3" fillId="24" borderId="42" xfId="0" applyNumberFormat="1" applyFont="1" applyFill="1" applyBorder="1" applyProtection="1">
      <protection locked="0"/>
    </xf>
    <xf numFmtId="37" fontId="3" fillId="24" borderId="82" xfId="0" applyNumberFormat="1" applyFont="1" applyFill="1" applyBorder="1"/>
    <xf numFmtId="37" fontId="3" fillId="24" borderId="51" xfId="0" applyNumberFormat="1" applyFont="1" applyFill="1" applyBorder="1"/>
    <xf numFmtId="37" fontId="7" fillId="24" borderId="9" xfId="0" applyNumberFormat="1" applyFont="1" applyFill="1" applyBorder="1" applyProtection="1">
      <protection locked="0"/>
    </xf>
    <xf numFmtId="37" fontId="7" fillId="24" borderId="9" xfId="0" applyNumberFormat="1" applyFont="1" applyFill="1" applyBorder="1"/>
    <xf numFmtId="37" fontId="7" fillId="24" borderId="37" xfId="0" applyNumberFormat="1" applyFont="1" applyFill="1" applyBorder="1"/>
    <xf numFmtId="37" fontId="3" fillId="24" borderId="37" xfId="0" applyNumberFormat="1" applyFont="1" applyFill="1" applyBorder="1" applyProtection="1">
      <protection locked="0"/>
    </xf>
    <xf numFmtId="37" fontId="7" fillId="24" borderId="42" xfId="0" applyNumberFormat="1" applyFont="1" applyFill="1" applyBorder="1"/>
    <xf numFmtId="0" fontId="3" fillId="24" borderId="42" xfId="0" applyFont="1" applyFill="1" applyBorder="1"/>
    <xf numFmtId="0" fontId="3" fillId="24" borderId="42" xfId="0" applyFont="1" applyFill="1" applyBorder="1" applyProtection="1">
      <protection locked="0"/>
    </xf>
    <xf numFmtId="0" fontId="3" fillId="3" borderId="8" xfId="0" applyFont="1" applyFill="1" applyBorder="1" applyAlignment="1" applyProtection="1">
      <alignment horizontal="left"/>
      <protection locked="0"/>
    </xf>
    <xf numFmtId="0" fontId="3" fillId="3" borderId="0" xfId="0" applyFont="1" applyFill="1" applyProtection="1">
      <protection locked="0"/>
    </xf>
    <xf numFmtId="17" fontId="18" fillId="22" borderId="53" xfId="0" applyNumberFormat="1" applyFont="1" applyFill="1" applyBorder="1" applyAlignment="1">
      <alignment horizontal="center"/>
    </xf>
    <xf numFmtId="17" fontId="18" fillId="22" borderId="71" xfId="0" applyNumberFormat="1" applyFont="1" applyFill="1" applyBorder="1" applyAlignment="1">
      <alignment horizontal="center"/>
    </xf>
    <xf numFmtId="17" fontId="18" fillId="22" borderId="3" xfId="0" applyNumberFormat="1" applyFont="1" applyFill="1" applyBorder="1" applyAlignment="1">
      <alignment horizontal="center"/>
    </xf>
    <xf numFmtId="17" fontId="18" fillId="22" borderId="37" xfId="0" applyNumberFormat="1" applyFont="1" applyFill="1" applyBorder="1" applyAlignment="1">
      <alignment horizontal="center"/>
    </xf>
    <xf numFmtId="17" fontId="18" fillId="22" borderId="53" xfId="0" applyNumberFormat="1" applyFont="1" applyFill="1" applyBorder="1" applyAlignment="1">
      <alignment horizontal="center" wrapText="1"/>
    </xf>
    <xf numFmtId="17" fontId="18" fillId="22" borderId="55" xfId="0" applyNumberFormat="1" applyFont="1" applyFill="1" applyBorder="1" applyAlignment="1">
      <alignment horizontal="center" wrapText="1"/>
    </xf>
    <xf numFmtId="17" fontId="18" fillId="22" borderId="37" xfId="0" applyNumberFormat="1" applyFont="1" applyFill="1" applyBorder="1" applyAlignment="1">
      <alignment horizontal="center" wrapText="1"/>
    </xf>
    <xf numFmtId="14" fontId="3" fillId="0" borderId="0" xfId="39" applyNumberFormat="1" applyFont="1" applyAlignment="1">
      <alignment horizontal="left"/>
    </xf>
    <xf numFmtId="0" fontId="18" fillId="20" borderId="7" xfId="0" applyFont="1" applyFill="1" applyBorder="1" applyAlignment="1" applyProtection="1">
      <alignment horizontal="center"/>
      <protection locked="0"/>
    </xf>
    <xf numFmtId="0" fontId="18" fillId="20" borderId="64" xfId="0" applyFont="1" applyFill="1" applyBorder="1" applyAlignment="1">
      <alignment horizontal="center"/>
    </xf>
    <xf numFmtId="164" fontId="14" fillId="15" borderId="110" xfId="32" applyNumberFormat="1" applyFont="1" applyBorder="1" applyAlignment="1">
      <alignment horizontal="left"/>
    </xf>
    <xf numFmtId="14" fontId="8" fillId="16" borderId="0" xfId="5" applyNumberFormat="1" applyFont="1" applyFill="1" applyAlignment="1">
      <alignment horizontal="left"/>
    </xf>
    <xf numFmtId="178" fontId="4" fillId="0" borderId="0" xfId="24" applyNumberFormat="1" applyFont="1" applyFill="1" applyBorder="1" applyAlignment="1">
      <alignment wrapText="1"/>
    </xf>
    <xf numFmtId="178" fontId="4" fillId="0" borderId="9" xfId="24" applyNumberFormat="1" applyFont="1" applyFill="1" applyBorder="1" applyAlignment="1">
      <alignment wrapText="1"/>
    </xf>
    <xf numFmtId="178" fontId="4" fillId="0" borderId="0" xfId="2" applyNumberFormat="1" applyFont="1" applyFill="1" applyBorder="1" applyAlignment="1">
      <alignment wrapText="1"/>
    </xf>
    <xf numFmtId="178" fontId="4" fillId="0" borderId="9" xfId="2" applyNumberFormat="1" applyFont="1" applyFill="1" applyBorder="1" applyAlignment="1">
      <alignment wrapText="1"/>
    </xf>
    <xf numFmtId="37" fontId="9" fillId="17" borderId="16" xfId="0" applyNumberFormat="1" applyFont="1" applyFill="1" applyBorder="1"/>
    <xf numFmtId="0" fontId="4" fillId="18" borderId="26" xfId="0" applyFont="1" applyFill="1" applyBorder="1" applyAlignment="1">
      <alignment horizontal="center"/>
    </xf>
    <xf numFmtId="0" fontId="7" fillId="18" borderId="5" xfId="0" applyFont="1" applyFill="1" applyBorder="1" applyAlignment="1">
      <alignment horizontal="center"/>
    </xf>
    <xf numFmtId="0" fontId="7" fillId="18" borderId="6" xfId="0" applyFont="1" applyFill="1" applyBorder="1"/>
    <xf numFmtId="37" fontId="7" fillId="18" borderId="6" xfId="0" applyNumberFormat="1" applyFont="1" applyFill="1" applyBorder="1"/>
    <xf numFmtId="14" fontId="18" fillId="20" borderId="42" xfId="19" applyNumberFormat="1" applyFont="1" applyFill="1" applyBorder="1" applyAlignment="1">
      <alignment horizontal="center" vertical="center"/>
    </xf>
    <xf numFmtId="14" fontId="18" fillId="20" borderId="9" xfId="19" applyNumberFormat="1" applyFont="1" applyFill="1" applyBorder="1" applyAlignment="1">
      <alignment horizontal="center" vertical="center"/>
    </xf>
    <xf numFmtId="10" fontId="4" fillId="0" borderId="38" xfId="38" applyNumberFormat="1" applyFont="1" applyBorder="1" applyAlignment="1" applyProtection="1">
      <alignment horizontal="center"/>
    </xf>
    <xf numFmtId="10" fontId="4" fillId="0" borderId="42" xfId="38" applyNumberFormat="1" applyFont="1" applyBorder="1" applyAlignment="1" applyProtection="1">
      <alignment horizontal="center"/>
    </xf>
    <xf numFmtId="10" fontId="3" fillId="3" borderId="37" xfId="38" applyNumberFormat="1" applyFont="1" applyFill="1" applyBorder="1" applyAlignment="1" applyProtection="1">
      <alignment horizontal="center"/>
    </xf>
    <xf numFmtId="178" fontId="4" fillId="0" borderId="38" xfId="37" applyNumberFormat="1" applyFont="1" applyFill="1" applyBorder="1" applyAlignment="1" applyProtection="1">
      <alignment horizontal="center"/>
    </xf>
    <xf numFmtId="178" fontId="4" fillId="0" borderId="7" xfId="37" applyNumberFormat="1" applyFont="1" applyFill="1" applyBorder="1" applyAlignment="1" applyProtection="1">
      <alignment horizontal="center"/>
    </xf>
    <xf numFmtId="178" fontId="4" fillId="17" borderId="7" xfId="37" applyNumberFormat="1" applyFont="1" applyFill="1" applyBorder="1" applyAlignment="1" applyProtection="1">
      <alignment horizontal="center"/>
    </xf>
    <xf numFmtId="178" fontId="4" fillId="17" borderId="38" xfId="37" applyNumberFormat="1" applyFont="1" applyFill="1" applyBorder="1" applyAlignment="1" applyProtection="1">
      <alignment horizontal="center"/>
    </xf>
    <xf numFmtId="178" fontId="4" fillId="0" borderId="42" xfId="37" applyNumberFormat="1" applyFont="1" applyFill="1" applyBorder="1" applyAlignment="1" applyProtection="1">
      <alignment horizontal="center"/>
    </xf>
    <xf numFmtId="178" fontId="4" fillId="0" borderId="9" xfId="37" applyNumberFormat="1" applyFont="1" applyFill="1" applyBorder="1" applyAlignment="1" applyProtection="1">
      <alignment horizontal="center"/>
    </xf>
    <xf numFmtId="178" fontId="4" fillId="17" borderId="9" xfId="37" applyNumberFormat="1" applyFont="1" applyFill="1" applyBorder="1" applyAlignment="1" applyProtection="1">
      <alignment horizontal="center"/>
    </xf>
    <xf numFmtId="178" fontId="4" fillId="17" borderId="42" xfId="37" applyNumberFormat="1" applyFont="1" applyFill="1" applyBorder="1" applyAlignment="1" applyProtection="1">
      <alignment horizontal="center"/>
    </xf>
    <xf numFmtId="178" fontId="3" fillId="3" borderId="37" xfId="37" applyNumberFormat="1" applyFont="1" applyFill="1" applyBorder="1" applyAlignment="1" applyProtection="1">
      <alignment horizontal="center"/>
    </xf>
    <xf numFmtId="0" fontId="4" fillId="0" borderId="5" xfId="19" applyBorder="1" applyAlignment="1" applyProtection="1">
      <alignment horizontal="left"/>
      <protection locked="0"/>
    </xf>
    <xf numFmtId="0" fontId="4" fillId="0" borderId="8" xfId="19" applyBorder="1" applyAlignment="1" applyProtection="1">
      <alignment horizontal="left"/>
      <protection locked="0"/>
    </xf>
    <xf numFmtId="0" fontId="4" fillId="0" borderId="39" xfId="19" applyBorder="1" applyProtection="1">
      <protection locked="0"/>
    </xf>
    <xf numFmtId="0" fontId="4" fillId="0" borderId="60" xfId="19" applyBorder="1" applyProtection="1">
      <protection locked="0"/>
    </xf>
    <xf numFmtId="0" fontId="4" fillId="0" borderId="60" xfId="0" applyFont="1" applyBorder="1"/>
    <xf numFmtId="0" fontId="4" fillId="0" borderId="29" xfId="19" applyBorder="1" applyProtection="1">
      <protection locked="0"/>
    </xf>
    <xf numFmtId="178" fontId="4" fillId="0" borderId="29" xfId="2" applyNumberFormat="1" applyFont="1" applyFill="1" applyBorder="1"/>
    <xf numFmtId="178" fontId="4" fillId="0" borderId="11" xfId="2" applyNumberFormat="1" applyFont="1" applyFill="1" applyBorder="1"/>
    <xf numFmtId="0" fontId="4" fillId="0" borderId="60" xfId="0" applyFont="1" applyBorder="1" applyAlignment="1">
      <alignment wrapText="1"/>
    </xf>
    <xf numFmtId="178" fontId="4" fillId="0" borderId="28" xfId="2" applyNumberFormat="1" applyFont="1" applyFill="1" applyBorder="1"/>
    <xf numFmtId="178" fontId="4" fillId="0" borderId="9" xfId="2" applyNumberFormat="1" applyFont="1" applyFill="1" applyBorder="1"/>
    <xf numFmtId="178" fontId="3" fillId="3" borderId="54" xfId="2" applyNumberFormat="1" applyFont="1" applyFill="1" applyBorder="1" applyAlignment="1">
      <alignment vertical="center"/>
    </xf>
    <xf numFmtId="178" fontId="3" fillId="3" borderId="4" xfId="2" applyNumberFormat="1" applyFont="1" applyFill="1" applyBorder="1" applyAlignment="1">
      <alignment vertical="center"/>
    </xf>
    <xf numFmtId="178" fontId="4" fillId="16" borderId="91" xfId="15" applyNumberFormat="1" applyFont="1" applyFill="1" applyBorder="1" applyProtection="1">
      <protection locked="0"/>
    </xf>
    <xf numFmtId="178" fontId="4" fillId="16" borderId="15" xfId="15" applyNumberFormat="1" applyFont="1" applyFill="1" applyBorder="1" applyProtection="1">
      <protection locked="0"/>
    </xf>
    <xf numFmtId="178" fontId="4" fillId="16" borderId="50" xfId="15" applyNumberFormat="1" applyFont="1" applyFill="1" applyBorder="1" applyProtection="1">
      <protection locked="0"/>
    </xf>
    <xf numFmtId="178" fontId="4" fillId="16" borderId="21" xfId="15" applyNumberFormat="1" applyFont="1" applyFill="1" applyBorder="1" applyProtection="1">
      <protection locked="0"/>
    </xf>
    <xf numFmtId="178" fontId="4" fillId="16" borderId="51" xfId="15" applyNumberFormat="1" applyFont="1" applyFill="1" applyBorder="1" applyProtection="1">
      <protection locked="0"/>
    </xf>
    <xf numFmtId="178" fontId="34" fillId="3" borderId="92" xfId="18" applyNumberFormat="1" applyFont="1" applyFill="1" applyBorder="1" applyAlignment="1">
      <alignment horizontal="right" vertical="center"/>
    </xf>
    <xf numFmtId="178" fontId="34" fillId="3" borderId="94" xfId="18" applyNumberFormat="1" applyFont="1" applyFill="1" applyBorder="1" applyAlignment="1">
      <alignment horizontal="right" vertical="center"/>
    </xf>
    <xf numFmtId="178" fontId="4" fillId="16" borderId="88" xfId="15" applyNumberFormat="1" applyFont="1" applyFill="1" applyBorder="1" applyProtection="1">
      <protection locked="0"/>
    </xf>
    <xf numFmtId="178" fontId="4" fillId="16" borderId="84" xfId="15" applyNumberFormat="1" applyFont="1" applyFill="1" applyBorder="1" applyProtection="1">
      <protection locked="0"/>
    </xf>
    <xf numFmtId="178" fontId="4" fillId="16" borderId="89" xfId="15" applyNumberFormat="1" applyFont="1" applyFill="1" applyBorder="1" applyProtection="1">
      <protection locked="0"/>
    </xf>
    <xf numFmtId="178" fontId="4" fillId="16" borderId="85" xfId="15" applyNumberFormat="1" applyFont="1" applyFill="1" applyBorder="1" applyProtection="1">
      <protection locked="0"/>
    </xf>
    <xf numFmtId="178" fontId="4" fillId="16" borderId="90" xfId="15" applyNumberFormat="1" applyFont="1" applyFill="1" applyBorder="1" applyProtection="1">
      <protection locked="0"/>
    </xf>
    <xf numFmtId="178" fontId="4" fillId="16" borderId="86" xfId="15" applyNumberFormat="1" applyFont="1" applyFill="1" applyBorder="1" applyProtection="1">
      <protection locked="0"/>
    </xf>
    <xf numFmtId="178" fontId="34" fillId="3" borderId="93" xfId="18" applyNumberFormat="1" applyFont="1" applyFill="1" applyBorder="1"/>
    <xf numFmtId="178" fontId="34" fillId="3" borderId="90" xfId="0" applyNumberFormat="1" applyFont="1" applyFill="1" applyBorder="1"/>
    <xf numFmtId="0" fontId="3" fillId="3" borderId="98" xfId="0" applyFont="1" applyFill="1" applyBorder="1" applyAlignment="1">
      <alignment horizontal="right" vertical="center" wrapText="1"/>
    </xf>
    <xf numFmtId="0" fontId="3" fillId="3" borderId="53" xfId="19" applyFont="1" applyFill="1" applyBorder="1" applyAlignment="1" applyProtection="1">
      <alignment horizontal="right"/>
      <protection locked="0"/>
    </xf>
    <xf numFmtId="0" fontId="18" fillId="20" borderId="69" xfId="0" applyFont="1" applyFill="1" applyBorder="1" applyAlignment="1">
      <alignment horizontal="center" vertical="center" wrapText="1"/>
    </xf>
    <xf numFmtId="14" fontId="4" fillId="0" borderId="34" xfId="0" applyNumberFormat="1" applyFont="1" applyBorder="1" applyAlignment="1">
      <alignment horizontal="center"/>
    </xf>
    <xf numFmtId="14" fontId="4" fillId="0" borderId="39" xfId="0" applyNumberFormat="1" applyFont="1" applyBorder="1" applyAlignment="1">
      <alignment horizontal="center"/>
    </xf>
    <xf numFmtId="14" fontId="4" fillId="0" borderId="40" xfId="0" applyNumberFormat="1" applyFont="1" applyBorder="1" applyAlignment="1">
      <alignment horizontal="center"/>
    </xf>
    <xf numFmtId="14" fontId="4" fillId="0" borderId="43" xfId="0" applyNumberFormat="1" applyFont="1" applyBorder="1" applyAlignment="1">
      <alignment horizontal="center"/>
    </xf>
    <xf numFmtId="14" fontId="4" fillId="0" borderId="45" xfId="0" applyNumberFormat="1" applyFont="1" applyBorder="1" applyAlignment="1">
      <alignment horizontal="center"/>
    </xf>
    <xf numFmtId="14" fontId="4" fillId="0" borderId="46" xfId="0" applyNumberFormat="1" applyFont="1" applyBorder="1" applyAlignment="1">
      <alignment horizontal="center"/>
    </xf>
    <xf numFmtId="178" fontId="3" fillId="3" borderId="54" xfId="0" applyNumberFormat="1" applyFont="1" applyFill="1" applyBorder="1" applyAlignment="1">
      <alignment wrapText="1"/>
    </xf>
    <xf numFmtId="178" fontId="3" fillId="3" borderId="75" xfId="0" applyNumberFormat="1" applyFont="1" applyFill="1" applyBorder="1" applyAlignment="1">
      <alignment wrapText="1"/>
    </xf>
    <xf numFmtId="178" fontId="3" fillId="3" borderId="37" xfId="0" applyNumberFormat="1" applyFont="1" applyFill="1" applyBorder="1" applyAlignment="1">
      <alignment wrapText="1"/>
    </xf>
    <xf numFmtId="178" fontId="4" fillId="0" borderId="40" xfId="21" applyNumberFormat="1" applyFont="1" applyFill="1" applyBorder="1" applyAlignment="1"/>
    <xf numFmtId="178" fontId="4" fillId="0" borderId="34" xfId="21" applyNumberFormat="1" applyFont="1" applyFill="1" applyBorder="1" applyAlignment="1"/>
    <xf numFmtId="178" fontId="4" fillId="0" borderId="46" xfId="21" applyNumberFormat="1" applyFont="1" applyFill="1" applyBorder="1" applyAlignment="1"/>
    <xf numFmtId="178" fontId="4" fillId="0" borderId="70" xfId="2" applyNumberFormat="1" applyFont="1" applyFill="1" applyBorder="1" applyProtection="1">
      <protection locked="0"/>
    </xf>
    <xf numFmtId="0" fontId="18" fillId="22" borderId="72" xfId="19" applyFont="1" applyFill="1" applyBorder="1" applyAlignment="1" applyProtection="1">
      <alignment horizontal="center"/>
      <protection locked="0"/>
    </xf>
    <xf numFmtId="0" fontId="18" fillId="22" borderId="74" xfId="19" applyFont="1" applyFill="1" applyBorder="1" applyAlignment="1" applyProtection="1">
      <alignment horizontal="center"/>
      <protection locked="0"/>
    </xf>
    <xf numFmtId="0" fontId="18" fillId="22" borderId="69" xfId="19" applyFont="1" applyFill="1" applyBorder="1" applyAlignment="1" applyProtection="1">
      <alignment horizontal="center"/>
      <protection locked="0"/>
    </xf>
    <xf numFmtId="0" fontId="18" fillId="22" borderId="81" xfId="19" applyFont="1" applyFill="1" applyBorder="1" applyAlignment="1" applyProtection="1">
      <alignment horizontal="center" wrapText="1"/>
      <protection locked="0"/>
    </xf>
    <xf numFmtId="0" fontId="34" fillId="3" borderId="77" xfId="0" applyFont="1" applyFill="1" applyBorder="1" applyAlignment="1">
      <alignment horizontal="right"/>
    </xf>
    <xf numFmtId="0" fontId="4" fillId="0" borderId="34" xfId="19" applyBorder="1" applyProtection="1">
      <protection locked="0"/>
    </xf>
    <xf numFmtId="0" fontId="4" fillId="0" borderId="40" xfId="19" applyBorder="1" applyProtection="1">
      <protection locked="0"/>
    </xf>
    <xf numFmtId="0" fontId="4" fillId="0" borderId="43" xfId="19" applyBorder="1" applyProtection="1">
      <protection locked="0"/>
    </xf>
    <xf numFmtId="0" fontId="4" fillId="0" borderId="45" xfId="19" applyBorder="1" applyProtection="1">
      <protection locked="0"/>
    </xf>
    <xf numFmtId="0" fontId="4" fillId="0" borderId="46" xfId="19" applyBorder="1" applyProtection="1">
      <protection locked="0"/>
    </xf>
    <xf numFmtId="178" fontId="4" fillId="0" borderId="41" xfId="2" applyNumberFormat="1" applyFont="1" applyFill="1" applyBorder="1" applyProtection="1">
      <protection locked="0"/>
    </xf>
    <xf numFmtId="178" fontId="4" fillId="0" borderId="44" xfId="2" applyNumberFormat="1" applyFont="1" applyFill="1" applyBorder="1" applyProtection="1">
      <protection locked="0"/>
    </xf>
    <xf numFmtId="178" fontId="4" fillId="0" borderId="47" xfId="2" applyNumberFormat="1" applyFont="1" applyFill="1" applyBorder="1" applyProtection="1">
      <protection locked="0"/>
    </xf>
    <xf numFmtId="178" fontId="4" fillId="3" borderId="70" xfId="2" applyNumberFormat="1" applyFont="1" applyFill="1" applyBorder="1" applyProtection="1"/>
    <xf numFmtId="0" fontId="34" fillId="3" borderId="12" xfId="0" applyFont="1" applyFill="1" applyBorder="1"/>
    <xf numFmtId="0" fontId="34" fillId="3" borderId="1" xfId="0" applyFont="1" applyFill="1" applyBorder="1"/>
    <xf numFmtId="178" fontId="3" fillId="3" borderId="70" xfId="2" applyNumberFormat="1" applyFont="1" applyFill="1" applyBorder="1" applyProtection="1"/>
    <xf numFmtId="0" fontId="18" fillId="20" borderId="109" xfId="0" applyFont="1" applyFill="1" applyBorder="1" applyAlignment="1">
      <alignment horizontal="center" vertical="center" wrapText="1"/>
    </xf>
    <xf numFmtId="178" fontId="4" fillId="0" borderId="58" xfId="21" applyNumberFormat="1" applyFont="1" applyFill="1" applyBorder="1" applyAlignment="1"/>
    <xf numFmtId="178" fontId="4" fillId="0" borderId="32" xfId="21" applyNumberFormat="1" applyFont="1" applyFill="1" applyBorder="1" applyAlignment="1"/>
    <xf numFmtId="178" fontId="4" fillId="0" borderId="61" xfId="21" applyNumberFormat="1" applyFont="1" applyFill="1" applyBorder="1" applyAlignment="1"/>
    <xf numFmtId="178" fontId="3" fillId="17" borderId="82" xfId="0" applyNumberFormat="1" applyFont="1" applyFill="1" applyBorder="1" applyAlignment="1">
      <alignment wrapText="1"/>
    </xf>
    <xf numFmtId="178" fontId="3" fillId="17" borderId="50" xfId="0" applyNumberFormat="1" applyFont="1" applyFill="1" applyBorder="1" applyAlignment="1">
      <alignment wrapText="1"/>
    </xf>
    <xf numFmtId="178" fontId="3" fillId="17" borderId="51" xfId="0" applyNumberFormat="1" applyFont="1" applyFill="1" applyBorder="1" applyAlignment="1">
      <alignment wrapText="1"/>
    </xf>
    <xf numFmtId="0" fontId="18" fillId="22" borderId="38" xfId="19" applyFont="1" applyFill="1" applyBorder="1" applyAlignment="1" applyProtection="1">
      <alignment horizontal="center"/>
      <protection locked="0"/>
    </xf>
    <xf numFmtId="0" fontId="4" fillId="16" borderId="39" xfId="19" applyFill="1" applyBorder="1" applyProtection="1">
      <protection locked="0"/>
    </xf>
    <xf numFmtId="178" fontId="4" fillId="16" borderId="41" xfId="2" applyNumberFormat="1" applyFont="1" applyFill="1" applyBorder="1" applyProtection="1">
      <protection locked="0"/>
    </xf>
    <xf numFmtId="0" fontId="4" fillId="16" borderId="43" xfId="19" applyFill="1" applyBorder="1" applyProtection="1">
      <protection locked="0"/>
    </xf>
    <xf numFmtId="178" fontId="4" fillId="16" borderId="44" xfId="2" applyNumberFormat="1" applyFont="1" applyFill="1" applyBorder="1" applyProtection="1">
      <protection locked="0"/>
    </xf>
    <xf numFmtId="0" fontId="4" fillId="16" borderId="45" xfId="19" applyFill="1" applyBorder="1" applyProtection="1">
      <protection locked="0"/>
    </xf>
    <xf numFmtId="178" fontId="4" fillId="16" borderId="47" xfId="2" applyNumberFormat="1" applyFont="1" applyFill="1" applyBorder="1" applyProtection="1">
      <protection locked="0"/>
    </xf>
    <xf numFmtId="0" fontId="18" fillId="22" borderId="7" xfId="19" applyFont="1" applyFill="1" applyBorder="1" applyAlignment="1" applyProtection="1">
      <alignment horizontal="center"/>
      <protection locked="0"/>
    </xf>
    <xf numFmtId="178" fontId="3" fillId="3" borderId="13" xfId="2" applyNumberFormat="1" applyFont="1" applyFill="1" applyBorder="1" applyProtection="1"/>
    <xf numFmtId="178" fontId="4" fillId="0" borderId="49" xfId="2" applyNumberFormat="1" applyFont="1" applyFill="1" applyBorder="1"/>
    <xf numFmtId="178" fontId="4" fillId="0" borderId="50" xfId="2" applyNumberFormat="1" applyFont="1" applyFill="1" applyBorder="1"/>
    <xf numFmtId="178" fontId="4" fillId="0" borderId="51" xfId="2" applyNumberFormat="1" applyFont="1" applyFill="1" applyBorder="1"/>
    <xf numFmtId="178" fontId="48" fillId="3" borderId="52" xfId="2" applyNumberFormat="1" applyFont="1" applyFill="1" applyBorder="1"/>
    <xf numFmtId="0" fontId="76" fillId="3" borderId="12" xfId="0" applyFont="1" applyFill="1" applyBorder="1" applyAlignment="1">
      <alignment horizontal="right"/>
    </xf>
    <xf numFmtId="178" fontId="4" fillId="16" borderId="34" xfId="2" applyNumberFormat="1" applyFont="1" applyFill="1" applyBorder="1"/>
    <xf numFmtId="178" fontId="4" fillId="16" borderId="46" xfId="2" applyNumberFormat="1" applyFont="1" applyFill="1" applyBorder="1"/>
    <xf numFmtId="178" fontId="3" fillId="3" borderId="54" xfId="2" applyNumberFormat="1" applyFont="1" applyFill="1" applyBorder="1"/>
    <xf numFmtId="178" fontId="3" fillId="3" borderId="55" xfId="2" applyNumberFormat="1" applyFont="1" applyFill="1" applyBorder="1"/>
    <xf numFmtId="0" fontId="4" fillId="16" borderId="60" xfId="0" applyFont="1" applyFill="1" applyBorder="1"/>
    <xf numFmtId="178" fontId="4" fillId="16" borderId="29" xfId="2" applyNumberFormat="1" applyFont="1" applyFill="1" applyBorder="1"/>
    <xf numFmtId="178" fontId="76" fillId="17" borderId="29" xfId="2" applyNumberFormat="1" applyFont="1" applyFill="1" applyBorder="1"/>
    <xf numFmtId="178" fontId="76" fillId="17" borderId="59" xfId="2" applyNumberFormat="1" applyFont="1" applyFill="1" applyBorder="1"/>
    <xf numFmtId="178" fontId="76" fillId="17" borderId="34" xfId="2" applyNumberFormat="1" applyFont="1" applyFill="1" applyBorder="1"/>
    <xf numFmtId="178" fontId="76" fillId="17" borderId="44" xfId="2" applyNumberFormat="1" applyFont="1" applyFill="1" applyBorder="1"/>
    <xf numFmtId="178" fontId="3" fillId="17" borderId="34" xfId="2" applyNumberFormat="1" applyFont="1" applyFill="1" applyBorder="1"/>
    <xf numFmtId="178" fontId="3" fillId="17" borderId="46" xfId="2" applyNumberFormat="1" applyFont="1" applyFill="1" applyBorder="1"/>
    <xf numFmtId="178" fontId="76" fillId="17" borderId="47" xfId="2" applyNumberFormat="1" applyFont="1" applyFill="1" applyBorder="1"/>
    <xf numFmtId="0" fontId="4" fillId="16" borderId="39" xfId="0" applyFont="1" applyFill="1" applyBorder="1"/>
    <xf numFmtId="0" fontId="34" fillId="3" borderId="67" xfId="0" applyFont="1" applyFill="1" applyBorder="1"/>
    <xf numFmtId="0" fontId="34" fillId="3" borderId="13" xfId="0" applyFont="1" applyFill="1" applyBorder="1"/>
    <xf numFmtId="178" fontId="33" fillId="0" borderId="39" xfId="2" applyNumberFormat="1" applyFont="1" applyBorder="1"/>
    <xf numFmtId="178" fontId="33" fillId="0" borderId="43" xfId="2" applyNumberFormat="1" applyFont="1" applyBorder="1"/>
    <xf numFmtId="178" fontId="33" fillId="0" borderId="45" xfId="2" applyNumberFormat="1" applyFont="1" applyBorder="1"/>
    <xf numFmtId="178" fontId="34" fillId="3" borderId="63" xfId="0" applyNumberFormat="1" applyFont="1" applyFill="1" applyBorder="1"/>
    <xf numFmtId="0" fontId="18" fillId="20" borderId="72" xfId="19" applyFont="1" applyFill="1" applyBorder="1" applyAlignment="1" applyProtection="1">
      <alignment horizontal="center"/>
      <protection locked="0"/>
    </xf>
    <xf numFmtId="0" fontId="18" fillId="20" borderId="69" xfId="19" applyFont="1" applyFill="1" applyBorder="1" applyAlignment="1" applyProtection="1">
      <alignment horizontal="center"/>
      <protection locked="0"/>
    </xf>
    <xf numFmtId="0" fontId="18" fillId="20" borderId="81" xfId="19" applyFont="1" applyFill="1" applyBorder="1" applyAlignment="1" applyProtection="1">
      <alignment horizontal="center"/>
      <protection locked="0"/>
    </xf>
    <xf numFmtId="178" fontId="4" fillId="0" borderId="40" xfId="2" applyNumberFormat="1" applyFont="1" applyFill="1" applyBorder="1" applyProtection="1">
      <protection locked="0"/>
    </xf>
    <xf numFmtId="178" fontId="4" fillId="0" borderId="34" xfId="2" applyNumberFormat="1" applyFont="1" applyFill="1" applyBorder="1" applyProtection="1">
      <protection locked="0"/>
    </xf>
    <xf numFmtId="178" fontId="4" fillId="0" borderId="46" xfId="2" applyNumberFormat="1" applyFont="1" applyFill="1" applyBorder="1" applyProtection="1">
      <protection locked="0"/>
    </xf>
    <xf numFmtId="178" fontId="3" fillId="3" borderId="67" xfId="2" applyNumberFormat="1" applyFont="1" applyFill="1" applyBorder="1" applyProtection="1"/>
    <xf numFmtId="0" fontId="18" fillId="22" borderId="81" xfId="19" applyFont="1" applyFill="1" applyBorder="1" applyAlignment="1" applyProtection="1">
      <alignment horizontal="center"/>
      <protection locked="0"/>
    </xf>
    <xf numFmtId="0" fontId="48" fillId="3" borderId="12" xfId="19" applyFont="1" applyFill="1" applyBorder="1" applyProtection="1">
      <protection locked="0"/>
    </xf>
    <xf numFmtId="0" fontId="48" fillId="3" borderId="1" xfId="19" applyFont="1" applyFill="1" applyBorder="1" applyProtection="1">
      <protection locked="0"/>
    </xf>
    <xf numFmtId="0" fontId="48" fillId="3" borderId="1" xfId="19" applyFont="1" applyFill="1" applyBorder="1" applyAlignment="1" applyProtection="1">
      <alignment horizontal="right"/>
      <protection locked="0"/>
    </xf>
    <xf numFmtId="178" fontId="3" fillId="3" borderId="63" xfId="2" applyNumberFormat="1" applyFont="1" applyFill="1" applyBorder="1" applyProtection="1"/>
    <xf numFmtId="178" fontId="3" fillId="17" borderId="41" xfId="2" applyNumberFormat="1" applyFont="1" applyFill="1" applyBorder="1" applyProtection="1"/>
    <xf numFmtId="178" fontId="3" fillId="17" borderId="44" xfId="2" applyNumberFormat="1" applyFont="1" applyFill="1" applyBorder="1" applyProtection="1"/>
    <xf numFmtId="178" fontId="3" fillId="17" borderId="47" xfId="2" applyNumberFormat="1" applyFont="1" applyFill="1" applyBorder="1" applyProtection="1"/>
    <xf numFmtId="0" fontId="18" fillId="22" borderId="6" xfId="19" applyFont="1" applyFill="1" applyBorder="1" applyAlignment="1" applyProtection="1">
      <alignment horizontal="center"/>
      <protection locked="0"/>
    </xf>
    <xf numFmtId="178" fontId="4" fillId="16" borderId="58" xfId="2" applyNumberFormat="1" applyFont="1" applyFill="1" applyBorder="1" applyProtection="1">
      <protection locked="0"/>
    </xf>
    <xf numFmtId="178" fontId="4" fillId="16" borderId="32" xfId="2" applyNumberFormat="1" applyFont="1" applyFill="1" applyBorder="1" applyProtection="1">
      <protection locked="0"/>
    </xf>
    <xf numFmtId="178" fontId="4" fillId="16" borderId="61" xfId="2" applyNumberFormat="1" applyFont="1" applyFill="1" applyBorder="1" applyProtection="1">
      <protection locked="0"/>
    </xf>
    <xf numFmtId="178" fontId="3" fillId="3" borderId="1" xfId="2" applyNumberFormat="1" applyFont="1" applyFill="1" applyBorder="1" applyProtection="1"/>
    <xf numFmtId="178" fontId="3" fillId="17" borderId="39" xfId="2" applyNumberFormat="1" applyFont="1" applyFill="1" applyBorder="1" applyProtection="1"/>
    <xf numFmtId="178" fontId="3" fillId="17" borderId="43" xfId="2" applyNumberFormat="1" applyFont="1" applyFill="1" applyBorder="1" applyProtection="1"/>
    <xf numFmtId="178" fontId="3" fillId="17" borderId="45" xfId="2" applyNumberFormat="1" applyFont="1" applyFill="1" applyBorder="1" applyProtection="1"/>
    <xf numFmtId="178" fontId="4" fillId="16" borderId="78" xfId="2" applyNumberFormat="1" applyFont="1" applyFill="1" applyBorder="1" applyProtection="1">
      <protection locked="0"/>
    </xf>
    <xf numFmtId="178" fontId="4" fillId="16" borderId="33" xfId="2" applyNumberFormat="1" applyFont="1" applyFill="1" applyBorder="1" applyProtection="1">
      <protection locked="0"/>
    </xf>
    <xf numFmtId="178" fontId="4" fillId="16" borderId="68" xfId="2" applyNumberFormat="1" applyFont="1" applyFill="1" applyBorder="1" applyProtection="1">
      <protection locked="0"/>
    </xf>
    <xf numFmtId="178" fontId="3" fillId="3" borderId="77" xfId="2" applyNumberFormat="1" applyFont="1" applyFill="1" applyBorder="1" applyProtection="1"/>
    <xf numFmtId="178" fontId="4" fillId="16" borderId="39" xfId="2" applyNumberFormat="1" applyFont="1" applyFill="1" applyBorder="1" applyProtection="1">
      <protection locked="0"/>
    </xf>
    <xf numFmtId="178" fontId="4" fillId="16" borderId="43" xfId="2" applyNumberFormat="1" applyFont="1" applyFill="1" applyBorder="1" applyProtection="1">
      <protection locked="0"/>
    </xf>
    <xf numFmtId="178" fontId="4" fillId="16" borderId="45" xfId="2" applyNumberFormat="1" applyFont="1" applyFill="1" applyBorder="1" applyProtection="1">
      <protection locked="0"/>
    </xf>
    <xf numFmtId="0" fontId="4" fillId="16" borderId="48" xfId="19" applyFill="1" applyBorder="1" applyProtection="1">
      <protection locked="0"/>
    </xf>
    <xf numFmtId="0" fontId="4" fillId="16" borderId="15" xfId="19" applyFill="1" applyBorder="1" applyProtection="1">
      <protection locked="0"/>
    </xf>
    <xf numFmtId="0" fontId="4" fillId="16" borderId="21" xfId="19" applyFill="1" applyBorder="1" applyProtection="1">
      <protection locked="0"/>
    </xf>
    <xf numFmtId="0" fontId="4" fillId="3" borderId="12" xfId="19" applyFill="1" applyBorder="1" applyProtection="1">
      <protection locked="0"/>
    </xf>
    <xf numFmtId="0" fontId="3" fillId="3" borderId="1" xfId="19" applyFont="1" applyFill="1" applyBorder="1" applyAlignment="1" applyProtection="1">
      <alignment horizontal="right"/>
      <protection locked="0"/>
    </xf>
    <xf numFmtId="178" fontId="34" fillId="3" borderId="12" xfId="44" applyNumberFormat="1" applyFont="1" applyFill="1" applyBorder="1" applyProtection="1"/>
    <xf numFmtId="178" fontId="34" fillId="3" borderId="52" xfId="44" applyNumberFormat="1" applyFont="1" applyFill="1" applyBorder="1" applyProtection="1"/>
    <xf numFmtId="178" fontId="34" fillId="3" borderId="13" xfId="44" applyNumberFormat="1" applyFont="1" applyFill="1" applyBorder="1" applyProtection="1"/>
    <xf numFmtId="14" fontId="18" fillId="20" borderId="9" xfId="19" applyNumberFormat="1" applyFont="1" applyFill="1" applyBorder="1" applyAlignment="1">
      <alignment horizontal="center"/>
    </xf>
    <xf numFmtId="178" fontId="3" fillId="17" borderId="62" xfId="44" applyNumberFormat="1" applyFont="1" applyFill="1" applyBorder="1" applyProtection="1"/>
    <xf numFmtId="178" fontId="3" fillId="17" borderId="16" xfId="37" applyNumberFormat="1" applyFont="1" applyFill="1" applyBorder="1" applyProtection="1"/>
    <xf numFmtId="178" fontId="3" fillId="17" borderId="22" xfId="37" applyNumberFormat="1" applyFont="1" applyFill="1" applyBorder="1" applyProtection="1"/>
    <xf numFmtId="178" fontId="10" fillId="0" borderId="82" xfId="44" applyNumberFormat="1" applyFont="1" applyFill="1" applyBorder="1" applyProtection="1">
      <protection locked="0"/>
    </xf>
    <xf numFmtId="178" fontId="10" fillId="0" borderId="50" xfId="37" applyNumberFormat="1" applyFont="1" applyFill="1" applyBorder="1" applyProtection="1">
      <protection locked="0"/>
    </xf>
    <xf numFmtId="178" fontId="10" fillId="0" borderId="51" xfId="37" applyNumberFormat="1" applyFont="1" applyFill="1" applyBorder="1" applyProtection="1">
      <protection locked="0"/>
    </xf>
    <xf numFmtId="0" fontId="4" fillId="0" borderId="48" xfId="19" applyBorder="1" applyProtection="1">
      <protection locked="0"/>
    </xf>
    <xf numFmtId="0" fontId="4" fillId="0" borderId="15" xfId="19" applyBorder="1" applyProtection="1">
      <protection locked="0"/>
    </xf>
    <xf numFmtId="0" fontId="4" fillId="0" borderId="21" xfId="19" applyBorder="1" applyProtection="1">
      <protection locked="0"/>
    </xf>
    <xf numFmtId="0" fontId="4" fillId="0" borderId="83" xfId="19" applyBorder="1" applyAlignment="1" applyProtection="1">
      <alignment horizontal="center"/>
      <protection locked="0"/>
    </xf>
    <xf numFmtId="0" fontId="4" fillId="0" borderId="14" xfId="19" applyBorder="1" applyAlignment="1" applyProtection="1">
      <alignment horizontal="center"/>
      <protection locked="0"/>
    </xf>
    <xf numFmtId="0" fontId="4" fillId="0" borderId="20" xfId="19" applyBorder="1" applyAlignment="1" applyProtection="1">
      <alignment horizontal="center"/>
      <protection locked="0"/>
    </xf>
    <xf numFmtId="0" fontId="4" fillId="16" borderId="83" xfId="19" applyFill="1" applyBorder="1" applyProtection="1">
      <protection locked="0"/>
    </xf>
    <xf numFmtId="0" fontId="4" fillId="16" borderId="14" xfId="19" applyFill="1" applyBorder="1" applyProtection="1">
      <protection locked="0"/>
    </xf>
    <xf numFmtId="0" fontId="4" fillId="16" borderId="20" xfId="19" applyFill="1" applyBorder="1" applyProtection="1">
      <protection locked="0"/>
    </xf>
    <xf numFmtId="178" fontId="4" fillId="16" borderId="82" xfId="21" applyNumberFormat="1" applyFont="1" applyFill="1" applyBorder="1" applyProtection="1">
      <protection locked="0"/>
    </xf>
    <xf numFmtId="178" fontId="4" fillId="16" borderId="50" xfId="21" applyNumberFormat="1" applyFont="1" applyFill="1" applyBorder="1" applyProtection="1">
      <protection locked="0"/>
    </xf>
    <xf numFmtId="178" fontId="4" fillId="16" borderId="51" xfId="21" applyNumberFormat="1" applyFont="1" applyFill="1" applyBorder="1" applyProtection="1">
      <protection locked="0"/>
    </xf>
    <xf numFmtId="178" fontId="3" fillId="3" borderId="52" xfId="21" applyNumberFormat="1" applyFont="1" applyFill="1" applyBorder="1" applyAlignment="1" applyProtection="1">
      <alignment horizontal="right"/>
    </xf>
    <xf numFmtId="37" fontId="4" fillId="0" borderId="43" xfId="0" applyNumberFormat="1" applyFont="1" applyBorder="1" applyAlignment="1" applyProtection="1">
      <alignment horizontal="right"/>
      <protection locked="0"/>
    </xf>
    <xf numFmtId="0" fontId="4" fillId="0" borderId="35" xfId="0" applyFont="1" applyBorder="1" applyAlignment="1">
      <alignment horizontal="right"/>
    </xf>
    <xf numFmtId="37" fontId="4" fillId="0" borderId="63" xfId="0" applyNumberFormat="1" applyFont="1" applyBorder="1" applyAlignment="1" applyProtection="1">
      <alignment horizontal="right"/>
      <protection locked="0"/>
    </xf>
    <xf numFmtId="37" fontId="3" fillId="2" borderId="13" xfId="0" applyNumberFormat="1" applyFont="1" applyFill="1" applyBorder="1"/>
    <xf numFmtId="37" fontId="4" fillId="0" borderId="72" xfId="0" applyNumberFormat="1" applyFont="1" applyBorder="1" applyAlignment="1">
      <alignment horizontal="right"/>
    </xf>
    <xf numFmtId="37" fontId="4" fillId="18" borderId="35" xfId="0" applyNumberFormat="1" applyFont="1" applyFill="1" applyBorder="1" applyAlignment="1">
      <alignment horizontal="right"/>
    </xf>
    <xf numFmtId="37" fontId="4" fillId="18" borderId="9" xfId="0" applyNumberFormat="1" applyFont="1" applyFill="1" applyBorder="1"/>
    <xf numFmtId="37" fontId="4" fillId="0" borderId="63" xfId="0" applyNumberFormat="1" applyFont="1" applyBorder="1" applyAlignment="1">
      <alignment horizontal="right"/>
    </xf>
    <xf numFmtId="37" fontId="4" fillId="0" borderId="9" xfId="0" applyNumberFormat="1" applyFont="1" applyBorder="1" applyProtection="1">
      <protection locked="0"/>
    </xf>
    <xf numFmtId="178" fontId="13" fillId="0" borderId="42" xfId="16" applyNumberFormat="1" applyFont="1" applyBorder="1" applyAlignment="1">
      <alignment horizontal="right"/>
    </xf>
    <xf numFmtId="178" fontId="13" fillId="0" borderId="49" xfId="16" applyNumberFormat="1" applyFont="1" applyBorder="1" applyAlignment="1">
      <alignment horizontal="right"/>
    </xf>
    <xf numFmtId="178" fontId="3" fillId="3" borderId="50" xfId="16" applyNumberFormat="1" applyFont="1" applyFill="1" applyBorder="1" applyAlignment="1">
      <alignment horizontal="right"/>
    </xf>
    <xf numFmtId="178" fontId="3" fillId="0" borderId="42" xfId="16" applyNumberFormat="1" applyFont="1" applyBorder="1" applyAlignment="1">
      <alignment horizontal="right"/>
    </xf>
    <xf numFmtId="178" fontId="13" fillId="0" borderId="38" xfId="16" applyNumberFormat="1" applyFont="1" applyBorder="1" applyAlignment="1">
      <alignment horizontal="right"/>
    </xf>
    <xf numFmtId="178" fontId="3" fillId="3" borderId="51" xfId="16" applyNumberFormat="1" applyFont="1" applyFill="1" applyBorder="1" applyAlignment="1">
      <alignment horizontal="right"/>
    </xf>
    <xf numFmtId="0" fontId="17" fillId="0" borderId="5" xfId="16" applyFont="1" applyBorder="1"/>
    <xf numFmtId="178" fontId="43" fillId="20" borderId="4" xfId="0" applyNumberFormat="1" applyFont="1" applyFill="1" applyBorder="1"/>
    <xf numFmtId="178" fontId="33" fillId="0" borderId="0" xfId="0" applyNumberFormat="1" applyFont="1"/>
    <xf numFmtId="178" fontId="10" fillId="0" borderId="44" xfId="15" applyNumberFormat="1" applyFont="1" applyBorder="1" applyProtection="1">
      <protection locked="0"/>
    </xf>
    <xf numFmtId="178" fontId="4" fillId="0" borderId="0" xfId="18" applyNumberFormat="1" applyFont="1"/>
    <xf numFmtId="178" fontId="18" fillId="20" borderId="37" xfId="0" applyNumberFormat="1" applyFont="1" applyFill="1" applyBorder="1" applyAlignment="1">
      <alignment horizontal="center"/>
    </xf>
    <xf numFmtId="178" fontId="33" fillId="20" borderId="82" xfId="0" applyNumberFormat="1" applyFont="1" applyFill="1" applyBorder="1"/>
    <xf numFmtId="178" fontId="10" fillId="0" borderId="50" xfId="15" applyNumberFormat="1" applyFont="1" applyBorder="1" applyProtection="1">
      <protection locked="0"/>
    </xf>
    <xf numFmtId="178" fontId="10" fillId="0" borderId="51" xfId="15" applyNumberFormat="1" applyFont="1" applyBorder="1" applyProtection="1">
      <protection locked="0"/>
    </xf>
    <xf numFmtId="178" fontId="3" fillId="3" borderId="37" xfId="18" applyNumberFormat="1" applyFont="1" applyFill="1" applyBorder="1" applyAlignment="1">
      <alignment horizontal="right" vertical="center"/>
    </xf>
    <xf numFmtId="178" fontId="3" fillId="3" borderId="82" xfId="18" applyNumberFormat="1" applyFont="1" applyFill="1" applyBorder="1" applyAlignment="1">
      <alignment vertical="center"/>
    </xf>
    <xf numFmtId="178" fontId="3" fillId="3" borderId="51" xfId="18" applyNumberFormat="1" applyFont="1" applyFill="1" applyBorder="1" applyAlignment="1">
      <alignment vertical="center"/>
    </xf>
    <xf numFmtId="178" fontId="33" fillId="20" borderId="4" xfId="0" applyNumberFormat="1" applyFont="1" applyFill="1" applyBorder="1"/>
    <xf numFmtId="0" fontId="4" fillId="0" borderId="21" xfId="0" applyFont="1" applyBorder="1"/>
    <xf numFmtId="178" fontId="43" fillId="20" borderId="82" xfId="0" applyNumberFormat="1" applyFont="1" applyFill="1" applyBorder="1"/>
    <xf numFmtId="178" fontId="34" fillId="3" borderId="37" xfId="18" applyNumberFormat="1" applyFont="1" applyFill="1" applyBorder="1" applyAlignment="1">
      <alignment horizontal="right" vertical="center"/>
    </xf>
    <xf numFmtId="178" fontId="34" fillId="3" borderId="51" xfId="0" applyNumberFormat="1" applyFont="1" applyFill="1" applyBorder="1"/>
    <xf numFmtId="178" fontId="34" fillId="3" borderId="37" xfId="18" applyNumberFormat="1" applyFont="1" applyFill="1" applyBorder="1" applyAlignment="1">
      <alignment vertical="center"/>
    </xf>
    <xf numFmtId="178" fontId="34" fillId="3" borderId="82" xfId="18" applyNumberFormat="1" applyFont="1" applyFill="1" applyBorder="1" applyAlignment="1">
      <alignment vertical="center"/>
    </xf>
    <xf numFmtId="178" fontId="34" fillId="3" borderId="51" xfId="0" applyNumberFormat="1" applyFont="1" applyFill="1" applyBorder="1" applyAlignment="1">
      <alignment vertical="center"/>
    </xf>
    <xf numFmtId="164" fontId="4" fillId="0" borderId="0" xfId="6"/>
    <xf numFmtId="164" fontId="4" fillId="0" borderId="14" xfId="6" applyBorder="1"/>
    <xf numFmtId="164" fontId="4" fillId="0" borderId="15" xfId="6" applyBorder="1"/>
    <xf numFmtId="164" fontId="4" fillId="0" borderId="12" xfId="6" applyBorder="1"/>
    <xf numFmtId="164" fontId="4" fillId="0" borderId="1" xfId="6" applyBorder="1"/>
    <xf numFmtId="178" fontId="4" fillId="20" borderId="4" xfId="6" applyNumberFormat="1" applyFill="1" applyBorder="1"/>
    <xf numFmtId="178" fontId="4" fillId="0" borderId="0" xfId="6" applyNumberFormat="1"/>
    <xf numFmtId="178" fontId="10" fillId="0" borderId="44" xfId="15" applyNumberFormat="1" applyFont="1" applyFill="1" applyBorder="1" applyProtection="1">
      <protection locked="0"/>
    </xf>
    <xf numFmtId="178" fontId="10" fillId="0" borderId="80" xfId="15" applyNumberFormat="1" applyFont="1" applyBorder="1" applyProtection="1">
      <protection locked="0"/>
    </xf>
    <xf numFmtId="178" fontId="18" fillId="20" borderId="37" xfId="6" applyNumberFormat="1" applyFont="1" applyFill="1" applyBorder="1" applyAlignment="1">
      <alignment horizontal="center"/>
    </xf>
    <xf numFmtId="178" fontId="43" fillId="20" borderId="82" xfId="6" applyNumberFormat="1" applyFont="1" applyFill="1" applyBorder="1"/>
    <xf numFmtId="178" fontId="10" fillId="0" borderId="50" xfId="15" applyNumberFormat="1" applyFont="1" applyFill="1" applyBorder="1" applyProtection="1">
      <protection locked="0"/>
    </xf>
    <xf numFmtId="178" fontId="10" fillId="0" borderId="51" xfId="15" applyNumberFormat="1" applyFont="1" applyFill="1" applyBorder="1" applyProtection="1">
      <protection locked="0"/>
    </xf>
    <xf numFmtId="178" fontId="3" fillId="3" borderId="37" xfId="18" applyNumberFormat="1" applyFont="1" applyFill="1" applyBorder="1"/>
    <xf numFmtId="178" fontId="3" fillId="3" borderId="37" xfId="18" applyNumberFormat="1" applyFont="1" applyFill="1" applyBorder="1" applyAlignment="1">
      <alignment vertical="center"/>
    </xf>
    <xf numFmtId="178" fontId="10" fillId="0" borderId="76" xfId="15" applyNumberFormat="1" applyFont="1" applyBorder="1" applyProtection="1">
      <protection locked="0"/>
    </xf>
    <xf numFmtId="0" fontId="34" fillId="0" borderId="0" xfId="0" applyFont="1" applyProtection="1">
      <protection locked="0"/>
    </xf>
    <xf numFmtId="38" fontId="34" fillId="4" borderId="21" xfId="0" applyNumberFormat="1" applyFont="1" applyFill="1" applyBorder="1"/>
    <xf numFmtId="38" fontId="34" fillId="4" borderId="51" xfId="0" applyNumberFormat="1" applyFont="1" applyFill="1" applyBorder="1"/>
    <xf numFmtId="178" fontId="18" fillId="20" borderId="37" xfId="0" applyNumberFormat="1" applyFont="1" applyFill="1" applyBorder="1" applyAlignment="1">
      <alignment horizontal="center" wrapText="1"/>
    </xf>
    <xf numFmtId="178" fontId="33" fillId="17" borderId="42" xfId="0" applyNumberFormat="1" applyFont="1" applyFill="1" applyBorder="1"/>
    <xf numFmtId="178" fontId="34" fillId="17" borderId="42" xfId="0" applyNumberFormat="1" applyFont="1" applyFill="1" applyBorder="1"/>
    <xf numFmtId="178" fontId="34" fillId="4" borderId="37" xfId="2" applyNumberFormat="1" applyFont="1" applyFill="1" applyBorder="1"/>
    <xf numFmtId="178" fontId="18" fillId="20" borderId="4" xfId="0" applyNumberFormat="1" applyFont="1" applyFill="1" applyBorder="1" applyAlignment="1">
      <alignment horizontal="center" wrapText="1"/>
    </xf>
    <xf numFmtId="178" fontId="33" fillId="0" borderId="42" xfId="0" applyNumberFormat="1" applyFont="1" applyBorder="1"/>
    <xf numFmtId="178" fontId="34" fillId="4" borderId="4" xfId="2" applyNumberFormat="1" applyFont="1" applyFill="1" applyBorder="1"/>
    <xf numFmtId="0" fontId="18" fillId="20" borderId="53" xfId="0" applyFont="1" applyFill="1" applyBorder="1" applyAlignment="1">
      <alignment horizontal="center" wrapText="1"/>
    </xf>
    <xf numFmtId="0" fontId="13" fillId="0" borderId="35" xfId="0" applyFont="1" applyBorder="1"/>
    <xf numFmtId="178" fontId="34" fillId="4" borderId="53" xfId="2" applyNumberFormat="1" applyFont="1" applyFill="1" applyBorder="1"/>
    <xf numFmtId="0" fontId="13" fillId="0" borderId="28" xfId="0" applyFont="1" applyBorder="1"/>
    <xf numFmtId="178" fontId="34" fillId="4" borderId="54" xfId="2" applyNumberFormat="1" applyFont="1" applyFill="1" applyBorder="1"/>
    <xf numFmtId="0" fontId="13" fillId="0" borderId="67" xfId="0" applyFont="1" applyBorder="1"/>
    <xf numFmtId="0" fontId="33" fillId="0" borderId="57" xfId="0" applyFont="1" applyBorder="1"/>
    <xf numFmtId="0" fontId="13" fillId="0" borderId="57" xfId="0" applyFont="1" applyBorder="1"/>
    <xf numFmtId="178" fontId="34" fillId="4" borderId="71" xfId="2" applyNumberFormat="1" applyFont="1" applyFill="1" applyBorder="1"/>
    <xf numFmtId="170" fontId="7" fillId="3" borderId="55" xfId="0" applyNumberFormat="1" applyFont="1" applyFill="1" applyBorder="1" applyAlignment="1">
      <alignment horizontal="left"/>
    </xf>
    <xf numFmtId="0" fontId="3" fillId="3" borderId="55" xfId="0" applyFont="1" applyFill="1" applyBorder="1" applyAlignment="1">
      <alignment vertical="center"/>
    </xf>
    <xf numFmtId="0" fontId="3" fillId="3" borderId="41" xfId="0" applyFont="1" applyFill="1" applyBorder="1" applyAlignment="1">
      <alignment vertical="center"/>
    </xf>
    <xf numFmtId="0" fontId="3" fillId="3" borderId="47" xfId="0" applyFont="1" applyFill="1" applyBorder="1" applyAlignment="1">
      <alignment vertical="center"/>
    </xf>
    <xf numFmtId="0" fontId="3" fillId="0" borderId="59" xfId="0" applyFont="1" applyBorder="1"/>
    <xf numFmtId="178" fontId="4" fillId="0" borderId="78" xfId="15" applyNumberFormat="1" applyFont="1" applyBorder="1" applyProtection="1"/>
    <xf numFmtId="178" fontId="10" fillId="0" borderId="41" xfId="15" applyNumberFormat="1" applyFont="1" applyFill="1" applyBorder="1" applyProtection="1">
      <protection locked="0"/>
    </xf>
    <xf numFmtId="178" fontId="4" fillId="0" borderId="33" xfId="15" applyNumberFormat="1" applyFont="1" applyBorder="1" applyProtection="1"/>
    <xf numFmtId="178" fontId="4" fillId="0" borderId="34" xfId="15" applyNumberFormat="1" applyFont="1" applyBorder="1" applyProtection="1"/>
    <xf numFmtId="178" fontId="4" fillId="0" borderId="56" xfId="15" applyNumberFormat="1" applyFont="1" applyBorder="1" applyProtection="1"/>
    <xf numFmtId="178" fontId="10" fillId="0" borderId="80" xfId="15" applyNumberFormat="1" applyFont="1" applyFill="1" applyBorder="1" applyProtection="1">
      <protection locked="0"/>
    </xf>
    <xf numFmtId="178" fontId="4" fillId="0" borderId="27" xfId="15" applyNumberFormat="1" applyFont="1" applyBorder="1" applyProtection="1"/>
    <xf numFmtId="178" fontId="34" fillId="3" borderId="71" xfId="0" applyNumberFormat="1" applyFont="1" applyFill="1" applyBorder="1"/>
    <xf numFmtId="178" fontId="34" fillId="3" borderId="55" xfId="0" applyNumberFormat="1" applyFont="1" applyFill="1" applyBorder="1"/>
    <xf numFmtId="178" fontId="34" fillId="3" borderId="54" xfId="0" applyNumberFormat="1" applyFont="1" applyFill="1" applyBorder="1"/>
    <xf numFmtId="178" fontId="4" fillId="0" borderId="31" xfId="15" applyNumberFormat="1" applyFont="1" applyBorder="1" applyProtection="1"/>
    <xf numFmtId="178" fontId="10" fillId="0" borderId="59" xfId="15" applyNumberFormat="1" applyFont="1" applyBorder="1" applyProtection="1"/>
    <xf numFmtId="178" fontId="4" fillId="0" borderId="29" xfId="15" applyNumberFormat="1" applyFont="1" applyBorder="1" applyProtection="1"/>
    <xf numFmtId="178" fontId="3" fillId="3" borderId="71" xfId="15" applyNumberFormat="1" applyFont="1" applyFill="1" applyBorder="1" applyProtection="1"/>
    <xf numFmtId="178" fontId="3" fillId="3" borderId="55" xfId="15" applyNumberFormat="1" applyFont="1" applyFill="1" applyBorder="1" applyProtection="1"/>
    <xf numFmtId="178" fontId="3" fillId="3" borderId="54" xfId="15" applyNumberFormat="1" applyFont="1" applyFill="1" applyBorder="1" applyProtection="1"/>
    <xf numFmtId="178" fontId="10" fillId="0" borderId="59" xfId="15" applyNumberFormat="1" applyFont="1" applyBorder="1" applyProtection="1">
      <protection locked="0"/>
    </xf>
    <xf numFmtId="178" fontId="3" fillId="3" borderId="78" xfId="15" applyNumberFormat="1" applyFont="1" applyFill="1" applyBorder="1" applyProtection="1"/>
    <xf numFmtId="178" fontId="3" fillId="3" borderId="41" xfId="15" applyNumberFormat="1" applyFont="1" applyFill="1" applyBorder="1" applyProtection="1"/>
    <xf numFmtId="178" fontId="3" fillId="3" borderId="40" xfId="15" applyNumberFormat="1" applyFont="1" applyFill="1" applyBorder="1" applyProtection="1"/>
    <xf numFmtId="178" fontId="34" fillId="3" borderId="68" xfId="18" applyNumberFormat="1" applyFont="1" applyFill="1" applyBorder="1" applyProtection="1"/>
    <xf numFmtId="178" fontId="34" fillId="3" borderId="47" xfId="18" applyNumberFormat="1" applyFont="1" applyFill="1" applyBorder="1"/>
    <xf numFmtId="178" fontId="34" fillId="3" borderId="46" xfId="18" applyNumberFormat="1" applyFont="1" applyFill="1" applyBorder="1" applyProtection="1"/>
    <xf numFmtId="38" fontId="13" fillId="0" borderId="43" xfId="15" applyNumberFormat="1" applyFont="1" applyFill="1" applyBorder="1" applyAlignment="1" applyProtection="1">
      <alignment horizontal="right"/>
      <protection locked="0"/>
    </xf>
    <xf numFmtId="38" fontId="13" fillId="0" borderId="34" xfId="15" applyNumberFormat="1" applyFont="1" applyFill="1" applyBorder="1" applyAlignment="1" applyProtection="1">
      <alignment horizontal="right"/>
      <protection locked="0"/>
    </xf>
    <xf numFmtId="38" fontId="13" fillId="0" borderId="44" xfId="15" applyNumberFormat="1" applyFont="1" applyFill="1" applyBorder="1" applyAlignment="1" applyProtection="1">
      <alignment horizontal="right"/>
      <protection locked="0"/>
    </xf>
    <xf numFmtId="38" fontId="13" fillId="0" borderId="32" xfId="15" applyNumberFormat="1" applyFont="1" applyFill="1" applyBorder="1" applyAlignment="1" applyProtection="1">
      <alignment horizontal="right"/>
      <protection locked="0"/>
    </xf>
    <xf numFmtId="38" fontId="13" fillId="0" borderId="45" xfId="15" applyNumberFormat="1" applyFont="1" applyFill="1" applyBorder="1" applyAlignment="1" applyProtection="1">
      <alignment horizontal="right"/>
      <protection locked="0"/>
    </xf>
    <xf numFmtId="38" fontId="13" fillId="0" borderId="46" xfId="15" applyNumberFormat="1" applyFont="1" applyFill="1" applyBorder="1" applyAlignment="1" applyProtection="1">
      <alignment horizontal="right"/>
      <protection locked="0"/>
    </xf>
    <xf numFmtId="38" fontId="13" fillId="0" borderId="47" xfId="15" applyNumberFormat="1" applyFont="1" applyFill="1" applyBorder="1" applyAlignment="1" applyProtection="1">
      <alignment horizontal="right"/>
      <protection locked="0"/>
    </xf>
    <xf numFmtId="38" fontId="13" fillId="0" borderId="25" xfId="15" applyNumberFormat="1" applyFont="1" applyFill="1" applyBorder="1" applyAlignment="1" applyProtection="1">
      <alignment horizontal="right"/>
      <protection locked="0"/>
    </xf>
    <xf numFmtId="38" fontId="3" fillId="3" borderId="53" xfId="15" applyNumberFormat="1" applyFont="1" applyFill="1" applyBorder="1" applyAlignment="1">
      <alignment horizontal="right"/>
    </xf>
    <xf numFmtId="38" fontId="3" fillId="3" borderId="54" xfId="15" applyNumberFormat="1" applyFont="1" applyFill="1" applyBorder="1" applyAlignment="1">
      <alignment horizontal="right"/>
    </xf>
    <xf numFmtId="38" fontId="3" fillId="3" borderId="55" xfId="15" applyNumberFormat="1" applyFont="1" applyFill="1" applyBorder="1" applyAlignment="1">
      <alignment horizontal="right"/>
    </xf>
    <xf numFmtId="38" fontId="3" fillId="3" borderId="37" xfId="15" applyNumberFormat="1" applyFont="1" applyFill="1" applyBorder="1" applyAlignment="1">
      <alignment horizontal="right"/>
    </xf>
    <xf numFmtId="38" fontId="3" fillId="3" borderId="75" xfId="15" applyNumberFormat="1" applyFont="1" applyFill="1" applyBorder="1" applyAlignment="1">
      <alignment horizontal="right"/>
    </xf>
    <xf numFmtId="38" fontId="33" fillId="0" borderId="10" xfId="0" applyNumberFormat="1" applyFont="1" applyBorder="1"/>
    <xf numFmtId="38" fontId="33" fillId="0" borderId="29" xfId="0" applyNumberFormat="1" applyFont="1" applyBorder="1"/>
    <xf numFmtId="38" fontId="33" fillId="0" borderId="30" xfId="0" applyNumberFormat="1" applyFont="1" applyBorder="1"/>
    <xf numFmtId="38" fontId="13" fillId="0" borderId="15" xfId="15" applyNumberFormat="1" applyFont="1" applyFill="1" applyBorder="1" applyProtection="1">
      <protection locked="0"/>
    </xf>
    <xf numFmtId="38" fontId="13" fillId="0" borderId="34" xfId="15" applyNumberFormat="1" applyFont="1" applyFill="1" applyBorder="1" applyProtection="1">
      <protection locked="0"/>
    </xf>
    <xf numFmtId="38" fontId="13" fillId="0" borderId="32" xfId="15" applyNumberFormat="1" applyFont="1" applyFill="1" applyBorder="1" applyProtection="1">
      <protection locked="0"/>
    </xf>
    <xf numFmtId="38" fontId="3" fillId="3" borderId="3" xfId="15" applyNumberFormat="1" applyFont="1" applyFill="1" applyBorder="1"/>
    <xf numFmtId="38" fontId="3" fillId="3" borderId="54" xfId="15" applyNumberFormat="1" applyFont="1" applyFill="1" applyBorder="1"/>
    <xf numFmtId="38" fontId="3" fillId="3" borderId="75" xfId="15" applyNumberFormat="1" applyFont="1" applyFill="1" applyBorder="1"/>
    <xf numFmtId="38" fontId="34" fillId="3" borderId="37" xfId="15" applyNumberFormat="1" applyFont="1" applyFill="1" applyBorder="1"/>
    <xf numFmtId="38" fontId="4" fillId="0" borderId="10" xfId="15" applyNumberFormat="1" applyFont="1" applyFill="1" applyBorder="1"/>
    <xf numFmtId="38" fontId="4" fillId="0" borderId="29" xfId="15" applyNumberFormat="1" applyFont="1" applyFill="1" applyBorder="1"/>
    <xf numFmtId="38" fontId="4" fillId="0" borderId="30" xfId="15" applyNumberFormat="1" applyFont="1" applyFill="1" applyBorder="1"/>
    <xf numFmtId="38" fontId="13" fillId="0" borderId="17" xfId="15" applyNumberFormat="1" applyFont="1" applyFill="1" applyBorder="1" applyProtection="1">
      <protection locked="0"/>
    </xf>
    <xf numFmtId="38" fontId="13" fillId="0" borderId="27" xfId="15" applyNumberFormat="1" applyFont="1" applyFill="1" applyBorder="1" applyProtection="1">
      <protection locked="0"/>
    </xf>
    <xf numFmtId="38" fontId="13" fillId="0" borderId="25" xfId="15" applyNumberFormat="1" applyFont="1" applyFill="1" applyBorder="1" applyProtection="1">
      <protection locked="0"/>
    </xf>
    <xf numFmtId="38" fontId="13" fillId="0" borderId="46" xfId="15" applyNumberFormat="1" applyFont="1" applyFill="1" applyBorder="1" applyProtection="1">
      <protection locked="0"/>
    </xf>
    <xf numFmtId="38" fontId="13" fillId="0" borderId="61" xfId="15" applyNumberFormat="1" applyFont="1" applyFill="1" applyBorder="1" applyProtection="1">
      <protection locked="0"/>
    </xf>
    <xf numFmtId="38" fontId="3" fillId="3" borderId="83" xfId="15" applyNumberFormat="1" applyFont="1" applyFill="1" applyBorder="1"/>
    <xf numFmtId="38" fontId="3" fillId="3" borderId="40" xfId="15" applyNumberFormat="1" applyFont="1" applyFill="1" applyBorder="1"/>
    <xf numFmtId="38" fontId="3" fillId="3" borderId="58" xfId="15" applyNumberFormat="1" applyFont="1" applyFill="1" applyBorder="1"/>
    <xf numFmtId="38" fontId="34" fillId="3" borderId="82" xfId="15" applyNumberFormat="1" applyFont="1" applyFill="1" applyBorder="1"/>
    <xf numFmtId="38" fontId="3" fillId="3" borderId="20" xfId="15" applyNumberFormat="1" applyFont="1" applyFill="1" applyBorder="1"/>
    <xf numFmtId="38" fontId="3" fillId="3" borderId="46" xfId="15" applyNumberFormat="1" applyFont="1" applyFill="1" applyBorder="1"/>
    <xf numFmtId="38" fontId="3" fillId="3" borderId="61" xfId="15" applyNumberFormat="1" applyFont="1" applyFill="1" applyBorder="1"/>
    <xf numFmtId="38" fontId="34" fillId="3" borderId="51" xfId="15" applyNumberFormat="1" applyFont="1" applyFill="1" applyBorder="1"/>
    <xf numFmtId="38" fontId="34" fillId="17" borderId="50" xfId="15" applyNumberFormat="1" applyFont="1" applyFill="1" applyBorder="1" applyAlignment="1">
      <alignment horizontal="right"/>
    </xf>
    <xf numFmtId="38" fontId="34" fillId="17" borderId="51" xfId="15" applyNumberFormat="1" applyFont="1" applyFill="1" applyBorder="1" applyAlignment="1">
      <alignment horizontal="right"/>
    </xf>
    <xf numFmtId="38" fontId="34" fillId="17" borderId="82" xfId="0" applyNumberFormat="1" applyFont="1" applyFill="1" applyBorder="1"/>
    <xf numFmtId="38" fontId="34" fillId="17" borderId="50" xfId="15" applyNumberFormat="1" applyFont="1" applyFill="1" applyBorder="1" applyProtection="1">
      <protection locked="0"/>
    </xf>
    <xf numFmtId="38" fontId="34" fillId="17" borderId="49" xfId="15" applyNumberFormat="1" applyFont="1" applyFill="1" applyBorder="1"/>
    <xf numFmtId="38" fontId="34" fillId="17" borderId="76" xfId="15" applyNumberFormat="1" applyFont="1" applyFill="1" applyBorder="1" applyProtection="1">
      <protection locked="0"/>
    </xf>
    <xf numFmtId="38" fontId="34" fillId="17" borderId="51" xfId="15" applyNumberFormat="1" applyFont="1" applyFill="1" applyBorder="1" applyProtection="1">
      <protection locked="0"/>
    </xf>
    <xf numFmtId="0" fontId="3" fillId="3" borderId="55" xfId="0" applyFont="1" applyFill="1" applyBorder="1" applyAlignment="1">
      <alignment horizontal="left" vertical="center"/>
    </xf>
    <xf numFmtId="0" fontId="3" fillId="3" borderId="7" xfId="0" applyFont="1" applyFill="1" applyBorder="1" applyAlignment="1">
      <alignment horizontal="left" vertical="center"/>
    </xf>
    <xf numFmtId="0" fontId="3" fillId="3" borderId="22" xfId="0" applyFont="1" applyFill="1" applyBorder="1" applyAlignment="1">
      <alignment horizontal="left" vertical="center"/>
    </xf>
    <xf numFmtId="178" fontId="13" fillId="0" borderId="31" xfId="50" applyNumberFormat="1" applyFont="1" applyBorder="1" applyAlignment="1" applyProtection="1">
      <alignment horizontal="right" vertical="center" wrapText="1"/>
      <protection locked="0"/>
    </xf>
    <xf numFmtId="178" fontId="13" fillId="0" borderId="33" xfId="50" applyNumberFormat="1" applyFont="1" applyBorder="1" applyAlignment="1" applyProtection="1">
      <alignment horizontal="right" vertical="center" wrapText="1"/>
      <protection locked="0"/>
    </xf>
    <xf numFmtId="178" fontId="13" fillId="0" borderId="56" xfId="50" applyNumberFormat="1" applyFont="1" applyBorder="1" applyAlignment="1" applyProtection="1">
      <alignment horizontal="right" vertical="center" wrapText="1"/>
      <protection locked="0"/>
    </xf>
    <xf numFmtId="178" fontId="34" fillId="3" borderId="71" xfId="40" applyNumberFormat="1" applyFont="1" applyFill="1" applyBorder="1" applyAlignment="1">
      <alignment horizontal="right" vertical="center" wrapText="1"/>
    </xf>
    <xf numFmtId="178" fontId="13" fillId="0" borderId="29" xfId="2" applyNumberFormat="1" applyFont="1" applyBorder="1" applyAlignment="1" applyProtection="1">
      <alignment horizontal="right" vertical="center" wrapText="1"/>
      <protection locked="0"/>
    </xf>
    <xf numFmtId="178" fontId="13" fillId="0" borderId="34" xfId="2" applyNumberFormat="1" applyFont="1" applyBorder="1" applyAlignment="1" applyProtection="1">
      <alignment horizontal="right" vertical="center" wrapText="1"/>
      <protection locked="0"/>
    </xf>
    <xf numFmtId="178" fontId="13" fillId="0" borderId="27" xfId="2" applyNumberFormat="1" applyFont="1" applyBorder="1" applyAlignment="1" applyProtection="1">
      <alignment horizontal="right" vertical="center" wrapText="1"/>
      <protection locked="0"/>
    </xf>
    <xf numFmtId="178" fontId="34" fillId="3" borderId="55" xfId="40" applyNumberFormat="1" applyFont="1" applyFill="1" applyBorder="1" applyAlignment="1">
      <alignment horizontal="right" vertical="center" wrapText="1"/>
    </xf>
    <xf numFmtId="38" fontId="4" fillId="0" borderId="7" xfId="1" applyNumberFormat="1" applyFont="1" applyFill="1" applyBorder="1" applyProtection="1"/>
    <xf numFmtId="38" fontId="4" fillId="0" borderId="13" xfId="0" applyNumberFormat="1" applyFont="1" applyBorder="1" applyProtection="1">
      <protection locked="0"/>
    </xf>
    <xf numFmtId="0" fontId="33" fillId="0" borderId="35" xfId="0" applyFont="1" applyBorder="1" applyProtection="1">
      <protection locked="0"/>
    </xf>
    <xf numFmtId="0" fontId="33" fillId="0" borderId="57" xfId="0" applyFont="1" applyBorder="1" applyProtection="1">
      <protection locked="0"/>
    </xf>
    <xf numFmtId="0" fontId="33" fillId="0" borderId="9" xfId="0" applyFont="1" applyBorder="1" applyProtection="1">
      <protection locked="0"/>
    </xf>
    <xf numFmtId="0" fontId="13" fillId="0" borderId="35" xfId="0" applyFont="1" applyBorder="1" applyProtection="1">
      <protection locked="0"/>
    </xf>
    <xf numFmtId="0" fontId="13" fillId="0" borderId="57" xfId="0" applyFont="1" applyBorder="1" applyProtection="1">
      <protection locked="0"/>
    </xf>
    <xf numFmtId="0" fontId="13" fillId="0" borderId="9" xfId="0" applyFont="1" applyBorder="1" applyProtection="1">
      <protection locked="0"/>
    </xf>
    <xf numFmtId="0" fontId="33" fillId="0" borderId="42" xfId="0" applyFont="1" applyBorder="1" applyProtection="1">
      <protection locked="0"/>
    </xf>
    <xf numFmtId="0" fontId="49" fillId="20" borderId="0" xfId="0" applyFont="1" applyFill="1" applyProtection="1">
      <protection locked="0"/>
    </xf>
    <xf numFmtId="0" fontId="43" fillId="20" borderId="0" xfId="0" applyFont="1" applyFill="1" applyProtection="1">
      <protection locked="0"/>
    </xf>
    <xf numFmtId="0" fontId="33" fillId="20" borderId="0" xfId="0" applyFont="1" applyFill="1" applyProtection="1">
      <protection locked="0"/>
    </xf>
    <xf numFmtId="0" fontId="33" fillId="0" borderId="1" xfId="0" applyFont="1" applyBorder="1" applyProtection="1">
      <protection locked="0"/>
    </xf>
    <xf numFmtId="0" fontId="33" fillId="0" borderId="5" xfId="0" applyFont="1" applyBorder="1" applyProtection="1">
      <protection locked="0"/>
    </xf>
    <xf numFmtId="0" fontId="34" fillId="0" borderId="7" xfId="0" applyFont="1" applyBorder="1" applyAlignment="1" applyProtection="1">
      <alignment wrapText="1"/>
      <protection locked="0"/>
    </xf>
    <xf numFmtId="0" fontId="34" fillId="4" borderId="2" xfId="0" applyFont="1" applyFill="1" applyBorder="1" applyProtection="1">
      <protection locked="0"/>
    </xf>
    <xf numFmtId="0" fontId="34" fillId="4" borderId="4" xfId="0" applyFont="1" applyFill="1" applyBorder="1" applyProtection="1">
      <protection locked="0"/>
    </xf>
    <xf numFmtId="0" fontId="34" fillId="0" borderId="9" xfId="0" applyFont="1" applyBorder="1" applyAlignment="1" applyProtection="1">
      <alignment wrapText="1"/>
      <protection locked="0"/>
    </xf>
    <xf numFmtId="0" fontId="33" fillId="0" borderId="9" xfId="0" applyFont="1" applyBorder="1" applyAlignment="1" applyProtection="1">
      <alignment wrapText="1"/>
      <protection locked="0"/>
    </xf>
    <xf numFmtId="0" fontId="13" fillId="0" borderId="9" xfId="0" applyFont="1" applyBorder="1" applyAlignment="1" applyProtection="1">
      <alignment wrapText="1"/>
      <protection locked="0"/>
    </xf>
    <xf numFmtId="178" fontId="18" fillId="20" borderId="3" xfId="0" applyNumberFormat="1" applyFont="1" applyFill="1" applyBorder="1" applyAlignment="1">
      <alignment horizontal="center" wrapText="1"/>
    </xf>
    <xf numFmtId="178" fontId="34" fillId="17" borderId="0" xfId="0" applyNumberFormat="1" applyFont="1" applyFill="1"/>
    <xf numFmtId="178" fontId="34" fillId="4" borderId="3" xfId="2" applyNumberFormat="1" applyFont="1" applyFill="1" applyBorder="1" applyProtection="1"/>
    <xf numFmtId="178" fontId="34" fillId="17" borderId="38" xfId="0" applyNumberFormat="1" applyFont="1" applyFill="1" applyBorder="1"/>
    <xf numFmtId="178" fontId="34" fillId="4" borderId="37" xfId="2" applyNumberFormat="1" applyFont="1" applyFill="1" applyBorder="1" applyProtection="1"/>
    <xf numFmtId="178" fontId="34" fillId="4" borderId="53" xfId="2" applyNumberFormat="1" applyFont="1" applyFill="1" applyBorder="1" applyProtection="1"/>
    <xf numFmtId="178" fontId="34" fillId="4" borderId="71" xfId="2" applyNumberFormat="1" applyFont="1" applyFill="1" applyBorder="1" applyProtection="1"/>
    <xf numFmtId="178" fontId="34" fillId="4" borderId="4" xfId="2" applyNumberFormat="1" applyFont="1" applyFill="1" applyBorder="1" applyProtection="1"/>
    <xf numFmtId="172" fontId="34" fillId="4" borderId="37" xfId="2" applyNumberFormat="1" applyFont="1" applyFill="1" applyBorder="1" applyProtection="1"/>
    <xf numFmtId="38" fontId="13" fillId="0" borderId="8" xfId="1" applyNumberFormat="1" applyFont="1" applyFill="1" applyBorder="1" applyProtection="1"/>
    <xf numFmtId="38" fontId="13" fillId="0" borderId="0" xfId="1" applyNumberFormat="1" applyFont="1" applyFill="1" applyBorder="1" applyProtection="1"/>
    <xf numFmtId="14" fontId="3" fillId="0" borderId="0" xfId="0" applyNumberFormat="1" applyFont="1"/>
    <xf numFmtId="38" fontId="13" fillId="0" borderId="6" xfId="0" applyNumberFormat="1" applyFont="1" applyBorder="1"/>
    <xf numFmtId="38" fontId="3" fillId="4" borderId="3" xfId="0" applyNumberFormat="1" applyFont="1" applyFill="1" applyBorder="1"/>
    <xf numFmtId="0" fontId="3" fillId="4" borderId="2" xfId="0" applyFont="1" applyFill="1" applyBorder="1"/>
    <xf numFmtId="0" fontId="18" fillId="22" borderId="39" xfId="0" applyFont="1" applyFill="1" applyBorder="1" applyAlignment="1">
      <alignment horizontal="center" wrapText="1"/>
    </xf>
    <xf numFmtId="38" fontId="13" fillId="0" borderId="72" xfId="0" applyNumberFormat="1" applyFont="1" applyBorder="1"/>
    <xf numFmtId="38" fontId="13" fillId="0" borderId="35" xfId="0" applyNumberFormat="1" applyFont="1" applyBorder="1"/>
    <xf numFmtId="168" fontId="4" fillId="6" borderId="35" xfId="0" applyNumberFormat="1" applyFont="1" applyFill="1" applyBorder="1"/>
    <xf numFmtId="168" fontId="13" fillId="0" borderId="35" xfId="0" applyNumberFormat="1" applyFont="1" applyBorder="1"/>
    <xf numFmtId="38" fontId="3" fillId="4" borderId="53" xfId="0" applyNumberFormat="1" applyFont="1" applyFill="1" applyBorder="1"/>
    <xf numFmtId="0" fontId="18" fillId="22" borderId="78" xfId="0" applyFont="1" applyFill="1" applyBorder="1" applyAlignment="1">
      <alignment horizontal="center" wrapText="1"/>
    </xf>
    <xf numFmtId="38" fontId="13" fillId="0" borderId="74" xfId="0" applyNumberFormat="1" applyFont="1" applyBorder="1"/>
    <xf numFmtId="38" fontId="13" fillId="0" borderId="57" xfId="0" applyNumberFormat="1" applyFont="1" applyBorder="1"/>
    <xf numFmtId="168" fontId="4" fillId="6" borderId="57" xfId="0" applyNumberFormat="1" applyFont="1" applyFill="1" applyBorder="1"/>
    <xf numFmtId="168" fontId="13" fillId="0" borderId="57" xfId="0" applyNumberFormat="1" applyFont="1" applyBorder="1"/>
    <xf numFmtId="38" fontId="3" fillId="4" borderId="71" xfId="0" applyNumberFormat="1" applyFont="1" applyFill="1" applyBorder="1"/>
    <xf numFmtId="168" fontId="4" fillId="6" borderId="0" xfId="0" applyNumberFormat="1" applyFont="1" applyFill="1"/>
    <xf numFmtId="168" fontId="13" fillId="0" borderId="0" xfId="0" applyNumberFormat="1" applyFont="1"/>
    <xf numFmtId="0" fontId="18" fillId="22" borderId="82" xfId="0" applyFont="1" applyFill="1" applyBorder="1" applyAlignment="1">
      <alignment horizontal="center" wrapText="1"/>
    </xf>
    <xf numFmtId="168" fontId="3" fillId="6" borderId="42" xfId="0" applyNumberFormat="1" applyFont="1" applyFill="1" applyBorder="1"/>
    <xf numFmtId="38" fontId="3" fillId="17" borderId="38" xfId="2" applyNumberFormat="1" applyFont="1" applyFill="1" applyBorder="1"/>
    <xf numFmtId="38" fontId="3" fillId="17" borderId="42" xfId="2" applyNumberFormat="1" applyFont="1" applyFill="1" applyBorder="1"/>
    <xf numFmtId="14" fontId="18" fillId="22" borderId="45" xfId="0" applyNumberFormat="1" applyFont="1" applyFill="1" applyBorder="1" applyAlignment="1">
      <alignment horizontal="center"/>
    </xf>
    <xf numFmtId="14" fontId="18" fillId="22" borderId="68" xfId="0" applyNumberFormat="1" applyFont="1" applyFill="1" applyBorder="1" applyAlignment="1">
      <alignment horizontal="center"/>
    </xf>
    <xf numFmtId="14" fontId="18" fillId="22" borderId="21" xfId="0" applyNumberFormat="1" applyFont="1" applyFill="1" applyBorder="1" applyAlignment="1">
      <alignment horizontal="center"/>
    </xf>
    <xf numFmtId="14" fontId="18" fillId="22" borderId="51" xfId="0" applyNumberFormat="1" applyFont="1" applyFill="1" applyBorder="1" applyAlignment="1">
      <alignment horizontal="center"/>
    </xf>
    <xf numFmtId="38" fontId="14" fillId="0" borderId="57" xfId="0" applyNumberFormat="1" applyFont="1" applyBorder="1"/>
    <xf numFmtId="166" fontId="18" fillId="22" borderId="39" xfId="15" applyNumberFormat="1" applyFont="1" applyFill="1" applyBorder="1" applyAlignment="1">
      <alignment horizontal="center" wrapText="1"/>
    </xf>
    <xf numFmtId="166" fontId="18" fillId="22" borderId="78" xfId="15" applyNumberFormat="1" applyFont="1" applyFill="1" applyBorder="1" applyAlignment="1">
      <alignment horizontal="center" wrapText="1"/>
    </xf>
    <xf numFmtId="166" fontId="18" fillId="22" borderId="82" xfId="15" applyNumberFormat="1" applyFont="1" applyFill="1" applyBorder="1" applyAlignment="1">
      <alignment horizontal="center" wrapText="1"/>
    </xf>
    <xf numFmtId="178" fontId="13" fillId="0" borderId="35" xfId="2" applyNumberFormat="1" applyFont="1" applyBorder="1"/>
    <xf numFmtId="178" fontId="13" fillId="0" borderId="57" xfId="2" applyNumberFormat="1" applyFont="1" applyBorder="1"/>
    <xf numFmtId="178" fontId="13" fillId="0" borderId="0" xfId="2" applyNumberFormat="1" applyFont="1" applyBorder="1"/>
    <xf numFmtId="178" fontId="3" fillId="17" borderId="42" xfId="2" applyNumberFormat="1" applyFont="1" applyFill="1" applyBorder="1"/>
    <xf numFmtId="9" fontId="3" fillId="17" borderId="42" xfId="3" applyFont="1" applyFill="1" applyBorder="1"/>
    <xf numFmtId="9" fontId="3" fillId="17" borderId="52" xfId="3" applyFont="1" applyFill="1" applyBorder="1"/>
    <xf numFmtId="178" fontId="3" fillId="17" borderId="42" xfId="0" applyNumberFormat="1" applyFont="1" applyFill="1" applyBorder="1"/>
    <xf numFmtId="178" fontId="3" fillId="17" borderId="52" xfId="0" applyNumberFormat="1" applyFont="1" applyFill="1" applyBorder="1"/>
    <xf numFmtId="9" fontId="4" fillId="17" borderId="35" xfId="3" applyFont="1" applyFill="1" applyBorder="1"/>
    <xf numFmtId="9" fontId="4" fillId="17" borderId="57" xfId="3" applyFont="1" applyFill="1" applyBorder="1"/>
    <xf numFmtId="9" fontId="4" fillId="17" borderId="0" xfId="3" applyFont="1" applyFill="1" applyBorder="1"/>
    <xf numFmtId="9" fontId="4" fillId="17" borderId="63" xfId="3" applyFont="1" applyFill="1" applyBorder="1"/>
    <xf numFmtId="9" fontId="4" fillId="17" borderId="77" xfId="3" applyFont="1" applyFill="1" applyBorder="1"/>
    <xf numFmtId="9" fontId="4" fillId="17" borderId="1" xfId="3" applyFont="1" applyFill="1" applyBorder="1"/>
    <xf numFmtId="178" fontId="3" fillId="4" borderId="53" xfId="15" applyNumberFormat="1" applyFont="1" applyFill="1" applyBorder="1"/>
    <xf numFmtId="178" fontId="3" fillId="4" borderId="71" xfId="15" applyNumberFormat="1" applyFont="1" applyFill="1" applyBorder="1"/>
    <xf numFmtId="178" fontId="3" fillId="4" borderId="3" xfId="15" applyNumberFormat="1" applyFont="1" applyFill="1" applyBorder="1"/>
    <xf numFmtId="178" fontId="3" fillId="4" borderId="37" xfId="2" applyNumberFormat="1" applyFont="1" applyFill="1" applyBorder="1"/>
    <xf numFmtId="178" fontId="4" fillId="17" borderId="35" xfId="15" applyNumberFormat="1" applyFont="1" applyFill="1" applyBorder="1"/>
    <xf numFmtId="178" fontId="4" fillId="17" borderId="57" xfId="15" applyNumberFormat="1" applyFont="1" applyFill="1" applyBorder="1"/>
    <xf numFmtId="178" fontId="4" fillId="17" borderId="0" xfId="15" applyNumberFormat="1" applyFont="1" applyFill="1" applyBorder="1"/>
    <xf numFmtId="166" fontId="18" fillId="22" borderId="63" xfId="15" applyNumberFormat="1" applyFont="1" applyFill="1" applyBorder="1" applyAlignment="1">
      <alignment horizontal="center" vertical="center" wrapText="1"/>
    </xf>
    <xf numFmtId="166" fontId="18" fillId="22" borderId="77" xfId="15" applyNumberFormat="1" applyFont="1" applyFill="1" applyBorder="1" applyAlignment="1">
      <alignment horizontal="center" vertical="center" wrapText="1"/>
    </xf>
    <xf numFmtId="166" fontId="18" fillId="22" borderId="1" xfId="15" applyNumberFormat="1" applyFont="1" applyFill="1" applyBorder="1" applyAlignment="1">
      <alignment horizontal="center" vertical="center" wrapText="1"/>
    </xf>
    <xf numFmtId="166" fontId="18" fillId="22" borderId="52" xfId="15" applyNumberFormat="1" applyFont="1" applyFill="1" applyBorder="1" applyAlignment="1">
      <alignment horizontal="center" vertical="center" wrapText="1"/>
    </xf>
    <xf numFmtId="9" fontId="33" fillId="17" borderId="72" xfId="3" applyFont="1" applyFill="1" applyBorder="1"/>
    <xf numFmtId="178" fontId="33" fillId="17" borderId="35" xfId="0" applyNumberFormat="1" applyFont="1" applyFill="1" applyBorder="1"/>
    <xf numFmtId="178" fontId="33" fillId="17" borderId="57" xfId="0" applyNumberFormat="1" applyFont="1" applyFill="1" applyBorder="1"/>
    <xf numFmtId="178" fontId="33" fillId="17" borderId="0" xfId="0" applyNumberFormat="1" applyFont="1" applyFill="1"/>
    <xf numFmtId="178" fontId="33" fillId="17" borderId="63" xfId="0" applyNumberFormat="1" applyFont="1" applyFill="1" applyBorder="1"/>
    <xf numFmtId="178" fontId="33" fillId="17" borderId="77" xfId="0" applyNumberFormat="1" applyFont="1" applyFill="1" applyBorder="1"/>
    <xf numFmtId="178" fontId="33" fillId="17" borderId="1" xfId="0" applyNumberFormat="1" applyFont="1" applyFill="1" applyBorder="1"/>
    <xf numFmtId="38" fontId="3" fillId="4" borderId="63" xfId="0" applyNumberFormat="1" applyFont="1" applyFill="1" applyBorder="1"/>
    <xf numFmtId="38" fontId="3" fillId="4" borderId="77" xfId="0" applyNumberFormat="1" applyFont="1" applyFill="1" applyBorder="1"/>
    <xf numFmtId="38" fontId="3" fillId="4" borderId="54" xfId="0" applyNumberFormat="1" applyFont="1" applyFill="1" applyBorder="1"/>
    <xf numFmtId="38" fontId="3" fillId="4" borderId="1" xfId="0" applyNumberFormat="1" applyFont="1" applyFill="1" applyBorder="1"/>
    <xf numFmtId="38" fontId="3" fillId="4" borderId="52" xfId="0" applyNumberFormat="1" applyFont="1" applyFill="1" applyBorder="1"/>
    <xf numFmtId="166" fontId="3" fillId="4" borderId="12" xfId="15" applyNumberFormat="1" applyFont="1" applyFill="1" applyBorder="1"/>
    <xf numFmtId="38" fontId="4" fillId="0" borderId="35" xfId="15" applyNumberFormat="1" applyFont="1" applyBorder="1" applyProtection="1"/>
    <xf numFmtId="38" fontId="4" fillId="0" borderId="57" xfId="15" applyNumberFormat="1" applyFont="1" applyBorder="1" applyProtection="1"/>
    <xf numFmtId="38" fontId="4" fillId="0" borderId="0" xfId="15" applyNumberFormat="1" applyFont="1" applyBorder="1" applyProtection="1"/>
    <xf numFmtId="44" fontId="33" fillId="0" borderId="38" xfId="2" applyFont="1" applyBorder="1"/>
    <xf numFmtId="44" fontId="13" fillId="0" borderId="49" xfId="2" applyFont="1" applyBorder="1"/>
    <xf numFmtId="44" fontId="33" fillId="7" borderId="52" xfId="2" applyFont="1" applyFill="1" applyBorder="1"/>
    <xf numFmtId="44" fontId="18" fillId="20" borderId="37" xfId="2" applyFont="1" applyFill="1" applyBorder="1" applyAlignment="1" applyProtection="1">
      <alignment horizontal="center" wrapText="1"/>
    </xf>
    <xf numFmtId="44" fontId="3" fillId="0" borderId="0" xfId="2" applyFont="1" applyFill="1" applyBorder="1" applyAlignment="1" applyProtection="1">
      <alignment horizontal="center" wrapText="1"/>
    </xf>
    <xf numFmtId="44" fontId="3" fillId="0" borderId="0" xfId="2" applyFont="1" applyFill="1" applyBorder="1" applyAlignment="1" applyProtection="1">
      <alignment horizontal="center"/>
    </xf>
    <xf numFmtId="41" fontId="4" fillId="0" borderId="8" xfId="0" applyNumberFormat="1" applyFont="1" applyBorder="1"/>
    <xf numFmtId="178" fontId="4" fillId="0" borderId="38" xfId="2" applyNumberFormat="1" applyFont="1" applyFill="1" applyBorder="1" applyProtection="1"/>
    <xf numFmtId="178" fontId="4" fillId="0" borderId="0" xfId="2" applyNumberFormat="1" applyFont="1" applyFill="1" applyBorder="1" applyProtection="1"/>
    <xf numFmtId="178" fontId="4" fillId="0" borderId="0" xfId="2" applyNumberFormat="1" applyFont="1" applyFill="1" applyBorder="1" applyProtection="1">
      <protection locked="0"/>
    </xf>
    <xf numFmtId="178" fontId="13" fillId="0" borderId="38" xfId="2" applyNumberFormat="1" applyFont="1" applyFill="1" applyBorder="1" applyProtection="1">
      <protection locked="0"/>
    </xf>
    <xf numFmtId="178" fontId="4" fillId="0" borderId="49" xfId="2" applyNumberFormat="1" applyFont="1" applyFill="1" applyBorder="1" applyProtection="1"/>
    <xf numFmtId="178" fontId="13" fillId="0" borderId="0" xfId="2" applyNumberFormat="1" applyFont="1" applyFill="1" applyBorder="1" applyProtection="1"/>
    <xf numFmtId="178" fontId="13" fillId="0" borderId="49" xfId="2" applyNumberFormat="1" applyFont="1" applyFill="1" applyBorder="1" applyProtection="1"/>
    <xf numFmtId="44" fontId="3" fillId="0" borderId="8" xfId="0" applyNumberFormat="1" applyFont="1" applyBorder="1"/>
    <xf numFmtId="178" fontId="3" fillId="17" borderId="50" xfId="2" applyNumberFormat="1" applyFont="1" applyFill="1" applyBorder="1" applyProtection="1"/>
    <xf numFmtId="178" fontId="3" fillId="0" borderId="0" xfId="2" applyNumberFormat="1" applyFont="1" applyFill="1" applyBorder="1" applyProtection="1"/>
    <xf numFmtId="44" fontId="4" fillId="0" borderId="8" xfId="0" applyNumberFormat="1" applyFont="1" applyBorder="1"/>
    <xf numFmtId="178" fontId="4" fillId="0" borderId="42" xfId="2" applyNumberFormat="1" applyFont="1" applyFill="1" applyBorder="1" applyProtection="1"/>
    <xf numFmtId="178" fontId="13" fillId="0" borderId="42" xfId="2" applyNumberFormat="1" applyFont="1" applyFill="1" applyBorder="1" applyProtection="1">
      <protection locked="0"/>
    </xf>
    <xf numFmtId="178" fontId="13" fillId="0" borderId="49" xfId="2" applyNumberFormat="1" applyFont="1" applyFill="1" applyBorder="1" applyProtection="1">
      <protection locked="0"/>
    </xf>
    <xf numFmtId="44" fontId="3" fillId="0" borderId="8" xfId="0" applyNumberFormat="1" applyFont="1" applyBorder="1" applyAlignment="1">
      <alignment wrapText="1"/>
    </xf>
    <xf numFmtId="178" fontId="3" fillId="0" borderId="42" xfId="2" applyNumberFormat="1" applyFont="1" applyFill="1" applyBorder="1" applyProtection="1"/>
    <xf numFmtId="178" fontId="3" fillId="0" borderId="42" xfId="2" applyNumberFormat="1" applyFont="1" applyFill="1" applyBorder="1" applyProtection="1">
      <protection locked="0"/>
    </xf>
    <xf numFmtId="178" fontId="13" fillId="0" borderId="42" xfId="2" applyNumberFormat="1" applyFont="1" applyFill="1" applyBorder="1" applyProtection="1"/>
    <xf numFmtId="178" fontId="3" fillId="17" borderId="51" xfId="2" applyNumberFormat="1" applyFont="1" applyFill="1" applyBorder="1" applyProtection="1"/>
    <xf numFmtId="178" fontId="3" fillId="0" borderId="0" xfId="2" applyNumberFormat="1" applyFont="1" applyFill="1" applyBorder="1" applyProtection="1">
      <protection locked="0"/>
    </xf>
    <xf numFmtId="178" fontId="3" fillId="0" borderId="9" xfId="2" applyNumberFormat="1" applyFont="1" applyFill="1" applyBorder="1" applyProtection="1"/>
    <xf numFmtId="178" fontId="4" fillId="0" borderId="9" xfId="2" applyNumberFormat="1" applyFont="1" applyFill="1" applyBorder="1" applyProtection="1"/>
    <xf numFmtId="178" fontId="18" fillId="20" borderId="37" xfId="2" applyNumberFormat="1" applyFont="1" applyFill="1" applyBorder="1" applyAlignment="1" applyProtection="1">
      <alignment horizontal="center" wrapText="1"/>
    </xf>
    <xf numFmtId="178" fontId="3" fillId="0" borderId="0" xfId="2" applyNumberFormat="1" applyFont="1" applyFill="1" applyBorder="1" applyAlignment="1" applyProtection="1">
      <alignment horizontal="center" wrapText="1"/>
    </xf>
    <xf numFmtId="178" fontId="3" fillId="0" borderId="0" xfId="2" applyNumberFormat="1" applyFont="1" applyFill="1" applyBorder="1" applyAlignment="1" applyProtection="1">
      <alignment horizontal="center"/>
    </xf>
    <xf numFmtId="178" fontId="4" fillId="0" borderId="19" xfId="2" applyNumberFormat="1" applyFont="1" applyFill="1" applyBorder="1" applyProtection="1"/>
    <xf numFmtId="178" fontId="3" fillId="17" borderId="107" xfId="2" applyNumberFormat="1" applyFont="1" applyFill="1" applyBorder="1" applyProtection="1"/>
    <xf numFmtId="178" fontId="3" fillId="17" borderId="106" xfId="2" applyNumberFormat="1" applyFont="1" applyFill="1" applyBorder="1" applyProtection="1"/>
    <xf numFmtId="178" fontId="4" fillId="0" borderId="113" xfId="2" applyNumberFormat="1" applyFont="1" applyFill="1" applyBorder="1" applyProtection="1"/>
    <xf numFmtId="178" fontId="4" fillId="0" borderId="111" xfId="2" applyNumberFormat="1" applyFont="1" applyFill="1" applyBorder="1" applyProtection="1"/>
    <xf numFmtId="178" fontId="3" fillId="17" borderId="52" xfId="2" applyNumberFormat="1" applyFont="1" applyFill="1" applyBorder="1" applyProtection="1"/>
    <xf numFmtId="178" fontId="3" fillId="17" borderId="112" xfId="2" applyNumberFormat="1" applyFont="1" applyFill="1" applyBorder="1" applyProtection="1"/>
    <xf numFmtId="44" fontId="4" fillId="0" borderId="0" xfId="2" applyFont="1" applyFill="1" applyBorder="1" applyProtection="1"/>
    <xf numFmtId="44" fontId="4" fillId="0" borderId="9" xfId="2" applyFont="1" applyFill="1" applyBorder="1" applyProtection="1"/>
    <xf numFmtId="41" fontId="3" fillId="0" borderId="8" xfId="0" applyNumberFormat="1" applyFont="1" applyBorder="1"/>
    <xf numFmtId="10" fontId="3" fillId="0" borderId="0" xfId="3" applyNumberFormat="1" applyFont="1" applyFill="1" applyBorder="1" applyProtection="1"/>
    <xf numFmtId="10" fontId="3" fillId="0" borderId="9" xfId="3" applyNumberFormat="1" applyFont="1" applyFill="1" applyBorder="1" applyProtection="1"/>
    <xf numFmtId="178" fontId="13" fillId="0" borderId="29" xfId="15" applyNumberFormat="1" applyFont="1" applyBorder="1" applyProtection="1"/>
    <xf numFmtId="178" fontId="3" fillId="17" borderId="59" xfId="15" applyNumberFormat="1" applyFont="1" applyFill="1" applyBorder="1" applyProtection="1"/>
    <xf numFmtId="178" fontId="13" fillId="0" borderId="34" xfId="15" applyNumberFormat="1" applyFont="1" applyBorder="1" applyProtection="1"/>
    <xf numFmtId="178" fontId="3" fillId="17" borderId="44" xfId="15" applyNumberFormat="1" applyFont="1" applyFill="1" applyBorder="1" applyProtection="1"/>
    <xf numFmtId="178" fontId="13" fillId="0" borderId="27" xfId="15" applyNumberFormat="1" applyFont="1" applyBorder="1" applyProtection="1"/>
    <xf numFmtId="178" fontId="3" fillId="17" borderId="80" xfId="15" applyNumberFormat="1" applyFont="1" applyFill="1" applyBorder="1" applyProtection="1"/>
    <xf numFmtId="178" fontId="13" fillId="0" borderId="31" xfId="15" applyNumberFormat="1" applyFont="1" applyBorder="1" applyProtection="1"/>
    <xf numFmtId="178" fontId="13" fillId="0" borderId="33" xfId="15" applyNumberFormat="1" applyFont="1" applyBorder="1" applyProtection="1"/>
    <xf numFmtId="178" fontId="13" fillId="0" borderId="56" xfId="15" applyNumberFormat="1" applyFont="1" applyBorder="1" applyProtection="1"/>
    <xf numFmtId="0" fontId="33" fillId="0" borderId="53" xfId="0" applyFont="1" applyBorder="1"/>
    <xf numFmtId="178" fontId="13" fillId="0" borderId="54" xfId="15" applyNumberFormat="1" applyFont="1" applyBorder="1" applyProtection="1"/>
    <xf numFmtId="178" fontId="3" fillId="17" borderId="55" xfId="15" applyNumberFormat="1" applyFont="1" applyFill="1" applyBorder="1" applyProtection="1"/>
    <xf numFmtId="178" fontId="13" fillId="0" borderId="71" xfId="15" applyNumberFormat="1" applyFont="1" applyBorder="1" applyProtection="1"/>
    <xf numFmtId="38" fontId="13" fillId="0" borderId="54" xfId="15" applyNumberFormat="1" applyFont="1" applyFill="1" applyBorder="1" applyProtection="1"/>
    <xf numFmtId="178" fontId="13" fillId="0" borderId="67" xfId="15" applyNumberFormat="1" applyFont="1" applyBorder="1" applyProtection="1"/>
    <xf numFmtId="178" fontId="3" fillId="17" borderId="70" xfId="15" applyNumberFormat="1" applyFont="1" applyFill="1" applyBorder="1" applyProtection="1"/>
    <xf numFmtId="178" fontId="13" fillId="0" borderId="46" xfId="15" applyNumberFormat="1" applyFont="1" applyBorder="1" applyProtection="1"/>
    <xf numFmtId="178" fontId="3" fillId="17" borderId="47" xfId="15" applyNumberFormat="1" applyFont="1" applyFill="1" applyBorder="1" applyProtection="1"/>
    <xf numFmtId="0" fontId="18" fillId="20" borderId="75" xfId="0" applyFont="1" applyFill="1" applyBorder="1" applyAlignment="1">
      <alignment horizontal="center" vertical="center"/>
    </xf>
    <xf numFmtId="178" fontId="13" fillId="0" borderId="30" xfId="15" applyNumberFormat="1" applyFont="1" applyBorder="1" applyProtection="1"/>
    <xf numFmtId="178" fontId="13" fillId="0" borderId="32" xfId="15" applyNumberFormat="1" applyFont="1" applyBorder="1" applyProtection="1"/>
    <xf numFmtId="178" fontId="13" fillId="0" borderId="61" xfId="15" applyNumberFormat="1" applyFont="1" applyBorder="1" applyProtection="1"/>
    <xf numFmtId="0" fontId="18" fillId="20" borderId="53" xfId="0" applyFont="1" applyFill="1" applyBorder="1" applyAlignment="1">
      <alignment horizontal="center" vertical="center"/>
    </xf>
    <xf numFmtId="178" fontId="3" fillId="17" borderId="60" xfId="15" applyNumberFormat="1" applyFont="1" applyFill="1" applyBorder="1" applyProtection="1"/>
    <xf numFmtId="178" fontId="3" fillId="17" borderId="43" xfId="15" applyNumberFormat="1" applyFont="1" applyFill="1" applyBorder="1" applyProtection="1"/>
    <xf numFmtId="178" fontId="3" fillId="17" borderId="45" xfId="15" applyNumberFormat="1" applyFont="1" applyFill="1" applyBorder="1" applyProtection="1"/>
    <xf numFmtId="178" fontId="13" fillId="0" borderId="64" xfId="15" applyNumberFormat="1" applyFont="1" applyBorder="1" applyProtection="1"/>
    <xf numFmtId="178" fontId="3" fillId="17" borderId="63" xfId="15" applyNumberFormat="1" applyFont="1" applyFill="1" applyBorder="1" applyProtection="1"/>
    <xf numFmtId="178" fontId="13" fillId="0" borderId="75" xfId="15" applyNumberFormat="1" applyFont="1" applyBorder="1" applyProtection="1"/>
    <xf numFmtId="178" fontId="3" fillId="17" borderId="53" xfId="15" applyNumberFormat="1" applyFont="1" applyFill="1" applyBorder="1" applyProtection="1"/>
    <xf numFmtId="38" fontId="13" fillId="0" borderId="75" xfId="15" applyNumberFormat="1" applyFont="1" applyFill="1" applyBorder="1" applyProtection="1"/>
    <xf numFmtId="38" fontId="3" fillId="17" borderId="37" xfId="15" applyNumberFormat="1" applyFont="1" applyFill="1" applyBorder="1" applyProtection="1"/>
    <xf numFmtId="178" fontId="13" fillId="0" borderId="25" xfId="15" applyNumberFormat="1" applyFont="1" applyBorder="1" applyProtection="1"/>
    <xf numFmtId="178" fontId="3" fillId="3" borderId="75" xfId="15" applyNumberFormat="1" applyFont="1" applyFill="1" applyBorder="1" applyProtection="1"/>
    <xf numFmtId="178" fontId="3" fillId="17" borderId="79" xfId="15" applyNumberFormat="1" applyFont="1" applyFill="1" applyBorder="1" applyProtection="1"/>
    <xf numFmtId="178" fontId="3" fillId="3" borderId="53" xfId="15" applyNumberFormat="1" applyFont="1" applyFill="1" applyBorder="1" applyProtection="1"/>
    <xf numFmtId="38" fontId="13" fillId="0" borderId="30" xfId="15" applyNumberFormat="1" applyFont="1" applyFill="1" applyBorder="1" applyProtection="1"/>
    <xf numFmtId="38" fontId="13" fillId="0" borderId="32" xfId="15" applyNumberFormat="1" applyFont="1" applyFill="1" applyBorder="1" applyProtection="1"/>
    <xf numFmtId="38" fontId="13" fillId="0" borderId="25" xfId="15" applyNumberFormat="1" applyFont="1" applyFill="1" applyBorder="1" applyProtection="1"/>
    <xf numFmtId="38" fontId="3" fillId="3" borderId="75" xfId="15" applyNumberFormat="1" applyFont="1" applyFill="1" applyBorder="1" applyProtection="1"/>
    <xf numFmtId="38" fontId="3" fillId="17" borderId="49" xfId="15" applyNumberFormat="1" applyFont="1" applyFill="1" applyBorder="1" applyProtection="1"/>
    <xf numFmtId="38" fontId="3" fillId="17" borderId="50" xfId="15" applyNumberFormat="1" applyFont="1" applyFill="1" applyBorder="1" applyProtection="1"/>
    <xf numFmtId="38" fontId="3" fillId="17" borderId="76" xfId="15" applyNumberFormat="1" applyFont="1" applyFill="1" applyBorder="1" applyProtection="1"/>
    <xf numFmtId="38" fontId="3" fillId="3" borderId="37" xfId="15" applyNumberFormat="1" applyFont="1" applyFill="1" applyBorder="1" applyProtection="1"/>
    <xf numFmtId="178" fontId="4" fillId="0" borderId="60" xfId="0" applyNumberFormat="1" applyFont="1" applyBorder="1" applyAlignment="1">
      <alignment vertical="top"/>
    </xf>
    <xf numFmtId="178" fontId="4" fillId="0" borderId="31" xfId="0" applyNumberFormat="1" applyFont="1" applyBorder="1" applyAlignment="1">
      <alignment vertical="top"/>
    </xf>
    <xf numFmtId="178" fontId="4" fillId="0" borderId="10" xfId="0" applyNumberFormat="1" applyFont="1" applyBorder="1" applyAlignment="1">
      <alignment vertical="top"/>
    </xf>
    <xf numFmtId="178" fontId="4" fillId="0" borderId="59" xfId="0" applyNumberFormat="1" applyFont="1" applyBorder="1" applyAlignment="1">
      <alignment vertical="top"/>
    </xf>
    <xf numFmtId="178" fontId="4" fillId="0" borderId="43" xfId="0" applyNumberFormat="1" applyFont="1" applyBorder="1" applyAlignment="1">
      <alignment vertical="top"/>
    </xf>
    <xf numFmtId="178" fontId="4" fillId="0" borderId="33" xfId="0" applyNumberFormat="1" applyFont="1" applyBorder="1" applyAlignment="1">
      <alignment vertical="top"/>
    </xf>
    <xf numFmtId="178" fontId="4" fillId="0" borderId="15" xfId="0" applyNumberFormat="1" applyFont="1" applyBorder="1" applyAlignment="1">
      <alignment vertical="top"/>
    </xf>
    <xf numFmtId="178" fontId="4" fillId="0" borderId="44" xfId="0" applyNumberFormat="1" applyFont="1" applyBorder="1" applyAlignment="1">
      <alignment vertical="top"/>
    </xf>
    <xf numFmtId="178" fontId="4" fillId="0" borderId="79" xfId="0" applyNumberFormat="1" applyFont="1" applyBorder="1" applyAlignment="1">
      <alignment vertical="top" wrapText="1"/>
    </xf>
    <xf numFmtId="178" fontId="4" fillId="0" borderId="56" xfId="0" applyNumberFormat="1" applyFont="1" applyBorder="1" applyAlignment="1">
      <alignment vertical="top" wrapText="1"/>
    </xf>
    <xf numFmtId="178" fontId="4" fillId="0" borderId="17" xfId="0" applyNumberFormat="1" applyFont="1" applyBorder="1" applyAlignment="1">
      <alignment vertical="top" wrapText="1"/>
    </xf>
    <xf numFmtId="178" fontId="4" fillId="0" borderId="79" xfId="0" applyNumberFormat="1" applyFont="1" applyBorder="1" applyAlignment="1">
      <alignment vertical="top"/>
    </xf>
    <xf numFmtId="178" fontId="4" fillId="0" borderId="80" xfId="0" applyNumberFormat="1" applyFont="1" applyBorder="1" applyAlignment="1">
      <alignment vertical="top"/>
    </xf>
    <xf numFmtId="178" fontId="3" fillId="3" borderId="53" xfId="0" applyNumberFormat="1" applyFont="1" applyFill="1" applyBorder="1" applyAlignment="1">
      <alignment vertical="top"/>
    </xf>
    <xf numFmtId="178" fontId="3" fillId="3" borderId="71" xfId="0" applyNumberFormat="1" applyFont="1" applyFill="1" applyBorder="1" applyAlignment="1">
      <alignment vertical="top"/>
    </xf>
    <xf numFmtId="178" fontId="3" fillId="3" borderId="3" xfId="0" applyNumberFormat="1" applyFont="1" applyFill="1" applyBorder="1" applyAlignment="1">
      <alignment vertical="top"/>
    </xf>
    <xf numFmtId="178" fontId="7" fillId="3" borderId="37" xfId="0" applyNumberFormat="1" applyFont="1" applyFill="1" applyBorder="1" applyAlignment="1">
      <alignment vertical="top"/>
    </xf>
    <xf numFmtId="178" fontId="7" fillId="3" borderId="2" xfId="0" applyNumberFormat="1" applyFont="1" applyFill="1" applyBorder="1" applyAlignment="1">
      <alignment vertical="top"/>
    </xf>
    <xf numFmtId="178" fontId="7" fillId="3" borderId="55" xfId="0" applyNumberFormat="1" applyFont="1" applyFill="1" applyBorder="1" applyAlignment="1">
      <alignment vertical="top"/>
    </xf>
    <xf numFmtId="178" fontId="3" fillId="3" borderId="37" xfId="0" applyNumberFormat="1" applyFont="1" applyFill="1" applyBorder="1" applyAlignment="1">
      <alignment vertical="top"/>
    </xf>
    <xf numFmtId="178" fontId="13" fillId="0" borderId="60" xfId="0" applyNumberFormat="1" applyFont="1" applyBorder="1" applyAlignment="1" applyProtection="1">
      <alignment horizontal="left" vertical="top"/>
      <protection locked="0"/>
    </xf>
    <xf numFmtId="178" fontId="13" fillId="0" borderId="31" xfId="0" applyNumberFormat="1" applyFont="1" applyBorder="1" applyAlignment="1" applyProtection="1">
      <alignment horizontal="left" vertical="top"/>
      <protection locked="0"/>
    </xf>
    <xf numFmtId="178" fontId="13" fillId="0" borderId="10" xfId="0" applyNumberFormat="1" applyFont="1" applyBorder="1" applyAlignment="1" applyProtection="1">
      <alignment horizontal="left" vertical="top"/>
      <protection locked="0"/>
    </xf>
    <xf numFmtId="178" fontId="13" fillId="0" borderId="35" xfId="0" applyNumberFormat="1" applyFont="1" applyBorder="1" applyAlignment="1" applyProtection="1">
      <alignment horizontal="left" vertical="top"/>
      <protection locked="0"/>
    </xf>
    <xf numFmtId="178" fontId="13" fillId="0" borderId="57" xfId="0" applyNumberFormat="1" applyFont="1" applyBorder="1" applyAlignment="1" applyProtection="1">
      <alignment horizontal="left" vertical="top"/>
      <protection locked="0"/>
    </xf>
    <xf numFmtId="178" fontId="4" fillId="0" borderId="8" xfId="0" applyNumberFormat="1" applyFont="1" applyBorder="1" applyAlignment="1">
      <alignment vertical="top"/>
    </xf>
    <xf numFmtId="178" fontId="3" fillId="3" borderId="53" xfId="0" applyNumberFormat="1" applyFont="1" applyFill="1" applyBorder="1" applyAlignment="1">
      <alignment horizontal="left" vertical="top"/>
    </xf>
    <xf numFmtId="178" fontId="3" fillId="3" borderId="71" xfId="0" applyNumberFormat="1" applyFont="1" applyFill="1" applyBorder="1" applyAlignment="1">
      <alignment horizontal="left" vertical="top"/>
    </xf>
    <xf numFmtId="178" fontId="3" fillId="3" borderId="3" xfId="0" applyNumberFormat="1" applyFont="1" applyFill="1" applyBorder="1" applyAlignment="1">
      <alignment horizontal="left" vertical="top"/>
    </xf>
    <xf numFmtId="178" fontId="7" fillId="3" borderId="2" xfId="0" applyNumberFormat="1" applyFont="1" applyFill="1" applyBorder="1" applyAlignment="1" applyProtection="1">
      <alignment vertical="top"/>
      <protection locked="0"/>
    </xf>
    <xf numFmtId="178" fontId="7" fillId="3" borderId="55" xfId="0" applyNumberFormat="1" applyFont="1" applyFill="1" applyBorder="1" applyAlignment="1" applyProtection="1">
      <alignment vertical="top"/>
      <protection locked="0"/>
    </xf>
    <xf numFmtId="178" fontId="9" fillId="10" borderId="53" xfId="0" applyNumberFormat="1" applyFont="1" applyFill="1" applyBorder="1" applyAlignment="1">
      <alignment vertical="top"/>
    </xf>
    <xf numFmtId="178" fontId="9" fillId="10" borderId="54" xfId="0" applyNumberFormat="1" applyFont="1" applyFill="1" applyBorder="1" applyAlignment="1">
      <alignment vertical="top"/>
    </xf>
    <xf numFmtId="178" fontId="9" fillId="10" borderId="75" xfId="0" applyNumberFormat="1" applyFont="1" applyFill="1" applyBorder="1" applyAlignment="1">
      <alignment vertical="top"/>
    </xf>
    <xf numFmtId="178" fontId="9" fillId="10" borderId="37" xfId="0" applyNumberFormat="1" applyFont="1" applyFill="1" applyBorder="1" applyAlignment="1">
      <alignment vertical="top"/>
    </xf>
    <xf numFmtId="178" fontId="9" fillId="3" borderId="71" xfId="0" applyNumberFormat="1" applyFont="1" applyFill="1" applyBorder="1" applyAlignment="1">
      <alignment vertical="top"/>
    </xf>
    <xf numFmtId="178" fontId="9" fillId="3" borderId="75" xfId="0" applyNumberFormat="1" applyFont="1" applyFill="1" applyBorder="1" applyAlignment="1">
      <alignment vertical="top"/>
    </xf>
    <xf numFmtId="178" fontId="7" fillId="17" borderId="50" xfId="0" applyNumberFormat="1" applyFont="1" applyFill="1" applyBorder="1" applyAlignment="1">
      <alignment vertical="top"/>
    </xf>
    <xf numFmtId="178" fontId="7" fillId="17" borderId="76" xfId="0" applyNumberFormat="1" applyFont="1" applyFill="1" applyBorder="1" applyAlignment="1">
      <alignment vertical="top"/>
    </xf>
    <xf numFmtId="178" fontId="7" fillId="17" borderId="49" xfId="0" applyNumberFormat="1" applyFont="1" applyFill="1" applyBorder="1" applyAlignment="1">
      <alignment vertical="top"/>
    </xf>
    <xf numFmtId="178" fontId="7" fillId="17" borderId="42" xfId="0" applyNumberFormat="1" applyFont="1" applyFill="1" applyBorder="1" applyAlignment="1">
      <alignment vertical="top"/>
    </xf>
    <xf numFmtId="178" fontId="3" fillId="17" borderId="42" xfId="0" applyNumberFormat="1" applyFont="1" applyFill="1" applyBorder="1" applyAlignment="1">
      <alignment vertical="top"/>
    </xf>
    <xf numFmtId="178" fontId="3" fillId="17" borderId="76" xfId="0" applyNumberFormat="1" applyFont="1" applyFill="1" applyBorder="1" applyAlignment="1">
      <alignment vertical="top"/>
    </xf>
    <xf numFmtId="0" fontId="43" fillId="20" borderId="72" xfId="0" applyFont="1" applyFill="1" applyBorder="1" applyAlignment="1">
      <alignment horizontal="center"/>
    </xf>
    <xf numFmtId="0" fontId="43" fillId="20" borderId="74" xfId="0" applyFont="1" applyFill="1" applyBorder="1" applyAlignment="1">
      <alignment horizontal="center"/>
    </xf>
    <xf numFmtId="0" fontId="43" fillId="20" borderId="69" xfId="0" applyFont="1" applyFill="1" applyBorder="1" applyAlignment="1">
      <alignment horizontal="center"/>
    </xf>
    <xf numFmtId="0" fontId="43" fillId="20" borderId="109" xfId="0" applyFont="1" applyFill="1" applyBorder="1"/>
    <xf numFmtId="178" fontId="43" fillId="20" borderId="38" xfId="0" applyNumberFormat="1" applyFont="1" applyFill="1" applyBorder="1"/>
    <xf numFmtId="0" fontId="18" fillId="20" borderId="1" xfId="0" applyFont="1" applyFill="1" applyBorder="1" applyAlignment="1">
      <alignment horizontal="center"/>
    </xf>
    <xf numFmtId="178" fontId="18" fillId="20" borderId="52" xfId="0" applyNumberFormat="1" applyFont="1" applyFill="1" applyBorder="1" applyAlignment="1">
      <alignment horizontal="center"/>
    </xf>
    <xf numFmtId="41" fontId="33" fillId="0" borderId="35" xfId="0" applyNumberFormat="1" applyFont="1" applyBorder="1"/>
    <xf numFmtId="41" fontId="33" fillId="17" borderId="42" xfId="0" applyNumberFormat="1" applyFont="1" applyFill="1" applyBorder="1"/>
    <xf numFmtId="41" fontId="33" fillId="0" borderId="57" xfId="0" applyNumberFormat="1" applyFont="1" applyBorder="1"/>
    <xf numFmtId="0" fontId="33" fillId="0" borderId="26" xfId="0" applyFont="1" applyBorder="1"/>
    <xf numFmtId="3" fontId="10" fillId="0" borderId="35" xfId="0" applyNumberFormat="1" applyFont="1" applyBorder="1" applyProtection="1">
      <protection locked="0"/>
    </xf>
    <xf numFmtId="3" fontId="13" fillId="0" borderId="0" xfId="0" applyNumberFormat="1" applyFont="1"/>
    <xf numFmtId="3" fontId="33" fillId="17" borderId="42" xfId="0" applyNumberFormat="1" applyFont="1" applyFill="1" applyBorder="1"/>
    <xf numFmtId="41" fontId="33" fillId="4" borderId="53" xfId="0" applyNumberFormat="1" applyFont="1" applyFill="1" applyBorder="1"/>
    <xf numFmtId="41" fontId="33" fillId="4" borderId="71" xfId="0" applyNumberFormat="1" applyFont="1" applyFill="1" applyBorder="1"/>
    <xf numFmtId="41" fontId="33" fillId="4" borderId="75" xfId="0" applyNumberFormat="1" applyFont="1" applyFill="1" applyBorder="1"/>
    <xf numFmtId="178" fontId="33" fillId="4" borderId="37" xfId="0" applyNumberFormat="1" applyFont="1" applyFill="1" applyBorder="1"/>
    <xf numFmtId="3" fontId="33" fillId="0" borderId="35" xfId="0" applyNumberFormat="1" applyFont="1" applyBorder="1"/>
    <xf numFmtId="3" fontId="33" fillId="0" borderId="0" xfId="0" applyNumberFormat="1" applyFont="1"/>
    <xf numFmtId="0" fontId="33" fillId="4" borderId="75" xfId="0" applyFont="1" applyFill="1" applyBorder="1"/>
    <xf numFmtId="3" fontId="4" fillId="3" borderId="43" xfId="0" applyNumberFormat="1" applyFont="1" applyFill="1" applyBorder="1"/>
    <xf numFmtId="3" fontId="4" fillId="3" borderId="15" xfId="0" applyNumberFormat="1" applyFont="1" applyFill="1" applyBorder="1"/>
    <xf numFmtId="3" fontId="4" fillId="3" borderId="50" xfId="0" applyNumberFormat="1" applyFont="1" applyFill="1" applyBorder="1"/>
    <xf numFmtId="178" fontId="34" fillId="4" borderId="37" xfId="0" applyNumberFormat="1" applyFont="1" applyFill="1" applyBorder="1"/>
    <xf numFmtId="3" fontId="0" fillId="0" borderId="2" xfId="0" applyNumberFormat="1" applyBorder="1"/>
    <xf numFmtId="3" fontId="0" fillId="0" borderId="3" xfId="0" applyNumberFormat="1" applyBorder="1"/>
    <xf numFmtId="3" fontId="0" fillId="0" borderId="37" xfId="0" applyNumberFormat="1" applyBorder="1"/>
    <xf numFmtId="0" fontId="0" fillId="0" borderId="2" xfId="0" applyBorder="1"/>
    <xf numFmtId="0" fontId="0" fillId="0" borderId="3" xfId="0" applyBorder="1"/>
    <xf numFmtId="0" fontId="0" fillId="0" borderId="37" xfId="0" applyBorder="1"/>
    <xf numFmtId="178" fontId="34" fillId="2" borderId="53" xfId="0" applyNumberFormat="1" applyFont="1" applyFill="1" applyBorder="1"/>
    <xf numFmtId="178" fontId="34" fillId="2" borderId="71" xfId="0" applyNumberFormat="1" applyFont="1" applyFill="1" applyBorder="1"/>
    <xf numFmtId="178" fontId="34" fillId="2" borderId="75" xfId="0" applyNumberFormat="1" applyFont="1" applyFill="1" applyBorder="1"/>
    <xf numFmtId="178" fontId="34" fillId="2" borderId="37" xfId="0" applyNumberFormat="1" applyFont="1" applyFill="1" applyBorder="1"/>
    <xf numFmtId="0" fontId="18" fillId="20" borderId="71" xfId="0" applyFont="1" applyFill="1" applyBorder="1" applyAlignment="1">
      <alignment horizontal="center"/>
    </xf>
    <xf numFmtId="0" fontId="18" fillId="20" borderId="75" xfId="0" applyFont="1" applyFill="1" applyBorder="1" applyAlignment="1">
      <alignment horizontal="center"/>
    </xf>
    <xf numFmtId="3" fontId="34" fillId="2" borderId="53" xfId="0" applyNumberFormat="1" applyFont="1" applyFill="1" applyBorder="1"/>
    <xf numFmtId="3" fontId="34" fillId="2" borderId="3" xfId="0" applyNumberFormat="1" applyFont="1" applyFill="1" applyBorder="1"/>
    <xf numFmtId="3" fontId="34" fillId="2" borderId="37" xfId="0" applyNumberFormat="1" applyFont="1" applyFill="1" applyBorder="1"/>
    <xf numFmtId="3" fontId="3" fillId="3" borderId="15" xfId="0" applyNumberFormat="1" applyFont="1" applyFill="1" applyBorder="1"/>
    <xf numFmtId="3" fontId="3" fillId="3" borderId="50" xfId="0" applyNumberFormat="1" applyFont="1" applyFill="1" applyBorder="1"/>
    <xf numFmtId="3" fontId="34" fillId="2" borderId="39" xfId="0" applyNumberFormat="1" applyFont="1" applyFill="1" applyBorder="1"/>
    <xf numFmtId="3" fontId="34" fillId="2" borderId="48" xfId="0" applyNumberFormat="1" applyFont="1" applyFill="1" applyBorder="1"/>
    <xf numFmtId="3" fontId="34" fillId="2" borderId="82" xfId="0" applyNumberFormat="1" applyFont="1" applyFill="1" applyBorder="1"/>
    <xf numFmtId="41" fontId="33" fillId="4" borderId="39" xfId="0" applyNumberFormat="1" applyFont="1" applyFill="1" applyBorder="1"/>
    <xf numFmtId="41" fontId="33" fillId="4" borderId="78" xfId="0" applyNumberFormat="1" applyFont="1" applyFill="1" applyBorder="1"/>
    <xf numFmtId="0" fontId="33" fillId="4" borderId="58" xfId="0" applyFont="1" applyFill="1" applyBorder="1"/>
    <xf numFmtId="178" fontId="33" fillId="4" borderId="82" xfId="0" applyNumberFormat="1" applyFont="1" applyFill="1" applyBorder="1"/>
    <xf numFmtId="3" fontId="34" fillId="2" borderId="63" xfId="0" applyNumberFormat="1" applyFont="1" applyFill="1" applyBorder="1"/>
    <xf numFmtId="3" fontId="34" fillId="2" borderId="1" xfId="0" applyNumberFormat="1" applyFont="1" applyFill="1" applyBorder="1"/>
    <xf numFmtId="3" fontId="34" fillId="2" borderId="52" xfId="0" applyNumberFormat="1" applyFont="1" applyFill="1" applyBorder="1"/>
    <xf numFmtId="178" fontId="34" fillId="2" borderId="63" xfId="0" applyNumberFormat="1" applyFont="1" applyFill="1" applyBorder="1"/>
    <xf numFmtId="178" fontId="34" fillId="2" borderId="77" xfId="0" applyNumberFormat="1" applyFont="1" applyFill="1" applyBorder="1"/>
    <xf numFmtId="178" fontId="34" fillId="2" borderId="64" xfId="0" applyNumberFormat="1" applyFont="1" applyFill="1" applyBorder="1"/>
    <xf numFmtId="178" fontId="34" fillId="2" borderId="52" xfId="0" applyNumberFormat="1" applyFont="1" applyFill="1" applyBorder="1"/>
    <xf numFmtId="3" fontId="3" fillId="3" borderId="43" xfId="0" applyNumberFormat="1" applyFont="1" applyFill="1" applyBorder="1"/>
    <xf numFmtId="3" fontId="34" fillId="4" borderId="37" xfId="0" applyNumberFormat="1" applyFont="1" applyFill="1" applyBorder="1"/>
    <xf numFmtId="180" fontId="18" fillId="20" borderId="38" xfId="0" applyNumberFormat="1" applyFont="1" applyFill="1" applyBorder="1" applyAlignment="1">
      <alignment horizontal="center"/>
    </xf>
    <xf numFmtId="180" fontId="18" fillId="22" borderId="3" xfId="0" applyNumberFormat="1" applyFont="1" applyFill="1" applyBorder="1" applyAlignment="1">
      <alignment horizontal="left"/>
    </xf>
    <xf numFmtId="180" fontId="18" fillId="20" borderId="72" xfId="0" applyNumberFormat="1" applyFont="1" applyFill="1" applyBorder="1" applyAlignment="1">
      <alignment horizontal="center"/>
    </xf>
    <xf numFmtId="180" fontId="18" fillId="20" borderId="7" xfId="0" applyNumberFormat="1" applyFont="1" applyFill="1" applyBorder="1" applyAlignment="1">
      <alignment horizontal="center"/>
    </xf>
    <xf numFmtId="180" fontId="18" fillId="20" borderId="52" xfId="0" applyNumberFormat="1" applyFont="1" applyFill="1" applyBorder="1" applyAlignment="1">
      <alignment horizontal="center"/>
    </xf>
    <xf numFmtId="180" fontId="18" fillId="20" borderId="53" xfId="0" applyNumberFormat="1" applyFont="1" applyFill="1" applyBorder="1" applyAlignment="1">
      <alignment horizontal="center"/>
    </xf>
    <xf numFmtId="180" fontId="18" fillId="20" borderId="71" xfId="0" applyNumberFormat="1" applyFont="1" applyFill="1" applyBorder="1" applyAlignment="1">
      <alignment horizontal="center"/>
    </xf>
    <xf numFmtId="180" fontId="18" fillId="20" borderId="4" xfId="0" applyNumberFormat="1" applyFont="1" applyFill="1" applyBorder="1" applyAlignment="1">
      <alignment horizontal="center"/>
    </xf>
    <xf numFmtId="180" fontId="18" fillId="20" borderId="63" xfId="0" applyNumberFormat="1" applyFont="1" applyFill="1" applyBorder="1" applyAlignment="1">
      <alignment horizontal="center"/>
    </xf>
    <xf numFmtId="180" fontId="18" fillId="20" borderId="13" xfId="0" applyNumberFormat="1" applyFont="1" applyFill="1" applyBorder="1" applyAlignment="1">
      <alignment horizontal="center"/>
    </xf>
    <xf numFmtId="0" fontId="0" fillId="0" borderId="72" xfId="0" applyBorder="1"/>
    <xf numFmtId="38" fontId="10" fillId="0" borderId="35" xfId="0" applyNumberFormat="1" applyFont="1" applyBorder="1"/>
    <xf numFmtId="38" fontId="10" fillId="0" borderId="28" xfId="0" applyNumberFormat="1" applyFont="1" applyBorder="1"/>
    <xf numFmtId="38" fontId="10" fillId="0" borderId="36" xfId="0" applyNumberFormat="1" applyFont="1" applyBorder="1"/>
    <xf numFmtId="38" fontId="0" fillId="0" borderId="72" xfId="0" applyNumberFormat="1" applyBorder="1"/>
    <xf numFmtId="0" fontId="33" fillId="0" borderId="5" xfId="0" applyFont="1" applyBorder="1" applyAlignment="1">
      <alignment horizontal="left"/>
    </xf>
    <xf numFmtId="38" fontId="33" fillId="0" borderId="35" xfId="0" applyNumberFormat="1" applyFont="1" applyBorder="1"/>
    <xf numFmtId="38" fontId="33" fillId="0" borderId="57" xfId="0" applyNumberFormat="1" applyFont="1" applyBorder="1"/>
    <xf numFmtId="38" fontId="33" fillId="0" borderId="28" xfId="0" applyNumberFormat="1" applyFont="1" applyBorder="1"/>
    <xf numFmtId="38" fontId="33" fillId="0" borderId="38" xfId="0" applyNumberFormat="1" applyFont="1" applyBorder="1"/>
    <xf numFmtId="38" fontId="33" fillId="0" borderId="7" xfId="0" applyNumberFormat="1" applyFont="1" applyBorder="1"/>
    <xf numFmtId="38" fontId="4" fillId="0" borderId="52" xfId="0" applyNumberFormat="1" applyFont="1" applyBorder="1"/>
    <xf numFmtId="38" fontId="33" fillId="0" borderId="13" xfId="0" applyNumberFormat="1" applyFont="1" applyBorder="1"/>
    <xf numFmtId="38" fontId="33" fillId="0" borderId="52" xfId="0" applyNumberFormat="1" applyFont="1" applyBorder="1"/>
    <xf numFmtId="37" fontId="4" fillId="0" borderId="0" xfId="0" applyNumberFormat="1" applyFont="1" applyAlignment="1">
      <alignment vertical="top"/>
    </xf>
    <xf numFmtId="37" fontId="4" fillId="0" borderId="0" xfId="0" applyNumberFormat="1" applyFont="1" applyAlignment="1">
      <alignment horizontal="right"/>
    </xf>
    <xf numFmtId="0" fontId="33" fillId="0" borderId="0" xfId="0" applyFont="1" applyAlignment="1">
      <alignment horizontal="left"/>
    </xf>
    <xf numFmtId="0" fontId="7" fillId="0" borderId="5" xfId="0" applyFont="1" applyBorder="1" applyAlignment="1" applyProtection="1">
      <alignment horizontal="center"/>
      <protection locked="0"/>
    </xf>
    <xf numFmtId="0" fontId="7" fillId="0" borderId="7" xfId="0" applyFont="1" applyBorder="1" applyProtection="1">
      <protection locked="0"/>
    </xf>
    <xf numFmtId="0" fontId="9" fillId="0" borderId="12" xfId="0" applyFont="1" applyBorder="1" applyAlignment="1">
      <alignment horizontal="left"/>
    </xf>
    <xf numFmtId="0" fontId="9" fillId="0" borderId="13" xfId="0" applyFont="1" applyBorder="1"/>
    <xf numFmtId="0" fontId="33" fillId="0" borderId="12" xfId="0" applyFont="1" applyBorder="1" applyAlignment="1">
      <alignment horizontal="left"/>
    </xf>
    <xf numFmtId="38" fontId="4" fillId="17" borderId="35" xfId="0" applyNumberFormat="1" applyFont="1" applyFill="1" applyBorder="1"/>
    <xf numFmtId="38" fontId="4" fillId="17" borderId="9" xfId="0" applyNumberFormat="1" applyFont="1" applyFill="1" applyBorder="1"/>
    <xf numFmtId="41" fontId="10" fillId="17" borderId="35" xfId="0" applyNumberFormat="1" applyFont="1" applyFill="1" applyBorder="1"/>
    <xf numFmtId="41" fontId="10" fillId="17" borderId="9" xfId="0" applyNumberFormat="1" applyFont="1" applyFill="1" applyBorder="1"/>
    <xf numFmtId="38" fontId="33" fillId="17" borderId="9" xfId="0" applyNumberFormat="1" applyFont="1" applyFill="1" applyBorder="1"/>
    <xf numFmtId="38" fontId="33" fillId="17" borderId="38" xfId="0" applyNumberFormat="1" applyFont="1" applyFill="1" applyBorder="1"/>
    <xf numFmtId="38" fontId="33" fillId="17" borderId="42" xfId="0" applyNumberFormat="1" applyFont="1" applyFill="1" applyBorder="1"/>
    <xf numFmtId="38" fontId="4" fillId="17" borderId="72" xfId="0" applyNumberFormat="1" applyFont="1" applyFill="1" applyBorder="1"/>
    <xf numFmtId="38" fontId="33" fillId="17" borderId="7" xfId="0" applyNumberFormat="1" applyFont="1" applyFill="1" applyBorder="1"/>
    <xf numFmtId="38" fontId="4" fillId="17" borderId="63" xfId="0" applyNumberFormat="1" applyFont="1" applyFill="1" applyBorder="1"/>
    <xf numFmtId="38" fontId="33" fillId="17" borderId="13" xfId="0" applyNumberFormat="1" applyFont="1" applyFill="1" applyBorder="1"/>
    <xf numFmtId="38" fontId="33" fillId="17" borderId="52" xfId="0" applyNumberFormat="1" applyFont="1" applyFill="1" applyBorder="1"/>
    <xf numFmtId="38" fontId="33" fillId="0" borderId="72" xfId="0" applyNumberFormat="1" applyFont="1" applyBorder="1"/>
    <xf numFmtId="38" fontId="33" fillId="0" borderId="63" xfId="0" applyNumberFormat="1" applyFont="1" applyBorder="1"/>
    <xf numFmtId="38" fontId="33" fillId="0" borderId="69" xfId="0" applyNumberFormat="1" applyFont="1" applyBorder="1"/>
    <xf numFmtId="38" fontId="33" fillId="0" borderId="67" xfId="0" applyNumberFormat="1" applyFont="1" applyBorder="1"/>
    <xf numFmtId="38" fontId="10" fillId="0" borderId="9" xfId="0" applyNumberFormat="1" applyFont="1" applyBorder="1"/>
    <xf numFmtId="38" fontId="34" fillId="2" borderId="37" xfId="0" applyNumberFormat="1" applyFont="1" applyFill="1" applyBorder="1"/>
    <xf numFmtId="38" fontId="34" fillId="4" borderId="53" xfId="0" applyNumberFormat="1" applyFont="1" applyFill="1" applyBorder="1"/>
    <xf numFmtId="38" fontId="34" fillId="4" borderId="54" xfId="0" applyNumberFormat="1" applyFont="1" applyFill="1" applyBorder="1"/>
    <xf numFmtId="38" fontId="34" fillId="4" borderId="55" xfId="0" applyNumberFormat="1" applyFont="1" applyFill="1" applyBorder="1"/>
    <xf numFmtId="38" fontId="3" fillId="2" borderId="53" xfId="0" applyNumberFormat="1" applyFont="1" applyFill="1" applyBorder="1"/>
    <xf numFmtId="38" fontId="34" fillId="2" borderId="4" xfId="0" applyNumberFormat="1" applyFont="1" applyFill="1" applyBorder="1"/>
    <xf numFmtId="38" fontId="34" fillId="4" borderId="71" xfId="0" applyNumberFormat="1" applyFont="1" applyFill="1" applyBorder="1"/>
    <xf numFmtId="38" fontId="34" fillId="2" borderId="38" xfId="0" applyNumberFormat="1" applyFont="1" applyFill="1" applyBorder="1"/>
    <xf numFmtId="38" fontId="34" fillId="2" borderId="72" xfId="0" applyNumberFormat="1" applyFont="1" applyFill="1" applyBorder="1"/>
    <xf numFmtId="38" fontId="34" fillId="2" borderId="69" xfId="0" applyNumberFormat="1" applyFont="1" applyFill="1" applyBorder="1"/>
    <xf numFmtId="38" fontId="34" fillId="2" borderId="81" xfId="0" applyNumberFormat="1" applyFont="1" applyFill="1" applyBorder="1"/>
    <xf numFmtId="38" fontId="3" fillId="2" borderId="72" xfId="0" applyNumberFormat="1" applyFont="1" applyFill="1" applyBorder="1"/>
    <xf numFmtId="38" fontId="34" fillId="2" borderId="7" xfId="0" applyNumberFormat="1" applyFont="1" applyFill="1" applyBorder="1"/>
    <xf numFmtId="38" fontId="34" fillId="2" borderId="51" xfId="0" applyNumberFormat="1" applyFont="1" applyFill="1" applyBorder="1"/>
    <xf numFmtId="38" fontId="34" fillId="4" borderId="45" xfId="0" applyNumberFormat="1" applyFont="1" applyFill="1" applyBorder="1"/>
    <xf numFmtId="38" fontId="34" fillId="4" borderId="68" xfId="0" applyNumberFormat="1" applyFont="1" applyFill="1" applyBorder="1"/>
    <xf numFmtId="38" fontId="34" fillId="4" borderId="22" xfId="0" applyNumberFormat="1" applyFont="1" applyFill="1" applyBorder="1"/>
    <xf numFmtId="38" fontId="3" fillId="2" borderId="45" xfId="0" applyNumberFormat="1" applyFont="1" applyFill="1" applyBorder="1"/>
    <xf numFmtId="38" fontId="34" fillId="2" borderId="22" xfId="0" applyNumberFormat="1" applyFont="1" applyFill="1" applyBorder="1"/>
    <xf numFmtId="38" fontId="34" fillId="2" borderId="2" xfId="0" applyNumberFormat="1" applyFont="1" applyFill="1" applyBorder="1"/>
    <xf numFmtId="38" fontId="34" fillId="2" borderId="75" xfId="0" applyNumberFormat="1" applyFont="1" applyFill="1" applyBorder="1"/>
    <xf numFmtId="38" fontId="34" fillId="2" borderId="55" xfId="0" applyNumberFormat="1" applyFont="1" applyFill="1" applyBorder="1"/>
    <xf numFmtId="38" fontId="34" fillId="4" borderId="39" xfId="0" applyNumberFormat="1" applyFont="1" applyFill="1" applyBorder="1"/>
    <xf numFmtId="38" fontId="34" fillId="4" borderId="40" xfId="0" applyNumberFormat="1" applyFont="1" applyFill="1" applyBorder="1"/>
    <xf numFmtId="38" fontId="34" fillId="4" borderId="41" xfId="0" applyNumberFormat="1" applyFont="1" applyFill="1" applyBorder="1"/>
    <xf numFmtId="38" fontId="3" fillId="4" borderId="39" xfId="0" applyNumberFormat="1" applyFont="1" applyFill="1" applyBorder="1"/>
    <xf numFmtId="38" fontId="3" fillId="4" borderId="62" xfId="0" applyNumberFormat="1" applyFont="1" applyFill="1" applyBorder="1"/>
    <xf numFmtId="38" fontId="3" fillId="4" borderId="82" xfId="0" applyNumberFormat="1" applyFont="1" applyFill="1" applyBorder="1"/>
    <xf numFmtId="38" fontId="3" fillId="4" borderId="45" xfId="0" applyNumberFormat="1" applyFont="1" applyFill="1" applyBorder="1"/>
    <xf numFmtId="38" fontId="3" fillId="4" borderId="22" xfId="0" applyNumberFormat="1" applyFont="1" applyFill="1" applyBorder="1"/>
    <xf numFmtId="38" fontId="3" fillId="4" borderId="51" xfId="0" applyNumberFormat="1" applyFont="1" applyFill="1" applyBorder="1"/>
    <xf numFmtId="38" fontId="3" fillId="4" borderId="4" xfId="0" applyNumberFormat="1" applyFont="1" applyFill="1" applyBorder="1"/>
    <xf numFmtId="38" fontId="34" fillId="2" borderId="53" xfId="0" applyNumberFormat="1" applyFont="1" applyFill="1" applyBorder="1"/>
    <xf numFmtId="38" fontId="34" fillId="2" borderId="54" xfId="0" applyNumberFormat="1" applyFont="1" applyFill="1" applyBorder="1"/>
    <xf numFmtId="38" fontId="34" fillId="2" borderId="3" xfId="0" applyNumberFormat="1" applyFont="1" applyFill="1" applyBorder="1"/>
    <xf numFmtId="38" fontId="34" fillId="2" borderId="52" xfId="0" applyNumberFormat="1" applyFont="1" applyFill="1" applyBorder="1"/>
    <xf numFmtId="38" fontId="34" fillId="2" borderId="63" xfId="0" applyNumberFormat="1" applyFont="1" applyFill="1" applyBorder="1"/>
    <xf numFmtId="38" fontId="34" fillId="2" borderId="67" xfId="0" applyNumberFormat="1" applyFont="1" applyFill="1" applyBorder="1"/>
    <xf numFmtId="38" fontId="34" fillId="2" borderId="13" xfId="0" applyNumberFormat="1" applyFont="1" applyFill="1" applyBorder="1"/>
    <xf numFmtId="0" fontId="7" fillId="3" borderId="8" xfId="0" applyFont="1" applyFill="1" applyBorder="1" applyAlignment="1">
      <alignment horizontal="left"/>
    </xf>
    <xf numFmtId="0" fontId="45" fillId="0" borderId="35" xfId="0" applyFont="1" applyBorder="1" applyAlignment="1">
      <alignment horizontal="center"/>
    </xf>
    <xf numFmtId="0" fontId="33" fillId="0" borderId="72" xfId="0" applyFont="1" applyBorder="1"/>
    <xf numFmtId="0" fontId="45" fillId="0" borderId="28" xfId="0" applyFont="1" applyBorder="1" applyAlignment="1">
      <alignment horizontal="center"/>
    </xf>
    <xf numFmtId="0" fontId="33" fillId="0" borderId="69" xfId="0" applyFont="1" applyBorder="1"/>
    <xf numFmtId="0" fontId="33" fillId="0" borderId="67" xfId="0" applyFont="1" applyBorder="1"/>
    <xf numFmtId="178" fontId="34" fillId="0" borderId="0" xfId="0" applyNumberFormat="1" applyFont="1"/>
    <xf numFmtId="178" fontId="18" fillId="20" borderId="38" xfId="0" applyNumberFormat="1" applyFont="1" applyFill="1" applyBorder="1"/>
    <xf numFmtId="178" fontId="16" fillId="17" borderId="42" xfId="0" applyNumberFormat="1" applyFont="1" applyFill="1" applyBorder="1" applyAlignment="1">
      <alignment horizontal="center"/>
    </xf>
    <xf numFmtId="178" fontId="34" fillId="17" borderId="52" xfId="0" applyNumberFormat="1" applyFont="1" applyFill="1" applyBorder="1"/>
    <xf numFmtId="178" fontId="34" fillId="2" borderId="54" xfId="0" applyNumberFormat="1" applyFont="1" applyFill="1" applyBorder="1"/>
    <xf numFmtId="178" fontId="34" fillId="2" borderId="3" xfId="0" applyNumberFormat="1" applyFont="1" applyFill="1" applyBorder="1"/>
    <xf numFmtId="178" fontId="34" fillId="2" borderId="67" xfId="0" applyNumberFormat="1" applyFont="1" applyFill="1" applyBorder="1"/>
    <xf numFmtId="178" fontId="34" fillId="2" borderId="1" xfId="0" applyNumberFormat="1" applyFont="1" applyFill="1" applyBorder="1"/>
    <xf numFmtId="0" fontId="33" fillId="4" borderId="53" xfId="0" applyFont="1" applyFill="1" applyBorder="1"/>
    <xf numFmtId="0" fontId="33" fillId="4" borderId="54" xfId="0" applyFont="1" applyFill="1" applyBorder="1"/>
    <xf numFmtId="0" fontId="33" fillId="4" borderId="63" xfId="0" applyFont="1" applyFill="1" applyBorder="1"/>
    <xf numFmtId="0" fontId="33" fillId="4" borderId="67" xfId="0" applyFont="1" applyFill="1" applyBorder="1"/>
    <xf numFmtId="178" fontId="34" fillId="4" borderId="52" xfId="0" applyNumberFormat="1" applyFont="1" applyFill="1" applyBorder="1"/>
    <xf numFmtId="0" fontId="33" fillId="4" borderId="39" xfId="0" applyFont="1" applyFill="1" applyBorder="1"/>
    <xf numFmtId="0" fontId="33" fillId="4" borderId="40" xfId="0" applyFont="1" applyFill="1" applyBorder="1"/>
    <xf numFmtId="178" fontId="34" fillId="4" borderId="82" xfId="0" applyNumberFormat="1" applyFont="1" applyFill="1" applyBorder="1"/>
    <xf numFmtId="38" fontId="34" fillId="3" borderId="42" xfId="0" applyNumberFormat="1" applyFont="1" applyFill="1" applyBorder="1"/>
    <xf numFmtId="38" fontId="34" fillId="3" borderId="35" xfId="0" applyNumberFormat="1" applyFont="1" applyFill="1" applyBorder="1"/>
    <xf numFmtId="38" fontId="34" fillId="3" borderId="28" xfId="0" applyNumberFormat="1" applyFont="1" applyFill="1" applyBorder="1"/>
    <xf numFmtId="38" fontId="34" fillId="3" borderId="9" xfId="0" applyNumberFormat="1" applyFont="1" applyFill="1" applyBorder="1"/>
    <xf numFmtId="38" fontId="3" fillId="3" borderId="35" xfId="0" applyNumberFormat="1" applyFont="1" applyFill="1" applyBorder="1"/>
    <xf numFmtId="0" fontId="30" fillId="18" borderId="0" xfId="0" applyFont="1" applyFill="1"/>
    <xf numFmtId="38" fontId="13" fillId="0" borderId="5" xfId="18" applyNumberFormat="1" applyFont="1" applyBorder="1"/>
    <xf numFmtId="38" fontId="4" fillId="0" borderId="6" xfId="15" applyNumberFormat="1" applyFont="1" applyBorder="1" applyAlignment="1">
      <alignment horizontal="right"/>
    </xf>
    <xf numFmtId="38" fontId="13" fillId="0" borderId="8" xfId="18" applyNumberFormat="1" applyFont="1" applyBorder="1"/>
    <xf numFmtId="38" fontId="4" fillId="0" borderId="0" xfId="15" applyNumberFormat="1" applyFont="1" applyAlignment="1">
      <alignment horizontal="right"/>
    </xf>
    <xf numFmtId="38" fontId="13" fillId="18" borderId="8" xfId="18" applyNumberFormat="1" applyFont="1" applyFill="1" applyBorder="1"/>
    <xf numFmtId="178" fontId="13" fillId="0" borderId="6" xfId="0" applyNumberFormat="1" applyFont="1" applyBorder="1"/>
    <xf numFmtId="179" fontId="13" fillId="0" borderId="38" xfId="0" applyNumberFormat="1" applyFont="1" applyBorder="1"/>
    <xf numFmtId="179" fontId="4" fillId="0" borderId="7" xfId="15" applyNumberFormat="1" applyFont="1" applyFill="1" applyBorder="1" applyAlignment="1">
      <alignment horizontal="right"/>
    </xf>
    <xf numFmtId="179" fontId="13" fillId="0" borderId="6" xfId="15" applyNumberFormat="1" applyFont="1" applyFill="1" applyBorder="1" applyAlignment="1">
      <alignment horizontal="right"/>
    </xf>
    <xf numFmtId="179" fontId="4" fillId="17" borderId="38" xfId="15" applyNumberFormat="1" applyFont="1" applyFill="1" applyBorder="1" applyAlignment="1">
      <alignment horizontal="right"/>
    </xf>
    <xf numFmtId="178" fontId="4" fillId="17" borderId="7" xfId="0" applyNumberFormat="1" applyFont="1" applyFill="1" applyBorder="1"/>
    <xf numFmtId="178" fontId="13" fillId="0" borderId="0" xfId="18" applyNumberFormat="1" applyFont="1" applyBorder="1"/>
    <xf numFmtId="179" fontId="13" fillId="0" borderId="42" xfId="18" applyNumberFormat="1" applyFont="1" applyBorder="1"/>
    <xf numFmtId="179" fontId="4" fillId="0" borderId="9" xfId="15" applyNumberFormat="1" applyFont="1" applyFill="1" applyBorder="1" applyAlignment="1">
      <alignment horizontal="right"/>
    </xf>
    <xf numFmtId="179" fontId="13" fillId="0" borderId="0" xfId="15" applyNumberFormat="1" applyFont="1" applyFill="1" applyBorder="1" applyAlignment="1">
      <alignment horizontal="right"/>
    </xf>
    <xf numFmtId="179" fontId="4" fillId="17" borderId="42" xfId="15" applyNumberFormat="1" applyFont="1" applyFill="1" applyBorder="1" applyAlignment="1">
      <alignment horizontal="right"/>
    </xf>
    <xf numFmtId="178" fontId="4" fillId="17" borderId="9" xfId="0" applyNumberFormat="1" applyFont="1" applyFill="1" applyBorder="1"/>
    <xf numFmtId="178" fontId="3" fillId="3" borderId="15" xfId="0" applyNumberFormat="1" applyFont="1" applyFill="1" applyBorder="1"/>
    <xf numFmtId="179" fontId="21" fillId="3" borderId="50" xfId="15" applyNumberFormat="1" applyFont="1" applyFill="1" applyBorder="1" applyAlignment="1">
      <alignment horizontal="center"/>
    </xf>
    <xf numFmtId="179" fontId="4" fillId="3" borderId="16" xfId="15" applyNumberFormat="1" applyFont="1" applyFill="1" applyBorder="1" applyAlignment="1">
      <alignment horizontal="right"/>
    </xf>
    <xf numFmtId="179" fontId="72" fillId="3" borderId="15" xfId="15" applyNumberFormat="1" applyFont="1" applyFill="1" applyBorder="1" applyAlignment="1">
      <alignment horizontal="right"/>
    </xf>
    <xf numFmtId="179" fontId="13" fillId="3" borderId="50" xfId="15" applyNumberFormat="1" applyFont="1" applyFill="1" applyBorder="1" applyAlignment="1">
      <alignment horizontal="right"/>
    </xf>
    <xf numFmtId="178" fontId="3" fillId="3" borderId="16" xfId="0" applyNumberFormat="1" applyFont="1" applyFill="1" applyBorder="1"/>
    <xf numFmtId="38" fontId="14" fillId="0" borderId="0" xfId="0" applyNumberFormat="1" applyFont="1"/>
    <xf numFmtId="179" fontId="13" fillId="0" borderId="38" xfId="15" applyNumberFormat="1" applyFont="1" applyBorder="1" applyAlignment="1">
      <alignment horizontal="right"/>
    </xf>
    <xf numFmtId="179" fontId="13" fillId="0" borderId="7" xfId="15" applyNumberFormat="1" applyFont="1" applyFill="1" applyBorder="1" applyAlignment="1">
      <alignment horizontal="right"/>
    </xf>
    <xf numFmtId="179" fontId="13" fillId="3" borderId="16" xfId="15" applyNumberFormat="1" applyFont="1" applyFill="1" applyBorder="1" applyAlignment="1">
      <alignment horizontal="right"/>
    </xf>
    <xf numFmtId="179" fontId="4" fillId="3" borderId="50" xfId="15" applyNumberFormat="1" applyFont="1" applyFill="1" applyBorder="1" applyAlignment="1">
      <alignment horizontal="right"/>
    </xf>
    <xf numFmtId="178" fontId="13" fillId="0" borderId="0" xfId="0" applyNumberFormat="1" applyFont="1"/>
    <xf numFmtId="179" fontId="13" fillId="0" borderId="42" xfId="15" applyNumberFormat="1" applyFont="1" applyBorder="1" applyAlignment="1">
      <alignment horizontal="right"/>
    </xf>
    <xf numFmtId="179" fontId="13" fillId="0" borderId="9" xfId="15" applyNumberFormat="1" applyFont="1" applyFill="1" applyBorder="1" applyAlignment="1">
      <alignment horizontal="right"/>
    </xf>
    <xf numFmtId="179" fontId="13" fillId="0" borderId="49" xfId="15" applyNumberFormat="1" applyFont="1" applyBorder="1" applyAlignment="1">
      <alignment horizontal="right"/>
    </xf>
    <xf numFmtId="178" fontId="3" fillId="3" borderId="17" xfId="0" applyNumberFormat="1" applyFont="1" applyFill="1" applyBorder="1"/>
    <xf numFmtId="179" fontId="4" fillId="3" borderId="42" xfId="15" applyNumberFormat="1" applyFont="1" applyFill="1" applyBorder="1" applyAlignment="1">
      <alignment horizontal="center"/>
    </xf>
    <xf numFmtId="179" fontId="4" fillId="3" borderId="19" xfId="15" applyNumberFormat="1" applyFont="1" applyFill="1" applyBorder="1" applyAlignment="1">
      <alignment horizontal="center"/>
    </xf>
    <xf numFmtId="179" fontId="4" fillId="3" borderId="76" xfId="15" applyNumberFormat="1" applyFont="1" applyFill="1" applyBorder="1" applyAlignment="1">
      <alignment horizontal="right"/>
    </xf>
    <xf numFmtId="178" fontId="3" fillId="3" borderId="19" xfId="0" applyNumberFormat="1" applyFont="1" applyFill="1" applyBorder="1"/>
    <xf numFmtId="179" fontId="4" fillId="20" borderId="37" xfId="0" applyNumberFormat="1" applyFont="1" applyFill="1" applyBorder="1"/>
    <xf numFmtId="179" fontId="4" fillId="20" borderId="2" xfId="0" applyNumberFormat="1" applyFont="1" applyFill="1" applyBorder="1"/>
    <xf numFmtId="179" fontId="4" fillId="20" borderId="3" xfId="0" applyNumberFormat="1" applyFont="1" applyFill="1" applyBorder="1"/>
    <xf numFmtId="179" fontId="4" fillId="20" borderId="4" xfId="0" applyNumberFormat="1" applyFont="1" applyFill="1" applyBorder="1"/>
    <xf numFmtId="173" fontId="18" fillId="20" borderId="3" xfId="17" applyNumberFormat="1" applyFont="1" applyFill="1" applyBorder="1"/>
    <xf numFmtId="173" fontId="18" fillId="20" borderId="4" xfId="3" applyNumberFormat="1" applyFont="1" applyFill="1" applyBorder="1"/>
    <xf numFmtId="38" fontId="13" fillId="0" borderId="7" xfId="15" applyNumberFormat="1" applyFont="1" applyBorder="1" applyAlignment="1">
      <alignment horizontal="right"/>
    </xf>
    <xf numFmtId="38" fontId="13" fillId="0" borderId="9" xfId="15" applyNumberFormat="1" applyFont="1" applyBorder="1" applyAlignment="1">
      <alignment horizontal="right"/>
    </xf>
    <xf numFmtId="38" fontId="4" fillId="0" borderId="11" xfId="15" applyNumberFormat="1" applyFont="1" applyBorder="1" applyAlignment="1">
      <alignment horizontal="right"/>
    </xf>
    <xf numFmtId="38" fontId="33" fillId="0" borderId="9" xfId="15" applyNumberFormat="1" applyFont="1" applyBorder="1" applyAlignment="1">
      <alignment horizontal="right"/>
    </xf>
    <xf numFmtId="38" fontId="13" fillId="18" borderId="9" xfId="15" applyNumberFormat="1" applyFont="1" applyFill="1" applyBorder="1" applyAlignment="1">
      <alignment horizontal="right"/>
    </xf>
    <xf numFmtId="41" fontId="72" fillId="20" borderId="2" xfId="15" applyNumberFormat="1" applyFont="1" applyFill="1" applyBorder="1" applyAlignment="1">
      <alignment horizontal="right"/>
    </xf>
    <xf numFmtId="41" fontId="72" fillId="20" borderId="3" xfId="15" applyNumberFormat="1" applyFont="1" applyFill="1" applyBorder="1" applyAlignment="1">
      <alignment horizontal="right"/>
    </xf>
    <xf numFmtId="41" fontId="72" fillId="20" borderId="4" xfId="15" applyNumberFormat="1" applyFont="1" applyFill="1" applyBorder="1" applyAlignment="1">
      <alignment horizontal="right"/>
    </xf>
    <xf numFmtId="38" fontId="4" fillId="0" borderId="72" xfId="15" applyNumberFormat="1" applyFont="1" applyBorder="1" applyAlignment="1">
      <alignment horizontal="right"/>
    </xf>
    <xf numFmtId="38" fontId="4" fillId="0" borderId="35" xfId="15" applyNumberFormat="1" applyFont="1" applyBorder="1" applyAlignment="1">
      <alignment horizontal="right"/>
    </xf>
    <xf numFmtId="38" fontId="4" fillId="0" borderId="60" xfId="15" applyNumberFormat="1" applyFont="1" applyBorder="1" applyAlignment="1">
      <alignment horizontal="right"/>
    </xf>
    <xf numFmtId="38" fontId="33" fillId="0" borderId="35" xfId="15" applyNumberFormat="1" applyFont="1" applyBorder="1" applyAlignment="1">
      <alignment horizontal="right"/>
    </xf>
    <xf numFmtId="38" fontId="4" fillId="0" borderId="74" xfId="15" applyNumberFormat="1" applyFont="1" applyBorder="1" applyAlignment="1">
      <alignment horizontal="right"/>
    </xf>
    <xf numFmtId="38" fontId="4" fillId="0" borderId="57" xfId="15" applyNumberFormat="1" applyFont="1" applyBorder="1" applyAlignment="1">
      <alignment horizontal="right"/>
    </xf>
    <xf numFmtId="38" fontId="4" fillId="0" borderId="31" xfId="15" applyNumberFormat="1" applyFont="1" applyBorder="1" applyAlignment="1">
      <alignment horizontal="right"/>
    </xf>
    <xf numFmtId="38" fontId="33" fillId="0" borderId="57" xfId="15" applyNumberFormat="1" applyFont="1" applyBorder="1" applyAlignment="1">
      <alignment horizontal="right"/>
    </xf>
    <xf numFmtId="38" fontId="13" fillId="0" borderId="72" xfId="15" applyNumberFormat="1" applyFont="1" applyBorder="1" applyAlignment="1">
      <alignment horizontal="right"/>
    </xf>
    <xf numFmtId="38" fontId="13" fillId="0" borderId="35" xfId="15" applyNumberFormat="1" applyFont="1" applyBorder="1" applyAlignment="1">
      <alignment horizontal="right"/>
    </xf>
    <xf numFmtId="38" fontId="13" fillId="0" borderId="74" xfId="15" applyNumberFormat="1" applyFont="1" applyBorder="1" applyAlignment="1">
      <alignment horizontal="right"/>
    </xf>
    <xf numFmtId="38" fontId="13" fillId="0" borderId="57" xfId="15" applyNumberFormat="1" applyFont="1" applyBorder="1" applyAlignment="1">
      <alignment horizontal="right"/>
    </xf>
    <xf numFmtId="38" fontId="13" fillId="18" borderId="57" xfId="15" applyNumberFormat="1" applyFont="1" applyFill="1" applyBorder="1" applyAlignment="1">
      <alignment horizontal="right"/>
    </xf>
    <xf numFmtId="38" fontId="13" fillId="18" borderId="35" xfId="15" applyNumberFormat="1" applyFont="1" applyFill="1" applyBorder="1" applyAlignment="1">
      <alignment horizontal="right"/>
    </xf>
    <xf numFmtId="179" fontId="4" fillId="0" borderId="72" xfId="15" applyNumberFormat="1" applyFont="1" applyFill="1" applyBorder="1" applyAlignment="1">
      <alignment horizontal="right"/>
    </xf>
    <xf numFmtId="179" fontId="4" fillId="0" borderId="35" xfId="15" applyNumberFormat="1" applyFont="1" applyFill="1" applyBorder="1" applyAlignment="1">
      <alignment horizontal="right"/>
    </xf>
    <xf numFmtId="179" fontId="4" fillId="3" borderId="43" xfId="15" applyNumberFormat="1" applyFont="1" applyFill="1" applyBorder="1" applyAlignment="1">
      <alignment horizontal="right"/>
    </xf>
    <xf numFmtId="179" fontId="4" fillId="0" borderId="74" xfId="15" applyNumberFormat="1" applyFont="1" applyFill="1" applyBorder="1" applyAlignment="1">
      <alignment horizontal="right"/>
    </xf>
    <xf numFmtId="179" fontId="4" fillId="0" borderId="57" xfId="15" applyNumberFormat="1" applyFont="1" applyFill="1" applyBorder="1" applyAlignment="1">
      <alignment horizontal="right"/>
    </xf>
    <xf numFmtId="179" fontId="4" fillId="3" borderId="33" xfId="15" applyNumberFormat="1" applyFont="1" applyFill="1" applyBorder="1" applyAlignment="1">
      <alignment horizontal="right"/>
    </xf>
    <xf numFmtId="179" fontId="13" fillId="0" borderId="74" xfId="15" applyNumberFormat="1" applyFont="1" applyFill="1" applyBorder="1" applyAlignment="1">
      <alignment horizontal="right"/>
    </xf>
    <xf numFmtId="179" fontId="13" fillId="0" borderId="57" xfId="15" applyNumberFormat="1" applyFont="1" applyFill="1" applyBorder="1" applyAlignment="1">
      <alignment horizontal="right"/>
    </xf>
    <xf numFmtId="179" fontId="72" fillId="3" borderId="33" xfId="15" applyNumberFormat="1" applyFont="1" applyFill="1" applyBorder="1" applyAlignment="1">
      <alignment horizontal="right"/>
    </xf>
    <xf numFmtId="179" fontId="4" fillId="3" borderId="45" xfId="15" applyNumberFormat="1" applyFont="1" applyFill="1" applyBorder="1" applyAlignment="1">
      <alignment horizontal="center"/>
    </xf>
    <xf numFmtId="179" fontId="4" fillId="3" borderId="68" xfId="15" applyNumberFormat="1" applyFont="1" applyFill="1" applyBorder="1" applyAlignment="1">
      <alignment horizontal="center"/>
    </xf>
    <xf numFmtId="179" fontId="13" fillId="0" borderId="72" xfId="15" applyNumberFormat="1" applyFont="1" applyFill="1" applyBorder="1" applyAlignment="1">
      <alignment horizontal="right"/>
    </xf>
    <xf numFmtId="179" fontId="13" fillId="3" borderId="43" xfId="15" applyNumberFormat="1" applyFont="1" applyFill="1" applyBorder="1" applyAlignment="1">
      <alignment horizontal="right"/>
    </xf>
    <xf numFmtId="179" fontId="13" fillId="0" borderId="35" xfId="15" applyNumberFormat="1" applyFont="1" applyFill="1" applyBorder="1" applyAlignment="1">
      <alignment horizontal="right"/>
    </xf>
    <xf numFmtId="179" fontId="13" fillId="3" borderId="33" xfId="15" applyNumberFormat="1" applyFont="1" applyFill="1" applyBorder="1" applyAlignment="1">
      <alignment horizontal="right"/>
    </xf>
    <xf numFmtId="38" fontId="34" fillId="3" borderId="14" xfId="18" applyNumberFormat="1" applyFont="1" applyFill="1" applyBorder="1"/>
    <xf numFmtId="38" fontId="13" fillId="3" borderId="60" xfId="15" applyNumberFormat="1" applyFont="1" applyFill="1" applyBorder="1" applyAlignment="1">
      <alignment horizontal="right"/>
    </xf>
    <xf numFmtId="38" fontId="13" fillId="3" borderId="31" xfId="15" applyNumberFormat="1" applyFont="1" applyFill="1" applyBorder="1" applyAlignment="1">
      <alignment horizontal="right"/>
    </xf>
    <xf numFmtId="38" fontId="13" fillId="3" borderId="11" xfId="15" applyNumberFormat="1" applyFont="1" applyFill="1" applyBorder="1" applyAlignment="1">
      <alignment horizontal="right"/>
    </xf>
    <xf numFmtId="38" fontId="72" fillId="3" borderId="43" xfId="15" applyNumberFormat="1" applyFont="1" applyFill="1" applyBorder="1" applyAlignment="1">
      <alignment horizontal="right"/>
    </xf>
    <xf numFmtId="38" fontId="72" fillId="3" borderId="33" xfId="15" applyNumberFormat="1" applyFont="1" applyFill="1" applyBorder="1" applyAlignment="1">
      <alignment horizontal="right"/>
    </xf>
    <xf numFmtId="38" fontId="72" fillId="3" borderId="16" xfId="15" applyNumberFormat="1" applyFont="1" applyFill="1" applyBorder="1" applyAlignment="1">
      <alignment horizontal="right"/>
    </xf>
    <xf numFmtId="38" fontId="4" fillId="3" borderId="15" xfId="15" applyNumberFormat="1" applyFont="1" applyFill="1" applyBorder="1" applyAlignment="1">
      <alignment horizontal="right"/>
    </xf>
    <xf numFmtId="49" fontId="3" fillId="3" borderId="14" xfId="0" applyNumberFormat="1" applyFont="1" applyFill="1" applyBorder="1"/>
    <xf numFmtId="178" fontId="4" fillId="17" borderId="42" xfId="0" applyNumberFormat="1" applyFont="1" applyFill="1" applyBorder="1"/>
    <xf numFmtId="38" fontId="4" fillId="17" borderId="6" xfId="15" applyNumberFormat="1" applyFont="1" applyFill="1" applyBorder="1" applyAlignment="1">
      <alignment horizontal="right"/>
    </xf>
    <xf numFmtId="38" fontId="4" fillId="17" borderId="0" xfId="15" applyNumberFormat="1" applyFont="1" applyFill="1" applyAlignment="1">
      <alignment horizontal="right"/>
    </xf>
    <xf numFmtId="0" fontId="8" fillId="0" borderId="5" xfId="0" applyFont="1" applyBorder="1" applyProtection="1">
      <protection locked="0"/>
    </xf>
    <xf numFmtId="14" fontId="10" fillId="0" borderId="7" xfId="0" applyNumberFormat="1" applyFont="1" applyBorder="1" applyAlignment="1" applyProtection="1">
      <alignment horizontal="center"/>
      <protection locked="0"/>
    </xf>
    <xf numFmtId="14" fontId="18" fillId="20" borderId="1" xfId="0" applyNumberFormat="1" applyFont="1" applyFill="1" applyBorder="1" applyAlignment="1">
      <alignment horizontal="center"/>
    </xf>
    <xf numFmtId="14" fontId="18" fillId="20" borderId="13" xfId="0" applyNumberFormat="1" applyFont="1" applyFill="1" applyBorder="1" applyAlignment="1">
      <alignment horizontal="center"/>
    </xf>
    <xf numFmtId="14" fontId="18" fillId="22" borderId="6" xfId="0" applyNumberFormat="1" applyFont="1" applyFill="1" applyBorder="1" applyAlignment="1">
      <alignment horizontal="center"/>
    </xf>
    <xf numFmtId="178" fontId="3" fillId="3" borderId="82" xfId="18" applyNumberFormat="1" applyFont="1" applyFill="1" applyBorder="1"/>
    <xf numFmtId="178" fontId="3" fillId="3" borderId="52" xfId="18" applyNumberFormat="1" applyFont="1" applyFill="1" applyBorder="1"/>
    <xf numFmtId="0" fontId="18" fillId="22" borderId="72" xfId="14" applyFont="1" applyFill="1" applyBorder="1" applyAlignment="1">
      <alignment horizontal="center"/>
    </xf>
    <xf numFmtId="0" fontId="18" fillId="22" borderId="69" xfId="14" applyFont="1" applyFill="1" applyBorder="1" applyAlignment="1">
      <alignment horizontal="center"/>
    </xf>
    <xf numFmtId="0" fontId="18" fillId="22" borderId="109" xfId="14" applyFont="1" applyFill="1" applyBorder="1" applyAlignment="1">
      <alignment horizontal="center"/>
    </xf>
    <xf numFmtId="0" fontId="18" fillId="22" borderId="38" xfId="14" applyFont="1" applyFill="1" applyBorder="1" applyAlignment="1">
      <alignment horizontal="center"/>
    </xf>
    <xf numFmtId="38" fontId="13" fillId="11" borderId="39" xfId="50" applyNumberFormat="1" applyFont="1" applyFill="1" applyBorder="1" applyProtection="1">
      <protection locked="0"/>
    </xf>
    <xf numFmtId="38" fontId="13" fillId="11" borderId="78" xfId="50" applyNumberFormat="1" applyFont="1" applyFill="1" applyBorder="1" applyProtection="1">
      <protection locked="0"/>
    </xf>
    <xf numFmtId="38" fontId="13" fillId="11" borderId="40" xfId="50" applyNumberFormat="1" applyFont="1" applyFill="1" applyBorder="1" applyProtection="1">
      <protection locked="0"/>
    </xf>
    <xf numFmtId="38" fontId="13" fillId="11" borderId="58" xfId="50" applyNumberFormat="1" applyFont="1" applyFill="1" applyBorder="1" applyProtection="1">
      <protection locked="0"/>
    </xf>
    <xf numFmtId="38" fontId="3" fillId="4" borderId="82" xfId="50" applyNumberFormat="1" applyFont="1" applyFill="1" applyBorder="1"/>
    <xf numFmtId="38" fontId="13" fillId="11" borderId="34" xfId="50" applyNumberFormat="1" applyFont="1" applyFill="1" applyBorder="1" applyProtection="1">
      <protection locked="0"/>
    </xf>
    <xf numFmtId="38" fontId="13" fillId="11" borderId="32" xfId="50" applyNumberFormat="1" applyFont="1" applyFill="1" applyBorder="1" applyProtection="1">
      <protection locked="0"/>
    </xf>
    <xf numFmtId="38" fontId="3" fillId="4" borderId="50" xfId="50" applyNumberFormat="1" applyFont="1" applyFill="1" applyBorder="1"/>
    <xf numFmtId="38" fontId="13" fillId="11" borderId="61" xfId="50" applyNumberFormat="1" applyFont="1" applyFill="1" applyBorder="1" applyProtection="1">
      <protection locked="0"/>
    </xf>
    <xf numFmtId="38" fontId="3" fillId="4" borderId="51" xfId="50" applyNumberFormat="1" applyFont="1" applyFill="1" applyBorder="1"/>
    <xf numFmtId="38" fontId="13" fillId="11" borderId="31" xfId="14" applyNumberFormat="1" applyFont="1" applyFill="1" applyBorder="1"/>
    <xf numFmtId="38" fontId="13" fillId="11" borderId="29" xfId="14" applyNumberFormat="1" applyFont="1" applyFill="1" applyBorder="1"/>
    <xf numFmtId="38" fontId="13" fillId="11" borderId="30" xfId="14" applyNumberFormat="1" applyFont="1" applyFill="1" applyBorder="1"/>
    <xf numFmtId="38" fontId="4" fillId="4" borderId="49" xfId="50" applyNumberFormat="1" applyFont="1" applyFill="1" applyBorder="1"/>
    <xf numFmtId="38" fontId="3" fillId="4" borderId="33" xfId="50" applyNumberFormat="1" applyFont="1" applyFill="1" applyBorder="1"/>
    <xf numFmtId="38" fontId="3" fillId="4" borderId="34" xfId="50" applyNumberFormat="1" applyFont="1" applyFill="1" applyBorder="1"/>
    <xf numFmtId="38" fontId="3" fillId="4" borderId="32" xfId="50" applyNumberFormat="1" applyFont="1" applyFill="1" applyBorder="1"/>
    <xf numFmtId="38" fontId="13" fillId="11" borderId="50" xfId="14" applyNumberFormat="1" applyFont="1" applyFill="1" applyBorder="1"/>
    <xf numFmtId="38" fontId="13" fillId="25" borderId="33" xfId="14" applyNumberFormat="1" applyFont="1" applyFill="1" applyBorder="1"/>
    <xf numFmtId="38" fontId="13" fillId="11" borderId="34" xfId="14" applyNumberFormat="1" applyFont="1" applyFill="1" applyBorder="1"/>
    <xf numFmtId="38" fontId="13" fillId="11" borderId="32" xfId="14" applyNumberFormat="1" applyFont="1" applyFill="1" applyBorder="1"/>
    <xf numFmtId="38" fontId="4" fillId="4" borderId="50" xfId="50" applyNumberFormat="1" applyFont="1" applyFill="1" applyBorder="1"/>
    <xf numFmtId="38" fontId="13" fillId="11" borderId="33" xfId="14" applyNumberFormat="1" applyFont="1" applyFill="1" applyBorder="1"/>
    <xf numFmtId="38" fontId="3" fillId="4" borderId="33" xfId="14" applyNumberFormat="1" applyFont="1" applyFill="1" applyBorder="1"/>
    <xf numFmtId="38" fontId="3" fillId="4" borderId="34" xfId="14" applyNumberFormat="1" applyFont="1" applyFill="1" applyBorder="1"/>
    <xf numFmtId="38" fontId="3" fillId="4" borderId="32" xfId="14" applyNumberFormat="1" applyFont="1" applyFill="1" applyBorder="1"/>
    <xf numFmtId="38" fontId="3" fillId="4" borderId="68" xfId="50" applyNumberFormat="1" applyFont="1" applyFill="1" applyBorder="1"/>
    <xf numFmtId="38" fontId="3" fillId="4" borderId="46" xfId="50" applyNumberFormat="1" applyFont="1" applyFill="1" applyBorder="1"/>
    <xf numFmtId="38" fontId="3" fillId="4" borderId="61" xfId="50" applyNumberFormat="1" applyFont="1" applyFill="1" applyBorder="1"/>
    <xf numFmtId="38" fontId="4" fillId="25" borderId="8" xfId="50" applyNumberFormat="1" applyFont="1" applyFill="1" applyBorder="1" applyProtection="1">
      <protection locked="0"/>
    </xf>
    <xf numFmtId="38" fontId="4" fillId="25" borderId="12" xfId="50" applyNumberFormat="1" applyFont="1" applyFill="1" applyBorder="1" applyProtection="1">
      <protection locked="0"/>
    </xf>
    <xf numFmtId="38" fontId="4" fillId="25" borderId="0" xfId="50" applyNumberFormat="1" applyFont="1" applyFill="1" applyBorder="1" applyProtection="1">
      <protection locked="0"/>
    </xf>
    <xf numFmtId="38" fontId="4" fillId="25" borderId="1" xfId="50" applyNumberFormat="1" applyFont="1" applyFill="1" applyBorder="1" applyProtection="1">
      <protection locked="0"/>
    </xf>
    <xf numFmtId="38" fontId="4" fillId="25" borderId="17" xfId="50" applyNumberFormat="1" applyFont="1" applyFill="1" applyBorder="1" applyProtection="1">
      <protection locked="0"/>
    </xf>
    <xf numFmtId="38" fontId="13" fillId="25" borderId="38" xfId="50" applyNumberFormat="1" applyFont="1" applyFill="1" applyBorder="1" applyProtection="1">
      <protection locked="0"/>
    </xf>
    <xf numFmtId="38" fontId="13" fillId="25" borderId="42" xfId="50" applyNumberFormat="1" applyFont="1" applyFill="1" applyBorder="1" applyProtection="1">
      <protection locked="0"/>
    </xf>
    <xf numFmtId="38" fontId="13" fillId="25" borderId="52" xfId="50" applyNumberFormat="1" applyFont="1" applyFill="1" applyBorder="1" applyProtection="1">
      <protection locked="0"/>
    </xf>
    <xf numFmtId="38" fontId="4" fillId="25" borderId="49" xfId="50" applyNumberFormat="1" applyFont="1" applyFill="1" applyBorder="1" applyProtection="1">
      <protection locked="0"/>
    </xf>
    <xf numFmtId="38" fontId="4" fillId="25" borderId="76" xfId="50" applyNumberFormat="1" applyFont="1" applyFill="1" applyBorder="1" applyProtection="1">
      <protection locked="0"/>
    </xf>
    <xf numFmtId="38" fontId="4" fillId="25" borderId="42" xfId="50" applyNumberFormat="1" applyFont="1" applyFill="1" applyBorder="1" applyProtection="1">
      <protection locked="0"/>
    </xf>
    <xf numFmtId="178" fontId="33" fillId="0" borderId="7" xfId="18" applyNumberFormat="1" applyFont="1" applyBorder="1" applyProtection="1"/>
    <xf numFmtId="178" fontId="33" fillId="0" borderId="9" xfId="18" applyNumberFormat="1" applyFont="1" applyBorder="1" applyProtection="1"/>
    <xf numFmtId="178" fontId="13" fillId="11" borderId="9" xfId="18" applyNumberFormat="1" applyFont="1" applyFill="1" applyBorder="1" applyProtection="1"/>
    <xf numFmtId="0" fontId="34" fillId="3" borderId="2" xfId="0" applyFont="1" applyFill="1" applyBorder="1" applyProtection="1">
      <protection locked="0"/>
    </xf>
    <xf numFmtId="178" fontId="34" fillId="3" borderId="4" xfId="18" applyNumberFormat="1" applyFont="1" applyFill="1" applyBorder="1" applyProtection="1"/>
    <xf numFmtId="178" fontId="33" fillId="0" borderId="16" xfId="18" applyNumberFormat="1" applyFont="1" applyBorder="1" applyProtection="1"/>
    <xf numFmtId="0" fontId="3" fillId="3" borderId="14" xfId="0" applyFont="1" applyFill="1" applyBorder="1" applyProtection="1">
      <protection locked="0"/>
    </xf>
    <xf numFmtId="178" fontId="34" fillId="3" borderId="16" xfId="18" applyNumberFormat="1" applyFont="1" applyFill="1" applyBorder="1" applyProtection="1"/>
    <xf numFmtId="0" fontId="3" fillId="3" borderId="20" xfId="0" applyFont="1" applyFill="1" applyBorder="1" applyProtection="1">
      <protection locked="0"/>
    </xf>
    <xf numFmtId="178" fontId="34" fillId="3" borderId="22" xfId="18" applyNumberFormat="1" applyFont="1" applyFill="1" applyBorder="1" applyProtection="1"/>
    <xf numFmtId="0" fontId="3" fillId="3" borderId="12" xfId="0" applyFont="1" applyFill="1" applyBorder="1" applyProtection="1">
      <protection locked="0"/>
    </xf>
    <xf numFmtId="178" fontId="34" fillId="3" borderId="13" xfId="18" applyNumberFormat="1" applyFont="1" applyFill="1" applyBorder="1" applyProtection="1"/>
    <xf numFmtId="0" fontId="33" fillId="0" borderId="14" xfId="0" applyFont="1" applyBorder="1" applyProtection="1">
      <protection locked="0"/>
    </xf>
    <xf numFmtId="0" fontId="78" fillId="0" borderId="0" xfId="0" applyFont="1" applyProtection="1">
      <protection locked="0"/>
    </xf>
    <xf numFmtId="0" fontId="79" fillId="20" borderId="7" xfId="0" applyFont="1" applyFill="1" applyBorder="1" applyAlignment="1">
      <alignment horizontal="center"/>
    </xf>
    <xf numFmtId="37" fontId="41" fillId="17" borderId="42" xfId="0" applyNumberFormat="1" applyFont="1" applyFill="1" applyBorder="1" applyProtection="1">
      <protection locked="0"/>
    </xf>
    <xf numFmtId="37" fontId="41" fillId="17" borderId="49" xfId="0" applyNumberFormat="1" applyFont="1" applyFill="1" applyBorder="1" applyProtection="1">
      <protection locked="0"/>
    </xf>
    <xf numFmtId="37" fontId="3" fillId="17" borderId="76" xfId="0" applyNumberFormat="1" applyFont="1" applyFill="1" applyBorder="1"/>
    <xf numFmtId="0" fontId="3" fillId="0" borderId="9" xfId="0" applyFont="1" applyBorder="1" applyProtection="1">
      <protection locked="0"/>
    </xf>
    <xf numFmtId="0" fontId="3" fillId="2" borderId="4" xfId="0" applyFont="1" applyFill="1" applyBorder="1" applyProtection="1">
      <protection locked="0"/>
    </xf>
    <xf numFmtId="0" fontId="16" fillId="0" borderId="9" xfId="0" applyFont="1" applyBorder="1" applyProtection="1">
      <protection locked="0"/>
    </xf>
    <xf numFmtId="37" fontId="80" fillId="17" borderId="42" xfId="0" applyNumberFormat="1" applyFont="1" applyFill="1" applyBorder="1"/>
    <xf numFmtId="0" fontId="80" fillId="17" borderId="42" xfId="0" applyFont="1" applyFill="1" applyBorder="1"/>
    <xf numFmtId="37" fontId="80" fillId="4" borderId="37" xfId="0" applyNumberFormat="1" applyFont="1" applyFill="1" applyBorder="1"/>
    <xf numFmtId="37" fontId="80" fillId="4" borderId="82" xfId="0" applyNumberFormat="1" applyFont="1" applyFill="1" applyBorder="1"/>
    <xf numFmtId="37" fontId="80" fillId="4" borderId="51" xfId="0" applyNumberFormat="1" applyFont="1" applyFill="1" applyBorder="1"/>
    <xf numFmtId="0" fontId="4" fillId="0" borderId="7" xfId="0" applyFont="1" applyBorder="1" applyProtection="1">
      <protection locked="0"/>
    </xf>
    <xf numFmtId="0" fontId="3" fillId="17" borderId="38" xfId="0" applyFont="1" applyFill="1" applyBorder="1"/>
    <xf numFmtId="0" fontId="4" fillId="0" borderId="13" xfId="0" applyFont="1" applyBorder="1" applyProtection="1">
      <protection locked="0"/>
    </xf>
    <xf numFmtId="0" fontId="14" fillId="17" borderId="52" xfId="0" applyFont="1" applyFill="1" applyBorder="1"/>
    <xf numFmtId="37" fontId="3" fillId="2" borderId="52" xfId="0" applyNumberFormat="1" applyFont="1" applyFill="1" applyBorder="1"/>
    <xf numFmtId="0" fontId="3" fillId="0" borderId="12" xfId="0" applyFont="1" applyBorder="1" applyAlignment="1" applyProtection="1">
      <alignment horizontal="left"/>
      <protection locked="0"/>
    </xf>
    <xf numFmtId="0" fontId="3" fillId="0" borderId="13" xfId="0" applyFont="1" applyBorder="1" applyProtection="1">
      <protection locked="0"/>
    </xf>
    <xf numFmtId="0" fontId="43" fillId="20" borderId="5" xfId="0" applyFont="1" applyFill="1" applyBorder="1" applyProtection="1">
      <protection locked="0"/>
    </xf>
    <xf numFmtId="0" fontId="43" fillId="20" borderId="12" xfId="0" applyFont="1" applyFill="1" applyBorder="1" applyProtection="1">
      <protection locked="0"/>
    </xf>
    <xf numFmtId="0" fontId="18" fillId="20" borderId="13" xfId="0" applyFont="1" applyFill="1" applyBorder="1" applyAlignment="1" applyProtection="1">
      <alignment horizontal="center"/>
      <protection locked="0"/>
    </xf>
    <xf numFmtId="0" fontId="18" fillId="20" borderId="72" xfId="0" applyFont="1" applyFill="1" applyBorder="1" applyAlignment="1">
      <alignment horizontal="center" wrapText="1"/>
    </xf>
    <xf numFmtId="14" fontId="18" fillId="20" borderId="63" xfId="0" applyNumberFormat="1" applyFont="1" applyFill="1" applyBorder="1" applyAlignment="1">
      <alignment horizontal="center"/>
    </xf>
    <xf numFmtId="14" fontId="4" fillId="0" borderId="72" xfId="0" applyNumberFormat="1" applyFont="1" applyBorder="1" applyAlignment="1">
      <alignment horizontal="center"/>
    </xf>
    <xf numFmtId="37" fontId="14" fillId="0" borderId="43" xfId="0" applyNumberFormat="1" applyFont="1" applyBorder="1" applyProtection="1">
      <protection locked="0"/>
    </xf>
    <xf numFmtId="37" fontId="14" fillId="0" borderId="35" xfId="0" applyNumberFormat="1" applyFont="1" applyBorder="1" applyProtection="1">
      <protection locked="0"/>
    </xf>
    <xf numFmtId="37" fontId="10" fillId="0" borderId="35" xfId="0" applyNumberFormat="1" applyFont="1" applyBorder="1" applyProtection="1">
      <protection locked="0"/>
    </xf>
    <xf numFmtId="37" fontId="7" fillId="2" borderId="53" xfId="0" applyNumberFormat="1" applyFont="1" applyFill="1" applyBorder="1"/>
    <xf numFmtId="37" fontId="13" fillId="0" borderId="35" xfId="0" applyNumberFormat="1" applyFont="1" applyBorder="1" applyProtection="1">
      <protection locked="0"/>
    </xf>
    <xf numFmtId="37" fontId="7" fillId="4" borderId="53" xfId="0" applyNumberFormat="1" applyFont="1" applyFill="1" applyBorder="1"/>
    <xf numFmtId="37" fontId="7" fillId="0" borderId="35" xfId="0" applyNumberFormat="1" applyFont="1" applyBorder="1"/>
    <xf numFmtId="37" fontId="3" fillId="4" borderId="53" xfId="0" applyNumberFormat="1" applyFont="1" applyFill="1" applyBorder="1"/>
    <xf numFmtId="37" fontId="10" fillId="0" borderId="35" xfId="0" quotePrefix="1" applyNumberFormat="1" applyFont="1" applyBorder="1" applyProtection="1">
      <protection locked="0"/>
    </xf>
    <xf numFmtId="37" fontId="3" fillId="4" borderId="39" xfId="0" applyNumberFormat="1" applyFont="1" applyFill="1" applyBorder="1"/>
    <xf numFmtId="37" fontId="7" fillId="2" borderId="45" xfId="0" applyNumberFormat="1" applyFont="1" applyFill="1" applyBorder="1"/>
    <xf numFmtId="37" fontId="7" fillId="18" borderId="72" xfId="0" applyNumberFormat="1" applyFont="1" applyFill="1" applyBorder="1"/>
    <xf numFmtId="37" fontId="9" fillId="3" borderId="35" xfId="0" applyNumberFormat="1" applyFont="1" applyFill="1" applyBorder="1"/>
    <xf numFmtId="37" fontId="9" fillId="18" borderId="35" xfId="0" applyNumberFormat="1" applyFont="1" applyFill="1" applyBorder="1"/>
    <xf numFmtId="37" fontId="3" fillId="3" borderId="35" xfId="0" applyNumberFormat="1" applyFont="1" applyFill="1" applyBorder="1"/>
    <xf numFmtId="37" fontId="7" fillId="3" borderId="35" xfId="0" applyNumberFormat="1" applyFont="1" applyFill="1" applyBorder="1"/>
    <xf numFmtId="37" fontId="4" fillId="0" borderId="35" xfId="0" applyNumberFormat="1" applyFont="1" applyBorder="1"/>
    <xf numFmtId="37" fontId="9" fillId="0" borderId="63" xfId="0" applyNumberFormat="1" applyFont="1" applyBorder="1"/>
    <xf numFmtId="37" fontId="10" fillId="0" borderId="57" xfId="0" applyNumberFormat="1" applyFont="1" applyBorder="1" applyProtection="1">
      <protection locked="0"/>
    </xf>
    <xf numFmtId="37" fontId="3" fillId="2" borderId="71" xfId="0" applyNumberFormat="1" applyFont="1" applyFill="1" applyBorder="1"/>
    <xf numFmtId="14" fontId="18" fillId="20" borderId="77" xfId="0" applyNumberFormat="1" applyFont="1" applyFill="1" applyBorder="1" applyAlignment="1">
      <alignment horizontal="center"/>
    </xf>
    <xf numFmtId="14" fontId="4" fillId="0" borderId="74" xfId="0" applyNumberFormat="1" applyFont="1" applyBorder="1" applyAlignment="1">
      <alignment horizontal="center"/>
    </xf>
    <xf numFmtId="37" fontId="9" fillId="0" borderId="57" xfId="0" applyNumberFormat="1" applyFont="1" applyBorder="1"/>
    <xf numFmtId="37" fontId="14" fillId="0" borderId="33" xfId="0" applyNumberFormat="1" applyFont="1" applyBorder="1" applyProtection="1">
      <protection locked="0"/>
    </xf>
    <xf numFmtId="37" fontId="14" fillId="0" borderId="57" xfId="0" applyNumberFormat="1" applyFont="1" applyBorder="1" applyProtection="1">
      <protection locked="0"/>
    </xf>
    <xf numFmtId="37" fontId="7" fillId="2" borderId="71" xfId="0" applyNumberFormat="1" applyFont="1" applyFill="1" applyBorder="1"/>
    <xf numFmtId="37" fontId="13" fillId="0" borderId="57" xfId="0" applyNumberFormat="1" applyFont="1" applyBorder="1" applyProtection="1">
      <protection locked="0"/>
    </xf>
    <xf numFmtId="37" fontId="7" fillId="4" borderId="71" xfId="0" applyNumberFormat="1" applyFont="1" applyFill="1" applyBorder="1"/>
    <xf numFmtId="37" fontId="7" fillId="0" borderId="57" xfId="0" applyNumberFormat="1" applyFont="1" applyBorder="1"/>
    <xf numFmtId="37" fontId="3" fillId="4" borderId="71" xfId="0" applyNumberFormat="1" applyFont="1" applyFill="1" applyBorder="1"/>
    <xf numFmtId="37" fontId="3" fillId="4" borderId="78" xfId="0" applyNumberFormat="1" applyFont="1" applyFill="1" applyBorder="1"/>
    <xf numFmtId="37" fontId="7" fillId="2" borderId="68" xfId="0" applyNumberFormat="1" applyFont="1" applyFill="1" applyBorder="1"/>
    <xf numFmtId="37" fontId="7" fillId="18" borderId="74" xfId="0" applyNumberFormat="1" applyFont="1" applyFill="1" applyBorder="1"/>
    <xf numFmtId="37" fontId="9" fillId="3" borderId="57" xfId="0" applyNumberFormat="1" applyFont="1" applyFill="1" applyBorder="1"/>
    <xf numFmtId="37" fontId="9" fillId="18" borderId="57" xfId="0" applyNumberFormat="1" applyFont="1" applyFill="1" applyBorder="1"/>
    <xf numFmtId="37" fontId="3" fillId="3" borderId="57" xfId="0" applyNumberFormat="1" applyFont="1" applyFill="1" applyBorder="1"/>
    <xf numFmtId="37" fontId="7" fillId="3" borderId="57" xfId="0" applyNumberFormat="1" applyFont="1" applyFill="1" applyBorder="1"/>
    <xf numFmtId="37" fontId="4" fillId="0" borderId="57" xfId="0" applyNumberFormat="1" applyFont="1" applyBorder="1"/>
    <xf numFmtId="37" fontId="9" fillId="0" borderId="77" xfId="0" applyNumberFormat="1" applyFont="1" applyBorder="1"/>
    <xf numFmtId="37" fontId="4" fillId="0" borderId="77" xfId="0" applyNumberFormat="1" applyFont="1" applyBorder="1"/>
    <xf numFmtId="37" fontId="9" fillId="0" borderId="72" xfId="0" applyNumberFormat="1" applyFont="1" applyBorder="1" applyAlignment="1">
      <alignment horizontal="center"/>
    </xf>
    <xf numFmtId="37" fontId="41" fillId="0" borderId="35" xfId="0" applyNumberFormat="1" applyFont="1" applyBorder="1" applyProtection="1">
      <protection locked="0"/>
    </xf>
    <xf numFmtId="37" fontId="58" fillId="0" borderId="79" xfId="0" applyNumberFormat="1" applyFont="1" applyBorder="1" applyProtection="1">
      <protection locked="0"/>
    </xf>
    <xf numFmtId="37" fontId="7" fillId="2" borderId="39" xfId="0" applyNumberFormat="1" applyFont="1" applyFill="1" applyBorder="1"/>
    <xf numFmtId="37" fontId="33" fillId="3" borderId="35" xfId="0" applyNumberFormat="1" applyFont="1" applyFill="1" applyBorder="1"/>
    <xf numFmtId="37" fontId="7" fillId="2" borderId="63" xfId="0" applyNumberFormat="1" applyFont="1" applyFill="1" applyBorder="1"/>
    <xf numFmtId="37" fontId="3" fillId="2" borderId="53" xfId="0" applyNumberFormat="1" applyFont="1" applyFill="1" applyBorder="1"/>
    <xf numFmtId="37" fontId="9" fillId="0" borderId="74" xfId="0" applyNumberFormat="1" applyFont="1" applyBorder="1" applyAlignment="1">
      <alignment horizontal="center"/>
    </xf>
    <xf numFmtId="37" fontId="41" fillId="0" borderId="57" xfId="0" applyNumberFormat="1" applyFont="1" applyBorder="1" applyProtection="1">
      <protection locked="0"/>
    </xf>
    <xf numFmtId="37" fontId="58" fillId="0" borderId="56" xfId="0" applyNumberFormat="1" applyFont="1" applyBorder="1" applyProtection="1">
      <protection locked="0"/>
    </xf>
    <xf numFmtId="37" fontId="7" fillId="2" borderId="78" xfId="0" applyNumberFormat="1" applyFont="1" applyFill="1" applyBorder="1"/>
    <xf numFmtId="37" fontId="7" fillId="2" borderId="77" xfId="0" applyNumberFormat="1" applyFont="1" applyFill="1" applyBorder="1"/>
    <xf numFmtId="37" fontId="33" fillId="3" borderId="57" xfId="0" applyNumberFormat="1" applyFont="1" applyFill="1" applyBorder="1"/>
    <xf numFmtId="37" fontId="4" fillId="0" borderId="74" xfId="0" applyNumberFormat="1" applyFont="1" applyBorder="1" applyAlignment="1">
      <alignment horizontal="center"/>
    </xf>
    <xf numFmtId="37" fontId="58" fillId="0" borderId="33" xfId="0" applyNumberFormat="1" applyFont="1" applyBorder="1" applyProtection="1">
      <protection locked="0"/>
    </xf>
    <xf numFmtId="14" fontId="18" fillId="22" borderId="3" xfId="0" applyNumberFormat="1" applyFont="1" applyFill="1" applyBorder="1" applyAlignment="1">
      <alignment horizontal="center"/>
    </xf>
    <xf numFmtId="2" fontId="10" fillId="0" borderId="72" xfId="0" applyNumberFormat="1" applyFont="1" applyBorder="1" applyAlignment="1" applyProtection="1">
      <alignment horizontal="center"/>
      <protection locked="0"/>
    </xf>
    <xf numFmtId="37" fontId="9" fillId="17" borderId="43" xfId="0" applyNumberFormat="1" applyFont="1" applyFill="1" applyBorder="1"/>
    <xf numFmtId="37" fontId="10" fillId="0" borderId="60" xfId="0" applyNumberFormat="1" applyFont="1" applyBorder="1" applyProtection="1">
      <protection locked="0"/>
    </xf>
    <xf numFmtId="37" fontId="4" fillId="0" borderId="63" xfId="0" applyNumberFormat="1" applyFont="1" applyBorder="1"/>
    <xf numFmtId="14" fontId="10" fillId="0" borderId="74" xfId="0" applyNumberFormat="1" applyFont="1" applyBorder="1" applyAlignment="1" applyProtection="1">
      <alignment horizontal="center"/>
      <protection locked="0"/>
    </xf>
    <xf numFmtId="37" fontId="9" fillId="17" borderId="33" xfId="0" applyNumberFormat="1" applyFont="1" applyFill="1" applyBorder="1"/>
    <xf numFmtId="37" fontId="10" fillId="0" borderId="31" xfId="0" applyNumberFormat="1" applyFont="1" applyBorder="1" applyProtection="1">
      <protection locked="0"/>
    </xf>
    <xf numFmtId="37" fontId="9" fillId="0" borderId="74" xfId="0" applyNumberFormat="1" applyFont="1" applyBorder="1"/>
    <xf numFmtId="37" fontId="4" fillId="0" borderId="74" xfId="0" applyNumberFormat="1" applyFont="1" applyBorder="1"/>
    <xf numFmtId="37" fontId="3" fillId="2" borderId="68" xfId="0" applyNumberFormat="1" applyFont="1" applyFill="1" applyBorder="1"/>
    <xf numFmtId="0" fontId="18" fillId="20" borderId="6" xfId="0" applyFont="1" applyFill="1" applyBorder="1"/>
    <xf numFmtId="14" fontId="18" fillId="20" borderId="1" xfId="0" applyNumberFormat="1" applyFont="1" applyFill="1" applyBorder="1" applyAlignment="1">
      <alignment horizontal="left"/>
    </xf>
    <xf numFmtId="0" fontId="18" fillId="20" borderId="74" xfId="0" applyFont="1" applyFill="1" applyBorder="1" applyAlignment="1">
      <alignment horizontal="center" wrapText="1"/>
    </xf>
    <xf numFmtId="0" fontId="59" fillId="0" borderId="57" xfId="0" applyFont="1" applyBorder="1" applyProtection="1">
      <protection locked="0"/>
    </xf>
    <xf numFmtId="0" fontId="41" fillId="0" borderId="57" xfId="0" applyFont="1" applyBorder="1" applyProtection="1">
      <protection locked="0"/>
    </xf>
    <xf numFmtId="0" fontId="79" fillId="20" borderId="74" xfId="0" applyFont="1" applyFill="1" applyBorder="1" applyAlignment="1">
      <alignment horizontal="center"/>
    </xf>
    <xf numFmtId="0" fontId="31" fillId="0" borderId="74" xfId="0" applyFont="1" applyBorder="1"/>
    <xf numFmtId="0" fontId="31" fillId="0" borderId="57" xfId="0" applyFont="1" applyBorder="1" applyAlignment="1">
      <alignment horizontal="center" wrapText="1"/>
    </xf>
    <xf numFmtId="5" fontId="15" fillId="0" borderId="57" xfId="1" applyNumberFormat="1" applyFont="1" applyFill="1" applyBorder="1" applyProtection="1"/>
    <xf numFmtId="38" fontId="47" fillId="0" borderId="57" xfId="1" applyNumberFormat="1" applyFont="1" applyFill="1" applyBorder="1" applyAlignment="1" applyProtection="1">
      <protection locked="0"/>
    </xf>
    <xf numFmtId="38" fontId="31" fillId="4" borderId="71" xfId="1" applyNumberFormat="1" applyFont="1" applyFill="1" applyBorder="1" applyProtection="1"/>
    <xf numFmtId="38" fontId="15" fillId="0" borderId="57" xfId="1" applyNumberFormat="1" applyFont="1" applyFill="1" applyBorder="1" applyProtection="1"/>
    <xf numFmtId="38" fontId="62" fillId="0" borderId="57" xfId="1" applyNumberFormat="1" applyFont="1" applyFill="1" applyBorder="1" applyProtection="1">
      <protection locked="0"/>
    </xf>
    <xf numFmtId="38" fontId="47" fillId="0" borderId="57" xfId="1" applyNumberFormat="1" applyFont="1" applyFill="1" applyBorder="1" applyProtection="1">
      <protection locked="0"/>
    </xf>
    <xf numFmtId="38" fontId="15" fillId="0" borderId="57" xfId="1" applyNumberFormat="1" applyFont="1" applyFill="1" applyBorder="1" applyAlignment="1" applyProtection="1"/>
    <xf numFmtId="38" fontId="15" fillId="4" borderId="78" xfId="1" applyNumberFormat="1" applyFont="1" applyFill="1" applyBorder="1" applyProtection="1"/>
    <xf numFmtId="38" fontId="15" fillId="4" borderId="77" xfId="1" applyNumberFormat="1" applyFont="1" applyFill="1" applyBorder="1" applyProtection="1"/>
    <xf numFmtId="38" fontId="31" fillId="3" borderId="35" xfId="1" applyNumberFormat="1" applyFont="1" applyFill="1" applyBorder="1" applyProtection="1"/>
    <xf numFmtId="38" fontId="15" fillId="0" borderId="35" xfId="1" applyNumberFormat="1" applyFont="1" applyFill="1" applyBorder="1" applyProtection="1"/>
    <xf numFmtId="38" fontId="47" fillId="0" borderId="35" xfId="1" applyNumberFormat="1" applyFont="1" applyFill="1" applyBorder="1" applyProtection="1">
      <protection locked="0"/>
    </xf>
    <xf numFmtId="38" fontId="31" fillId="4" borderId="53" xfId="1" applyNumberFormat="1" applyFont="1" applyFill="1" applyBorder="1" applyProtection="1"/>
    <xf numFmtId="38" fontId="15" fillId="0" borderId="63" xfId="0" applyNumberFormat="1" applyFont="1" applyBorder="1" applyProtection="1">
      <protection locked="0"/>
    </xf>
    <xf numFmtId="0" fontId="49" fillId="20" borderId="53" xfId="0" applyFont="1" applyFill="1" applyBorder="1" applyAlignment="1">
      <alignment horizontal="center" wrapText="1"/>
    </xf>
    <xf numFmtId="0" fontId="31" fillId="0" borderId="57" xfId="0" applyFont="1" applyBorder="1"/>
    <xf numFmtId="38" fontId="47" fillId="0" borderId="57" xfId="1" applyNumberFormat="1" applyFont="1" applyFill="1" applyBorder="1" applyAlignment="1" applyProtection="1"/>
    <xf numFmtId="38" fontId="0" fillId="0" borderId="74" xfId="0" applyNumberFormat="1" applyBorder="1"/>
    <xf numFmtId="38" fontId="31" fillId="3" borderId="57" xfId="1" applyNumberFormat="1" applyFont="1" applyFill="1" applyBorder="1" applyProtection="1"/>
    <xf numFmtId="38" fontId="15" fillId="0" borderId="77" xfId="0" applyNumberFormat="1" applyFont="1" applyBorder="1" applyProtection="1">
      <protection locked="0"/>
    </xf>
    <xf numFmtId="0" fontId="49" fillId="20" borderId="54" xfId="0" applyFont="1" applyFill="1" applyBorder="1" applyAlignment="1">
      <alignment horizontal="center" wrapText="1"/>
    </xf>
    <xf numFmtId="0" fontId="31" fillId="0" borderId="28" xfId="0" applyFont="1" applyBorder="1"/>
    <xf numFmtId="0" fontId="31" fillId="0" borderId="28" xfId="0" applyFont="1" applyBorder="1" applyAlignment="1">
      <alignment horizontal="center" wrapText="1"/>
    </xf>
    <xf numFmtId="5" fontId="15" fillId="0" borderId="28" xfId="1" applyNumberFormat="1" applyFont="1" applyFill="1" applyBorder="1" applyProtection="1"/>
    <xf numFmtId="38" fontId="47" fillId="0" borderId="28" xfId="1" applyNumberFormat="1" applyFont="1" applyFill="1" applyBorder="1" applyAlignment="1" applyProtection="1">
      <protection locked="0"/>
    </xf>
    <xf numFmtId="38" fontId="31" fillId="4" borderId="54" xfId="1" applyNumberFormat="1" applyFont="1" applyFill="1" applyBorder="1" applyProtection="1"/>
    <xf numFmtId="38" fontId="15" fillId="0" borderId="28" xfId="1" applyNumberFormat="1" applyFont="1" applyFill="1" applyBorder="1" applyProtection="1"/>
    <xf numFmtId="38" fontId="62" fillId="0" borderId="28" xfId="1" applyNumberFormat="1" applyFont="1" applyFill="1" applyBorder="1" applyProtection="1">
      <protection locked="0"/>
    </xf>
    <xf numFmtId="38" fontId="47" fillId="0" borderId="28" xfId="1" applyNumberFormat="1" applyFont="1" applyFill="1" applyBorder="1" applyProtection="1">
      <protection locked="0"/>
    </xf>
    <xf numFmtId="38" fontId="15" fillId="0" borderId="28" xfId="1" applyNumberFormat="1" applyFont="1" applyFill="1" applyBorder="1" applyAlignment="1" applyProtection="1"/>
    <xf numFmtId="38" fontId="15" fillId="4" borderId="40" xfId="1" applyNumberFormat="1" applyFont="1" applyFill="1" applyBorder="1" applyProtection="1"/>
    <xf numFmtId="38" fontId="15" fillId="4" borderId="67" xfId="1" applyNumberFormat="1" applyFont="1" applyFill="1" applyBorder="1" applyProtection="1"/>
    <xf numFmtId="38" fontId="0" fillId="0" borderId="69" xfId="0" applyNumberFormat="1" applyBorder="1"/>
    <xf numFmtId="38" fontId="31" fillId="3" borderId="28" xfId="1" applyNumberFormat="1" applyFont="1" applyFill="1" applyBorder="1" applyProtection="1"/>
    <xf numFmtId="38" fontId="15" fillId="0" borderId="67" xfId="0" applyNumberFormat="1" applyFont="1" applyBorder="1" applyProtection="1">
      <protection locked="0"/>
    </xf>
    <xf numFmtId="0" fontId="31" fillId="0" borderId="35" xfId="0" applyFont="1" applyBorder="1" applyAlignment="1">
      <alignment horizontal="center" wrapText="1"/>
    </xf>
    <xf numFmtId="5" fontId="15" fillId="0" borderId="35" xfId="1" applyNumberFormat="1" applyFont="1" applyFill="1" applyBorder="1" applyProtection="1"/>
    <xf numFmtId="38" fontId="47" fillId="0" borderId="35" xfId="1" applyNumberFormat="1" applyFont="1" applyFill="1" applyBorder="1" applyAlignment="1" applyProtection="1">
      <protection locked="0"/>
    </xf>
    <xf numFmtId="38" fontId="47" fillId="0" borderId="35" xfId="1" applyNumberFormat="1" applyFont="1" applyFill="1" applyBorder="1" applyAlignment="1" applyProtection="1"/>
    <xf numFmtId="38" fontId="62" fillId="0" borderId="35" xfId="1" applyNumberFormat="1" applyFont="1" applyFill="1" applyBorder="1" applyProtection="1">
      <protection locked="0"/>
    </xf>
    <xf numFmtId="38" fontId="15" fillId="0" borderId="35" xfId="1" applyNumberFormat="1" applyFont="1" applyFill="1" applyBorder="1" applyAlignment="1" applyProtection="1"/>
    <xf numFmtId="38" fontId="15" fillId="4" borderId="39" xfId="1" applyNumberFormat="1" applyFont="1" applyFill="1" applyBorder="1" applyProtection="1"/>
    <xf numFmtId="38" fontId="15" fillId="4" borderId="63" xfId="1" applyNumberFormat="1" applyFont="1" applyFill="1" applyBorder="1" applyProtection="1"/>
    <xf numFmtId="0" fontId="49" fillId="20" borderId="71" xfId="0" applyFont="1" applyFill="1" applyBorder="1" applyAlignment="1">
      <alignment horizontal="center" wrapText="1"/>
    </xf>
    <xf numFmtId="38" fontId="31" fillId="3" borderId="57" xfId="1" applyNumberFormat="1" applyFont="1" applyFill="1" applyBorder="1"/>
    <xf numFmtId="0" fontId="31" fillId="0" borderId="8" xfId="0" quotePrefix="1" applyFont="1" applyBorder="1"/>
    <xf numFmtId="0" fontId="31" fillId="0" borderId="72" xfId="0" applyFont="1" applyBorder="1"/>
    <xf numFmtId="0" fontId="31" fillId="0" borderId="7" xfId="0" applyFont="1" applyBorder="1"/>
    <xf numFmtId="38" fontId="47" fillId="0" borderId="35" xfId="0" applyNumberFormat="1" applyFont="1" applyBorder="1"/>
    <xf numFmtId="38" fontId="47" fillId="0" borderId="57" xfId="0" applyNumberFormat="1" applyFont="1" applyBorder="1"/>
    <xf numFmtId="38" fontId="47" fillId="0" borderId="28" xfId="0" applyNumberFormat="1" applyFont="1" applyBorder="1"/>
    <xf numFmtId="38" fontId="47" fillId="0" borderId="9" xfId="0" applyNumberFormat="1" applyFont="1" applyBorder="1"/>
    <xf numFmtId="38" fontId="47" fillId="0" borderId="0" xfId="0" applyNumberFormat="1" applyFont="1"/>
    <xf numFmtId="38" fontId="47" fillId="0" borderId="35" xfId="0" applyNumberFormat="1" applyFont="1" applyBorder="1" applyProtection="1">
      <protection locked="0"/>
    </xf>
    <xf numFmtId="38" fontId="47" fillId="0" borderId="57" xfId="0" applyNumberFormat="1" applyFont="1" applyBorder="1" applyProtection="1">
      <protection locked="0"/>
    </xf>
    <xf numFmtId="38" fontId="47" fillId="0" borderId="28" xfId="0" applyNumberFormat="1" applyFont="1" applyBorder="1" applyProtection="1">
      <protection locked="0"/>
    </xf>
    <xf numFmtId="38" fontId="47" fillId="0" borderId="9" xfId="0" applyNumberFormat="1" applyFont="1" applyBorder="1" applyProtection="1">
      <protection locked="0"/>
    </xf>
    <xf numFmtId="38" fontId="47" fillId="0" borderId="0" xfId="0" applyNumberFormat="1" applyFont="1" applyProtection="1">
      <protection locked="0"/>
    </xf>
    <xf numFmtId="0" fontId="3" fillId="0" borderId="35" xfId="0" applyFont="1" applyBorder="1"/>
    <xf numFmtId="0" fontId="3" fillId="0" borderId="35" xfId="0" applyFont="1" applyBorder="1" applyAlignment="1">
      <alignment horizontal="center" wrapText="1"/>
    </xf>
    <xf numFmtId="5" fontId="4" fillId="0" borderId="35" xfId="1" applyNumberFormat="1" applyFont="1" applyFill="1" applyBorder="1" applyProtection="1"/>
    <xf numFmtId="38" fontId="13" fillId="0" borderId="35" xfId="1" applyNumberFormat="1" applyFont="1" applyFill="1" applyBorder="1" applyAlignment="1" applyProtection="1">
      <protection locked="0"/>
    </xf>
    <xf numFmtId="38" fontId="3" fillId="4" borderId="53" xfId="1" applyNumberFormat="1" applyFont="1" applyFill="1" applyBorder="1" applyProtection="1"/>
    <xf numFmtId="38" fontId="4" fillId="0" borderId="35" xfId="1" applyNumberFormat="1" applyFont="1" applyFill="1" applyBorder="1" applyProtection="1"/>
    <xf numFmtId="38" fontId="58" fillId="0" borderId="35" xfId="1" applyNumberFormat="1" applyFont="1" applyFill="1" applyBorder="1" applyProtection="1">
      <protection locked="0"/>
    </xf>
    <xf numFmtId="38" fontId="13" fillId="0" borderId="35" xfId="1" applyNumberFormat="1" applyFont="1" applyFill="1" applyBorder="1" applyProtection="1">
      <protection locked="0"/>
    </xf>
    <xf numFmtId="38" fontId="4" fillId="0" borderId="35" xfId="1" applyNumberFormat="1" applyFont="1" applyFill="1" applyBorder="1" applyAlignment="1" applyProtection="1"/>
    <xf numFmtId="38" fontId="3" fillId="4" borderId="39" xfId="1" applyNumberFormat="1" applyFont="1" applyFill="1" applyBorder="1" applyProtection="1"/>
    <xf numFmtId="38" fontId="3" fillId="4" borderId="63" xfId="1" applyNumberFormat="1" applyFont="1" applyFill="1" applyBorder="1" applyProtection="1"/>
    <xf numFmtId="38" fontId="3" fillId="4" borderId="53" xfId="1" applyNumberFormat="1" applyFont="1" applyFill="1" applyBorder="1" applyAlignment="1" applyProtection="1">
      <alignment vertical="top"/>
    </xf>
    <xf numFmtId="38" fontId="4" fillId="0" borderId="35" xfId="1" applyNumberFormat="1" applyFont="1" applyFill="1" applyBorder="1" applyAlignment="1" applyProtection="1">
      <alignment vertical="top"/>
    </xf>
    <xf numFmtId="38" fontId="4" fillId="3" borderId="35" xfId="1" applyNumberFormat="1" applyFont="1" applyFill="1" applyBorder="1" applyProtection="1"/>
    <xf numFmtId="38" fontId="4" fillId="0" borderId="63" xfId="1" applyNumberFormat="1" applyFont="1" applyFill="1" applyBorder="1" applyProtection="1"/>
    <xf numFmtId="38" fontId="13" fillId="0" borderId="35" xfId="0" applyNumberFormat="1" applyFont="1" applyBorder="1" applyProtection="1">
      <protection locked="0"/>
    </xf>
    <xf numFmtId="38" fontId="4" fillId="0" borderId="35" xfId="0" applyNumberFormat="1" applyFont="1" applyBorder="1" applyProtection="1">
      <protection locked="0"/>
    </xf>
    <xf numFmtId="0" fontId="3" fillId="0" borderId="57" xfId="0" applyFont="1" applyBorder="1"/>
    <xf numFmtId="0" fontId="3" fillId="0" borderId="57" xfId="0" applyFont="1" applyBorder="1" applyAlignment="1">
      <alignment horizontal="center" wrapText="1"/>
    </xf>
    <xf numFmtId="5" fontId="4" fillId="0" borderId="57" xfId="1" applyNumberFormat="1" applyFont="1" applyFill="1" applyBorder="1" applyProtection="1"/>
    <xf numFmtId="38" fontId="13" fillId="0" borderId="57" xfId="1" applyNumberFormat="1" applyFont="1" applyFill="1" applyBorder="1" applyAlignment="1" applyProtection="1">
      <protection locked="0"/>
    </xf>
    <xf numFmtId="38" fontId="3" fillId="4" borderId="71" xfId="1" applyNumberFormat="1" applyFont="1" applyFill="1" applyBorder="1" applyProtection="1"/>
    <xf numFmtId="38" fontId="4" fillId="0" borderId="57" xfId="1" applyNumberFormat="1" applyFont="1" applyFill="1" applyBorder="1" applyProtection="1"/>
    <xf numFmtId="38" fontId="13" fillId="0" borderId="57" xfId="1" applyNumberFormat="1" applyFont="1" applyFill="1" applyBorder="1" applyAlignment="1" applyProtection="1"/>
    <xf numFmtId="38" fontId="58" fillId="0" borderId="57" xfId="1" applyNumberFormat="1" applyFont="1" applyFill="1" applyBorder="1" applyProtection="1">
      <protection locked="0"/>
    </xf>
    <xf numFmtId="38" fontId="13" fillId="0" borderId="57" xfId="1" applyNumberFormat="1" applyFont="1" applyFill="1" applyBorder="1" applyProtection="1">
      <protection locked="0"/>
    </xf>
    <xf numFmtId="38" fontId="3" fillId="4" borderId="71" xfId="1" applyNumberFormat="1" applyFont="1" applyFill="1" applyBorder="1" applyAlignment="1" applyProtection="1">
      <alignment vertical="top"/>
    </xf>
    <xf numFmtId="38" fontId="4" fillId="0" borderId="57" xfId="1" applyNumberFormat="1" applyFont="1" applyFill="1" applyBorder="1" applyAlignment="1" applyProtection="1">
      <alignment vertical="top"/>
    </xf>
    <xf numFmtId="38" fontId="4" fillId="0" borderId="57" xfId="1" applyNumberFormat="1" applyFont="1" applyFill="1" applyBorder="1" applyAlignment="1" applyProtection="1"/>
    <xf numFmtId="38" fontId="3" fillId="4" borderId="78" xfId="1" applyNumberFormat="1" applyFont="1" applyFill="1" applyBorder="1" applyProtection="1"/>
    <xf numFmtId="38" fontId="3" fillId="4" borderId="77" xfId="1" applyNumberFormat="1" applyFont="1" applyFill="1" applyBorder="1" applyProtection="1"/>
    <xf numFmtId="0" fontId="0" fillId="0" borderId="74" xfId="0" applyBorder="1"/>
    <xf numFmtId="38" fontId="4" fillId="3" borderId="57" xfId="1" applyNumberFormat="1" applyFont="1" applyFill="1" applyBorder="1" applyProtection="1"/>
    <xf numFmtId="38" fontId="4" fillId="0" borderId="77" xfId="1" applyNumberFormat="1" applyFont="1" applyFill="1" applyBorder="1" applyProtection="1"/>
    <xf numFmtId="38" fontId="13" fillId="0" borderId="57" xfId="0" applyNumberFormat="1" applyFont="1" applyBorder="1" applyProtection="1">
      <protection locked="0"/>
    </xf>
    <xf numFmtId="38" fontId="4" fillId="0" borderId="57" xfId="0" applyNumberFormat="1" applyFont="1" applyBorder="1" applyProtection="1">
      <protection locked="0"/>
    </xf>
    <xf numFmtId="0" fontId="3" fillId="0" borderId="28" xfId="0" applyFont="1" applyBorder="1"/>
    <xf numFmtId="0" fontId="3" fillId="0" borderId="28" xfId="0" applyFont="1" applyBorder="1" applyAlignment="1">
      <alignment horizontal="center" wrapText="1"/>
    </xf>
    <xf numFmtId="5" fontId="4" fillId="0" borderId="28" xfId="1" applyNumberFormat="1" applyFont="1" applyFill="1" applyBorder="1" applyProtection="1"/>
    <xf numFmtId="38" fontId="13" fillId="0" borderId="28" xfId="1" applyNumberFormat="1" applyFont="1" applyFill="1" applyBorder="1" applyAlignment="1" applyProtection="1">
      <protection locked="0"/>
    </xf>
    <xf numFmtId="38" fontId="3" fillId="4" borderId="54" xfId="1" applyNumberFormat="1" applyFont="1" applyFill="1" applyBorder="1" applyProtection="1"/>
    <xf numFmtId="38" fontId="4" fillId="0" borderId="28" xfId="1" applyNumberFormat="1" applyFont="1" applyFill="1" applyBorder="1" applyProtection="1"/>
    <xf numFmtId="38" fontId="58" fillId="0" borderId="28" xfId="1" applyNumberFormat="1" applyFont="1" applyFill="1" applyBorder="1" applyProtection="1">
      <protection locked="0"/>
    </xf>
    <xf numFmtId="38" fontId="13" fillId="0" borderId="28" xfId="1" applyNumberFormat="1" applyFont="1" applyFill="1" applyBorder="1" applyProtection="1">
      <protection locked="0"/>
    </xf>
    <xf numFmtId="38" fontId="3" fillId="4" borderId="54" xfId="1" applyNumberFormat="1" applyFont="1" applyFill="1" applyBorder="1" applyAlignment="1" applyProtection="1">
      <alignment vertical="top"/>
    </xf>
    <xf numFmtId="38" fontId="4" fillId="0" borderId="28" xfId="1" applyNumberFormat="1" applyFont="1" applyFill="1" applyBorder="1" applyAlignment="1" applyProtection="1">
      <alignment vertical="top"/>
    </xf>
    <xf numFmtId="38" fontId="4" fillId="0" borderId="28" xfId="1" applyNumberFormat="1" applyFont="1" applyFill="1" applyBorder="1" applyAlignment="1" applyProtection="1"/>
    <xf numFmtId="38" fontId="3" fillId="4" borderId="40" xfId="1" applyNumberFormat="1" applyFont="1" applyFill="1" applyBorder="1" applyProtection="1"/>
    <xf numFmtId="38" fontId="3" fillId="4" borderId="67" xfId="1" applyNumberFormat="1" applyFont="1" applyFill="1" applyBorder="1" applyProtection="1"/>
    <xf numFmtId="0" fontId="0" fillId="0" borderId="69" xfId="0" applyBorder="1"/>
    <xf numFmtId="38" fontId="4" fillId="3" borderId="28" xfId="1" applyNumberFormat="1" applyFont="1" applyFill="1" applyBorder="1"/>
    <xf numFmtId="38" fontId="4" fillId="3" borderId="28" xfId="1" applyNumberFormat="1" applyFont="1" applyFill="1" applyBorder="1" applyProtection="1"/>
    <xf numFmtId="38" fontId="4" fillId="0" borderId="67" xfId="1" applyNumberFormat="1" applyFont="1" applyFill="1" applyBorder="1" applyProtection="1"/>
    <xf numFmtId="38" fontId="13" fillId="0" borderId="28" xfId="0" applyNumberFormat="1" applyFont="1" applyBorder="1"/>
    <xf numFmtId="38" fontId="13" fillId="0" borderId="28" xfId="0" applyNumberFormat="1" applyFont="1" applyBorder="1" applyProtection="1">
      <protection locked="0"/>
    </xf>
    <xf numFmtId="38" fontId="4" fillId="0" borderId="28" xfId="0" applyNumberFormat="1" applyFont="1" applyBorder="1" applyProtection="1">
      <protection locked="0"/>
    </xf>
    <xf numFmtId="38" fontId="13" fillId="0" borderId="35" xfId="1" applyNumberFormat="1" applyFont="1" applyFill="1" applyBorder="1" applyAlignment="1" applyProtection="1"/>
    <xf numFmtId="38" fontId="4" fillId="3" borderId="57" xfId="1" applyNumberFormat="1" applyFont="1" applyFill="1" applyBorder="1"/>
    <xf numFmtId="38" fontId="4" fillId="0" borderId="72" xfId="1" applyNumberFormat="1" applyFont="1" applyFill="1" applyBorder="1" applyProtection="1"/>
    <xf numFmtId="38" fontId="4" fillId="0" borderId="63" xfId="0" applyNumberFormat="1" applyFont="1" applyBorder="1" applyProtection="1">
      <protection locked="0"/>
    </xf>
    <xf numFmtId="38" fontId="4" fillId="0" borderId="74" xfId="1" applyNumberFormat="1" applyFont="1" applyFill="1" applyBorder="1" applyProtection="1"/>
    <xf numFmtId="38" fontId="4" fillId="0" borderId="77" xfId="0" applyNumberFormat="1" applyFont="1" applyBorder="1" applyProtection="1">
      <protection locked="0"/>
    </xf>
    <xf numFmtId="0" fontId="3" fillId="0" borderId="8" xfId="0" quotePrefix="1" applyFont="1" applyBorder="1" applyAlignment="1">
      <alignment horizontal="center"/>
    </xf>
    <xf numFmtId="0" fontId="3" fillId="0" borderId="8" xfId="0" quotePrefix="1" applyFont="1" applyBorder="1"/>
    <xf numFmtId="0" fontId="14" fillId="0" borderId="0" xfId="0" applyFont="1"/>
    <xf numFmtId="0" fontId="33" fillId="0" borderId="1" xfId="0" applyFont="1" applyBorder="1" applyAlignment="1" applyProtection="1">
      <alignment vertical="center"/>
      <protection locked="0"/>
    </xf>
    <xf numFmtId="0" fontId="18" fillId="20" borderId="71" xfId="0" applyFont="1" applyFill="1" applyBorder="1" applyAlignment="1">
      <alignment horizontal="center" vertical="center" wrapText="1"/>
    </xf>
    <xf numFmtId="0" fontId="18" fillId="20" borderId="4" xfId="0" applyFont="1" applyFill="1" applyBorder="1" applyAlignment="1">
      <alignment horizontal="center" vertical="center" wrapText="1"/>
    </xf>
    <xf numFmtId="178" fontId="18" fillId="20" borderId="3" xfId="0" applyNumberFormat="1" applyFont="1" applyFill="1" applyBorder="1" applyAlignment="1">
      <alignment horizontal="center" vertical="center" wrapText="1"/>
    </xf>
    <xf numFmtId="178" fontId="18" fillId="20" borderId="4" xfId="0" applyNumberFormat="1" applyFont="1" applyFill="1" applyBorder="1" applyAlignment="1">
      <alignment horizontal="center" vertical="center" wrapText="1"/>
    </xf>
    <xf numFmtId="0" fontId="0" fillId="0" borderId="0" xfId="0" applyAlignment="1">
      <alignment vertical="center"/>
    </xf>
    <xf numFmtId="38" fontId="33" fillId="0" borderId="35" xfId="0" applyNumberFormat="1" applyFont="1" applyBorder="1" applyProtection="1">
      <protection locked="0"/>
    </xf>
    <xf numFmtId="38" fontId="33" fillId="0" borderId="57" xfId="0" applyNumberFormat="1" applyFont="1" applyBorder="1" applyProtection="1">
      <protection locked="0"/>
    </xf>
    <xf numFmtId="38" fontId="34" fillId="4" borderId="37" xfId="2" applyNumberFormat="1" applyFont="1" applyFill="1" applyBorder="1" applyProtection="1"/>
    <xf numFmtId="38" fontId="13" fillId="0" borderId="42" xfId="0" applyNumberFormat="1" applyFont="1" applyBorder="1" applyProtection="1">
      <protection locked="0"/>
    </xf>
    <xf numFmtId="178" fontId="3" fillId="4" borderId="53" xfId="2" applyNumberFormat="1" applyFont="1" applyFill="1" applyBorder="1" applyProtection="1"/>
    <xf numFmtId="178" fontId="3" fillId="4" borderId="71" xfId="2" applyNumberFormat="1" applyFont="1" applyFill="1" applyBorder="1" applyProtection="1"/>
    <xf numFmtId="178" fontId="3" fillId="4" borderId="4" xfId="2" applyNumberFormat="1" applyFont="1" applyFill="1" applyBorder="1" applyProtection="1"/>
    <xf numFmtId="17" fontId="81" fillId="20" borderId="53" xfId="14" applyNumberFormat="1" applyFont="1" applyFill="1" applyBorder="1" applyAlignment="1">
      <alignment horizontal="center"/>
    </xf>
    <xf numFmtId="17" fontId="81" fillId="20" borderId="54" xfId="14" applyNumberFormat="1" applyFont="1" applyFill="1" applyBorder="1" applyAlignment="1">
      <alignment horizontal="center"/>
    </xf>
    <xf numFmtId="0" fontId="3" fillId="0" borderId="0" xfId="14" applyFont="1" applyAlignment="1" applyProtection="1">
      <alignment horizontal="center"/>
      <protection locked="0"/>
    </xf>
    <xf numFmtId="0" fontId="12" fillId="0" borderId="0" xfId="14" applyFont="1" applyAlignment="1" applyProtection="1">
      <alignment horizontal="right" vertical="center"/>
      <protection locked="0"/>
    </xf>
    <xf numFmtId="38" fontId="26" fillId="0" borderId="72" xfId="23" applyNumberFormat="1" applyFont="1" applyFill="1" applyBorder="1" applyProtection="1">
      <protection locked="0"/>
    </xf>
    <xf numFmtId="38" fontId="26" fillId="0" borderId="69" xfId="23" applyNumberFormat="1" applyFont="1" applyFill="1" applyBorder="1" applyProtection="1">
      <protection locked="0"/>
    </xf>
    <xf numFmtId="38" fontId="26" fillId="0" borderId="81" xfId="23" applyNumberFormat="1" applyFont="1" applyFill="1" applyBorder="1" applyProtection="1">
      <protection locked="0"/>
    </xf>
    <xf numFmtId="0" fontId="12" fillId="3" borderId="54" xfId="14" applyFont="1" applyFill="1" applyBorder="1" applyProtection="1">
      <protection locked="0"/>
    </xf>
    <xf numFmtId="172" fontId="12" fillId="0" borderId="40" xfId="14" applyNumberFormat="1" applyFont="1" applyBorder="1" applyAlignment="1" applyProtection="1">
      <alignment horizontal="left"/>
      <protection locked="0"/>
    </xf>
    <xf numFmtId="172" fontId="12" fillId="0" borderId="46" xfId="14" applyNumberFormat="1" applyFont="1" applyBorder="1" applyAlignment="1" applyProtection="1">
      <alignment horizontal="center" wrapText="1"/>
      <protection locked="0"/>
    </xf>
    <xf numFmtId="0" fontId="11" fillId="0" borderId="46" xfId="14" quotePrefix="1" applyFont="1" applyBorder="1" applyAlignment="1" applyProtection="1">
      <alignment horizontal="center" wrapText="1"/>
      <protection locked="0"/>
    </xf>
    <xf numFmtId="172" fontId="11" fillId="0" borderId="46" xfId="14" applyNumberFormat="1" applyFont="1" applyBorder="1" applyAlignment="1" applyProtection="1">
      <alignment horizontal="left"/>
      <protection locked="0"/>
    </xf>
    <xf numFmtId="0" fontId="11" fillId="0" borderId="54" xfId="14" quotePrefix="1" applyFont="1" applyBorder="1" applyAlignment="1" applyProtection="1">
      <alignment horizontal="center" wrapText="1"/>
      <protection locked="0"/>
    </xf>
    <xf numFmtId="172" fontId="11" fillId="0" borderId="54" xfId="14" applyNumberFormat="1" applyFont="1" applyBorder="1" applyProtection="1">
      <protection locked="0"/>
    </xf>
    <xf numFmtId="172" fontId="11" fillId="0" borderId="54" xfId="14" applyNumberFormat="1" applyFont="1" applyBorder="1" applyAlignment="1" applyProtection="1">
      <alignment horizontal="left" wrapText="1"/>
      <protection locked="0"/>
    </xf>
    <xf numFmtId="0" fontId="37" fillId="0" borderId="0" xfId="0" applyFont="1" applyAlignment="1">
      <alignment horizontal="left" vertical="center" wrapText="1"/>
    </xf>
    <xf numFmtId="0" fontId="11" fillId="0" borderId="45" xfId="14" applyFont="1" applyBorder="1" applyAlignment="1" applyProtection="1">
      <alignment horizontal="center"/>
      <protection locked="0"/>
    </xf>
    <xf numFmtId="0" fontId="23" fillId="0" borderId="0" xfId="14" applyFont="1" applyAlignment="1" applyProtection="1">
      <alignment wrapText="1"/>
      <protection locked="0"/>
    </xf>
    <xf numFmtId="0" fontId="11" fillId="0" borderId="43" xfId="14" applyFont="1" applyBorder="1" applyAlignment="1" applyProtection="1">
      <alignment horizontal="center"/>
      <protection locked="0"/>
    </xf>
    <xf numFmtId="0" fontId="11" fillId="0" borderId="46" xfId="14" applyFont="1" applyBorder="1" applyProtection="1">
      <protection locked="0"/>
    </xf>
    <xf numFmtId="172" fontId="11" fillId="0" borderId="46" xfId="14" applyNumberFormat="1" applyFont="1" applyBorder="1" applyAlignment="1" applyProtection="1">
      <alignment wrapText="1"/>
      <protection locked="0"/>
    </xf>
    <xf numFmtId="0" fontId="11" fillId="0" borderId="32" xfId="14" applyFont="1" applyBorder="1" applyAlignment="1" applyProtection="1">
      <alignment horizontal="right" wrapText="1"/>
      <protection locked="0"/>
    </xf>
    <xf numFmtId="0" fontId="11" fillId="0" borderId="61" xfId="14" applyFont="1" applyBorder="1" applyAlignment="1" applyProtection="1">
      <alignment horizontal="right" wrapText="1"/>
      <protection locked="0"/>
    </xf>
    <xf numFmtId="0" fontId="11" fillId="0" borderId="32" xfId="14" quotePrefix="1" applyFont="1" applyBorder="1" applyAlignment="1" applyProtection="1">
      <alignment horizontal="center" wrapText="1"/>
      <protection locked="0"/>
    </xf>
    <xf numFmtId="0" fontId="11" fillId="0" borderId="32" xfId="14" quotePrefix="1" applyFont="1" applyBorder="1" applyAlignment="1" applyProtection="1">
      <alignment horizontal="center"/>
      <protection locked="0"/>
    </xf>
    <xf numFmtId="0" fontId="11" fillId="0" borderId="40" xfId="14" applyFont="1" applyBorder="1" applyProtection="1">
      <protection locked="0"/>
    </xf>
    <xf numFmtId="0" fontId="11" fillId="0" borderId="41" xfId="14" applyFont="1" applyBorder="1" applyAlignment="1" applyProtection="1">
      <alignment horizontal="right" wrapText="1"/>
      <protection locked="0"/>
    </xf>
    <xf numFmtId="0" fontId="11" fillId="0" borderId="44" xfId="14" applyFont="1" applyBorder="1" applyAlignment="1" applyProtection="1">
      <alignment horizontal="right" wrapText="1"/>
      <protection locked="0"/>
    </xf>
    <xf numFmtId="0" fontId="26" fillId="0" borderId="44" xfId="14" applyFont="1" applyBorder="1" applyAlignment="1" applyProtection="1">
      <alignment wrapText="1"/>
      <protection locked="0"/>
    </xf>
    <xf numFmtId="0" fontId="81" fillId="22" borderId="40" xfId="14" applyFont="1" applyFill="1" applyBorder="1" applyProtection="1">
      <protection locked="0"/>
    </xf>
    <xf numFmtId="172" fontId="81" fillId="22" borderId="27" xfId="14" applyNumberFormat="1" applyFont="1" applyFill="1" applyBorder="1" applyAlignment="1" applyProtection="1">
      <alignment horizontal="left" indent="2"/>
      <protection locked="0"/>
    </xf>
    <xf numFmtId="0" fontId="11" fillId="20" borderId="3" xfId="14" applyFont="1" applyFill="1" applyBorder="1" applyAlignment="1" applyProtection="1">
      <alignment horizontal="center"/>
      <protection locked="0"/>
    </xf>
    <xf numFmtId="172" fontId="81" fillId="22" borderId="40" xfId="14" applyNumberFormat="1" applyFont="1" applyFill="1" applyBorder="1" applyAlignment="1" applyProtection="1">
      <alignment horizontal="left"/>
      <protection locked="0"/>
    </xf>
    <xf numFmtId="172" fontId="81" fillId="22" borderId="29" xfId="14" applyNumberFormat="1" applyFont="1" applyFill="1" applyBorder="1" applyAlignment="1" applyProtection="1">
      <alignment horizontal="left" indent="2"/>
      <protection locked="0"/>
    </xf>
    <xf numFmtId="0" fontId="11" fillId="0" borderId="27" xfId="14" applyFont="1" applyBorder="1" applyProtection="1">
      <protection locked="0"/>
    </xf>
    <xf numFmtId="0" fontId="11" fillId="0" borderId="80" xfId="14" applyFont="1" applyBorder="1" applyAlignment="1" applyProtection="1">
      <alignment horizontal="right" wrapText="1"/>
      <protection locked="0"/>
    </xf>
    <xf numFmtId="0" fontId="11" fillId="0" borderId="55" xfId="14" applyFont="1" applyBorder="1" applyAlignment="1" applyProtection="1">
      <alignment horizontal="right" wrapText="1"/>
      <protection locked="0"/>
    </xf>
    <xf numFmtId="38" fontId="26" fillId="0" borderId="109" xfId="23" applyNumberFormat="1" applyFont="1" applyFill="1" applyBorder="1" applyProtection="1">
      <protection locked="0"/>
    </xf>
    <xf numFmtId="0" fontId="11" fillId="0" borderId="58" xfId="14" quotePrefix="1" applyFont="1" applyBorder="1" applyAlignment="1" applyProtection="1">
      <alignment horizontal="center" wrapText="1"/>
      <protection locked="0"/>
    </xf>
    <xf numFmtId="0" fontId="11" fillId="0" borderId="40" xfId="14" quotePrefix="1" applyFont="1" applyBorder="1" applyAlignment="1" applyProtection="1">
      <alignment horizontal="center" wrapText="1"/>
      <protection locked="0"/>
    </xf>
    <xf numFmtId="0" fontId="11" fillId="0" borderId="27" xfId="14" quotePrefix="1" applyFont="1" applyBorder="1" applyAlignment="1" applyProtection="1">
      <alignment horizontal="center"/>
      <protection locked="0"/>
    </xf>
    <xf numFmtId="0" fontId="11" fillId="0" borderId="25" xfId="14" quotePrefix="1" applyFont="1" applyBorder="1" applyAlignment="1" applyProtection="1">
      <alignment horizontal="center"/>
      <protection locked="0"/>
    </xf>
    <xf numFmtId="178" fontId="12" fillId="17" borderId="82" xfId="24" applyNumberFormat="1" applyFont="1" applyFill="1" applyBorder="1" applyProtection="1"/>
    <xf numFmtId="178" fontId="12" fillId="17" borderId="50" xfId="24" applyNumberFormat="1" applyFont="1" applyFill="1" applyBorder="1" applyProtection="1"/>
    <xf numFmtId="178" fontId="12" fillId="17" borderId="76" xfId="24" applyNumberFormat="1" applyFont="1" applyFill="1" applyBorder="1" applyProtection="1"/>
    <xf numFmtId="178" fontId="12" fillId="3" borderId="53" xfId="24" applyNumberFormat="1" applyFont="1" applyFill="1" applyBorder="1" applyProtection="1"/>
    <xf numFmtId="178" fontId="12" fillId="3" borderId="54" xfId="24" applyNumberFormat="1" applyFont="1" applyFill="1" applyBorder="1" applyProtection="1"/>
    <xf numFmtId="178" fontId="12" fillId="3" borderId="75" xfId="24" applyNumberFormat="1" applyFont="1" applyFill="1" applyBorder="1" applyProtection="1"/>
    <xf numFmtId="178" fontId="12" fillId="3" borderId="37" xfId="24" applyNumberFormat="1" applyFont="1" applyFill="1" applyBorder="1" applyProtection="1"/>
    <xf numFmtId="178" fontId="26" fillId="0" borderId="39" xfId="24" applyNumberFormat="1" applyFont="1" applyFill="1" applyBorder="1" applyProtection="1">
      <protection locked="0"/>
    </xf>
    <xf numFmtId="178" fontId="26" fillId="0" borderId="40" xfId="24" applyNumberFormat="1" applyFont="1" applyFill="1" applyBorder="1" applyProtection="1">
      <protection locked="0"/>
    </xf>
    <xf numFmtId="178" fontId="26" fillId="0" borderId="58" xfId="24" applyNumberFormat="1" applyFont="1" applyFill="1" applyBorder="1" applyProtection="1">
      <protection locked="0"/>
    </xf>
    <xf numFmtId="178" fontId="26" fillId="0" borderId="43" xfId="24" applyNumberFormat="1" applyFont="1" applyFill="1" applyBorder="1" applyProtection="1">
      <protection locked="0"/>
    </xf>
    <xf numFmtId="178" fontId="26" fillId="0" borderId="34" xfId="24" applyNumberFormat="1" applyFont="1" applyFill="1" applyBorder="1" applyProtection="1">
      <protection locked="0"/>
    </xf>
    <xf numFmtId="178" fontId="26" fillId="0" borderId="32" xfId="24" applyNumberFormat="1" applyFont="1" applyFill="1" applyBorder="1" applyProtection="1">
      <protection locked="0"/>
    </xf>
    <xf numFmtId="178" fontId="26" fillId="0" borderId="43" xfId="25" applyNumberFormat="1" applyFont="1" applyFill="1" applyBorder="1" applyProtection="1">
      <protection locked="0"/>
    </xf>
    <xf numFmtId="178" fontId="26" fillId="0" borderId="34" xfId="25" applyNumberFormat="1" applyFont="1" applyFill="1" applyBorder="1" applyProtection="1">
      <protection locked="0"/>
    </xf>
    <xf numFmtId="178" fontId="26" fillId="0" borderId="79" xfId="24" applyNumberFormat="1" applyFont="1" applyFill="1" applyBorder="1" applyProtection="1">
      <protection locked="0"/>
    </xf>
    <xf numFmtId="178" fontId="26" fillId="0" borderId="27" xfId="24" applyNumberFormat="1" applyFont="1" applyFill="1" applyBorder="1" applyProtection="1">
      <protection locked="0"/>
    </xf>
    <xf numFmtId="178" fontId="26" fillId="0" borderId="25" xfId="24" applyNumberFormat="1" applyFont="1" applyFill="1" applyBorder="1" applyProtection="1">
      <protection locked="0"/>
    </xf>
    <xf numFmtId="178" fontId="26" fillId="0" borderId="83" xfId="24" applyNumberFormat="1" applyFont="1" applyFill="1" applyBorder="1" applyProtection="1">
      <protection locked="0"/>
    </xf>
    <xf numFmtId="178" fontId="26" fillId="0" borderId="14" xfId="24" applyNumberFormat="1" applyFont="1" applyFill="1" applyBorder="1" applyProtection="1">
      <protection locked="0"/>
    </xf>
    <xf numFmtId="0" fontId="11" fillId="20" borderId="0" xfId="14" applyFont="1" applyFill="1" applyAlignment="1" applyProtection="1">
      <alignment horizontal="center"/>
      <protection locked="0"/>
    </xf>
    <xf numFmtId="0" fontId="81" fillId="22" borderId="28" xfId="14" applyFont="1" applyFill="1" applyBorder="1" applyProtection="1">
      <protection locked="0"/>
    </xf>
    <xf numFmtId="0" fontId="11" fillId="0" borderId="40" xfId="14" applyFont="1" applyBorder="1" applyAlignment="1" applyProtection="1">
      <alignment wrapText="1"/>
      <protection locked="0"/>
    </xf>
    <xf numFmtId="0" fontId="37" fillId="0" borderId="40" xfId="14" applyFont="1" applyBorder="1" applyAlignment="1" applyProtection="1">
      <alignment wrapText="1"/>
      <protection locked="0"/>
    </xf>
    <xf numFmtId="0" fontId="12" fillId="3" borderId="75" xfId="14" applyFont="1" applyFill="1" applyBorder="1" applyAlignment="1" applyProtection="1">
      <alignment horizontal="center" textRotation="90" wrapText="1"/>
      <protection locked="0"/>
    </xf>
    <xf numFmtId="0" fontId="11" fillId="3" borderId="54" xfId="14" quotePrefix="1" applyFont="1" applyFill="1" applyBorder="1" applyAlignment="1" applyProtection="1">
      <alignment horizontal="center"/>
      <protection locked="0"/>
    </xf>
    <xf numFmtId="0" fontId="11" fillId="3" borderId="54" xfId="14" applyFont="1" applyFill="1" applyBorder="1" applyProtection="1">
      <protection locked="0"/>
    </xf>
    <xf numFmtId="0" fontId="11" fillId="3" borderId="55" xfId="14" applyFont="1" applyFill="1" applyBorder="1" applyAlignment="1" applyProtection="1">
      <alignment horizontal="right" wrapText="1"/>
      <protection locked="0"/>
    </xf>
    <xf numFmtId="0" fontId="11" fillId="0" borderId="27" xfId="14" quotePrefix="1" applyFont="1" applyBorder="1" applyAlignment="1" applyProtection="1">
      <alignment horizontal="center" vertical="center" wrapText="1"/>
      <protection locked="0"/>
    </xf>
    <xf numFmtId="0" fontId="11" fillId="0" borderId="27" xfId="14" quotePrefix="1" applyFont="1" applyBorder="1" applyAlignment="1" applyProtection="1">
      <alignment horizontal="center" wrapText="1"/>
      <protection locked="0"/>
    </xf>
    <xf numFmtId="0" fontId="11" fillId="0" borderId="27" xfId="14" applyFont="1" applyBorder="1" applyAlignment="1" applyProtection="1">
      <alignment wrapText="1"/>
      <protection locked="0"/>
    </xf>
    <xf numFmtId="0" fontId="37" fillId="0" borderId="27" xfId="14" applyFont="1" applyBorder="1" applyAlignment="1" applyProtection="1">
      <alignment wrapText="1"/>
      <protection locked="0"/>
    </xf>
    <xf numFmtId="0" fontId="12" fillId="3" borderId="55" xfId="14" applyFont="1" applyFill="1" applyBorder="1" applyAlignment="1" applyProtection="1">
      <alignment wrapText="1"/>
      <protection locked="0"/>
    </xf>
    <xf numFmtId="0" fontId="12" fillId="3" borderId="53" xfId="14" applyFont="1" applyFill="1" applyBorder="1" applyAlignment="1" applyProtection="1">
      <alignment horizontal="center" vertical="center" textRotation="90" wrapText="1"/>
      <protection locked="0"/>
    </xf>
    <xf numFmtId="0" fontId="12" fillId="3" borderId="54" xfId="14" applyFont="1" applyFill="1" applyBorder="1" applyAlignment="1" applyProtection="1">
      <alignment horizontal="center" vertical="center" textRotation="90" wrapText="1"/>
      <protection locked="0"/>
    </xf>
    <xf numFmtId="0" fontId="11" fillId="3" borderId="54" xfId="14" quotePrefix="1" applyFont="1" applyFill="1" applyBorder="1" applyAlignment="1" applyProtection="1">
      <alignment horizontal="center" wrapText="1"/>
      <protection locked="0"/>
    </xf>
    <xf numFmtId="178" fontId="26" fillId="0" borderId="78" xfId="24" applyNumberFormat="1" applyFont="1" applyFill="1" applyBorder="1" applyProtection="1">
      <protection locked="0"/>
    </xf>
    <xf numFmtId="178" fontId="26" fillId="0" borderId="33" xfId="24" applyNumberFormat="1" applyFont="1" applyFill="1" applyBorder="1" applyProtection="1">
      <protection locked="0"/>
    </xf>
    <xf numFmtId="178" fontId="26" fillId="0" borderId="56" xfId="24" applyNumberFormat="1" applyFont="1" applyFill="1" applyBorder="1" applyProtection="1">
      <protection locked="0"/>
    </xf>
    <xf numFmtId="178" fontId="12" fillId="3" borderId="71" xfId="24" applyNumberFormat="1" applyFont="1" applyFill="1" applyBorder="1" applyProtection="1"/>
    <xf numFmtId="172" fontId="81" fillId="22" borderId="29" xfId="14" applyNumberFormat="1" applyFont="1" applyFill="1" applyBorder="1" applyAlignment="1" applyProtection="1">
      <alignment horizontal="left"/>
      <protection locked="0"/>
    </xf>
    <xf numFmtId="0" fontId="83" fillId="22" borderId="11" xfId="14" applyFont="1" applyFill="1" applyBorder="1" applyAlignment="1" applyProtection="1">
      <alignment horizontal="justify"/>
      <protection locked="0"/>
    </xf>
    <xf numFmtId="172" fontId="11" fillId="0" borderId="27" xfId="14" applyNumberFormat="1" applyFont="1" applyBorder="1" applyProtection="1">
      <protection locked="0"/>
    </xf>
    <xf numFmtId="172" fontId="26" fillId="0" borderId="32" xfId="14" applyNumberFormat="1" applyFont="1" applyBorder="1" applyAlignment="1" applyProtection="1">
      <alignment horizontal="left" wrapText="1"/>
      <protection locked="0"/>
    </xf>
    <xf numFmtId="172" fontId="11" fillId="0" borderId="32" xfId="14" applyNumberFormat="1" applyFont="1" applyBorder="1" applyAlignment="1" applyProtection="1">
      <alignment horizontal="right" wrapText="1"/>
      <protection locked="0"/>
    </xf>
    <xf numFmtId="172" fontId="11" fillId="0" borderId="61" xfId="14" applyNumberFormat="1" applyFont="1" applyBorder="1" applyAlignment="1" applyProtection="1">
      <alignment horizontal="right" wrapText="1"/>
      <protection locked="0"/>
    </xf>
    <xf numFmtId="0" fontId="11" fillId="0" borderId="25" xfId="14" applyFont="1" applyBorder="1" applyAlignment="1" applyProtection="1">
      <alignment horizontal="right" wrapText="1"/>
      <protection locked="0"/>
    </xf>
    <xf numFmtId="0" fontId="11" fillId="3" borderId="53" xfId="14" applyFont="1" applyFill="1" applyBorder="1" applyAlignment="1" applyProtection="1">
      <alignment horizontal="center"/>
      <protection locked="0"/>
    </xf>
    <xf numFmtId="0" fontId="11" fillId="3" borderId="54" xfId="14" applyFont="1" applyFill="1" applyBorder="1" applyAlignment="1" applyProtection="1">
      <alignment horizontal="center"/>
      <protection locked="0"/>
    </xf>
    <xf numFmtId="172" fontId="12" fillId="3" borderId="54" xfId="14" applyNumberFormat="1" applyFont="1" applyFill="1" applyBorder="1" applyAlignment="1" applyProtection="1">
      <alignment horizontal="left"/>
      <protection locked="0"/>
    </xf>
    <xf numFmtId="172" fontId="12" fillId="3" borderId="75" xfId="14" applyNumberFormat="1" applyFont="1" applyFill="1" applyBorder="1" applyAlignment="1" applyProtection="1">
      <alignment horizontal="left" wrapText="1"/>
      <protection locked="0"/>
    </xf>
    <xf numFmtId="178" fontId="12" fillId="3" borderId="53" xfId="24" applyNumberFormat="1" applyFont="1" applyFill="1" applyBorder="1" applyAlignment="1" applyProtection="1"/>
    <xf numFmtId="178" fontId="12" fillId="3" borderId="54" xfId="24" applyNumberFormat="1" applyFont="1" applyFill="1" applyBorder="1" applyAlignment="1" applyProtection="1"/>
    <xf numFmtId="178" fontId="12" fillId="3" borderId="55" xfId="24" applyNumberFormat="1" applyFont="1" applyFill="1" applyBorder="1" applyAlignment="1" applyProtection="1"/>
    <xf numFmtId="0" fontId="4" fillId="20" borderId="2" xfId="14" applyFill="1" applyBorder="1" applyProtection="1">
      <protection locked="0"/>
    </xf>
    <xf numFmtId="0" fontId="11" fillId="20" borderId="3" xfId="14" applyFont="1" applyFill="1" applyBorder="1" applyProtection="1">
      <protection locked="0"/>
    </xf>
    <xf numFmtId="165" fontId="11" fillId="20" borderId="3" xfId="24" applyNumberFormat="1" applyFont="1" applyFill="1" applyBorder="1" applyAlignment="1" applyProtection="1">
      <protection locked="0"/>
    </xf>
    <xf numFmtId="172" fontId="18" fillId="22" borderId="37" xfId="14" applyNumberFormat="1" applyFont="1" applyFill="1" applyBorder="1" applyAlignment="1" applyProtection="1">
      <alignment horizontal="center" vertical="center" wrapText="1"/>
      <protection locked="0"/>
    </xf>
    <xf numFmtId="0" fontId="11" fillId="20" borderId="0" xfId="14" applyFont="1" applyFill="1" applyProtection="1">
      <protection locked="0"/>
    </xf>
    <xf numFmtId="165" fontId="11" fillId="20" borderId="0" xfId="24" applyNumberFormat="1" applyFont="1" applyFill="1" applyBorder="1" applyAlignment="1" applyProtection="1">
      <protection locked="0"/>
    </xf>
    <xf numFmtId="165" fontId="11" fillId="20" borderId="57" xfId="24" applyNumberFormat="1" applyFont="1" applyFill="1" applyBorder="1" applyAlignment="1" applyProtection="1">
      <protection locked="0"/>
    </xf>
    <xf numFmtId="0" fontId="11" fillId="20" borderId="0" xfId="14" applyFont="1" applyFill="1" applyAlignment="1" applyProtection="1">
      <alignment horizontal="left"/>
      <protection locked="0"/>
    </xf>
    <xf numFmtId="0" fontId="11" fillId="20" borderId="3" xfId="14" applyFont="1" applyFill="1" applyBorder="1" applyAlignment="1" applyProtection="1">
      <alignment wrapText="1"/>
      <protection locked="0"/>
    </xf>
    <xf numFmtId="165" fontId="11" fillId="20" borderId="3" xfId="24" applyNumberFormat="1" applyFont="1" applyFill="1" applyBorder="1" applyProtection="1">
      <protection locked="0"/>
    </xf>
    <xf numFmtId="0" fontId="11" fillId="0" borderId="29" xfId="14" applyFont="1" applyBorder="1" applyProtection="1">
      <protection locked="0"/>
    </xf>
    <xf numFmtId="49" fontId="11" fillId="0" borderId="32" xfId="14" applyNumberFormat="1" applyFont="1" applyBorder="1" applyAlignment="1" applyProtection="1">
      <alignment horizontal="right" wrapText="1"/>
      <protection locked="0"/>
    </xf>
    <xf numFmtId="49" fontId="11" fillId="0" borderId="32" xfId="14" applyNumberFormat="1" applyFont="1" applyBorder="1" applyAlignment="1" applyProtection="1">
      <alignment horizontal="right" vertical="center" wrapText="1"/>
      <protection locked="0"/>
    </xf>
    <xf numFmtId="172" fontId="12" fillId="3" borderId="53" xfId="14" applyNumberFormat="1" applyFont="1" applyFill="1" applyBorder="1" applyAlignment="1" applyProtection="1">
      <alignment horizontal="center" textRotation="90" wrapText="1"/>
      <protection locked="0"/>
    </xf>
    <xf numFmtId="172" fontId="12" fillId="3" borderId="54" xfId="14" applyNumberFormat="1" applyFont="1" applyFill="1" applyBorder="1" applyAlignment="1" applyProtection="1">
      <alignment horizontal="center" textRotation="90" wrapText="1"/>
      <protection locked="0"/>
    </xf>
    <xf numFmtId="178" fontId="12" fillId="17" borderId="82" xfId="24" applyNumberFormat="1" applyFont="1" applyFill="1" applyBorder="1" applyAlignment="1" applyProtection="1"/>
    <xf numFmtId="178" fontId="12" fillId="17" borderId="50" xfId="24" applyNumberFormat="1" applyFont="1" applyFill="1" applyBorder="1" applyAlignment="1" applyProtection="1"/>
    <xf numFmtId="178" fontId="12" fillId="17" borderId="76" xfId="24" applyNumberFormat="1" applyFont="1" applyFill="1" applyBorder="1" applyAlignment="1" applyProtection="1"/>
    <xf numFmtId="178" fontId="26" fillId="0" borderId="39" xfId="24" applyNumberFormat="1" applyFont="1" applyFill="1" applyBorder="1" applyAlignment="1" applyProtection="1">
      <protection locked="0"/>
    </xf>
    <xf numFmtId="178" fontId="26" fillId="0" borderId="40" xfId="24" applyNumberFormat="1" applyFont="1" applyFill="1" applyBorder="1" applyAlignment="1" applyProtection="1">
      <protection locked="0"/>
    </xf>
    <xf numFmtId="178" fontId="26" fillId="0" borderId="58" xfId="24" applyNumberFormat="1" applyFont="1" applyFill="1" applyBorder="1" applyAlignment="1" applyProtection="1">
      <protection locked="0"/>
    </xf>
    <xf numFmtId="178" fontId="26" fillId="0" borderId="43" xfId="24" applyNumberFormat="1" applyFont="1" applyFill="1" applyBorder="1" applyAlignment="1" applyProtection="1">
      <protection locked="0"/>
    </xf>
    <xf numFmtId="178" fontId="26" fillId="0" borderId="34" xfId="24" applyNumberFormat="1" applyFont="1" applyFill="1" applyBorder="1" applyAlignment="1" applyProtection="1">
      <protection locked="0"/>
    </xf>
    <xf numFmtId="178" fontId="26" fillId="0" borderId="32" xfId="24" applyNumberFormat="1" applyFont="1" applyFill="1" applyBorder="1" applyAlignment="1" applyProtection="1">
      <protection locked="0"/>
    </xf>
    <xf numFmtId="178" fontId="26" fillId="0" borderId="79" xfId="24" applyNumberFormat="1" applyFont="1" applyFill="1" applyBorder="1" applyAlignment="1" applyProtection="1">
      <protection locked="0"/>
    </xf>
    <xf numFmtId="178" fontId="26" fillId="0" borderId="27" xfId="24" applyNumberFormat="1" applyFont="1" applyFill="1" applyBorder="1" applyAlignment="1" applyProtection="1">
      <protection locked="0"/>
    </xf>
    <xf numFmtId="178" fontId="26" fillId="0" borderId="25" xfId="24" applyNumberFormat="1" applyFont="1" applyFill="1" applyBorder="1" applyAlignment="1" applyProtection="1">
      <protection locked="0"/>
    </xf>
    <xf numFmtId="178" fontId="26" fillId="0" borderId="33" xfId="24" applyNumberFormat="1" applyFont="1" applyFill="1" applyBorder="1" applyAlignment="1" applyProtection="1">
      <protection locked="0"/>
    </xf>
    <xf numFmtId="178" fontId="26" fillId="0" borderId="56" xfId="24" applyNumberFormat="1" applyFont="1" applyFill="1" applyBorder="1" applyAlignment="1" applyProtection="1">
      <protection locked="0"/>
    </xf>
    <xf numFmtId="178" fontId="26" fillId="0" borderId="41" xfId="24" applyNumberFormat="1" applyFont="1" applyFill="1" applyBorder="1" applyAlignment="1" applyProtection="1">
      <protection locked="0"/>
    </xf>
    <xf numFmtId="178" fontId="26" fillId="0" borderId="44" xfId="24" applyNumberFormat="1" applyFont="1" applyFill="1" applyBorder="1" applyAlignment="1" applyProtection="1">
      <protection locked="0"/>
    </xf>
    <xf numFmtId="178" fontId="26" fillId="0" borderId="43" xfId="25" applyNumberFormat="1" applyFont="1" applyFill="1" applyBorder="1" applyAlignment="1" applyProtection="1">
      <protection locked="0"/>
    </xf>
    <xf numFmtId="178" fontId="26" fillId="0" borderId="34" xfId="25" applyNumberFormat="1" applyFont="1" applyFill="1" applyBorder="1" applyAlignment="1" applyProtection="1">
      <protection locked="0"/>
    </xf>
    <xf numFmtId="178" fontId="26" fillId="0" borderId="44" xfId="25" applyNumberFormat="1" applyFont="1" applyFill="1" applyBorder="1" applyAlignment="1" applyProtection="1">
      <protection locked="0"/>
    </xf>
    <xf numFmtId="178" fontId="12" fillId="17" borderId="50" xfId="25" applyNumberFormat="1" applyFont="1" applyFill="1" applyBorder="1" applyAlignment="1" applyProtection="1"/>
    <xf numFmtId="178" fontId="26" fillId="0" borderId="45" xfId="24" applyNumberFormat="1" applyFont="1" applyFill="1" applyBorder="1" applyAlignment="1" applyProtection="1">
      <protection locked="0"/>
    </xf>
    <xf numFmtId="178" fontId="26" fillId="0" borderId="46" xfId="24" applyNumberFormat="1" applyFont="1" applyFill="1" applyBorder="1" applyAlignment="1" applyProtection="1">
      <protection locked="0"/>
    </xf>
    <xf numFmtId="178" fontId="26" fillId="0" borderId="47" xfId="24" applyNumberFormat="1" applyFont="1" applyFill="1" applyBorder="1" applyAlignment="1" applyProtection="1">
      <protection locked="0"/>
    </xf>
    <xf numFmtId="178" fontId="12" fillId="17" borderId="51" xfId="25" applyNumberFormat="1" applyFont="1" applyFill="1" applyBorder="1" applyAlignment="1" applyProtection="1"/>
    <xf numFmtId="178" fontId="12" fillId="17" borderId="51" xfId="24" applyNumberFormat="1" applyFont="1" applyFill="1" applyBorder="1" applyAlignment="1" applyProtection="1"/>
    <xf numFmtId="178" fontId="26" fillId="0" borderId="68" xfId="24" applyNumberFormat="1" applyFont="1" applyFill="1" applyBorder="1" applyAlignment="1" applyProtection="1">
      <protection locked="0"/>
    </xf>
    <xf numFmtId="178" fontId="26" fillId="0" borderId="61" xfId="24" applyNumberFormat="1" applyFont="1" applyFill="1" applyBorder="1" applyAlignment="1" applyProtection="1">
      <protection locked="0"/>
    </xf>
    <xf numFmtId="172" fontId="81" fillId="22" borderId="54" xfId="14" applyNumberFormat="1" applyFont="1" applyFill="1" applyBorder="1" applyAlignment="1" applyProtection="1">
      <alignment horizontal="left"/>
      <protection locked="0"/>
    </xf>
    <xf numFmtId="172" fontId="11" fillId="0" borderId="40" xfId="14" applyNumberFormat="1" applyFont="1" applyBorder="1" applyProtection="1">
      <protection locked="0"/>
    </xf>
    <xf numFmtId="172" fontId="11" fillId="0" borderId="40" xfId="14" applyNumberFormat="1" applyFont="1" applyBorder="1" applyAlignment="1" applyProtection="1">
      <alignment horizontal="left"/>
      <protection locked="0"/>
    </xf>
    <xf numFmtId="172" fontId="11" fillId="0" borderId="46" xfId="14" applyNumberFormat="1" applyFont="1" applyBorder="1" applyProtection="1">
      <protection locked="0"/>
    </xf>
    <xf numFmtId="0" fontId="11" fillId="0" borderId="58" xfId="14" applyFont="1" applyBorder="1" applyAlignment="1" applyProtection="1">
      <alignment horizontal="right" wrapText="1"/>
      <protection locked="0"/>
    </xf>
    <xf numFmtId="178" fontId="26" fillId="0" borderId="78" xfId="24" applyNumberFormat="1" applyFont="1" applyFill="1" applyBorder="1" applyAlignment="1" applyProtection="1">
      <protection locked="0"/>
    </xf>
    <xf numFmtId="178" fontId="12" fillId="3" borderId="75" xfId="24" applyNumberFormat="1" applyFont="1" applyFill="1" applyBorder="1" applyAlignment="1" applyProtection="1"/>
    <xf numFmtId="178" fontId="12" fillId="3" borderId="71" xfId="24" applyNumberFormat="1" applyFont="1" applyFill="1" applyBorder="1" applyAlignment="1" applyProtection="1"/>
    <xf numFmtId="178" fontId="12" fillId="3" borderId="37" xfId="24" applyNumberFormat="1" applyFont="1" applyFill="1" applyBorder="1" applyAlignment="1" applyProtection="1"/>
    <xf numFmtId="178" fontId="26" fillId="0" borderId="32" xfId="25" applyNumberFormat="1" applyFont="1" applyFill="1" applyBorder="1" applyAlignment="1" applyProtection="1">
      <protection locked="0"/>
    </xf>
    <xf numFmtId="178" fontId="26" fillId="0" borderId="33" xfId="25" applyNumberFormat="1" applyFont="1" applyFill="1" applyBorder="1" applyAlignment="1" applyProtection="1">
      <protection locked="0"/>
    </xf>
    <xf numFmtId="38" fontId="12" fillId="17" borderId="37" xfId="23" applyNumberFormat="1" applyFont="1" applyFill="1" applyBorder="1" applyProtection="1"/>
    <xf numFmtId="173" fontId="26" fillId="0" borderId="53" xfId="27" applyNumberFormat="1" applyFont="1" applyFill="1" applyBorder="1" applyAlignment="1" applyProtection="1">
      <protection locked="0"/>
    </xf>
    <xf numFmtId="173" fontId="26" fillId="0" borderId="54" xfId="27" applyNumberFormat="1" applyFont="1" applyFill="1" applyBorder="1" applyAlignment="1" applyProtection="1">
      <protection locked="0"/>
    </xf>
    <xf numFmtId="173" fontId="26" fillId="0" borderId="55" xfId="27" applyNumberFormat="1" applyFont="1" applyFill="1" applyBorder="1" applyAlignment="1" applyProtection="1">
      <protection locked="0"/>
    </xf>
    <xf numFmtId="173" fontId="26" fillId="0" borderId="71" xfId="27" applyNumberFormat="1" applyFont="1" applyFill="1" applyBorder="1" applyAlignment="1" applyProtection="1">
      <protection locked="0"/>
    </xf>
    <xf numFmtId="173" fontId="84" fillId="17" borderId="37" xfId="27" applyNumberFormat="1" applyFont="1" applyFill="1" applyBorder="1" applyAlignment="1" applyProtection="1">
      <protection locked="0"/>
    </xf>
    <xf numFmtId="172" fontId="81" fillId="22" borderId="69" xfId="14" applyNumberFormat="1" applyFont="1" applyFill="1" applyBorder="1" applyAlignment="1" applyProtection="1">
      <alignment horizontal="left"/>
      <protection locked="0"/>
    </xf>
    <xf numFmtId="172" fontId="12" fillId="0" borderId="39" xfId="14" applyNumberFormat="1" applyFont="1" applyBorder="1" applyAlignment="1" applyProtection="1">
      <alignment horizontal="center" wrapText="1"/>
      <protection locked="0"/>
    </xf>
    <xf numFmtId="172" fontId="12" fillId="0" borderId="40" xfId="14" applyNumberFormat="1" applyFont="1" applyBorder="1" applyAlignment="1" applyProtection="1">
      <alignment horizontal="center" wrapText="1"/>
      <protection locked="0"/>
    </xf>
    <xf numFmtId="172" fontId="12" fillId="0" borderId="43" xfId="14" applyNumberFormat="1" applyFont="1" applyBorder="1" applyAlignment="1" applyProtection="1">
      <alignment horizontal="center" wrapText="1"/>
      <protection locked="0"/>
    </xf>
    <xf numFmtId="172" fontId="12" fillId="0" borderId="45" xfId="14" applyNumberFormat="1" applyFont="1" applyBorder="1" applyAlignment="1" applyProtection="1">
      <alignment horizontal="center" wrapText="1"/>
      <protection locked="0"/>
    </xf>
    <xf numFmtId="172" fontId="81" fillId="22" borderId="28" xfId="14" applyNumberFormat="1" applyFont="1" applyFill="1" applyBorder="1" applyAlignment="1" applyProtection="1">
      <alignment horizontal="left"/>
      <protection locked="0"/>
    </xf>
    <xf numFmtId="178" fontId="12" fillId="17" borderId="82" xfId="25" applyNumberFormat="1" applyFont="1" applyFill="1" applyBorder="1" applyAlignment="1" applyProtection="1"/>
    <xf numFmtId="172" fontId="12" fillId="0" borderId="79" xfId="14" applyNumberFormat="1" applyFont="1" applyBorder="1" applyAlignment="1" applyProtection="1">
      <alignment horizontal="center" wrapText="1"/>
      <protection locked="0"/>
    </xf>
    <xf numFmtId="178" fontId="12" fillId="17" borderId="76" xfId="25" applyNumberFormat="1" applyFont="1" applyFill="1" applyBorder="1" applyAlignment="1" applyProtection="1"/>
    <xf numFmtId="173" fontId="12" fillId="17" borderId="82" xfId="27" applyNumberFormat="1" applyFont="1" applyFill="1" applyBorder="1" applyAlignment="1" applyProtection="1"/>
    <xf numFmtId="178" fontId="11" fillId="17" borderId="39" xfId="25" applyNumberFormat="1" applyFont="1" applyFill="1" applyBorder="1" applyAlignment="1" applyProtection="1"/>
    <xf numFmtId="178" fontId="11" fillId="17" borderId="40" xfId="25" applyNumberFormat="1" applyFont="1" applyFill="1" applyBorder="1" applyAlignment="1" applyProtection="1"/>
    <xf numFmtId="178" fontId="11" fillId="17" borderId="41" xfId="25" applyNumberFormat="1" applyFont="1" applyFill="1" applyBorder="1" applyAlignment="1" applyProtection="1"/>
    <xf numFmtId="178" fontId="11" fillId="17" borderId="43" xfId="25" applyNumberFormat="1" applyFont="1" applyFill="1" applyBorder="1" applyAlignment="1" applyProtection="1"/>
    <xf numFmtId="178" fontId="11" fillId="17" borderId="34" xfId="25" applyNumberFormat="1" applyFont="1" applyFill="1" applyBorder="1" applyAlignment="1" applyProtection="1"/>
    <xf numFmtId="178" fontId="11" fillId="17" borderId="44" xfId="25" applyNumberFormat="1" applyFont="1" applyFill="1" applyBorder="1" applyAlignment="1" applyProtection="1"/>
    <xf numFmtId="178" fontId="11" fillId="17" borderId="45" xfId="25" applyNumberFormat="1" applyFont="1" applyFill="1" applyBorder="1" applyAlignment="1" applyProtection="1"/>
    <xf numFmtId="178" fontId="11" fillId="17" borderId="46" xfId="25" applyNumberFormat="1" applyFont="1" applyFill="1" applyBorder="1" applyAlignment="1" applyProtection="1"/>
    <xf numFmtId="178" fontId="11" fillId="17" borderId="47" xfId="25" applyNumberFormat="1" applyFont="1" applyFill="1" applyBorder="1" applyAlignment="1" applyProtection="1"/>
    <xf numFmtId="178" fontId="11" fillId="17" borderId="33" xfId="25" applyNumberFormat="1" applyFont="1" applyFill="1" applyBorder="1" applyAlignment="1" applyProtection="1"/>
    <xf numFmtId="178" fontId="11" fillId="17" borderId="32" xfId="25" applyNumberFormat="1" applyFont="1" applyFill="1" applyBorder="1" applyAlignment="1" applyProtection="1"/>
    <xf numFmtId="178" fontId="11" fillId="17" borderId="79" xfId="25" applyNumberFormat="1" applyFont="1" applyFill="1" applyBorder="1" applyAlignment="1" applyProtection="1"/>
    <xf numFmtId="178" fontId="11" fillId="17" borderId="27" xfId="25" applyNumberFormat="1" applyFont="1" applyFill="1" applyBorder="1" applyAlignment="1" applyProtection="1"/>
    <xf numFmtId="178" fontId="11" fillId="17" borderId="80" xfId="25" applyNumberFormat="1" applyFont="1" applyFill="1" applyBorder="1" applyAlignment="1" applyProtection="1"/>
    <xf numFmtId="178" fontId="11" fillId="17" borderId="56" xfId="25" applyNumberFormat="1" applyFont="1" applyFill="1" applyBorder="1" applyAlignment="1" applyProtection="1"/>
    <xf numFmtId="178" fontId="11" fillId="17" borderId="25" xfId="25" applyNumberFormat="1" applyFont="1" applyFill="1" applyBorder="1" applyAlignment="1" applyProtection="1"/>
    <xf numFmtId="173" fontId="11" fillId="17" borderId="39" xfId="27" applyNumberFormat="1" applyFont="1" applyFill="1" applyBorder="1" applyAlignment="1" applyProtection="1"/>
    <xf numFmtId="173" fontId="11" fillId="17" borderId="40" xfId="27" applyNumberFormat="1" applyFont="1" applyFill="1" applyBorder="1" applyAlignment="1" applyProtection="1"/>
    <xf numFmtId="173" fontId="11" fillId="17" borderId="41" xfId="27" applyNumberFormat="1" applyFont="1" applyFill="1" applyBorder="1" applyAlignment="1" applyProtection="1"/>
    <xf numFmtId="0" fontId="11" fillId="17" borderId="78" xfId="27" applyNumberFormat="1" applyFont="1" applyFill="1" applyBorder="1" applyAlignment="1" applyProtection="1">
      <protection locked="0"/>
    </xf>
    <xf numFmtId="0" fontId="11" fillId="17" borderId="58" xfId="27" applyNumberFormat="1" applyFont="1" applyFill="1" applyBorder="1" applyAlignment="1" applyProtection="1">
      <protection locked="0"/>
    </xf>
    <xf numFmtId="0" fontId="11" fillId="0" borderId="44" xfId="14" applyFont="1" applyBorder="1" applyAlignment="1" applyProtection="1">
      <alignment horizontal="center"/>
      <protection locked="0"/>
    </xf>
    <xf numFmtId="0" fontId="11" fillId="0" borderId="47" xfId="14" applyFont="1" applyBorder="1" applyAlignment="1" applyProtection="1">
      <alignment horizontal="center"/>
      <protection locked="0"/>
    </xf>
    <xf numFmtId="0" fontId="83" fillId="22" borderId="3" xfId="14" applyFont="1" applyFill="1" applyBorder="1" applyAlignment="1" applyProtection="1">
      <alignment wrapText="1"/>
      <protection locked="0"/>
    </xf>
    <xf numFmtId="0" fontId="83" fillId="22" borderId="4" xfId="14" applyFont="1" applyFill="1" applyBorder="1" applyAlignment="1" applyProtection="1">
      <alignment wrapText="1"/>
      <protection locked="0"/>
    </xf>
    <xf numFmtId="173" fontId="11" fillId="17" borderId="79" xfId="27" applyNumberFormat="1" applyFont="1" applyFill="1" applyBorder="1" applyAlignment="1" applyProtection="1"/>
    <xf numFmtId="173" fontId="11" fillId="17" borderId="27" xfId="27" applyNumberFormat="1" applyFont="1" applyFill="1" applyBorder="1" applyAlignment="1" applyProtection="1"/>
    <xf numFmtId="173" fontId="11" fillId="17" borderId="80" xfId="27" applyNumberFormat="1" applyFont="1" applyFill="1" applyBorder="1" applyAlignment="1" applyProtection="1"/>
    <xf numFmtId="173" fontId="12" fillId="17" borderId="76" xfId="27" applyNumberFormat="1" applyFont="1" applyFill="1" applyBorder="1" applyAlignment="1" applyProtection="1"/>
    <xf numFmtId="173" fontId="11" fillId="17" borderId="56" xfId="27" applyNumberFormat="1" applyFont="1" applyFill="1" applyBorder="1" applyAlignment="1" applyProtection="1">
      <protection locked="0"/>
    </xf>
    <xf numFmtId="173" fontId="11" fillId="17" borderId="25" xfId="27" applyNumberFormat="1" applyFont="1" applyFill="1" applyBorder="1" applyAlignment="1" applyProtection="1">
      <protection locked="0"/>
    </xf>
    <xf numFmtId="0" fontId="11" fillId="0" borderId="60" xfId="14" applyFont="1" applyBorder="1" applyAlignment="1" applyProtection="1">
      <alignment horizontal="center"/>
      <protection locked="0"/>
    </xf>
    <xf numFmtId="0" fontId="11" fillId="0" borderId="59" xfId="14" applyFont="1" applyBorder="1" applyAlignment="1" applyProtection="1">
      <alignment horizontal="center"/>
      <protection locked="0"/>
    </xf>
    <xf numFmtId="0" fontId="4" fillId="20" borderId="8" xfId="14" applyFill="1" applyBorder="1" applyProtection="1">
      <protection locked="0"/>
    </xf>
    <xf numFmtId="0" fontId="11" fillId="20" borderId="9" xfId="14" applyFont="1" applyFill="1" applyBorder="1" applyAlignment="1" applyProtection="1">
      <alignment horizontal="left"/>
      <protection locked="0"/>
    </xf>
    <xf numFmtId="0" fontId="81" fillId="22" borderId="5" xfId="14" applyFont="1" applyFill="1" applyBorder="1" applyAlignment="1" applyProtection="1">
      <alignment horizontal="center" vertical="center"/>
      <protection locked="0"/>
    </xf>
    <xf numFmtId="0" fontId="81" fillId="22" borderId="2" xfId="14" applyFont="1" applyFill="1" applyBorder="1" applyAlignment="1" applyProtection="1">
      <alignment wrapText="1"/>
      <protection locked="0"/>
    </xf>
    <xf numFmtId="0" fontId="18" fillId="20" borderId="53" xfId="14" applyFont="1" applyFill="1" applyBorder="1" applyAlignment="1" applyProtection="1">
      <alignment horizontal="center" vertical="center"/>
      <protection locked="0"/>
    </xf>
    <xf numFmtId="0" fontId="81" fillId="20" borderId="54" xfId="14" applyFont="1" applyFill="1" applyBorder="1" applyAlignment="1" applyProtection="1">
      <alignment horizontal="center" vertical="center"/>
      <protection locked="0"/>
    </xf>
    <xf numFmtId="0" fontId="81" fillId="20" borderId="54" xfId="14" applyFont="1" applyFill="1" applyBorder="1" applyAlignment="1" applyProtection="1">
      <alignment horizontal="center" vertical="center" wrapText="1"/>
      <protection locked="0"/>
    </xf>
    <xf numFmtId="0" fontId="81" fillId="20" borderId="55" xfId="14" applyFont="1" applyFill="1" applyBorder="1" applyAlignment="1" applyProtection="1">
      <alignment horizontal="center" vertical="center" wrapText="1"/>
      <protection locked="0"/>
    </xf>
    <xf numFmtId="0" fontId="81" fillId="20" borderId="3" xfId="14" applyFont="1" applyFill="1" applyBorder="1" applyAlignment="1" applyProtection="1">
      <alignment vertical="center"/>
      <protection locked="0"/>
    </xf>
    <xf numFmtId="17" fontId="81" fillId="20" borderId="53" xfId="14" applyNumberFormat="1" applyFont="1" applyFill="1" applyBorder="1" applyAlignment="1" applyProtection="1">
      <alignment horizontal="center" wrapText="1"/>
      <protection locked="0"/>
    </xf>
    <xf numFmtId="17" fontId="81" fillId="20" borderId="55" xfId="14" applyNumberFormat="1" applyFont="1" applyFill="1" applyBorder="1" applyAlignment="1" applyProtection="1">
      <alignment horizontal="center" wrapText="1"/>
      <protection locked="0"/>
    </xf>
    <xf numFmtId="0" fontId="81" fillId="22" borderId="5" xfId="14" applyFont="1" applyFill="1" applyBorder="1" applyAlignment="1" applyProtection="1">
      <alignment horizontal="centerContinuous"/>
      <protection locked="0"/>
    </xf>
    <xf numFmtId="0" fontId="81" fillId="20" borderId="3" xfId="14" applyFont="1" applyFill="1" applyBorder="1" applyAlignment="1">
      <alignment horizontal="center" wrapText="1"/>
    </xf>
    <xf numFmtId="38" fontId="12" fillId="17" borderId="6" xfId="23" applyNumberFormat="1" applyFont="1" applyFill="1" applyBorder="1" applyProtection="1"/>
    <xf numFmtId="17" fontId="81" fillId="20" borderId="75" xfId="14" applyNumberFormat="1" applyFont="1" applyFill="1" applyBorder="1" applyAlignment="1">
      <alignment horizontal="center"/>
    </xf>
    <xf numFmtId="17" fontId="81" fillId="20" borderId="37" xfId="14" applyNumberFormat="1" applyFont="1" applyFill="1" applyBorder="1" applyAlignment="1">
      <alignment horizontal="center"/>
    </xf>
    <xf numFmtId="0" fontId="11" fillId="0" borderId="53" xfId="14" applyFont="1" applyBorder="1" applyAlignment="1" applyProtection="1">
      <alignment horizontal="center" vertical="center" wrapText="1"/>
      <protection locked="0"/>
    </xf>
    <xf numFmtId="0" fontId="83" fillId="22" borderId="53" xfId="14" applyFont="1" applyFill="1" applyBorder="1" applyAlignment="1" applyProtection="1">
      <alignment horizontal="center" vertical="center" wrapText="1"/>
      <protection locked="0"/>
    </xf>
    <xf numFmtId="0" fontId="11" fillId="0" borderId="39" xfId="14" applyFont="1" applyBorder="1" applyAlignment="1" applyProtection="1">
      <alignment horizontal="center" vertical="center" wrapText="1"/>
      <protection locked="0"/>
    </xf>
    <xf numFmtId="0" fontId="11" fillId="0" borderId="43" xfId="14" applyFont="1" applyBorder="1" applyAlignment="1" applyProtection="1">
      <alignment horizontal="center" vertical="center" wrapText="1"/>
      <protection locked="0"/>
    </xf>
    <xf numFmtId="0" fontId="11" fillId="0" borderId="45" xfId="14" applyFont="1" applyBorder="1" applyAlignment="1" applyProtection="1">
      <alignment horizontal="center" vertical="center" wrapText="1"/>
      <protection locked="0"/>
    </xf>
    <xf numFmtId="172" fontId="12" fillId="0" borderId="43" xfId="14" applyNumberFormat="1" applyFont="1" applyBorder="1" applyAlignment="1" applyProtection="1">
      <alignment horizontal="center" vertical="center" textRotation="90" wrapText="1"/>
      <protection locked="0"/>
    </xf>
    <xf numFmtId="0" fontId="11" fillId="0" borderId="79" xfId="14" quotePrefix="1" applyFont="1" applyBorder="1" applyAlignment="1" applyProtection="1">
      <alignment horizontal="center" vertical="center" wrapText="1"/>
      <protection locked="0"/>
    </xf>
    <xf numFmtId="0" fontId="11" fillId="0" borderId="33" xfId="14" applyFont="1" applyBorder="1" applyAlignment="1" applyProtection="1">
      <alignment horizontal="center" vertical="center" wrapText="1"/>
      <protection locked="0"/>
    </xf>
    <xf numFmtId="0" fontId="11" fillId="0" borderId="56" xfId="14" applyFont="1" applyBorder="1" applyAlignment="1" applyProtection="1">
      <alignment horizontal="center" vertical="center" wrapText="1"/>
      <protection locked="0"/>
    </xf>
    <xf numFmtId="0" fontId="11" fillId="0" borderId="43" xfId="14" quotePrefix="1" applyFont="1" applyBorder="1" applyAlignment="1" applyProtection="1">
      <alignment horizontal="center" vertical="center" wrapText="1"/>
      <protection locked="0"/>
    </xf>
    <xf numFmtId="0" fontId="11" fillId="0" borderId="45" xfId="14" quotePrefix="1" applyFont="1" applyBorder="1" applyAlignment="1" applyProtection="1">
      <alignment horizontal="center" vertical="center" wrapText="1"/>
      <protection locked="0"/>
    </xf>
    <xf numFmtId="0" fontId="11" fillId="0" borderId="79" xfId="14" applyFont="1" applyBorder="1" applyAlignment="1" applyProtection="1">
      <alignment horizontal="center" vertical="center"/>
      <protection locked="0"/>
    </xf>
    <xf numFmtId="0" fontId="11" fillId="0" borderId="43" xfId="14" applyFont="1" applyBorder="1" applyAlignment="1" applyProtection="1">
      <alignment horizontal="center" vertical="center"/>
      <protection locked="0"/>
    </xf>
    <xf numFmtId="178" fontId="26" fillId="0" borderId="70" xfId="24" applyNumberFormat="1" applyFont="1" applyFill="1" applyBorder="1" applyAlignment="1" applyProtection="1">
      <protection locked="0"/>
    </xf>
    <xf numFmtId="0" fontId="11" fillId="3" borderId="72" xfId="14" applyFont="1" applyFill="1" applyBorder="1" applyAlignment="1" applyProtection="1">
      <alignment wrapText="1"/>
      <protection locked="0"/>
    </xf>
    <xf numFmtId="172" fontId="12" fillId="3" borderId="69" xfId="14" applyNumberFormat="1" applyFont="1" applyFill="1" applyBorder="1" applyAlignment="1" applyProtection="1">
      <alignment horizontal="center" textRotation="90" wrapText="1"/>
      <protection locked="0"/>
    </xf>
    <xf numFmtId="0" fontId="11" fillId="3" borderId="69" xfId="14" quotePrefix="1" applyFont="1" applyFill="1" applyBorder="1" applyAlignment="1" applyProtection="1">
      <alignment horizontal="center" wrapText="1"/>
      <protection locked="0"/>
    </xf>
    <xf numFmtId="172" fontId="12" fillId="3" borderId="69" xfId="14" applyNumberFormat="1" applyFont="1" applyFill="1" applyBorder="1" applyAlignment="1" applyProtection="1">
      <alignment horizontal="left"/>
      <protection locked="0"/>
    </xf>
    <xf numFmtId="0" fontId="11" fillId="3" borderId="109" xfId="14" applyFont="1" applyFill="1" applyBorder="1" applyAlignment="1" applyProtection="1">
      <alignment horizontal="right" wrapText="1"/>
      <protection locked="0"/>
    </xf>
    <xf numFmtId="178" fontId="12" fillId="3" borderId="72" xfId="24" applyNumberFormat="1" applyFont="1" applyFill="1" applyBorder="1" applyAlignment="1" applyProtection="1"/>
    <xf numFmtId="178" fontId="12" fillId="3" borderId="69" xfId="24" applyNumberFormat="1" applyFont="1" applyFill="1" applyBorder="1" applyAlignment="1" applyProtection="1"/>
    <xf numFmtId="178" fontId="12" fillId="3" borderId="109" xfId="24" applyNumberFormat="1" applyFont="1" applyFill="1" applyBorder="1" applyAlignment="1" applyProtection="1"/>
    <xf numFmtId="178" fontId="12" fillId="3" borderId="38" xfId="24" applyNumberFormat="1" applyFont="1" applyFill="1" applyBorder="1" applyAlignment="1" applyProtection="1"/>
    <xf numFmtId="172" fontId="81" fillId="22" borderId="52" xfId="14" applyNumberFormat="1" applyFont="1" applyFill="1" applyBorder="1" applyAlignment="1" applyProtection="1">
      <alignment wrapText="1"/>
      <protection locked="0"/>
    </xf>
    <xf numFmtId="0" fontId="11" fillId="0" borderId="63" xfId="14" applyFont="1" applyBorder="1" applyAlignment="1" applyProtection="1">
      <alignment horizontal="center" vertical="center" wrapText="1"/>
      <protection locked="0"/>
    </xf>
    <xf numFmtId="0" fontId="11" fillId="0" borderId="67" xfId="14" quotePrefix="1" applyFont="1" applyBorder="1" applyAlignment="1" applyProtection="1">
      <alignment horizontal="center" wrapText="1"/>
      <protection locked="0"/>
    </xf>
    <xf numFmtId="172" fontId="11" fillId="0" borderId="67" xfId="14" applyNumberFormat="1" applyFont="1" applyBorder="1" applyAlignment="1" applyProtection="1">
      <alignment wrapText="1"/>
      <protection locked="0"/>
    </xf>
    <xf numFmtId="172" fontId="11" fillId="0" borderId="67" xfId="14" applyNumberFormat="1" applyFont="1" applyBorder="1" applyAlignment="1" applyProtection="1">
      <alignment horizontal="left"/>
      <protection locked="0"/>
    </xf>
    <xf numFmtId="0" fontId="11" fillId="0" borderId="70" xfId="14" applyFont="1" applyBorder="1" applyAlignment="1" applyProtection="1">
      <alignment horizontal="right" wrapText="1"/>
      <protection locked="0"/>
    </xf>
    <xf numFmtId="178" fontId="26" fillId="0" borderId="63" xfId="24" applyNumberFormat="1" applyFont="1" applyFill="1" applyBorder="1" applyAlignment="1" applyProtection="1">
      <protection locked="0"/>
    </xf>
    <xf numFmtId="178" fontId="26" fillId="0" borderId="67" xfId="24" applyNumberFormat="1" applyFont="1" applyFill="1" applyBorder="1" applyAlignment="1" applyProtection="1">
      <protection locked="0"/>
    </xf>
    <xf numFmtId="178" fontId="12" fillId="17" borderId="1" xfId="24" applyNumberFormat="1" applyFont="1" applyFill="1" applyBorder="1" applyAlignment="1" applyProtection="1">
      <protection locked="0"/>
    </xf>
    <xf numFmtId="178" fontId="12" fillId="3" borderId="2" xfId="24" applyNumberFormat="1" applyFont="1" applyFill="1" applyBorder="1" applyAlignment="1" applyProtection="1"/>
    <xf numFmtId="178" fontId="12" fillId="3" borderId="4" xfId="24" applyNumberFormat="1" applyFont="1" applyFill="1" applyBorder="1" applyAlignment="1" applyProtection="1"/>
    <xf numFmtId="178" fontId="26" fillId="0" borderId="64" xfId="24" applyNumberFormat="1" applyFont="1" applyFill="1" applyBorder="1" applyAlignment="1" applyProtection="1">
      <protection locked="0"/>
    </xf>
    <xf numFmtId="173" fontId="26" fillId="0" borderId="75" xfId="27" applyNumberFormat="1" applyFont="1" applyFill="1" applyBorder="1" applyAlignment="1" applyProtection="1">
      <protection locked="0"/>
    </xf>
    <xf numFmtId="178" fontId="12" fillId="17" borderId="37" xfId="24" applyNumberFormat="1" applyFont="1" applyFill="1" applyBorder="1" applyAlignment="1" applyProtection="1"/>
    <xf numFmtId="173" fontId="26" fillId="17" borderId="37" xfId="27" applyNumberFormat="1" applyFont="1" applyFill="1" applyBorder="1" applyAlignment="1" applyProtection="1">
      <protection locked="0"/>
    </xf>
    <xf numFmtId="175" fontId="18" fillId="22" borderId="2" xfId="39" applyFont="1" applyFill="1" applyBorder="1" applyAlignment="1">
      <alignment horizontal="left"/>
    </xf>
    <xf numFmtId="175" fontId="18" fillId="22" borderId="3" xfId="39" applyFont="1" applyFill="1" applyBorder="1" applyAlignment="1">
      <alignment horizontal="left"/>
    </xf>
    <xf numFmtId="176" fontId="18" fillId="22" borderId="3" xfId="39" applyNumberFormat="1" applyFont="1" applyFill="1" applyBorder="1" applyAlignment="1">
      <alignment horizontal="left"/>
    </xf>
    <xf numFmtId="176" fontId="18" fillId="22" borderId="4" xfId="39" applyNumberFormat="1" applyFont="1" applyFill="1" applyBorder="1" applyAlignment="1">
      <alignment horizontal="left"/>
    </xf>
    <xf numFmtId="0" fontId="18" fillId="20" borderId="38" xfId="0" applyFont="1" applyFill="1" applyBorder="1" applyAlignment="1">
      <alignment horizontal="center" wrapText="1"/>
    </xf>
    <xf numFmtId="175" fontId="7" fillId="0" borderId="16" xfId="39" applyFont="1" applyBorder="1" applyAlignment="1">
      <alignment horizontal="left"/>
    </xf>
    <xf numFmtId="178" fontId="13" fillId="0" borderId="11" xfId="2" applyNumberFormat="1" applyFont="1" applyBorder="1" applyAlignment="1"/>
    <xf numFmtId="178" fontId="3" fillId="17" borderId="11" xfId="2" applyNumberFormat="1" applyFont="1" applyFill="1" applyBorder="1" applyAlignment="1"/>
    <xf numFmtId="178" fontId="13" fillId="0" borderId="16" xfId="2" applyNumberFormat="1" applyFont="1" applyBorder="1" applyAlignment="1"/>
    <xf numFmtId="178" fontId="3" fillId="17" borderId="16" xfId="2" applyNumberFormat="1" applyFont="1" applyFill="1" applyBorder="1" applyAlignment="1"/>
    <xf numFmtId="175" fontId="7" fillId="0" borderId="19" xfId="39" applyFont="1" applyBorder="1" applyAlignment="1">
      <alignment horizontal="left"/>
    </xf>
    <xf numFmtId="178" fontId="13" fillId="0" borderId="19" xfId="2" applyNumberFormat="1" applyFont="1" applyBorder="1" applyAlignment="1"/>
    <xf numFmtId="178" fontId="3" fillId="17" borderId="19" xfId="2" applyNumberFormat="1" applyFont="1" applyFill="1" applyBorder="1" applyAlignment="1"/>
    <xf numFmtId="0" fontId="3" fillId="3" borderId="2" xfId="40" applyFont="1" applyFill="1" applyBorder="1" applyAlignment="1">
      <alignment horizontal="right" vertical="center" wrapText="1"/>
    </xf>
    <xf numFmtId="0" fontId="3" fillId="3" borderId="4" xfId="40" applyFont="1" applyFill="1" applyBorder="1" applyAlignment="1">
      <alignment horizontal="right" vertical="center" wrapText="1"/>
    </xf>
    <xf numFmtId="178" fontId="3" fillId="3" borderId="4" xfId="40" applyNumberFormat="1" applyFont="1" applyFill="1" applyBorder="1" applyAlignment="1">
      <alignment wrapText="1"/>
    </xf>
    <xf numFmtId="0" fontId="18" fillId="20" borderId="100" xfId="0" applyFont="1" applyFill="1" applyBorder="1" applyAlignment="1">
      <alignment horizontal="center" wrapText="1"/>
    </xf>
    <xf numFmtId="0" fontId="18" fillId="20" borderId="100" xfId="0" applyFont="1" applyFill="1" applyBorder="1" applyAlignment="1">
      <alignment horizontal="center"/>
    </xf>
    <xf numFmtId="14" fontId="18" fillId="20" borderId="9" xfId="0" applyNumberFormat="1" applyFont="1" applyFill="1" applyBorder="1" applyAlignment="1">
      <alignment horizontal="center"/>
    </xf>
    <xf numFmtId="178" fontId="13" fillId="0" borderId="104" xfId="20" applyNumberFormat="1" applyFont="1" applyFill="1" applyBorder="1"/>
    <xf numFmtId="178" fontId="7" fillId="17" borderId="104" xfId="20" applyNumberFormat="1" applyFont="1" applyFill="1" applyBorder="1"/>
    <xf numFmtId="178" fontId="13" fillId="0" borderId="102" xfId="20" applyNumberFormat="1" applyFont="1" applyFill="1" applyBorder="1"/>
    <xf numFmtId="178" fontId="7" fillId="17" borderId="101" xfId="20" applyNumberFormat="1" applyFont="1" applyFill="1" applyBorder="1"/>
    <xf numFmtId="178" fontId="13" fillId="0" borderId="105" xfId="20" applyNumberFormat="1" applyFont="1" applyFill="1" applyBorder="1"/>
    <xf numFmtId="178" fontId="7" fillId="17" borderId="13" xfId="20" applyNumberFormat="1" applyFont="1" applyFill="1" applyBorder="1"/>
    <xf numFmtId="178" fontId="3" fillId="3" borderId="4" xfId="18" applyNumberFormat="1" applyFont="1" applyFill="1" applyBorder="1"/>
    <xf numFmtId="175" fontId="18" fillId="22" borderId="37" xfId="39" applyFont="1" applyFill="1" applyBorder="1" applyAlignment="1">
      <alignment horizontal="left"/>
    </xf>
    <xf numFmtId="178" fontId="13" fillId="0" borderId="101" xfId="20" applyNumberFormat="1" applyFont="1" applyFill="1" applyBorder="1"/>
    <xf numFmtId="0" fontId="3" fillId="3" borderId="103" xfId="40" applyFont="1" applyFill="1" applyBorder="1" applyAlignment="1">
      <alignment horizontal="right" vertical="center" wrapText="1"/>
    </xf>
    <xf numFmtId="0" fontId="11" fillId="0" borderId="72" xfId="14" applyFont="1" applyBorder="1" applyAlignment="1" applyProtection="1">
      <alignment horizontal="center" wrapText="1"/>
      <protection locked="0"/>
    </xf>
    <xf numFmtId="178" fontId="13" fillId="0" borderId="101" xfId="20" applyNumberFormat="1" applyFont="1" applyBorder="1"/>
    <xf numFmtId="178" fontId="13" fillId="0" borderId="102" xfId="20" applyNumberFormat="1" applyFont="1" applyBorder="1"/>
    <xf numFmtId="0" fontId="4" fillId="0" borderId="83" xfId="0" applyFont="1" applyBorder="1"/>
    <xf numFmtId="178" fontId="3" fillId="3" borderId="52" xfId="16" applyNumberFormat="1" applyFont="1" applyFill="1" applyBorder="1" applyAlignment="1">
      <alignment horizontal="right"/>
    </xf>
    <xf numFmtId="169" fontId="18" fillId="20" borderId="37" xfId="17" applyNumberFormat="1" applyFont="1" applyFill="1" applyBorder="1" applyAlignment="1">
      <alignment horizontal="right"/>
    </xf>
    <xf numFmtId="0" fontId="73" fillId="0" borderId="0" xfId="0" applyFont="1" applyAlignment="1">
      <alignment horizontal="left" indent="1"/>
    </xf>
    <xf numFmtId="0" fontId="33" fillId="23" borderId="38" xfId="0" applyFont="1" applyFill="1" applyBorder="1"/>
    <xf numFmtId="0" fontId="33" fillId="23" borderId="42" xfId="0" applyFont="1" applyFill="1" applyBorder="1"/>
    <xf numFmtId="0" fontId="33" fillId="23" borderId="52" xfId="0" applyFont="1" applyFill="1" applyBorder="1"/>
    <xf numFmtId="0" fontId="85" fillId="0" borderId="0" xfId="0" applyFont="1"/>
    <xf numFmtId="178" fontId="43" fillId="20" borderId="83" xfId="0" applyNumberFormat="1" applyFont="1" applyFill="1" applyBorder="1"/>
    <xf numFmtId="178" fontId="10" fillId="0" borderId="14" xfId="15" applyNumberFormat="1" applyFont="1" applyBorder="1" applyProtection="1">
      <protection locked="0"/>
    </xf>
    <xf numFmtId="178" fontId="10" fillId="0" borderId="20" xfId="15" applyNumberFormat="1" applyFont="1" applyBorder="1" applyProtection="1">
      <protection locked="0"/>
    </xf>
    <xf numFmtId="178" fontId="34" fillId="3" borderId="83" xfId="18" applyNumberFormat="1" applyFont="1" applyFill="1" applyBorder="1"/>
    <xf numFmtId="164" fontId="4" fillId="23" borderId="38" xfId="6" applyFill="1" applyBorder="1"/>
    <xf numFmtId="164" fontId="4" fillId="23" borderId="42" xfId="6" applyFill="1" applyBorder="1"/>
    <xf numFmtId="164" fontId="4" fillId="23" borderId="52" xfId="6" applyFill="1" applyBorder="1"/>
    <xf numFmtId="175" fontId="18" fillId="20" borderId="38" xfId="39" applyFont="1" applyFill="1" applyBorder="1" applyAlignment="1">
      <alignment horizontal="center"/>
    </xf>
    <xf numFmtId="175" fontId="18" fillId="22" borderId="5" xfId="39" applyFont="1" applyFill="1" applyBorder="1" applyAlignment="1">
      <alignment horizontal="left"/>
    </xf>
    <xf numFmtId="14" fontId="18" fillId="20" borderId="42" xfId="0" applyNumberFormat="1" applyFont="1" applyFill="1" applyBorder="1" applyAlignment="1">
      <alignment horizontal="center"/>
    </xf>
    <xf numFmtId="178" fontId="13" fillId="0" borderId="115" xfId="20" applyNumberFormat="1" applyFont="1" applyBorder="1"/>
    <xf numFmtId="178" fontId="13" fillId="0" borderId="116" xfId="20" applyNumberFormat="1" applyFont="1" applyBorder="1"/>
    <xf numFmtId="178" fontId="13" fillId="0" borderId="117" xfId="20" applyNumberFormat="1" applyFont="1" applyBorder="1"/>
    <xf numFmtId="0" fontId="0" fillId="23" borderId="38" xfId="0" applyFill="1" applyBorder="1"/>
    <xf numFmtId="175" fontId="4" fillId="23" borderId="38" xfId="39" applyFont="1" applyFill="1" applyBorder="1"/>
    <xf numFmtId="175" fontId="4" fillId="23" borderId="42" xfId="39" applyFont="1" applyFill="1" applyBorder="1"/>
    <xf numFmtId="175" fontId="4" fillId="23" borderId="52" xfId="39" applyFont="1" applyFill="1" applyBorder="1"/>
    <xf numFmtId="0" fontId="3" fillId="22" borderId="2" xfId="0" applyFont="1" applyFill="1" applyBorder="1"/>
    <xf numFmtId="0" fontId="3" fillId="22" borderId="3" xfId="0" applyFont="1" applyFill="1" applyBorder="1"/>
    <xf numFmtId="178" fontId="13" fillId="16" borderId="0" xfId="2" applyNumberFormat="1" applyFont="1" applyFill="1" applyBorder="1" applyAlignment="1">
      <alignment wrapText="1"/>
    </xf>
    <xf numFmtId="178" fontId="58" fillId="0" borderId="39" xfId="15" applyNumberFormat="1" applyFont="1" applyBorder="1" applyProtection="1"/>
    <xf numFmtId="178" fontId="10" fillId="0" borderId="41" xfId="15" applyNumberFormat="1" applyFont="1" applyBorder="1" applyProtection="1">
      <protection locked="0"/>
    </xf>
    <xf numFmtId="178" fontId="58" fillId="0" borderId="40" xfId="15" applyNumberFormat="1" applyFont="1" applyBorder="1" applyProtection="1"/>
    <xf numFmtId="38" fontId="34" fillId="17" borderId="50" xfId="15" applyNumberFormat="1" applyFont="1" applyFill="1" applyBorder="1" applyProtection="1"/>
    <xf numFmtId="166" fontId="33" fillId="0" borderId="37" xfId="1" applyNumberFormat="1" applyFont="1" applyBorder="1" applyAlignment="1">
      <alignment horizontal="center"/>
    </xf>
    <xf numFmtId="166" fontId="33" fillId="0" borderId="4" xfId="1" applyNumberFormat="1" applyFont="1" applyBorder="1" applyAlignment="1">
      <alignment horizontal="center"/>
    </xf>
    <xf numFmtId="181" fontId="4" fillId="16" borderId="41" xfId="2" applyNumberFormat="1" applyFont="1" applyFill="1" applyBorder="1" applyProtection="1">
      <protection locked="0"/>
    </xf>
    <xf numFmtId="181" fontId="4" fillId="16" borderId="44" xfId="2" applyNumberFormat="1" applyFont="1" applyFill="1" applyBorder="1" applyProtection="1">
      <protection locked="0"/>
    </xf>
    <xf numFmtId="181" fontId="4" fillId="16" borderId="47" xfId="2" applyNumberFormat="1" applyFont="1" applyFill="1" applyBorder="1" applyProtection="1">
      <protection locked="0"/>
    </xf>
    <xf numFmtId="181" fontId="3" fillId="3" borderId="13" xfId="2" applyNumberFormat="1" applyFont="1" applyFill="1" applyBorder="1" applyProtection="1"/>
    <xf numFmtId="173" fontId="4" fillId="16" borderId="41" xfId="3" applyNumberFormat="1" applyFont="1" applyFill="1" applyBorder="1"/>
    <xf numFmtId="173" fontId="4" fillId="16" borderId="44" xfId="3" applyNumberFormat="1" applyFont="1" applyFill="1" applyBorder="1"/>
    <xf numFmtId="173" fontId="4" fillId="16" borderId="47" xfId="3" applyNumberFormat="1" applyFont="1" applyFill="1" applyBorder="1"/>
    <xf numFmtId="173" fontId="3" fillId="3" borderId="55" xfId="3" applyNumberFormat="1" applyFont="1" applyFill="1" applyBorder="1"/>
    <xf numFmtId="0" fontId="33" fillId="0" borderId="58" xfId="0" applyFont="1" applyBorder="1"/>
    <xf numFmtId="0" fontId="33" fillId="0" borderId="32" xfId="0" applyFont="1" applyBorder="1"/>
    <xf numFmtId="166" fontId="13" fillId="0" borderId="33" xfId="1" applyNumberFormat="1" applyFont="1" applyBorder="1" applyProtection="1">
      <protection locked="0"/>
    </xf>
    <xf numFmtId="166" fontId="13" fillId="0" borderId="16" xfId="1" applyNumberFormat="1" applyFont="1" applyBorder="1" applyProtection="1">
      <protection locked="0"/>
    </xf>
    <xf numFmtId="166" fontId="3" fillId="0" borderId="57" xfId="1" applyNumberFormat="1" applyFont="1" applyBorder="1" applyProtection="1">
      <protection locked="0"/>
    </xf>
    <xf numFmtId="166" fontId="3" fillId="0" borderId="0" xfId="1" applyNumberFormat="1" applyFont="1" applyProtection="1">
      <protection locked="0"/>
    </xf>
    <xf numFmtId="166" fontId="14" fillId="2" borderId="71" xfId="1" applyNumberFormat="1" applyFont="1" applyFill="1" applyBorder="1" applyProtection="1">
      <protection locked="0"/>
    </xf>
    <xf numFmtId="166" fontId="14" fillId="2" borderId="3" xfId="1" applyNumberFormat="1" applyFont="1" applyFill="1" applyBorder="1" applyProtection="1">
      <protection locked="0"/>
    </xf>
    <xf numFmtId="166" fontId="16" fillId="0" borderId="57" xfId="1" applyNumberFormat="1" applyFont="1" applyBorder="1" applyProtection="1">
      <protection locked="0"/>
    </xf>
    <xf numFmtId="166" fontId="16" fillId="0" borderId="0" xfId="1" applyNumberFormat="1" applyFont="1" applyProtection="1">
      <protection locked="0"/>
    </xf>
    <xf numFmtId="166" fontId="13" fillId="0" borderId="57" xfId="1" applyNumberFormat="1" applyFont="1" applyBorder="1" applyProtection="1">
      <protection locked="0"/>
    </xf>
    <xf numFmtId="166" fontId="13" fillId="0" borderId="9" xfId="1" applyNumberFormat="1" applyFont="1" applyBorder="1" applyProtection="1">
      <protection locked="0"/>
    </xf>
    <xf numFmtId="166" fontId="3" fillId="2" borderId="53" xfId="1" applyNumberFormat="1" applyFont="1" applyFill="1" applyBorder="1"/>
    <xf numFmtId="166" fontId="3" fillId="2" borderId="71" xfId="1" applyNumberFormat="1" applyFont="1" applyFill="1" applyBorder="1"/>
    <xf numFmtId="166" fontId="3" fillId="2" borderId="4" xfId="1" applyNumberFormat="1" applyFont="1" applyFill="1" applyBorder="1"/>
    <xf numFmtId="166" fontId="16" fillId="0" borderId="57" xfId="1" applyNumberFormat="1" applyFont="1" applyBorder="1"/>
    <xf numFmtId="166" fontId="16" fillId="0" borderId="0" xfId="1" applyNumberFormat="1" applyFont="1"/>
    <xf numFmtId="166" fontId="3" fillId="2" borderId="3" xfId="1" applyNumberFormat="1" applyFont="1" applyFill="1" applyBorder="1"/>
    <xf numFmtId="166" fontId="3" fillId="2" borderId="78" xfId="1" applyNumberFormat="1" applyFont="1" applyFill="1" applyBorder="1"/>
    <xf numFmtId="166" fontId="3" fillId="2" borderId="48" xfId="1" applyNumberFormat="1" applyFont="1" applyFill="1" applyBorder="1"/>
    <xf numFmtId="166" fontId="3" fillId="2" borderId="68" xfId="1" applyNumberFormat="1" applyFont="1" applyFill="1" applyBorder="1"/>
    <xf numFmtId="166" fontId="3" fillId="2" borderId="21" xfId="1" applyNumberFormat="1" applyFont="1" applyFill="1" applyBorder="1"/>
    <xf numFmtId="166" fontId="13" fillId="0" borderId="0" xfId="1" applyNumberFormat="1" applyFont="1" applyProtection="1">
      <protection locked="0"/>
    </xf>
    <xf numFmtId="166" fontId="4" fillId="0" borderId="57" xfId="1" applyNumberFormat="1" applyFont="1" applyBorder="1" applyProtection="1">
      <protection locked="0"/>
    </xf>
    <xf numFmtId="166" fontId="4" fillId="0" borderId="0" xfId="1" applyNumberFormat="1" applyFont="1" applyProtection="1">
      <protection locked="0"/>
    </xf>
    <xf numFmtId="166" fontId="14" fillId="2" borderId="53" xfId="1" applyNumberFormat="1" applyFont="1" applyFill="1" applyBorder="1" applyProtection="1">
      <protection locked="0"/>
    </xf>
    <xf numFmtId="166" fontId="3" fillId="3" borderId="57" xfId="1" applyNumberFormat="1" applyFont="1" applyFill="1" applyBorder="1"/>
    <xf numFmtId="166" fontId="3" fillId="3" borderId="0" xfId="1" applyNumberFormat="1" applyFont="1" applyFill="1"/>
    <xf numFmtId="0" fontId="3" fillId="0" borderId="0" xfId="0" applyFont="1" applyAlignment="1" applyProtection="1">
      <alignment wrapText="1"/>
      <protection locked="0"/>
    </xf>
    <xf numFmtId="172" fontId="3" fillId="0" borderId="0" xfId="0" applyNumberFormat="1" applyFont="1" applyProtection="1">
      <protection locked="0"/>
    </xf>
    <xf numFmtId="172" fontId="3" fillId="0" borderId="0" xfId="0" applyNumberFormat="1" applyFont="1" applyAlignment="1">
      <alignment wrapText="1"/>
    </xf>
    <xf numFmtId="14" fontId="3" fillId="0" borderId="0" xfId="0" applyNumberFormat="1" applyFont="1" applyProtection="1">
      <protection locked="0"/>
    </xf>
    <xf numFmtId="178" fontId="4" fillId="0" borderId="14" xfId="0" applyNumberFormat="1" applyFont="1" applyBorder="1" applyAlignment="1">
      <alignment vertical="top"/>
    </xf>
    <xf numFmtId="178" fontId="4" fillId="0" borderId="35" xfId="0" applyNumberFormat="1" applyFont="1" applyBorder="1" applyAlignment="1" applyProtection="1">
      <alignment horizontal="left" vertical="top"/>
      <protection locked="0"/>
    </xf>
    <xf numFmtId="178" fontId="4" fillId="0" borderId="43" xfId="0" applyNumberFormat="1" applyFont="1" applyBorder="1" applyAlignment="1" applyProtection="1">
      <alignment horizontal="left" vertical="top"/>
      <protection locked="0"/>
    </xf>
    <xf numFmtId="178" fontId="3" fillId="17" borderId="50" xfId="0" applyNumberFormat="1" applyFont="1" applyFill="1" applyBorder="1" applyAlignment="1">
      <alignment vertical="top"/>
    </xf>
    <xf numFmtId="178" fontId="13" fillId="0" borderId="0" xfId="0" applyNumberFormat="1" applyFont="1" applyAlignment="1" applyProtection="1">
      <alignment horizontal="left" vertical="top"/>
      <protection locked="0"/>
    </xf>
    <xf numFmtId="14" fontId="18" fillId="20" borderId="37" xfId="16" applyNumberFormat="1" applyFont="1" applyFill="1" applyBorder="1" applyAlignment="1">
      <alignment horizontal="center"/>
    </xf>
    <xf numFmtId="2" fontId="18" fillId="20" borderId="37" xfId="16" applyNumberFormat="1" applyFont="1" applyFill="1" applyBorder="1" applyAlignment="1">
      <alignment horizontal="right"/>
    </xf>
    <xf numFmtId="175" fontId="18" fillId="22" borderId="38" xfId="39" applyFont="1" applyFill="1" applyBorder="1" applyAlignment="1">
      <alignment horizontal="center"/>
    </xf>
    <xf numFmtId="175" fontId="18" fillId="22" borderId="52" xfId="39" applyFont="1" applyFill="1" applyBorder="1" applyAlignment="1">
      <alignment horizontal="center"/>
    </xf>
    <xf numFmtId="178" fontId="4" fillId="17" borderId="41" xfId="15" applyNumberFormat="1" applyFont="1" applyFill="1" applyBorder="1" applyProtection="1"/>
    <xf numFmtId="0" fontId="18" fillId="20" borderId="5" xfId="0" applyFont="1" applyFill="1" applyBorder="1" applyAlignment="1">
      <alignment horizontal="center"/>
    </xf>
    <xf numFmtId="0" fontId="31" fillId="8" borderId="57" xfId="0" applyFont="1" applyFill="1" applyBorder="1" applyAlignment="1">
      <alignment horizontal="center" wrapText="1"/>
    </xf>
    <xf numFmtId="0" fontId="31" fillId="8" borderId="28" xfId="0" applyFont="1" applyFill="1" applyBorder="1" applyAlignment="1">
      <alignment horizontal="center" wrapText="1"/>
    </xf>
    <xf numFmtId="0" fontId="31" fillId="8" borderId="0" xfId="0" applyFont="1" applyFill="1" applyAlignment="1">
      <alignment horizontal="center" wrapText="1"/>
    </xf>
    <xf numFmtId="0" fontId="31" fillId="8" borderId="35" xfId="0" applyFont="1" applyFill="1" applyBorder="1" applyAlignment="1">
      <alignment horizontal="center" wrapText="1"/>
    </xf>
    <xf numFmtId="0" fontId="31" fillId="8" borderId="9" xfId="0" applyFont="1" applyFill="1" applyBorder="1" applyAlignment="1">
      <alignment horizontal="center" wrapText="1"/>
    </xf>
    <xf numFmtId="0" fontId="31" fillId="8" borderId="42" xfId="0" applyFont="1" applyFill="1" applyBorder="1" applyAlignment="1">
      <alignment horizontal="center" wrapText="1"/>
    </xf>
    <xf numFmtId="164" fontId="3" fillId="0" borderId="6" xfId="4" applyFont="1" applyBorder="1" applyAlignment="1">
      <alignment horizontal="center"/>
    </xf>
    <xf numFmtId="164" fontId="3" fillId="0" borderId="7" xfId="4" applyFont="1" applyBorder="1" applyAlignment="1">
      <alignment horizontal="center"/>
    </xf>
    <xf numFmtId="0" fontId="17" fillId="0" borderId="0" xfId="19" applyFont="1" applyAlignment="1">
      <alignment horizontal="left" vertical="top" wrapText="1" indent="1"/>
    </xf>
    <xf numFmtId="0" fontId="17" fillId="0" borderId="0" xfId="19" applyFont="1" applyAlignment="1">
      <alignment vertical="top" wrapText="1"/>
    </xf>
    <xf numFmtId="0" fontId="33" fillId="3" borderId="2" xfId="0" applyFont="1" applyFill="1" applyBorder="1"/>
    <xf numFmtId="0" fontId="33" fillId="3" borderId="3" xfId="0" applyFont="1" applyFill="1" applyBorder="1"/>
    <xf numFmtId="0" fontId="33" fillId="3" borderId="4" xfId="0" applyFont="1" applyFill="1" applyBorder="1"/>
    <xf numFmtId="37" fontId="13" fillId="0" borderId="42" xfId="16" applyNumberFormat="1" applyFont="1" applyBorder="1" applyAlignment="1">
      <alignment horizontal="right"/>
    </xf>
    <xf numFmtId="37" fontId="13" fillId="0" borderId="52" xfId="16" applyNumberFormat="1" applyFont="1" applyBorder="1" applyAlignment="1">
      <alignment horizontal="right"/>
    </xf>
    <xf numFmtId="0" fontId="34" fillId="0" borderId="5" xfId="0" applyFont="1" applyBorder="1"/>
    <xf numFmtId="0" fontId="33" fillId="0" borderId="38" xfId="0" applyFont="1" applyBorder="1"/>
    <xf numFmtId="0" fontId="73" fillId="0" borderId="8" xfId="0" applyFont="1" applyBorder="1" applyAlignment="1">
      <alignment horizontal="left" indent="1"/>
    </xf>
    <xf numFmtId="0" fontId="34" fillId="0" borderId="8" xfId="0" applyFont="1" applyBorder="1"/>
    <xf numFmtId="0" fontId="33" fillId="0" borderId="42" xfId="0" applyFont="1" applyBorder="1"/>
    <xf numFmtId="178" fontId="18" fillId="20" borderId="37" xfId="16" applyNumberFormat="1" applyFont="1" applyFill="1" applyBorder="1"/>
    <xf numFmtId="0" fontId="17" fillId="0" borderId="83" xfId="16" applyFont="1" applyBorder="1"/>
    <xf numFmtId="0" fontId="20" fillId="3" borderId="14" xfId="16" applyFont="1" applyFill="1" applyBorder="1" applyAlignment="1">
      <alignment horizontal="left"/>
    </xf>
    <xf numFmtId="178" fontId="21" fillId="0" borderId="42" xfId="18" applyNumberFormat="1" applyFont="1" applyBorder="1"/>
    <xf numFmtId="0" fontId="20" fillId="0" borderId="20" xfId="16" applyFont="1" applyBorder="1" applyAlignment="1">
      <alignment horizontal="left"/>
    </xf>
    <xf numFmtId="178" fontId="3" fillId="0" borderId="51" xfId="16" applyNumberFormat="1" applyFont="1" applyBorder="1" applyAlignment="1">
      <alignment horizontal="right"/>
    </xf>
    <xf numFmtId="169" fontId="18" fillId="20" borderId="13" xfId="17" applyNumberFormat="1" applyFont="1" applyFill="1" applyBorder="1" applyAlignment="1">
      <alignment horizontal="right"/>
    </xf>
    <xf numFmtId="175" fontId="14" fillId="0" borderId="0" xfId="39" applyFont="1" applyAlignment="1">
      <alignment horizontal="center"/>
    </xf>
    <xf numFmtId="175" fontId="14" fillId="0" borderId="0" xfId="39" applyFont="1" applyAlignment="1">
      <alignment horizontal="left"/>
    </xf>
    <xf numFmtId="175" fontId="18" fillId="22" borderId="37" xfId="39" applyFont="1" applyFill="1" applyBorder="1" applyAlignment="1">
      <alignment horizontal="center"/>
    </xf>
    <xf numFmtId="178" fontId="3" fillId="3" borderId="38" xfId="18" applyNumberFormat="1" applyFont="1" applyFill="1" applyBorder="1" applyAlignment="1">
      <alignment horizontal="right" vertical="center"/>
    </xf>
    <xf numFmtId="178" fontId="3" fillId="3" borderId="82" xfId="18" applyNumberFormat="1" applyFont="1" applyFill="1" applyBorder="1" applyAlignment="1">
      <alignment horizontal="right" vertical="center"/>
    </xf>
    <xf numFmtId="178" fontId="34" fillId="3" borderId="52" xfId="0" applyNumberFormat="1" applyFont="1" applyFill="1" applyBorder="1"/>
    <xf numFmtId="178" fontId="34" fillId="3" borderId="49" xfId="18" applyNumberFormat="1" applyFont="1" applyFill="1" applyBorder="1" applyAlignment="1">
      <alignment vertical="center"/>
    </xf>
    <xf numFmtId="178" fontId="3" fillId="3" borderId="51" xfId="18" applyNumberFormat="1" applyFont="1" applyFill="1" applyBorder="1"/>
    <xf numFmtId="175" fontId="18" fillId="22" borderId="82" xfId="39" applyFont="1" applyFill="1" applyBorder="1" applyAlignment="1">
      <alignment horizontal="center"/>
    </xf>
    <xf numFmtId="178" fontId="13" fillId="0" borderId="23" xfId="20" applyNumberFormat="1" applyFont="1" applyBorder="1" applyProtection="1">
      <protection locked="0"/>
    </xf>
    <xf numFmtId="178" fontId="13" fillId="23" borderId="42" xfId="20" applyNumberFormat="1" applyFont="1" applyFill="1" applyBorder="1" applyProtection="1">
      <protection locked="0"/>
    </xf>
    <xf numFmtId="178" fontId="13" fillId="23" borderId="52" xfId="20" applyNumberFormat="1" applyFont="1" applyFill="1" applyBorder="1" applyProtection="1">
      <protection locked="0"/>
    </xf>
    <xf numFmtId="178" fontId="3" fillId="3" borderId="62" xfId="18" applyNumberFormat="1" applyFont="1" applyFill="1" applyBorder="1"/>
    <xf numFmtId="178" fontId="43" fillId="20" borderId="82" xfId="20" applyNumberFormat="1" applyFont="1" applyFill="1" applyBorder="1"/>
    <xf numFmtId="178" fontId="13" fillId="0" borderId="49" xfId="20" applyNumberFormat="1" applyFont="1" applyBorder="1" applyProtection="1">
      <protection locked="0"/>
    </xf>
    <xf numFmtId="178" fontId="18" fillId="22" borderId="37" xfId="39" applyNumberFormat="1" applyFont="1" applyFill="1" applyBorder="1" applyAlignment="1">
      <alignment horizontal="center"/>
    </xf>
    <xf numFmtId="178" fontId="18" fillId="22" borderId="38" xfId="20" applyNumberFormat="1" applyFont="1" applyFill="1" applyBorder="1" applyAlignment="1">
      <alignment horizontal="center"/>
    </xf>
    <xf numFmtId="178" fontId="13" fillId="0" borderId="12" xfId="20" applyNumberFormat="1" applyFont="1" applyBorder="1" applyProtection="1">
      <protection locked="0"/>
    </xf>
    <xf numFmtId="178" fontId="43" fillId="20" borderId="50" xfId="20" applyNumberFormat="1" applyFont="1" applyFill="1" applyBorder="1"/>
    <xf numFmtId="178" fontId="3" fillId="3" borderId="83" xfId="18" applyNumberFormat="1" applyFont="1" applyFill="1" applyBorder="1"/>
    <xf numFmtId="178" fontId="3" fillId="3" borderId="38" xfId="18" applyNumberFormat="1" applyFont="1" applyFill="1" applyBorder="1"/>
    <xf numFmtId="178" fontId="3" fillId="3" borderId="20" xfId="18" applyNumberFormat="1" applyFont="1" applyFill="1" applyBorder="1"/>
    <xf numFmtId="0" fontId="4" fillId="23" borderId="42" xfId="45" applyFill="1" applyBorder="1"/>
    <xf numFmtId="9" fontId="34" fillId="17" borderId="72" xfId="3" applyFont="1" applyFill="1" applyBorder="1"/>
    <xf numFmtId="0" fontId="18" fillId="20" borderId="2" xfId="0" applyFont="1" applyFill="1" applyBorder="1" applyAlignment="1" applyProtection="1">
      <alignment horizontal="left"/>
      <protection locked="0"/>
    </xf>
    <xf numFmtId="0" fontId="4" fillId="20" borderId="3" xfId="0" applyFont="1" applyFill="1" applyBorder="1"/>
    <xf numFmtId="172" fontId="3" fillId="0" borderId="0" xfId="0" applyNumberFormat="1" applyFont="1" applyAlignment="1">
      <alignment vertical="center" wrapText="1"/>
    </xf>
    <xf numFmtId="0" fontId="19" fillId="20" borderId="32" xfId="0" applyFont="1" applyFill="1" applyBorder="1"/>
    <xf numFmtId="0" fontId="55" fillId="20" borderId="15" xfId="0" applyFont="1" applyFill="1" applyBorder="1"/>
    <xf numFmtId="0" fontId="30" fillId="20" borderId="15" xfId="0" applyFont="1" applyFill="1" applyBorder="1"/>
    <xf numFmtId="0" fontId="30" fillId="20" borderId="33" xfId="0" applyFont="1" applyFill="1" applyBorder="1"/>
    <xf numFmtId="0" fontId="17" fillId="0" borderId="0" xfId="0" applyFont="1"/>
    <xf numFmtId="0" fontId="21" fillId="0" borderId="0" xfId="0" applyFont="1"/>
    <xf numFmtId="49" fontId="17" fillId="0" borderId="5" xfId="0" applyNumberFormat="1" applyFont="1" applyBorder="1" applyAlignment="1">
      <alignment horizontal="left" indent="1"/>
    </xf>
    <xf numFmtId="178" fontId="13" fillId="0" borderId="6" xfId="18" applyNumberFormat="1" applyFont="1" applyBorder="1"/>
    <xf numFmtId="178" fontId="4" fillId="17" borderId="38" xfId="16" applyNumberFormat="1" applyFill="1" applyBorder="1" applyAlignment="1">
      <alignment horizontal="right"/>
    </xf>
    <xf numFmtId="178" fontId="13" fillId="0" borderId="0" xfId="18" applyNumberFormat="1" applyFont="1"/>
    <xf numFmtId="178" fontId="4" fillId="17" borderId="42" xfId="16" applyNumberFormat="1" applyFill="1" applyBorder="1" applyAlignment="1">
      <alignment horizontal="right"/>
    </xf>
    <xf numFmtId="49" fontId="3" fillId="3" borderId="14" xfId="0" applyNumberFormat="1" applyFont="1" applyFill="1" applyBorder="1" applyAlignment="1">
      <alignment horizontal="left"/>
    </xf>
    <xf numFmtId="178" fontId="3" fillId="3" borderId="15" xfId="18" applyNumberFormat="1" applyFont="1" applyFill="1" applyBorder="1"/>
    <xf numFmtId="178" fontId="3" fillId="3" borderId="50" xfId="18" applyNumberFormat="1" applyFont="1" applyFill="1" applyBorder="1"/>
    <xf numFmtId="0" fontId="3" fillId="18" borderId="8" xfId="16" applyFont="1" applyFill="1" applyBorder="1" applyAlignment="1">
      <alignment horizontal="left"/>
    </xf>
    <xf numFmtId="178" fontId="13" fillId="18" borderId="0" xfId="18" applyNumberFormat="1" applyFont="1" applyFill="1"/>
    <xf numFmtId="178" fontId="4" fillId="17" borderId="42" xfId="18" applyNumberFormat="1" applyFont="1" applyFill="1" applyBorder="1"/>
    <xf numFmtId="2" fontId="18" fillId="20" borderId="3" xfId="0" applyNumberFormat="1" applyFont="1" applyFill="1" applyBorder="1"/>
    <xf numFmtId="41" fontId="13" fillId="20" borderId="2" xfId="15" applyNumberFormat="1" applyFont="1" applyFill="1" applyBorder="1" applyAlignment="1">
      <alignment horizontal="right"/>
    </xf>
    <xf numFmtId="41" fontId="13" fillId="20" borderId="3" xfId="15" applyNumberFormat="1" applyFont="1" applyFill="1" applyBorder="1" applyAlignment="1">
      <alignment horizontal="right"/>
    </xf>
    <xf numFmtId="41" fontId="13" fillId="20" borderId="4" xfId="15" applyNumberFormat="1" applyFont="1" applyFill="1" applyBorder="1" applyAlignment="1">
      <alignment horizontal="right"/>
    </xf>
    <xf numFmtId="41" fontId="13" fillId="0" borderId="0" xfId="15" applyNumberFormat="1" applyFont="1" applyAlignment="1">
      <alignment horizontal="center"/>
    </xf>
    <xf numFmtId="41" fontId="13" fillId="0" borderId="0" xfId="15" applyNumberFormat="1" applyFont="1" applyAlignment="1">
      <alignment horizontal="right"/>
    </xf>
    <xf numFmtId="49" fontId="17" fillId="0" borderId="8" xfId="0" applyNumberFormat="1" applyFont="1" applyBorder="1" applyAlignment="1">
      <alignment horizontal="left" indent="2"/>
    </xf>
    <xf numFmtId="43" fontId="13" fillId="23" borderId="42" xfId="18" applyNumberFormat="1" applyFont="1" applyFill="1" applyBorder="1"/>
    <xf numFmtId="41" fontId="4" fillId="23" borderId="8" xfId="15" applyNumberFormat="1" applyFont="1" applyFill="1" applyBorder="1" applyAlignment="1">
      <alignment horizontal="center"/>
    </xf>
    <xf numFmtId="41" fontId="4" fillId="23" borderId="0" xfId="15" applyNumberFormat="1" applyFont="1" applyFill="1" applyBorder="1" applyAlignment="1">
      <alignment horizontal="center"/>
    </xf>
    <xf numFmtId="41" fontId="4" fillId="23" borderId="9" xfId="15" applyNumberFormat="1" applyFont="1" applyFill="1" applyBorder="1" applyAlignment="1">
      <alignment horizontal="center"/>
    </xf>
    <xf numFmtId="41" fontId="13" fillId="23" borderId="8" xfId="15" applyNumberFormat="1" applyFont="1" applyFill="1" applyBorder="1" applyAlignment="1">
      <alignment horizontal="center"/>
    </xf>
    <xf numFmtId="41" fontId="13" fillId="23" borderId="0" xfId="15" applyNumberFormat="1" applyFont="1" applyFill="1" applyBorder="1" applyAlignment="1">
      <alignment horizontal="center"/>
    </xf>
    <xf numFmtId="41" fontId="13" fillId="23" borderId="9" xfId="15" applyNumberFormat="1" applyFont="1" applyFill="1" applyBorder="1" applyAlignment="1">
      <alignment horizontal="center"/>
    </xf>
    <xf numFmtId="43" fontId="13" fillId="23" borderId="50" xfId="18" applyNumberFormat="1" applyFont="1" applyFill="1" applyBorder="1"/>
    <xf numFmtId="41" fontId="4" fillId="23" borderId="14" xfId="15" applyNumberFormat="1" applyFont="1" applyFill="1" applyBorder="1" applyAlignment="1">
      <alignment horizontal="center"/>
    </xf>
    <xf numFmtId="41" fontId="4" fillId="23" borderId="15" xfId="15" applyNumberFormat="1" applyFont="1" applyFill="1" applyBorder="1" applyAlignment="1">
      <alignment horizontal="center"/>
    </xf>
    <xf numFmtId="41" fontId="4" fillId="23" borderId="16" xfId="15" applyNumberFormat="1" applyFont="1" applyFill="1" applyBorder="1" applyAlignment="1">
      <alignment horizontal="center"/>
    </xf>
    <xf numFmtId="41" fontId="13" fillId="23" borderId="14" xfId="15" applyNumberFormat="1" applyFont="1" applyFill="1" applyBorder="1" applyAlignment="1">
      <alignment horizontal="center"/>
    </xf>
    <xf numFmtId="41" fontId="13" fillId="23" borderId="15" xfId="15" applyNumberFormat="1" applyFont="1" applyFill="1" applyBorder="1" applyAlignment="1">
      <alignment horizontal="center"/>
    </xf>
    <xf numFmtId="41" fontId="13" fillId="23" borderId="16" xfId="15" applyNumberFormat="1" applyFont="1" applyFill="1" applyBorder="1" applyAlignment="1">
      <alignment horizontal="center"/>
    </xf>
    <xf numFmtId="49" fontId="4" fillId="0" borderId="0" xfId="0" applyNumberFormat="1" applyFont="1"/>
    <xf numFmtId="41" fontId="21" fillId="0" borderId="0" xfId="15" applyNumberFormat="1" applyFont="1" applyAlignment="1">
      <alignment horizontal="center"/>
    </xf>
    <xf numFmtId="49" fontId="3" fillId="0" borderId="0" xfId="0" applyNumberFormat="1" applyFont="1"/>
    <xf numFmtId="49" fontId="17" fillId="0" borderId="5" xfId="0" applyNumberFormat="1" applyFont="1" applyBorder="1"/>
    <xf numFmtId="49" fontId="4" fillId="3" borderId="18" xfId="0" applyNumberFormat="1" applyFont="1" applyFill="1" applyBorder="1"/>
    <xf numFmtId="174" fontId="6" fillId="0" borderId="0" xfId="3" applyNumberFormat="1" applyFont="1"/>
    <xf numFmtId="165" fontId="21" fillId="0" borderId="0" xfId="18" applyNumberFormat="1" applyFont="1"/>
    <xf numFmtId="169" fontId="19" fillId="0" borderId="0" xfId="17" applyNumberFormat="1" applyFont="1" applyAlignment="1">
      <alignment horizontal="right"/>
    </xf>
    <xf numFmtId="14" fontId="4" fillId="16" borderId="60" xfId="19" applyNumberFormat="1" applyFill="1" applyBorder="1" applyAlignment="1">
      <alignment horizontal="center"/>
    </xf>
    <xf numFmtId="14" fontId="4" fillId="16" borderId="35" xfId="19" applyNumberFormat="1" applyFill="1" applyBorder="1" applyAlignment="1">
      <alignment horizontal="center"/>
    </xf>
    <xf numFmtId="178" fontId="87" fillId="16" borderId="50" xfId="15" applyNumberFormat="1" applyFont="1" applyFill="1" applyBorder="1" applyProtection="1">
      <protection locked="0"/>
    </xf>
    <xf numFmtId="178" fontId="87" fillId="16" borderId="82" xfId="15" applyNumberFormat="1" applyFont="1" applyFill="1" applyBorder="1" applyProtection="1">
      <protection locked="0"/>
    </xf>
    <xf numFmtId="0" fontId="88" fillId="20" borderId="6" xfId="0" applyFont="1" applyFill="1" applyBorder="1"/>
    <xf numFmtId="0" fontId="89" fillId="22" borderId="4" xfId="0" applyFont="1" applyFill="1" applyBorder="1" applyAlignment="1">
      <alignment horizontal="center"/>
    </xf>
    <xf numFmtId="178" fontId="4" fillId="16" borderId="29" xfId="2" applyNumberFormat="1" applyFont="1" applyFill="1" applyBorder="1" applyAlignment="1" applyProtection="1">
      <alignment horizontal="right"/>
      <protection locked="0"/>
    </xf>
    <xf numFmtId="178" fontId="3" fillId="17" borderId="11" xfId="2" applyNumberFormat="1" applyFont="1" applyFill="1" applyBorder="1" applyAlignment="1" applyProtection="1">
      <alignment horizontal="right"/>
    </xf>
    <xf numFmtId="178" fontId="4" fillId="16" borderId="28" xfId="2" applyNumberFormat="1" applyFont="1" applyFill="1" applyBorder="1" applyAlignment="1" applyProtection="1">
      <alignment horizontal="right"/>
      <protection locked="0"/>
    </xf>
    <xf numFmtId="178" fontId="3" fillId="17" borderId="9" xfId="2" applyNumberFormat="1" applyFont="1" applyFill="1" applyBorder="1" applyAlignment="1" applyProtection="1">
      <alignment horizontal="right"/>
    </xf>
    <xf numFmtId="178" fontId="3" fillId="3" borderId="54" xfId="2" applyNumberFormat="1" applyFont="1" applyFill="1" applyBorder="1" applyAlignment="1" applyProtection="1">
      <alignment horizontal="right"/>
    </xf>
    <xf numFmtId="178" fontId="3" fillId="3" borderId="55" xfId="2" applyNumberFormat="1" applyFont="1" applyFill="1" applyBorder="1" applyAlignment="1" applyProtection="1">
      <alignment horizontal="right"/>
    </xf>
    <xf numFmtId="0" fontId="76" fillId="0" borderId="0" xfId="0" applyFont="1"/>
    <xf numFmtId="0" fontId="3" fillId="0" borderId="0" xfId="0" applyFont="1" applyAlignment="1">
      <alignment wrapText="1"/>
    </xf>
    <xf numFmtId="49" fontId="4" fillId="0" borderId="8" xfId="0" applyNumberFormat="1" applyFont="1" applyBorder="1"/>
    <xf numFmtId="0" fontId="3" fillId="0" borderId="5" xfId="16" applyFont="1" applyBorder="1"/>
    <xf numFmtId="0" fontId="4" fillId="0" borderId="6" xfId="16" applyBorder="1" applyAlignment="1">
      <alignment horizontal="center"/>
    </xf>
    <xf numFmtId="43" fontId="13" fillId="23" borderId="42" xfId="0" applyNumberFormat="1" applyFont="1" applyFill="1" applyBorder="1"/>
    <xf numFmtId="179" fontId="21" fillId="23" borderId="42" xfId="15" applyNumberFormat="1" applyFont="1" applyFill="1" applyBorder="1" applyAlignment="1">
      <alignment horizontal="center"/>
    </xf>
    <xf numFmtId="0" fontId="0" fillId="23" borderId="8" xfId="0" applyFill="1" applyBorder="1"/>
    <xf numFmtId="0" fontId="0" fillId="23" borderId="0" xfId="0" applyFill="1"/>
    <xf numFmtId="0" fontId="0" fillId="23" borderId="9" xfId="0" applyFill="1" applyBorder="1"/>
    <xf numFmtId="43" fontId="13" fillId="20" borderId="37" xfId="18" applyNumberFormat="1" applyFont="1" applyFill="1" applyBorder="1"/>
    <xf numFmtId="41" fontId="4" fillId="20" borderId="2" xfId="15" applyNumberFormat="1" applyFont="1" applyFill="1" applyBorder="1" applyAlignment="1">
      <alignment horizontal="center"/>
    </xf>
    <xf numFmtId="41" fontId="4" fillId="20" borderId="3" xfId="15" applyNumberFormat="1" applyFont="1" applyFill="1" applyBorder="1" applyAlignment="1">
      <alignment horizontal="center"/>
    </xf>
    <xf numFmtId="41" fontId="4" fillId="20" borderId="4" xfId="15" applyNumberFormat="1" applyFont="1" applyFill="1" applyBorder="1" applyAlignment="1">
      <alignment horizontal="center"/>
    </xf>
    <xf numFmtId="41" fontId="13" fillId="23" borderId="0" xfId="15" applyNumberFormat="1" applyFont="1" applyFill="1" applyBorder="1" applyAlignment="1">
      <alignment horizontal="right"/>
    </xf>
    <xf numFmtId="41" fontId="13" fillId="23" borderId="15" xfId="15" applyNumberFormat="1" applyFont="1" applyFill="1" applyBorder="1" applyAlignment="1">
      <alignment horizontal="right"/>
    </xf>
    <xf numFmtId="0" fontId="0" fillId="17" borderId="38" xfId="0" applyFill="1" applyBorder="1"/>
    <xf numFmtId="178" fontId="4" fillId="17" borderId="52" xfId="0" applyNumberFormat="1" applyFont="1" applyFill="1" applyBorder="1"/>
    <xf numFmtId="178" fontId="3" fillId="17" borderId="50" xfId="0" applyNumberFormat="1" applyFont="1" applyFill="1" applyBorder="1"/>
    <xf numFmtId="41" fontId="13" fillId="20" borderId="2" xfId="15" applyNumberFormat="1" applyFont="1" applyFill="1" applyBorder="1" applyAlignment="1">
      <alignment horizontal="center"/>
    </xf>
    <xf numFmtId="41" fontId="13" fillId="20" borderId="3" xfId="15" applyNumberFormat="1" applyFont="1" applyFill="1" applyBorder="1" applyAlignment="1">
      <alignment horizontal="center"/>
    </xf>
    <xf numFmtId="41" fontId="13" fillId="20" borderId="4" xfId="15" applyNumberFormat="1" applyFont="1" applyFill="1" applyBorder="1" applyAlignment="1">
      <alignment horizontal="center"/>
    </xf>
    <xf numFmtId="178" fontId="18" fillId="20" borderId="37" xfId="0" applyNumberFormat="1" applyFont="1" applyFill="1" applyBorder="1"/>
    <xf numFmtId="178" fontId="13" fillId="0" borderId="0" xfId="16" applyNumberFormat="1" applyFont="1" applyAlignment="1">
      <alignment horizontal="right"/>
    </xf>
    <xf numFmtId="178" fontId="3" fillId="3" borderId="15" xfId="16" applyNumberFormat="1" applyFont="1" applyFill="1" applyBorder="1" applyAlignment="1">
      <alignment horizontal="right"/>
    </xf>
    <xf numFmtId="178" fontId="18" fillId="20" borderId="3" xfId="16" applyNumberFormat="1" applyFont="1" applyFill="1" applyBorder="1"/>
    <xf numFmtId="0" fontId="0" fillId="23" borderId="5" xfId="0" applyFill="1" applyBorder="1"/>
    <xf numFmtId="0" fontId="0" fillId="23" borderId="6" xfId="0" applyFill="1" applyBorder="1"/>
    <xf numFmtId="0" fontId="0" fillId="23" borderId="7" xfId="0" applyFill="1" applyBorder="1"/>
    <xf numFmtId="179" fontId="13" fillId="23" borderId="9" xfId="15" applyNumberFormat="1" applyFont="1" applyFill="1" applyBorder="1" applyAlignment="1">
      <alignment horizontal="right"/>
    </xf>
    <xf numFmtId="0" fontId="3" fillId="0" borderId="118" xfId="0" applyFont="1" applyBorder="1"/>
    <xf numFmtId="0" fontId="43" fillId="0" borderId="1" xfId="0" applyFont="1" applyBorder="1"/>
    <xf numFmtId="43" fontId="43" fillId="0" borderId="1" xfId="15" applyFont="1" applyFill="1" applyBorder="1" applyAlignment="1">
      <alignment horizontal="center"/>
    </xf>
    <xf numFmtId="41" fontId="43" fillId="0" borderId="1" xfId="15" applyNumberFormat="1" applyFont="1" applyFill="1" applyBorder="1" applyAlignment="1">
      <alignment horizontal="center"/>
    </xf>
    <xf numFmtId="41" fontId="43" fillId="0" borderId="1" xfId="15" applyNumberFormat="1" applyFont="1" applyFill="1" applyBorder="1" applyAlignment="1">
      <alignment horizontal="right"/>
    </xf>
    <xf numFmtId="49" fontId="4" fillId="0" borderId="5" xfId="0" applyNumberFormat="1" applyFont="1" applyBorder="1" applyAlignment="1">
      <alignment horizontal="left"/>
    </xf>
    <xf numFmtId="0" fontId="11" fillId="0" borderId="15" xfId="14" quotePrefix="1" applyFont="1" applyBorder="1" applyAlignment="1" applyProtection="1">
      <alignment horizontal="center"/>
      <protection locked="0"/>
    </xf>
    <xf numFmtId="0" fontId="26" fillId="0" borderId="80" xfId="14" applyFont="1" applyBorder="1" applyAlignment="1" applyProtection="1">
      <alignment wrapText="1"/>
      <protection locked="0"/>
    </xf>
    <xf numFmtId="178" fontId="26" fillId="0" borderId="18" xfId="24" applyNumberFormat="1" applyFont="1" applyFill="1" applyBorder="1" applyProtection="1">
      <protection locked="0"/>
    </xf>
    <xf numFmtId="0" fontId="11" fillId="0" borderId="30" xfId="14" quotePrefix="1" applyFont="1" applyBorder="1" applyAlignment="1" applyProtection="1">
      <alignment horizontal="center"/>
      <protection locked="0"/>
    </xf>
    <xf numFmtId="0" fontId="11" fillId="0" borderId="29" xfId="14" quotePrefix="1" applyFont="1" applyBorder="1" applyAlignment="1" applyProtection="1">
      <alignment horizontal="center"/>
      <protection locked="0"/>
    </xf>
    <xf numFmtId="0" fontId="11" fillId="0" borderId="59" xfId="14" applyFont="1" applyBorder="1" applyAlignment="1" applyProtection="1">
      <alignment horizontal="right" wrapText="1"/>
      <protection locked="0"/>
    </xf>
    <xf numFmtId="178" fontId="26" fillId="0" borderId="60" xfId="24" applyNumberFormat="1" applyFont="1" applyFill="1" applyBorder="1" applyProtection="1">
      <protection locked="0"/>
    </xf>
    <xf numFmtId="178" fontId="26" fillId="0" borderId="29" xfId="24" applyNumberFormat="1" applyFont="1" applyFill="1" applyBorder="1" applyProtection="1">
      <protection locked="0"/>
    </xf>
    <xf numFmtId="178" fontId="26" fillId="0" borderId="30" xfId="24" applyNumberFormat="1" applyFont="1" applyFill="1" applyBorder="1" applyProtection="1">
      <protection locked="0"/>
    </xf>
    <xf numFmtId="178" fontId="12" fillId="17" borderId="49" xfId="24" applyNumberFormat="1" applyFont="1" applyFill="1" applyBorder="1" applyProtection="1"/>
    <xf numFmtId="178" fontId="26" fillId="0" borderId="23" xfId="24" applyNumberFormat="1" applyFont="1" applyFill="1" applyBorder="1" applyProtection="1">
      <protection locked="0"/>
    </xf>
    <xf numFmtId="0" fontId="4" fillId="18" borderId="14" xfId="0" applyFont="1" applyFill="1" applyBorder="1"/>
    <xf numFmtId="0" fontId="4" fillId="18" borderId="15" xfId="0" applyFont="1" applyFill="1" applyBorder="1"/>
    <xf numFmtId="178" fontId="90" fillId="3" borderId="55" xfId="15" applyNumberFormat="1" applyFont="1" applyFill="1" applyBorder="1"/>
    <xf numFmtId="178" fontId="87" fillId="17" borderId="41" xfId="15" applyNumberFormat="1" applyFont="1" applyFill="1" applyBorder="1"/>
    <xf numFmtId="175" fontId="89" fillId="22" borderId="37" xfId="39" applyFont="1" applyFill="1" applyBorder="1" applyAlignment="1">
      <alignment horizontal="center" wrapText="1"/>
    </xf>
    <xf numFmtId="0" fontId="33" fillId="0" borderId="39" xfId="0" applyFont="1" applyBorder="1"/>
    <xf numFmtId="178" fontId="33" fillId="0" borderId="7" xfId="18" applyNumberFormat="1" applyFont="1" applyFill="1" applyBorder="1" applyProtection="1"/>
    <xf numFmtId="178" fontId="13" fillId="0" borderId="40" xfId="15" applyNumberFormat="1" applyFont="1" applyBorder="1" applyProtection="1"/>
    <xf numFmtId="178" fontId="13" fillId="0" borderId="58" xfId="15" applyNumberFormat="1" applyFont="1" applyBorder="1" applyProtection="1"/>
    <xf numFmtId="178" fontId="3" fillId="17" borderId="39" xfId="15" applyNumberFormat="1" applyFont="1" applyFill="1" applyBorder="1" applyProtection="1"/>
    <xf numFmtId="178" fontId="3" fillId="17" borderId="41" xfId="15" applyNumberFormat="1" applyFont="1" applyFill="1" applyBorder="1" applyProtection="1"/>
    <xf numFmtId="0" fontId="30" fillId="0" borderId="1" xfId="0" applyFont="1" applyBorder="1" applyAlignment="1">
      <alignment horizontal="center"/>
    </xf>
    <xf numFmtId="0" fontId="30" fillId="0" borderId="0" xfId="0" applyFont="1" applyAlignment="1">
      <alignment horizontal="center"/>
    </xf>
    <xf numFmtId="0" fontId="32" fillId="0" borderId="0" xfId="0" applyFont="1" applyAlignment="1">
      <alignment horizontal="center" vertical="center"/>
    </xf>
    <xf numFmtId="0" fontId="15" fillId="0" borderId="0" xfId="0" applyFont="1" applyAlignment="1">
      <alignment horizontal="center" vertical="center"/>
    </xf>
    <xf numFmtId="164" fontId="18" fillId="20" borderId="2" xfId="4" applyFont="1" applyFill="1" applyBorder="1" applyAlignment="1">
      <alignment horizontal="center"/>
    </xf>
    <xf numFmtId="164" fontId="18" fillId="20" borderId="3" xfId="4" applyFont="1" applyFill="1" applyBorder="1" applyAlignment="1">
      <alignment horizontal="center"/>
    </xf>
    <xf numFmtId="164" fontId="18" fillId="20" borderId="4" xfId="4" applyFont="1" applyFill="1" applyBorder="1" applyAlignment="1">
      <alignment horizontal="center"/>
    </xf>
    <xf numFmtId="164" fontId="3" fillId="0" borderId="5" xfId="5" applyFont="1" applyBorder="1" applyAlignment="1">
      <alignment horizontal="left"/>
    </xf>
    <xf numFmtId="164" fontId="3" fillId="0" borderId="6" xfId="5" applyFont="1" applyBorder="1" applyAlignment="1">
      <alignment horizontal="left"/>
    </xf>
    <xf numFmtId="164" fontId="3" fillId="0" borderId="7" xfId="5" applyFont="1" applyBorder="1" applyAlignment="1">
      <alignment horizontal="left"/>
    </xf>
    <xf numFmtId="164" fontId="54" fillId="0" borderId="5" xfId="5" applyFont="1" applyBorder="1" applyAlignment="1">
      <alignment horizontal="center"/>
    </xf>
    <xf numFmtId="164" fontId="54" fillId="0" borderId="6" xfId="5" applyFont="1" applyBorder="1" applyAlignment="1">
      <alignment horizontal="center"/>
    </xf>
    <xf numFmtId="164" fontId="54" fillId="0" borderId="7" xfId="5" applyFont="1" applyBorder="1" applyAlignment="1">
      <alignment horizontal="center"/>
    </xf>
    <xf numFmtId="0" fontId="4" fillId="0" borderId="8" xfId="0" applyFont="1" applyBorder="1" applyAlignment="1">
      <alignment horizontal="left"/>
    </xf>
    <xf numFmtId="0" fontId="4" fillId="0" borderId="0" xfId="0" applyFont="1" applyAlignment="1">
      <alignment horizontal="left"/>
    </xf>
    <xf numFmtId="0" fontId="18" fillId="22" borderId="2" xfId="0" applyFont="1" applyFill="1" applyBorder="1" applyAlignment="1" applyProtection="1">
      <alignment horizontal="right"/>
      <protection locked="0"/>
    </xf>
    <xf numFmtId="0" fontId="18" fillId="22" borderId="3" xfId="0" applyFont="1" applyFill="1" applyBorder="1" applyAlignment="1" applyProtection="1">
      <alignment horizontal="right"/>
      <protection locked="0"/>
    </xf>
    <xf numFmtId="0" fontId="4" fillId="16" borderId="45" xfId="19" applyFill="1" applyBorder="1" applyAlignment="1" applyProtection="1">
      <alignment horizontal="left" wrapText="1"/>
      <protection locked="0"/>
    </xf>
    <xf numFmtId="0" fontId="4" fillId="16" borderId="46" xfId="19" applyFill="1" applyBorder="1" applyAlignment="1" applyProtection="1">
      <alignment horizontal="left" wrapText="1"/>
      <protection locked="0"/>
    </xf>
    <xf numFmtId="0" fontId="4" fillId="16" borderId="47" xfId="19" applyFill="1" applyBorder="1" applyAlignment="1" applyProtection="1">
      <alignment horizontal="left" wrapText="1"/>
      <protection locked="0"/>
    </xf>
    <xf numFmtId="0" fontId="18" fillId="20" borderId="5" xfId="19" applyFont="1" applyFill="1" applyBorder="1" applyAlignment="1" applyProtection="1">
      <alignment horizontal="center"/>
      <protection locked="0"/>
    </xf>
    <xf numFmtId="0" fontId="18" fillId="20" borderId="6" xfId="19" applyFont="1" applyFill="1" applyBorder="1" applyAlignment="1" applyProtection="1">
      <alignment horizontal="center"/>
      <protection locked="0"/>
    </xf>
    <xf numFmtId="0" fontId="18" fillId="20" borderId="7" xfId="19" applyFont="1" applyFill="1" applyBorder="1" applyAlignment="1" applyProtection="1">
      <alignment horizontal="center"/>
      <protection locked="0"/>
    </xf>
    <xf numFmtId="0" fontId="4" fillId="16" borderId="39" xfId="19" applyFill="1" applyBorder="1" applyAlignment="1" applyProtection="1">
      <alignment horizontal="left" wrapText="1"/>
      <protection locked="0"/>
    </xf>
    <xf numFmtId="0" fontId="4" fillId="16" borderId="40" xfId="19" applyFill="1" applyBorder="1" applyAlignment="1" applyProtection="1">
      <alignment horizontal="left" wrapText="1"/>
      <protection locked="0"/>
    </xf>
    <xf numFmtId="0" fontId="4" fillId="16" borderId="41" xfId="19" applyFill="1" applyBorder="1" applyAlignment="1" applyProtection="1">
      <alignment horizontal="left" wrapText="1"/>
      <protection locked="0"/>
    </xf>
    <xf numFmtId="0" fontId="4" fillId="16" borderId="43" xfId="19" applyFill="1" applyBorder="1" applyAlignment="1" applyProtection="1">
      <alignment horizontal="left" wrapText="1"/>
      <protection locked="0"/>
    </xf>
    <xf numFmtId="0" fontId="4" fillId="16" borderId="34" xfId="19" applyFill="1" applyBorder="1" applyAlignment="1" applyProtection="1">
      <alignment horizontal="left" wrapText="1"/>
      <protection locked="0"/>
    </xf>
    <xf numFmtId="0" fontId="4" fillId="16" borderId="44" xfId="19" applyFill="1" applyBorder="1" applyAlignment="1" applyProtection="1">
      <alignment horizontal="left" wrapText="1"/>
      <protection locked="0"/>
    </xf>
    <xf numFmtId="0" fontId="4" fillId="16" borderId="43" xfId="19" applyFill="1" applyBorder="1" applyAlignment="1" applyProtection="1">
      <alignment horizontal="left"/>
      <protection locked="0"/>
    </xf>
    <xf numFmtId="0" fontId="4" fillId="16" borderId="34" xfId="19" applyFill="1" applyBorder="1" applyAlignment="1" applyProtection="1">
      <alignment horizontal="left"/>
      <protection locked="0"/>
    </xf>
    <xf numFmtId="0" fontId="4" fillId="16" borderId="44" xfId="19" applyFill="1" applyBorder="1" applyAlignment="1" applyProtection="1">
      <alignment horizontal="left"/>
      <protection locked="0"/>
    </xf>
    <xf numFmtId="0" fontId="18" fillId="20" borderId="2" xfId="19" applyFont="1" applyFill="1" applyBorder="1" applyAlignment="1">
      <alignment horizontal="center"/>
    </xf>
    <xf numFmtId="0" fontId="18" fillId="20" borderId="4" xfId="19" applyFont="1" applyFill="1" applyBorder="1" applyAlignment="1">
      <alignment horizontal="center"/>
    </xf>
    <xf numFmtId="14" fontId="18" fillId="20" borderId="3" xfId="19" applyNumberFormat="1" applyFont="1" applyFill="1" applyBorder="1" applyAlignment="1">
      <alignment horizontal="center"/>
    </xf>
    <xf numFmtId="0" fontId="18" fillId="20" borderId="3" xfId="19" applyFont="1" applyFill="1" applyBorder="1" applyAlignment="1">
      <alignment horizontal="center"/>
    </xf>
    <xf numFmtId="14" fontId="18" fillId="20" borderId="12" xfId="0" applyNumberFormat="1" applyFont="1" applyFill="1" applyBorder="1" applyAlignment="1">
      <alignment horizontal="center"/>
    </xf>
    <xf numFmtId="0" fontId="18" fillId="20" borderId="13" xfId="0" applyFont="1" applyFill="1" applyBorder="1" applyAlignment="1">
      <alignment horizontal="center"/>
    </xf>
    <xf numFmtId="0" fontId="4" fillId="0" borderId="73" xfId="19" applyBorder="1" applyAlignment="1">
      <alignment horizontal="center"/>
    </xf>
    <xf numFmtId="0" fontId="4" fillId="0" borderId="0" xfId="19" applyAlignment="1">
      <alignment horizontal="center"/>
    </xf>
    <xf numFmtId="0" fontId="3" fillId="0" borderId="0" xfId="0" applyFont="1" applyAlignment="1" applyProtection="1">
      <alignment horizontal="right"/>
      <protection locked="0"/>
    </xf>
    <xf numFmtId="0" fontId="18" fillId="20" borderId="8" xfId="0" applyFont="1" applyFill="1" applyBorder="1" applyAlignment="1">
      <alignment horizontal="left"/>
    </xf>
    <xf numFmtId="0" fontId="18" fillId="20" borderId="0" xfId="0" applyFont="1" applyFill="1" applyAlignment="1">
      <alignment horizontal="left"/>
    </xf>
    <xf numFmtId="0" fontId="18" fillId="20" borderId="9" xfId="0" applyFont="1" applyFill="1" applyBorder="1" applyAlignment="1">
      <alignment horizontal="left"/>
    </xf>
    <xf numFmtId="0" fontId="3" fillId="0" borderId="0" xfId="19" applyFont="1" applyAlignment="1">
      <alignment horizontal="left"/>
    </xf>
    <xf numFmtId="0" fontId="33" fillId="3" borderId="23"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20" xfId="0" applyFont="1" applyFill="1" applyBorder="1" applyAlignment="1">
      <alignment horizontal="center"/>
    </xf>
    <xf numFmtId="0" fontId="33" fillId="3" borderId="21" xfId="0" applyFont="1" applyFill="1" applyBorder="1" applyAlignment="1">
      <alignment horizontal="center"/>
    </xf>
    <xf numFmtId="0" fontId="33" fillId="3" borderId="22" xfId="0" applyFont="1" applyFill="1" applyBorder="1" applyAlignment="1">
      <alignment horizontal="center"/>
    </xf>
    <xf numFmtId="0" fontId="4" fillId="0" borderId="2" xfId="19" applyBorder="1" applyAlignment="1" applyProtection="1">
      <alignment horizontal="left" wrapText="1"/>
      <protection locked="0"/>
    </xf>
    <xf numFmtId="0" fontId="4" fillId="0" borderId="3" xfId="19" applyBorder="1" applyAlignment="1" applyProtection="1">
      <alignment horizontal="left" wrapText="1"/>
      <protection locked="0"/>
    </xf>
    <xf numFmtId="0" fontId="4" fillId="0" borderId="4" xfId="19" applyBorder="1" applyAlignment="1" applyProtection="1">
      <alignment horizontal="left" wrapText="1"/>
      <protection locked="0"/>
    </xf>
    <xf numFmtId="0" fontId="3" fillId="3" borderId="12" xfId="0" applyFont="1" applyFill="1" applyBorder="1" applyAlignment="1">
      <alignment horizontal="right"/>
    </xf>
    <xf numFmtId="0" fontId="3" fillId="3" borderId="1" xfId="0" applyFont="1" applyFill="1" applyBorder="1" applyAlignment="1">
      <alignment horizontal="right"/>
    </xf>
    <xf numFmtId="0" fontId="3" fillId="3" borderId="77" xfId="0" applyFont="1" applyFill="1" applyBorder="1" applyAlignment="1">
      <alignment horizontal="right"/>
    </xf>
    <xf numFmtId="0" fontId="34" fillId="3" borderId="12" xfId="0" applyFont="1" applyFill="1" applyBorder="1" applyAlignment="1">
      <alignment horizontal="right"/>
    </xf>
    <xf numFmtId="0" fontId="34" fillId="3" borderId="1" xfId="0" applyFont="1" applyFill="1" applyBorder="1" applyAlignment="1">
      <alignment horizontal="right"/>
    </xf>
    <xf numFmtId="0" fontId="34" fillId="3" borderId="77" xfId="0" applyFont="1" applyFill="1" applyBorder="1" applyAlignment="1">
      <alignment horizontal="right"/>
    </xf>
    <xf numFmtId="0" fontId="18" fillId="20" borderId="2" xfId="19" applyFont="1" applyFill="1" applyBorder="1" applyAlignment="1" applyProtection="1">
      <alignment horizontal="center"/>
      <protection locked="0"/>
    </xf>
    <xf numFmtId="0" fontId="18" fillId="20" borderId="4" xfId="19" applyFont="1" applyFill="1" applyBorder="1" applyAlignment="1" applyProtection="1">
      <alignment horizontal="center"/>
      <protection locked="0"/>
    </xf>
    <xf numFmtId="0" fontId="4" fillId="16" borderId="39" xfId="19" applyFill="1" applyBorder="1" applyAlignment="1" applyProtection="1">
      <alignment horizontal="left"/>
      <protection locked="0"/>
    </xf>
    <xf numFmtId="0" fontId="4" fillId="16" borderId="41" xfId="19" applyFill="1" applyBorder="1" applyAlignment="1" applyProtection="1">
      <alignment horizontal="left"/>
      <protection locked="0"/>
    </xf>
    <xf numFmtId="0" fontId="4" fillId="16" borderId="45" xfId="19" applyFill="1" applyBorder="1" applyAlignment="1" applyProtection="1">
      <alignment horizontal="left"/>
      <protection locked="0"/>
    </xf>
    <xf numFmtId="0" fontId="4" fillId="16" borderId="47" xfId="19" applyFill="1" applyBorder="1" applyAlignment="1" applyProtection="1">
      <alignment horizontal="left"/>
      <protection locked="0"/>
    </xf>
    <xf numFmtId="0" fontId="4" fillId="0" borderId="2" xfId="19" applyBorder="1" applyAlignment="1" applyProtection="1">
      <alignment horizontal="left"/>
      <protection locked="0"/>
    </xf>
    <xf numFmtId="0" fontId="4" fillId="0" borderId="3" xfId="19" applyBorder="1" applyAlignment="1" applyProtection="1">
      <alignment horizontal="left"/>
      <protection locked="0"/>
    </xf>
    <xf numFmtId="0" fontId="4" fillId="0" borderId="4" xfId="19" applyBorder="1" applyAlignment="1" applyProtection="1">
      <alignment horizontal="left"/>
      <protection locked="0"/>
    </xf>
    <xf numFmtId="0" fontId="18" fillId="20" borderId="3" xfId="19" applyFont="1" applyFill="1" applyBorder="1" applyAlignment="1" applyProtection="1">
      <alignment horizontal="center"/>
      <protection locked="0"/>
    </xf>
    <xf numFmtId="0" fontId="4" fillId="0" borderId="58" xfId="19" applyBorder="1" applyAlignment="1" applyProtection="1">
      <alignment horizontal="left" wrapText="1"/>
      <protection locked="0"/>
    </xf>
    <xf numFmtId="0" fontId="4" fillId="0" borderId="48" xfId="19" applyBorder="1" applyAlignment="1" applyProtection="1">
      <alignment horizontal="left" wrapText="1"/>
      <protection locked="0"/>
    </xf>
    <xf numFmtId="0" fontId="4" fillId="0" borderId="62" xfId="19" applyBorder="1" applyAlignment="1" applyProtection="1">
      <alignment horizontal="left" wrapText="1"/>
      <protection locked="0"/>
    </xf>
    <xf numFmtId="0" fontId="4" fillId="0" borderId="32" xfId="19" applyBorder="1" applyAlignment="1" applyProtection="1">
      <alignment horizontal="left" wrapText="1"/>
      <protection locked="0"/>
    </xf>
    <xf numFmtId="0" fontId="4" fillId="0" borderId="15" xfId="19" applyBorder="1" applyAlignment="1" applyProtection="1">
      <alignment horizontal="left" wrapText="1"/>
      <protection locked="0"/>
    </xf>
    <xf numFmtId="0" fontId="4" fillId="0" borderId="16" xfId="19" applyBorder="1" applyAlignment="1" applyProtection="1">
      <alignment horizontal="left" wrapText="1"/>
      <protection locked="0"/>
    </xf>
    <xf numFmtId="0" fontId="4" fillId="0" borderId="61" xfId="19" applyBorder="1" applyAlignment="1" applyProtection="1">
      <alignment horizontal="left" wrapText="1"/>
      <protection locked="0"/>
    </xf>
    <xf numFmtId="0" fontId="4" fillId="0" borderId="21" xfId="19" applyBorder="1" applyAlignment="1" applyProtection="1">
      <alignment horizontal="left" wrapText="1"/>
      <protection locked="0"/>
    </xf>
    <xf numFmtId="0" fontId="4" fillId="0" borderId="22" xfId="19" applyBorder="1" applyAlignment="1" applyProtection="1">
      <alignment horizontal="left" wrapText="1"/>
      <protection locked="0"/>
    </xf>
    <xf numFmtId="0" fontId="18" fillId="20" borderId="2" xfId="0" applyFont="1" applyFill="1" applyBorder="1" applyAlignment="1">
      <alignment horizontal="center"/>
    </xf>
    <xf numFmtId="0" fontId="18" fillId="20" borderId="3" xfId="0" applyFont="1" applyFill="1" applyBorder="1" applyAlignment="1">
      <alignment horizontal="center"/>
    </xf>
    <xf numFmtId="0" fontId="18" fillId="20" borderId="4" xfId="0" applyFont="1" applyFill="1" applyBorder="1" applyAlignment="1">
      <alignment horizontal="center"/>
    </xf>
    <xf numFmtId="0" fontId="3" fillId="3" borderId="2" xfId="0" applyFont="1" applyFill="1" applyBorder="1" applyAlignment="1">
      <alignment horizontal="right" vertical="center"/>
    </xf>
    <xf numFmtId="0" fontId="3" fillId="3" borderId="71" xfId="0" applyFont="1" applyFill="1" applyBorder="1" applyAlignment="1">
      <alignment horizontal="right" vertical="center"/>
    </xf>
    <xf numFmtId="0" fontId="18" fillId="22" borderId="2" xfId="0" applyFont="1" applyFill="1" applyBorder="1" applyAlignment="1">
      <alignment horizontal="center"/>
    </xf>
    <xf numFmtId="0" fontId="18" fillId="22" borderId="3" xfId="0" applyFont="1" applyFill="1" applyBorder="1" applyAlignment="1">
      <alignment horizontal="center"/>
    </xf>
    <xf numFmtId="0" fontId="18" fillId="22" borderId="4" xfId="0" applyFont="1" applyFill="1" applyBorder="1" applyAlignment="1">
      <alignment horizontal="center"/>
    </xf>
    <xf numFmtId="0" fontId="18" fillId="22" borderId="5" xfId="19" applyFont="1" applyFill="1" applyBorder="1" applyAlignment="1" applyProtection="1">
      <alignment horizontal="center"/>
      <protection locked="0"/>
    </xf>
    <xf numFmtId="0" fontId="18" fillId="22" borderId="7" xfId="19" applyFont="1" applyFill="1" applyBorder="1" applyAlignment="1" applyProtection="1">
      <alignment horizontal="center"/>
      <protection locked="0"/>
    </xf>
    <xf numFmtId="0" fontId="18" fillId="20" borderId="6" xfId="0" applyFont="1" applyFill="1" applyBorder="1" applyAlignment="1">
      <alignment horizontal="center"/>
    </xf>
    <xf numFmtId="0" fontId="18" fillId="20" borderId="7" xfId="0" applyFont="1" applyFill="1" applyBorder="1" applyAlignment="1">
      <alignment horizontal="center"/>
    </xf>
    <xf numFmtId="0" fontId="33" fillId="3" borderId="12" xfId="0" applyFont="1" applyFill="1" applyBorder="1" applyAlignment="1">
      <alignment horizontal="center"/>
    </xf>
    <xf numFmtId="0" fontId="33" fillId="3" borderId="1" xfId="0" applyFont="1" applyFill="1" applyBorder="1" applyAlignment="1">
      <alignment horizontal="center"/>
    </xf>
    <xf numFmtId="0" fontId="33" fillId="3" borderId="13" xfId="0" applyFont="1" applyFill="1" applyBorder="1" applyAlignment="1">
      <alignment horizontal="center"/>
    </xf>
    <xf numFmtId="0" fontId="18" fillId="20" borderId="8" xfId="19" applyFont="1" applyFill="1" applyBorder="1" applyAlignment="1" applyProtection="1">
      <alignment horizontal="center" wrapText="1"/>
      <protection locked="0"/>
    </xf>
    <xf numFmtId="0" fontId="18" fillId="20" borderId="0" xfId="19" applyFont="1" applyFill="1" applyAlignment="1" applyProtection="1">
      <alignment horizontal="center" wrapText="1"/>
      <protection locked="0"/>
    </xf>
    <xf numFmtId="0" fontId="18" fillId="20" borderId="5" xfId="19" applyFont="1" applyFill="1" applyBorder="1" applyAlignment="1" applyProtection="1">
      <alignment horizontal="center" wrapText="1"/>
      <protection locked="0"/>
    </xf>
    <xf numFmtId="0" fontId="18" fillId="20" borderId="7" xfId="19" applyFont="1" applyFill="1" applyBorder="1" applyAlignment="1" applyProtection="1">
      <alignment horizontal="center" wrapText="1"/>
      <protection locked="0"/>
    </xf>
    <xf numFmtId="0" fontId="18" fillId="20" borderId="6" xfId="0" applyFont="1" applyFill="1" applyBorder="1" applyAlignment="1">
      <alignment horizontal="center" vertical="center" wrapText="1"/>
    </xf>
    <xf numFmtId="0" fontId="18" fillId="20" borderId="1" xfId="0" applyFont="1" applyFill="1" applyBorder="1" applyAlignment="1">
      <alignment horizontal="center" vertical="center" wrapText="1"/>
    </xf>
    <xf numFmtId="0" fontId="33" fillId="0" borderId="3" xfId="35" applyFont="1" applyBorder="1" applyAlignment="1">
      <alignment horizontal="left" vertical="center" wrapText="1"/>
    </xf>
    <xf numFmtId="0" fontId="33" fillId="0" borderId="4" xfId="35" applyFont="1" applyBorder="1" applyAlignment="1">
      <alignment horizontal="left" vertical="center" wrapText="1"/>
    </xf>
    <xf numFmtId="0" fontId="18" fillId="20" borderId="7" xfId="0" applyFont="1" applyFill="1" applyBorder="1" applyAlignment="1">
      <alignment horizontal="center" vertical="center" wrapText="1"/>
    </xf>
    <xf numFmtId="0" fontId="18" fillId="20" borderId="13" xfId="0" applyFont="1" applyFill="1" applyBorder="1" applyAlignment="1">
      <alignment horizontal="center" vertical="center" wrapText="1"/>
    </xf>
    <xf numFmtId="0" fontId="18" fillId="20" borderId="2" xfId="46" applyFont="1" applyFill="1" applyBorder="1" applyAlignment="1">
      <alignment horizontal="center"/>
    </xf>
    <xf numFmtId="0" fontId="18" fillId="20" borderId="3" xfId="46" applyFont="1" applyFill="1" applyBorder="1" applyAlignment="1">
      <alignment horizontal="center"/>
    </xf>
    <xf numFmtId="0" fontId="18" fillId="20" borderId="4" xfId="46" applyFont="1" applyFill="1" applyBorder="1" applyAlignment="1">
      <alignment horizontal="center"/>
    </xf>
    <xf numFmtId="0" fontId="33" fillId="0" borderId="53" xfId="46" applyFont="1" applyBorder="1" applyAlignment="1">
      <alignment horizontal="left" vertical="center" wrapText="1"/>
    </xf>
    <xf numFmtId="0" fontId="33" fillId="0" borderId="54" xfId="46" applyFont="1" applyBorder="1" applyAlignment="1">
      <alignment horizontal="left" vertical="center" wrapText="1"/>
    </xf>
    <xf numFmtId="0" fontId="33" fillId="0" borderId="55" xfId="46"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2" xfId="46" applyFont="1" applyBorder="1" applyAlignment="1">
      <alignment horizontal="left" vertical="center" wrapText="1"/>
    </xf>
    <xf numFmtId="0" fontId="33" fillId="0" borderId="3" xfId="46" applyFont="1" applyBorder="1" applyAlignment="1">
      <alignment horizontal="left" vertical="center" wrapText="1"/>
    </xf>
    <xf numFmtId="0" fontId="33" fillId="0" borderId="4" xfId="46" applyFont="1" applyBorder="1" applyAlignment="1">
      <alignment horizontal="left" vertical="center" wrapText="1"/>
    </xf>
    <xf numFmtId="0" fontId="18" fillId="20" borderId="6" xfId="46" applyFont="1" applyFill="1" applyBorder="1" applyAlignment="1">
      <alignment horizontal="center" vertical="center" wrapText="1"/>
    </xf>
    <xf numFmtId="0" fontId="18" fillId="20" borderId="1" xfId="46" applyFont="1" applyFill="1" applyBorder="1" applyAlignment="1">
      <alignment horizontal="center" vertical="center" wrapText="1"/>
    </xf>
    <xf numFmtId="9" fontId="18" fillId="20" borderId="6" xfId="38" applyFont="1" applyFill="1" applyBorder="1" applyAlignment="1">
      <alignment horizontal="center" vertical="center" wrapText="1"/>
    </xf>
    <xf numFmtId="9" fontId="18" fillId="20" borderId="1" xfId="38" applyFont="1" applyFill="1" applyBorder="1" applyAlignment="1">
      <alignment horizontal="center" vertical="center" wrapText="1"/>
    </xf>
    <xf numFmtId="9" fontId="18" fillId="20" borderId="5" xfId="38" applyFont="1" applyFill="1" applyBorder="1" applyAlignment="1">
      <alignment horizontal="center" vertical="center" wrapText="1"/>
    </xf>
    <xf numFmtId="9" fontId="18" fillId="20" borderId="12" xfId="38" applyFont="1" applyFill="1" applyBorder="1" applyAlignment="1">
      <alignment horizontal="center" vertical="center" wrapText="1"/>
    </xf>
    <xf numFmtId="0" fontId="18" fillId="20" borderId="7" xfId="46" applyFont="1" applyFill="1" applyBorder="1" applyAlignment="1">
      <alignment horizontal="center" vertical="center" wrapText="1"/>
    </xf>
    <xf numFmtId="0" fontId="18" fillId="20" borderId="13" xfId="46" applyFont="1" applyFill="1" applyBorder="1" applyAlignment="1">
      <alignment horizontal="center" vertical="center" wrapText="1"/>
    </xf>
    <xf numFmtId="0" fontId="18" fillId="20" borderId="5" xfId="46" applyFont="1" applyFill="1" applyBorder="1" applyAlignment="1">
      <alignment horizontal="center"/>
    </xf>
    <xf numFmtId="0" fontId="18" fillId="20" borderId="6" xfId="46" applyFont="1" applyFill="1" applyBorder="1" applyAlignment="1">
      <alignment horizontal="center"/>
    </xf>
    <xf numFmtId="0" fontId="18" fillId="20" borderId="7" xfId="46" applyFont="1" applyFill="1" applyBorder="1" applyAlignment="1">
      <alignment horizontal="center"/>
    </xf>
    <xf numFmtId="164" fontId="18" fillId="20" borderId="2" xfId="6" applyFont="1" applyFill="1" applyBorder="1" applyAlignment="1">
      <alignment horizontal="center"/>
    </xf>
    <xf numFmtId="164" fontId="18" fillId="20" borderId="3" xfId="6" applyFont="1" applyFill="1" applyBorder="1" applyAlignment="1">
      <alignment horizontal="center"/>
    </xf>
    <xf numFmtId="175" fontId="18" fillId="20" borderId="2" xfId="39" applyFont="1" applyFill="1" applyBorder="1" applyAlignment="1">
      <alignment horizontal="center"/>
    </xf>
    <xf numFmtId="175" fontId="18" fillId="20" borderId="3" xfId="39" applyFont="1" applyFill="1" applyBorder="1" applyAlignment="1">
      <alignment horizontal="center"/>
    </xf>
    <xf numFmtId="0" fontId="18" fillId="20" borderId="2" xfId="14" applyFont="1" applyFill="1" applyBorder="1" applyAlignment="1">
      <alignment horizontal="center"/>
    </xf>
    <xf numFmtId="0" fontId="18" fillId="20" borderId="3" xfId="14" applyFont="1" applyFill="1" applyBorder="1" applyAlignment="1">
      <alignment horizontal="center"/>
    </xf>
    <xf numFmtId="0" fontId="18" fillId="20" borderId="4" xfId="14" applyFont="1" applyFill="1" applyBorder="1" applyAlignment="1">
      <alignment horizontal="center"/>
    </xf>
    <xf numFmtId="0" fontId="18" fillId="22" borderId="38" xfId="14" applyFont="1" applyFill="1" applyBorder="1" applyAlignment="1">
      <alignment horizontal="center" vertical="center" textRotation="180"/>
    </xf>
    <xf numFmtId="0" fontId="18" fillId="22" borderId="42" xfId="14" applyFont="1" applyFill="1" applyBorder="1" applyAlignment="1">
      <alignment horizontal="center" vertical="center" textRotation="180"/>
    </xf>
    <xf numFmtId="0" fontId="18" fillId="22" borderId="52" xfId="14" applyFont="1" applyFill="1" applyBorder="1" applyAlignment="1">
      <alignment horizontal="center" vertical="center" textRotation="180"/>
    </xf>
    <xf numFmtId="0" fontId="18" fillId="20" borderId="38" xfId="0" applyFont="1" applyFill="1" applyBorder="1" applyAlignment="1">
      <alignment horizontal="center"/>
    </xf>
    <xf numFmtId="0" fontId="18" fillId="20" borderId="52" xfId="0" applyFont="1" applyFill="1" applyBorder="1" applyAlignment="1">
      <alignment horizontal="center"/>
    </xf>
    <xf numFmtId="175" fontId="4" fillId="0" borderId="8" xfId="39" applyFont="1" applyBorder="1" applyAlignment="1">
      <alignment horizontal="left"/>
    </xf>
    <xf numFmtId="175" fontId="4" fillId="0" borderId="0" xfId="39" applyFont="1" applyAlignment="1">
      <alignment horizontal="left"/>
    </xf>
    <xf numFmtId="0" fontId="33" fillId="0" borderId="14" xfId="40" applyFont="1" applyBorder="1" applyAlignment="1">
      <alignment horizontal="left" vertical="center" wrapText="1"/>
    </xf>
    <xf numFmtId="0" fontId="33" fillId="0" borderId="15" xfId="40" applyFont="1" applyBorder="1" applyAlignment="1">
      <alignment horizontal="left" vertical="center" wrapText="1"/>
    </xf>
    <xf numFmtId="0" fontId="33" fillId="0" borderId="16" xfId="40" applyFont="1" applyBorder="1" applyAlignment="1">
      <alignment horizontal="left" vertical="center" wrapText="1"/>
    </xf>
    <xf numFmtId="0" fontId="33" fillId="0" borderId="12" xfId="40" applyFont="1" applyBorder="1" applyAlignment="1">
      <alignment horizontal="left" vertical="center" wrapText="1"/>
    </xf>
    <xf numFmtId="0" fontId="33" fillId="0" borderId="1" xfId="40" applyFont="1" applyBorder="1" applyAlignment="1">
      <alignment horizontal="left" vertical="center" wrapText="1"/>
    </xf>
    <xf numFmtId="0" fontId="33" fillId="0" borderId="13" xfId="40" applyFont="1" applyBorder="1" applyAlignment="1">
      <alignment horizontal="left" vertical="center" wrapText="1"/>
    </xf>
    <xf numFmtId="0" fontId="33" fillId="0" borderId="2" xfId="0" applyFont="1" applyBorder="1" applyAlignment="1">
      <alignment horizontal="left" wrapText="1"/>
    </xf>
    <xf numFmtId="0" fontId="33" fillId="0" borderId="3" xfId="0" applyFont="1" applyBorder="1" applyAlignment="1">
      <alignment horizontal="left" wrapText="1"/>
    </xf>
    <xf numFmtId="0" fontId="33" fillId="0" borderId="4" xfId="0" applyFont="1" applyBorder="1" applyAlignment="1">
      <alignment horizontal="left" wrapText="1"/>
    </xf>
    <xf numFmtId="44" fontId="31" fillId="0" borderId="8" xfId="2" applyFont="1" applyFill="1" applyBorder="1" applyAlignment="1" applyProtection="1">
      <alignment horizontal="center"/>
    </xf>
    <xf numFmtId="44" fontId="31" fillId="0" borderId="0" xfId="2" applyFont="1" applyFill="1" applyBorder="1" applyAlignment="1" applyProtection="1">
      <alignment horizontal="center"/>
    </xf>
    <xf numFmtId="44" fontId="31" fillId="0" borderId="9" xfId="2" applyFont="1" applyFill="1" applyBorder="1" applyAlignment="1" applyProtection="1">
      <alignment horizontal="center"/>
    </xf>
    <xf numFmtId="0" fontId="19" fillId="20" borderId="5" xfId="0" applyFont="1" applyFill="1" applyBorder="1" applyAlignment="1">
      <alignment horizontal="center"/>
    </xf>
    <xf numFmtId="0" fontId="19" fillId="20" borderId="6" xfId="0" applyFont="1" applyFill="1" applyBorder="1" applyAlignment="1">
      <alignment horizontal="center"/>
    </xf>
    <xf numFmtId="0" fontId="19" fillId="20" borderId="7" xfId="0" applyFont="1" applyFill="1" applyBorder="1" applyAlignment="1">
      <alignment horizontal="center"/>
    </xf>
    <xf numFmtId="0" fontId="19" fillId="20" borderId="8" xfId="0" applyFont="1" applyFill="1" applyBorder="1" applyAlignment="1">
      <alignment horizontal="center"/>
    </xf>
    <xf numFmtId="0" fontId="19" fillId="20" borderId="0" xfId="0" applyFont="1" applyFill="1" applyAlignment="1">
      <alignment horizontal="center"/>
    </xf>
    <xf numFmtId="0" fontId="19" fillId="20" borderId="9" xfId="0" applyFont="1" applyFill="1" applyBorder="1" applyAlignment="1">
      <alignment horizontal="center"/>
    </xf>
    <xf numFmtId="0" fontId="19" fillId="20" borderId="8" xfId="0" applyFont="1" applyFill="1" applyBorder="1" applyAlignment="1" applyProtection="1">
      <alignment horizontal="center"/>
      <protection locked="0"/>
    </xf>
    <xf numFmtId="0" fontId="19" fillId="20" borderId="0" xfId="0" applyFont="1" applyFill="1" applyAlignment="1" applyProtection="1">
      <alignment horizontal="center"/>
      <protection locked="0"/>
    </xf>
    <xf numFmtId="0" fontId="19" fillId="20" borderId="9" xfId="0" applyFont="1" applyFill="1" applyBorder="1" applyAlignment="1" applyProtection="1">
      <alignment horizontal="center"/>
      <protection locked="0"/>
    </xf>
    <xf numFmtId="167" fontId="49" fillId="20" borderId="12" xfId="0" applyNumberFormat="1" applyFont="1" applyFill="1" applyBorder="1" applyAlignment="1" applyProtection="1">
      <alignment horizontal="center"/>
      <protection locked="0"/>
    </xf>
    <xf numFmtId="167" fontId="49" fillId="20" borderId="1" xfId="0" applyNumberFormat="1" applyFont="1" applyFill="1" applyBorder="1" applyAlignment="1" applyProtection="1">
      <alignment horizontal="center"/>
      <protection locked="0"/>
    </xf>
    <xf numFmtId="167" fontId="49" fillId="20" borderId="13" xfId="0" applyNumberFormat="1" applyFont="1" applyFill="1" applyBorder="1" applyAlignment="1" applyProtection="1">
      <alignment horizontal="center"/>
      <protection locked="0"/>
    </xf>
    <xf numFmtId="0" fontId="33" fillId="0" borderId="5" xfId="0" applyFont="1" applyBorder="1" applyAlignment="1">
      <alignment horizontal="left" wrapText="1"/>
    </xf>
    <xf numFmtId="0" fontId="33" fillId="0" borderId="6" xfId="0" applyFont="1" applyBorder="1" applyAlignment="1">
      <alignment horizontal="left" wrapText="1"/>
    </xf>
    <xf numFmtId="0" fontId="33" fillId="0" borderId="7" xfId="0" applyFont="1" applyBorder="1" applyAlignment="1">
      <alignment horizontal="left" wrapText="1"/>
    </xf>
    <xf numFmtId="0" fontId="33" fillId="0" borderId="8" xfId="0" applyFont="1" applyBorder="1" applyAlignment="1">
      <alignment horizontal="left" wrapText="1"/>
    </xf>
    <xf numFmtId="0" fontId="33" fillId="0" borderId="0" xfId="0" applyFont="1" applyAlignment="1">
      <alignment horizontal="left" wrapText="1"/>
    </xf>
    <xf numFmtId="0" fontId="33" fillId="0" borderId="9" xfId="0" applyFont="1" applyBorder="1" applyAlignment="1">
      <alignment horizontal="left" wrapText="1"/>
    </xf>
    <xf numFmtId="0" fontId="33" fillId="0" borderId="12" xfId="0" applyFont="1" applyBorder="1" applyAlignment="1">
      <alignment horizontal="left" wrapText="1"/>
    </xf>
    <xf numFmtId="0" fontId="33" fillId="0" borderId="1" xfId="0" applyFont="1" applyBorder="1" applyAlignment="1">
      <alignment horizontal="left" wrapText="1"/>
    </xf>
    <xf numFmtId="0" fontId="33" fillId="0" borderId="13" xfId="0" applyFont="1" applyBorder="1" applyAlignment="1">
      <alignment horizontal="left" wrapText="1"/>
    </xf>
    <xf numFmtId="0" fontId="4" fillId="0" borderId="0" xfId="0" applyFont="1" applyAlignment="1">
      <alignment horizontal="left" wrapText="1"/>
    </xf>
    <xf numFmtId="0" fontId="4" fillId="9" borderId="32" xfId="0" applyFont="1" applyFill="1" applyBorder="1" applyAlignment="1">
      <alignment horizontal="center"/>
    </xf>
    <xf numFmtId="0" fontId="4" fillId="9" borderId="15" xfId="0" applyFont="1" applyFill="1" applyBorder="1" applyAlignment="1">
      <alignment horizontal="center"/>
    </xf>
    <xf numFmtId="0" fontId="4" fillId="9" borderId="33" xfId="0" applyFont="1" applyFill="1" applyBorder="1" applyAlignment="1">
      <alignment horizontal="center"/>
    </xf>
    <xf numFmtId="0" fontId="18" fillId="20" borderId="38" xfId="0" applyFont="1" applyFill="1" applyBorder="1" applyAlignment="1">
      <alignment horizontal="center" vertical="center" wrapText="1"/>
    </xf>
    <xf numFmtId="0" fontId="18" fillId="20" borderId="42" xfId="0" applyFont="1" applyFill="1" applyBorder="1" applyAlignment="1">
      <alignment horizontal="center" vertical="center"/>
    </xf>
    <xf numFmtId="0" fontId="18" fillId="20" borderId="52" xfId="0" applyFont="1" applyFill="1" applyBorder="1" applyAlignment="1">
      <alignment horizontal="center" vertical="center"/>
    </xf>
    <xf numFmtId="0" fontId="18" fillId="22" borderId="38" xfId="0" applyFont="1" applyFill="1" applyBorder="1" applyAlignment="1" applyProtection="1">
      <alignment horizontal="center" vertical="center" wrapText="1"/>
      <protection locked="0"/>
    </xf>
    <xf numFmtId="0" fontId="18" fillId="22" borderId="42" xfId="0" applyFont="1" applyFill="1" applyBorder="1" applyAlignment="1" applyProtection="1">
      <alignment horizontal="center" vertical="center"/>
      <protection locked="0"/>
    </xf>
    <xf numFmtId="0" fontId="18" fillId="22" borderId="52" xfId="0" applyFont="1" applyFill="1" applyBorder="1" applyAlignment="1" applyProtection="1">
      <alignment horizontal="center" vertical="center"/>
      <protection locked="0"/>
    </xf>
    <xf numFmtId="172" fontId="18" fillId="22" borderId="35" xfId="14" applyNumberFormat="1" applyFont="1" applyFill="1" applyBorder="1" applyAlignment="1" applyProtection="1">
      <alignment horizontal="center" vertical="center" wrapText="1"/>
      <protection locked="0"/>
    </xf>
    <xf numFmtId="0" fontId="11" fillId="0" borderId="28" xfId="14" applyFont="1" applyBorder="1" applyAlignment="1" applyProtection="1">
      <alignment horizontal="center" vertical="center" wrapText="1"/>
      <protection locked="0"/>
    </xf>
    <xf numFmtId="0" fontId="11" fillId="0" borderId="28" xfId="14" applyFont="1" applyBorder="1" applyAlignment="1" applyProtection="1">
      <alignment horizontal="center" wrapText="1"/>
      <protection locked="0"/>
    </xf>
    <xf numFmtId="0" fontId="11" fillId="0" borderId="26" xfId="14" applyFont="1" applyBorder="1" applyAlignment="1" applyProtection="1">
      <alignment horizontal="center" wrapText="1"/>
      <protection locked="0"/>
    </xf>
    <xf numFmtId="0" fontId="11" fillId="0" borderId="0" xfId="14" applyFont="1" applyAlignment="1" applyProtection="1">
      <alignment horizontal="justify" wrapText="1"/>
      <protection locked="0"/>
    </xf>
    <xf numFmtId="0" fontId="11" fillId="0" borderId="9" xfId="14" applyFont="1" applyBorder="1" applyAlignment="1" applyProtection="1">
      <alignment horizontal="justify" wrapText="1"/>
      <protection locked="0"/>
    </xf>
    <xf numFmtId="0" fontId="11" fillId="0" borderId="2" xfId="14" applyFont="1" applyBorder="1" applyAlignment="1" applyProtection="1">
      <alignment horizontal="left" vertical="top" wrapText="1"/>
      <protection locked="0"/>
    </xf>
    <xf numFmtId="0" fontId="11" fillId="0" borderId="3" xfId="14" applyFont="1" applyBorder="1" applyAlignment="1" applyProtection="1">
      <alignment horizontal="left" vertical="top" wrapText="1"/>
      <protection locked="0"/>
    </xf>
    <xf numFmtId="0" fontId="11" fillId="0" borderId="4" xfId="14" applyFont="1" applyBorder="1" applyAlignment="1" applyProtection="1">
      <alignment horizontal="left" vertical="top" wrapText="1"/>
      <protection locked="0"/>
    </xf>
    <xf numFmtId="0" fontId="11" fillId="0" borderId="20" xfId="14" applyFont="1" applyBorder="1" applyAlignment="1" applyProtection="1">
      <alignment horizontal="center"/>
      <protection locked="0"/>
    </xf>
    <xf numFmtId="0" fontId="11" fillId="0" borderId="21" xfId="14" applyFont="1" applyBorder="1" applyAlignment="1" applyProtection="1">
      <alignment horizontal="center"/>
      <protection locked="0"/>
    </xf>
    <xf numFmtId="0" fontId="11" fillId="0" borderId="22" xfId="14" applyFont="1" applyBorder="1" applyAlignment="1" applyProtection="1">
      <alignment horizontal="center"/>
      <protection locked="0"/>
    </xf>
    <xf numFmtId="0" fontId="11" fillId="0" borderId="56" xfId="14" applyFont="1" applyBorder="1" applyAlignment="1" applyProtection="1">
      <alignment horizontal="left"/>
      <protection locked="0"/>
    </xf>
    <xf numFmtId="0" fontId="11" fillId="0" borderId="80" xfId="14" applyFont="1" applyBorder="1" applyAlignment="1" applyProtection="1">
      <alignment horizontal="left"/>
      <protection locked="0"/>
    </xf>
    <xf numFmtId="165" fontId="11" fillId="20" borderId="3" xfId="24" applyNumberFormat="1" applyFont="1" applyFill="1" applyBorder="1" applyAlignment="1" applyProtection="1">
      <alignment horizontal="center"/>
      <protection locked="0"/>
    </xf>
    <xf numFmtId="0" fontId="11" fillId="20" borderId="3" xfId="14" applyFont="1" applyFill="1" applyBorder="1" applyAlignment="1" applyProtection="1">
      <alignment horizontal="left"/>
      <protection locked="0"/>
    </xf>
    <xf numFmtId="0" fontId="11" fillId="20" borderId="4" xfId="14" applyFont="1" applyFill="1" applyBorder="1" applyAlignment="1" applyProtection="1">
      <alignment horizontal="left"/>
      <protection locked="0"/>
    </xf>
    <xf numFmtId="172" fontId="18" fillId="22" borderId="42" xfId="14" applyNumberFormat="1" applyFont="1" applyFill="1" applyBorder="1" applyAlignment="1" applyProtection="1">
      <alignment horizontal="center" vertical="center" textRotation="90" wrapText="1"/>
      <protection locked="0"/>
    </xf>
    <xf numFmtId="172" fontId="18" fillId="22" borderId="52" xfId="14" applyNumberFormat="1" applyFont="1" applyFill="1" applyBorder="1" applyAlignment="1" applyProtection="1">
      <alignment horizontal="center" vertical="center" textRotation="90" wrapText="1"/>
      <protection locked="0"/>
    </xf>
    <xf numFmtId="0" fontId="11" fillId="20" borderId="71" xfId="14" applyFont="1" applyFill="1" applyBorder="1" applyAlignment="1" applyProtection="1">
      <alignment horizontal="left"/>
      <protection locked="0"/>
    </xf>
    <xf numFmtId="0" fontId="11" fillId="20" borderId="55" xfId="14" applyFont="1" applyFill="1" applyBorder="1" applyAlignment="1" applyProtection="1">
      <alignment horizontal="left"/>
      <protection locked="0"/>
    </xf>
    <xf numFmtId="0" fontId="96" fillId="0" borderId="0" xfId="22" applyFont="1" applyAlignment="1" applyProtection="1">
      <alignment horizontal="justify" vertical="top" wrapText="1"/>
      <protection locked="0"/>
    </xf>
    <xf numFmtId="0" fontId="1" fillId="0" borderId="0" xfId="22" applyAlignment="1" applyProtection="1">
      <alignment horizontal="justify" vertical="top" wrapText="1"/>
      <protection locked="0"/>
    </xf>
    <xf numFmtId="0" fontId="1" fillId="0" borderId="0" xfId="22" applyAlignment="1" applyProtection="1">
      <alignment wrapText="1"/>
      <protection locked="0"/>
    </xf>
    <xf numFmtId="0" fontId="11" fillId="0" borderId="3" xfId="14" applyFont="1" applyBorder="1" applyAlignment="1" applyProtection="1">
      <alignment horizontal="justify" vertical="center" wrapText="1"/>
      <protection locked="0"/>
    </xf>
    <xf numFmtId="0" fontId="11" fillId="0" borderId="4" xfId="14" applyFont="1" applyBorder="1" applyAlignment="1" applyProtection="1">
      <alignment horizontal="justify" vertical="center" wrapText="1"/>
      <protection locked="0"/>
    </xf>
    <xf numFmtId="0" fontId="11" fillId="0" borderId="23" xfId="14" applyFont="1" applyBorder="1" applyAlignment="1" applyProtection="1">
      <alignment horizontal="center"/>
      <protection locked="0"/>
    </xf>
    <xf numFmtId="0" fontId="11" fillId="0" borderId="10" xfId="14" applyFont="1" applyBorder="1" applyAlignment="1" applyProtection="1">
      <alignment horizontal="center"/>
      <protection locked="0"/>
    </xf>
    <xf numFmtId="0" fontId="11" fillId="0" borderId="11" xfId="14" applyFont="1" applyBorder="1" applyAlignment="1" applyProtection="1">
      <alignment horizontal="center"/>
      <protection locked="0"/>
    </xf>
    <xf numFmtId="0" fontId="11" fillId="0" borderId="31" xfId="14" applyFont="1" applyBorder="1" applyAlignment="1" applyProtection="1">
      <alignment horizontal="left"/>
      <protection locked="0"/>
    </xf>
    <xf numFmtId="0" fontId="11" fillId="0" borderId="59" xfId="14" applyFont="1" applyBorder="1" applyAlignment="1" applyProtection="1">
      <alignment horizontal="left"/>
      <protection locked="0"/>
    </xf>
    <xf numFmtId="0" fontId="11" fillId="0" borderId="14" xfId="14" applyFont="1" applyBorder="1" applyAlignment="1" applyProtection="1">
      <alignment horizontal="center"/>
      <protection locked="0"/>
    </xf>
    <xf numFmtId="0" fontId="11" fillId="0" borderId="15" xfId="14" applyFont="1" applyBorder="1" applyAlignment="1" applyProtection="1">
      <alignment horizontal="center"/>
      <protection locked="0"/>
    </xf>
    <xf numFmtId="0" fontId="11" fillId="0" borderId="16" xfId="14" applyFont="1" applyBorder="1" applyAlignment="1" applyProtection="1">
      <alignment horizontal="center"/>
      <protection locked="0"/>
    </xf>
    <xf numFmtId="0" fontId="11" fillId="0" borderId="33" xfId="14" applyFont="1" applyBorder="1" applyAlignment="1" applyProtection="1">
      <alignment horizontal="left"/>
      <protection locked="0"/>
    </xf>
    <xf numFmtId="0" fontId="11" fillId="0" borderId="44" xfId="14" applyFont="1" applyBorder="1" applyAlignment="1" applyProtection="1">
      <alignment horizontal="left"/>
      <protection locked="0"/>
    </xf>
    <xf numFmtId="0" fontId="11" fillId="0" borderId="57" xfId="14" applyFont="1" applyBorder="1" applyAlignment="1" applyProtection="1">
      <alignment horizontal="center" vertical="center" wrapText="1"/>
      <protection locked="0"/>
    </xf>
    <xf numFmtId="0" fontId="11" fillId="0" borderId="29" xfId="14" applyFont="1" applyBorder="1" applyAlignment="1" applyProtection="1">
      <alignment horizontal="center"/>
      <protection locked="0"/>
    </xf>
    <xf numFmtId="0" fontId="11" fillId="0" borderId="27" xfId="14" applyFont="1" applyBorder="1" applyAlignment="1" applyProtection="1">
      <alignment horizontal="center"/>
      <protection locked="0"/>
    </xf>
    <xf numFmtId="0" fontId="11" fillId="0" borderId="30" xfId="14" applyFont="1" applyBorder="1" applyAlignment="1" applyProtection="1">
      <alignment horizontal="center" wrapText="1"/>
      <protection locked="0"/>
    </xf>
    <xf numFmtId="0" fontId="11" fillId="0" borderId="25" xfId="14" applyFont="1" applyBorder="1" applyAlignment="1" applyProtection="1">
      <alignment horizontal="center" wrapText="1"/>
      <protection locked="0"/>
    </xf>
    <xf numFmtId="0" fontId="81" fillId="22" borderId="2" xfId="14" applyFont="1" applyFill="1" applyBorder="1" applyAlignment="1" applyProtection="1">
      <alignment horizontal="left"/>
      <protection locked="0"/>
    </xf>
    <xf numFmtId="0" fontId="81" fillId="22" borderId="3" xfId="14" applyFont="1" applyFill="1" applyBorder="1" applyAlignment="1" applyProtection="1">
      <alignment horizontal="left"/>
      <protection locked="0"/>
    </xf>
    <xf numFmtId="0" fontId="81" fillId="22" borderId="4" xfId="14" applyFont="1" applyFill="1" applyBorder="1" applyAlignment="1" applyProtection="1">
      <alignment horizontal="left"/>
      <protection locked="0"/>
    </xf>
    <xf numFmtId="0" fontId="12" fillId="0" borderId="8" xfId="14" applyFont="1" applyBorder="1" applyAlignment="1" applyProtection="1">
      <alignment horizontal="left" vertical="top" wrapText="1"/>
      <protection locked="0"/>
    </xf>
    <xf numFmtId="0" fontId="12" fillId="0" borderId="0" xfId="14" applyFont="1" applyAlignment="1" applyProtection="1">
      <alignment horizontal="left" vertical="top" wrapText="1"/>
      <protection locked="0"/>
    </xf>
    <xf numFmtId="0" fontId="12" fillId="0" borderId="9" xfId="14" applyFont="1" applyBorder="1" applyAlignment="1" applyProtection="1">
      <alignment horizontal="left" vertical="top" wrapText="1"/>
      <protection locked="0"/>
    </xf>
    <xf numFmtId="172" fontId="18" fillId="22" borderId="72" xfId="14" applyNumberFormat="1" applyFont="1" applyFill="1" applyBorder="1" applyAlignment="1" applyProtection="1">
      <alignment horizontal="center" vertical="center" textRotation="90" wrapText="1"/>
      <protection locked="0"/>
    </xf>
    <xf numFmtId="172" fontId="18" fillId="22" borderId="8" xfId="14" applyNumberFormat="1" applyFont="1" applyFill="1" applyBorder="1" applyAlignment="1" applyProtection="1">
      <alignment horizontal="center" vertical="center" textRotation="90" wrapText="1"/>
      <protection locked="0"/>
    </xf>
    <xf numFmtId="172" fontId="18" fillId="22" borderId="35" xfId="14" applyNumberFormat="1" applyFont="1" applyFill="1" applyBorder="1" applyAlignment="1" applyProtection="1">
      <alignment horizontal="center" vertical="center" textRotation="90" wrapText="1"/>
      <protection locked="0"/>
    </xf>
    <xf numFmtId="172" fontId="81" fillId="22" borderId="109" xfId="14" applyNumberFormat="1" applyFont="1" applyFill="1" applyBorder="1" applyAlignment="1" applyProtection="1">
      <alignment horizontal="center" wrapText="1"/>
      <protection locked="0"/>
    </xf>
    <xf numFmtId="172" fontId="81" fillId="22" borderId="6" xfId="14" applyNumberFormat="1" applyFont="1" applyFill="1" applyBorder="1" applyAlignment="1" applyProtection="1">
      <alignment horizontal="center" wrapText="1"/>
      <protection locked="0"/>
    </xf>
    <xf numFmtId="172" fontId="81" fillId="22" borderId="74" xfId="14" applyNumberFormat="1" applyFont="1" applyFill="1" applyBorder="1" applyAlignment="1" applyProtection="1">
      <alignment horizontal="center" wrapText="1"/>
      <protection locked="0"/>
    </xf>
    <xf numFmtId="172" fontId="83" fillId="22" borderId="109" xfId="14" applyNumberFormat="1" applyFont="1" applyFill="1" applyBorder="1" applyAlignment="1" applyProtection="1">
      <alignment horizontal="center"/>
      <protection locked="0"/>
    </xf>
    <xf numFmtId="172" fontId="83" fillId="22" borderId="6" xfId="14" applyNumberFormat="1" applyFont="1" applyFill="1" applyBorder="1" applyAlignment="1" applyProtection="1">
      <alignment horizontal="center"/>
      <protection locked="0"/>
    </xf>
    <xf numFmtId="172" fontId="83" fillId="22" borderId="48" xfId="14" applyNumberFormat="1" applyFont="1" applyFill="1" applyBorder="1" applyAlignment="1" applyProtection="1">
      <alignment horizontal="center"/>
      <protection locked="0"/>
    </xf>
    <xf numFmtId="172" fontId="83" fillId="22" borderId="62" xfId="14" applyNumberFormat="1" applyFont="1" applyFill="1" applyBorder="1" applyAlignment="1" applyProtection="1">
      <alignment horizontal="center"/>
      <protection locked="0"/>
    </xf>
    <xf numFmtId="172" fontId="81" fillId="22" borderId="26" xfId="14" applyNumberFormat="1" applyFont="1" applyFill="1" applyBorder="1" applyAlignment="1" applyProtection="1">
      <alignment horizontal="center" wrapText="1"/>
      <protection locked="0"/>
    </xf>
    <xf numFmtId="172" fontId="81" fillId="22" borderId="0" xfId="14" applyNumberFormat="1" applyFont="1" applyFill="1" applyAlignment="1" applyProtection="1">
      <alignment horizontal="center" wrapText="1"/>
      <protection locked="0"/>
    </xf>
    <xf numFmtId="172" fontId="81" fillId="22" borderId="57" xfId="14" applyNumberFormat="1" applyFont="1" applyFill="1" applyBorder="1" applyAlignment="1" applyProtection="1">
      <alignment horizontal="center" wrapText="1"/>
      <protection locked="0"/>
    </xf>
    <xf numFmtId="172" fontId="83" fillId="22" borderId="26" xfId="14" applyNumberFormat="1" applyFont="1" applyFill="1" applyBorder="1" applyAlignment="1" applyProtection="1">
      <alignment horizontal="center"/>
      <protection locked="0"/>
    </xf>
    <xf numFmtId="172" fontId="83" fillId="22" borderId="0" xfId="14" applyNumberFormat="1" applyFont="1" applyFill="1" applyAlignment="1" applyProtection="1">
      <alignment horizontal="center"/>
      <protection locked="0"/>
    </xf>
    <xf numFmtId="172" fontId="83" fillId="22" borderId="15" xfId="14" applyNumberFormat="1" applyFont="1" applyFill="1" applyBorder="1" applyAlignment="1" applyProtection="1">
      <alignment horizontal="center"/>
      <protection locked="0"/>
    </xf>
    <xf numFmtId="172" fontId="83" fillId="22" borderId="16" xfId="14" applyNumberFormat="1" applyFont="1" applyFill="1" applyBorder="1" applyAlignment="1" applyProtection="1">
      <alignment horizontal="center"/>
      <protection locked="0"/>
    </xf>
    <xf numFmtId="0" fontId="11" fillId="3" borderId="74" xfId="14" applyFont="1" applyFill="1" applyBorder="1" applyAlignment="1" applyProtection="1">
      <alignment horizontal="left"/>
      <protection locked="0"/>
    </xf>
    <xf numFmtId="0" fontId="11" fillId="3" borderId="81" xfId="14" applyFont="1" applyFill="1" applyBorder="1" applyAlignment="1" applyProtection="1">
      <alignment horizontal="left"/>
      <protection locked="0"/>
    </xf>
    <xf numFmtId="0" fontId="67" fillId="0" borderId="1" xfId="14" applyFont="1" applyBorder="1" applyAlignment="1" applyProtection="1">
      <alignment horizontal="left" vertical="top" wrapText="1"/>
      <protection locked="0"/>
    </xf>
    <xf numFmtId="0" fontId="11" fillId="0" borderId="13" xfId="14" applyFont="1" applyBorder="1" applyAlignment="1" applyProtection="1">
      <alignment horizontal="left" vertical="top" wrapText="1"/>
      <protection locked="0"/>
    </xf>
    <xf numFmtId="165" fontId="11" fillId="20" borderId="26" xfId="24" applyNumberFormat="1" applyFont="1" applyFill="1" applyBorder="1" applyAlignment="1" applyProtection="1">
      <protection locked="0"/>
    </xf>
    <xf numFmtId="0" fontId="11" fillId="0" borderId="15" xfId="14" applyFont="1" applyBorder="1" applyAlignment="1" applyProtection="1">
      <alignment horizontal="justify" vertical="top" wrapText="1"/>
      <protection locked="0"/>
    </xf>
    <xf numFmtId="0" fontId="11" fillId="0" borderId="16" xfId="14" applyFont="1" applyBorder="1" applyAlignment="1" applyProtection="1">
      <alignment horizontal="justify" vertical="top" wrapText="1"/>
      <protection locked="0"/>
    </xf>
    <xf numFmtId="165" fontId="11" fillId="20" borderId="3" xfId="24" applyNumberFormat="1" applyFont="1" applyFill="1" applyBorder="1" applyAlignment="1" applyProtection="1">
      <protection locked="0"/>
    </xf>
    <xf numFmtId="0" fontId="11" fillId="20" borderId="54" xfId="14" applyFont="1" applyFill="1" applyBorder="1" applyAlignment="1" applyProtection="1">
      <alignment horizontal="left"/>
      <protection locked="0"/>
    </xf>
    <xf numFmtId="172" fontId="18" fillId="22" borderId="82" xfId="14" applyNumberFormat="1" applyFont="1" applyFill="1" applyBorder="1" applyAlignment="1" applyProtection="1">
      <alignment horizontal="center" vertical="center" textRotation="90" wrapText="1"/>
      <protection locked="0"/>
    </xf>
    <xf numFmtId="172" fontId="18" fillId="22" borderId="50" xfId="14" applyNumberFormat="1" applyFont="1" applyFill="1" applyBorder="1" applyAlignment="1" applyProtection="1">
      <alignment horizontal="center" vertical="center" textRotation="90" wrapText="1"/>
      <protection locked="0"/>
    </xf>
    <xf numFmtId="172" fontId="18" fillId="22" borderId="76" xfId="14" applyNumberFormat="1" applyFont="1" applyFill="1" applyBorder="1" applyAlignment="1" applyProtection="1">
      <alignment horizontal="center" vertical="center" textRotation="90" wrapText="1"/>
      <protection locked="0"/>
    </xf>
    <xf numFmtId="172" fontId="81" fillId="22" borderId="75" xfId="14" applyNumberFormat="1" applyFont="1" applyFill="1" applyBorder="1" applyAlignment="1" applyProtection="1">
      <alignment horizontal="center" textRotation="90" wrapText="1"/>
      <protection locked="0"/>
    </xf>
    <xf numFmtId="172" fontId="81" fillId="22" borderId="71" xfId="14" applyNumberFormat="1" applyFont="1" applyFill="1" applyBorder="1" applyAlignment="1" applyProtection="1">
      <alignment horizontal="center" textRotation="90" wrapText="1"/>
      <protection locked="0"/>
    </xf>
    <xf numFmtId="172" fontId="81" fillId="22" borderId="75" xfId="14" applyNumberFormat="1" applyFont="1" applyFill="1" applyBorder="1" applyAlignment="1" applyProtection="1">
      <alignment horizontal="center"/>
      <protection locked="0"/>
    </xf>
    <xf numFmtId="172" fontId="81" fillId="22" borderId="3" xfId="14" applyNumberFormat="1" applyFont="1" applyFill="1" applyBorder="1" applyAlignment="1" applyProtection="1">
      <alignment horizontal="center"/>
      <protection locked="0"/>
    </xf>
    <xf numFmtId="172" fontId="81" fillId="22" borderId="71" xfId="14" applyNumberFormat="1" applyFont="1" applyFill="1" applyBorder="1" applyAlignment="1" applyProtection="1">
      <alignment horizontal="center"/>
      <protection locked="0"/>
    </xf>
    <xf numFmtId="0" fontId="81" fillId="22" borderId="75" xfId="14" applyFont="1" applyFill="1" applyBorder="1" applyAlignment="1" applyProtection="1">
      <alignment horizontal="justify" wrapText="1"/>
      <protection locked="0"/>
    </xf>
    <xf numFmtId="0" fontId="81" fillId="22" borderId="4" xfId="14" applyFont="1" applyFill="1" applyBorder="1" applyAlignment="1" applyProtection="1">
      <alignment horizontal="justify" wrapText="1"/>
      <protection locked="0"/>
    </xf>
    <xf numFmtId="0" fontId="11" fillId="18" borderId="31" xfId="14" applyFont="1" applyFill="1" applyBorder="1" applyAlignment="1" applyProtection="1">
      <alignment horizontal="left"/>
      <protection locked="0"/>
    </xf>
    <xf numFmtId="0" fontId="11" fillId="18" borderId="59" xfId="14" applyFont="1" applyFill="1" applyBorder="1" applyAlignment="1" applyProtection="1">
      <alignment horizontal="left"/>
      <protection locked="0"/>
    </xf>
    <xf numFmtId="0" fontId="11" fillId="0" borderId="15" xfId="14" applyFont="1" applyBorder="1" applyAlignment="1" applyProtection="1">
      <alignment horizontal="justify" wrapText="1"/>
      <protection locked="0"/>
    </xf>
    <xf numFmtId="0" fontId="11" fillId="0" borderId="16" xfId="14" applyFont="1" applyBorder="1" applyAlignment="1" applyProtection="1">
      <alignment horizontal="justify" wrapText="1"/>
      <protection locked="0"/>
    </xf>
    <xf numFmtId="0" fontId="1" fillId="0" borderId="16" xfId="22" applyBorder="1" applyAlignment="1" applyProtection="1">
      <alignment horizontal="justify" wrapText="1"/>
      <protection locked="0"/>
    </xf>
    <xf numFmtId="0" fontId="11" fillId="0" borderId="56" xfId="14" applyFont="1" applyBorder="1" applyAlignment="1" applyProtection="1">
      <alignment horizontal="justify"/>
      <protection locked="0"/>
    </xf>
    <xf numFmtId="0" fontId="11" fillId="0" borderId="80" xfId="14" applyFont="1" applyBorder="1" applyAlignment="1" applyProtection="1">
      <alignment horizontal="justify"/>
      <protection locked="0"/>
    </xf>
    <xf numFmtId="0" fontId="11" fillId="3" borderId="71" xfId="14" applyFont="1" applyFill="1" applyBorder="1" applyAlignment="1" applyProtection="1">
      <alignment horizontal="left"/>
      <protection locked="0"/>
    </xf>
    <xf numFmtId="0" fontId="11" fillId="3" borderId="55" xfId="14" applyFont="1" applyFill="1" applyBorder="1" applyAlignment="1" applyProtection="1">
      <alignment horizontal="left"/>
      <protection locked="0"/>
    </xf>
    <xf numFmtId="0" fontId="11" fillId="20" borderId="2" xfId="14" applyFont="1" applyFill="1" applyBorder="1" applyAlignment="1" applyProtection="1">
      <alignment horizontal="center"/>
      <protection locked="0"/>
    </xf>
    <xf numFmtId="0" fontId="11" fillId="20" borderId="3" xfId="14" applyFont="1" applyFill="1" applyBorder="1" applyAlignment="1" applyProtection="1">
      <alignment horizontal="center"/>
      <protection locked="0"/>
    </xf>
    <xf numFmtId="0" fontId="11" fillId="20" borderId="4" xfId="14" applyFont="1" applyFill="1" applyBorder="1" applyAlignment="1" applyProtection="1">
      <alignment horizontal="center"/>
      <protection locked="0"/>
    </xf>
    <xf numFmtId="172" fontId="18" fillId="22" borderId="38" xfId="14" applyNumberFormat="1" applyFont="1" applyFill="1" applyBorder="1" applyAlignment="1" applyProtection="1">
      <alignment horizontal="center" vertical="center" textRotation="90" wrapText="1"/>
      <protection locked="0"/>
    </xf>
    <xf numFmtId="0" fontId="83" fillId="22" borderId="83" xfId="14" applyFont="1" applyFill="1" applyBorder="1" applyAlignment="1" applyProtection="1">
      <alignment horizontal="center"/>
      <protection locked="0"/>
    </xf>
    <xf numFmtId="0" fontId="83" fillId="22" borderId="48" xfId="14" applyFont="1" applyFill="1" applyBorder="1" applyAlignment="1" applyProtection="1">
      <alignment horizontal="center"/>
      <protection locked="0"/>
    </xf>
    <xf numFmtId="0" fontId="83" fillId="22" borderId="78" xfId="14" applyFont="1" applyFill="1" applyBorder="1" applyAlignment="1" applyProtection="1">
      <alignment horizontal="center"/>
      <protection locked="0"/>
    </xf>
    <xf numFmtId="0" fontId="81" fillId="22" borderId="58" xfId="14" applyFont="1" applyFill="1" applyBorder="1" applyAlignment="1" applyProtection="1">
      <alignment horizontal="center"/>
      <protection locked="0"/>
    </xf>
    <xf numFmtId="0" fontId="81" fillId="22" borderId="48" xfId="14" applyFont="1" applyFill="1" applyBorder="1" applyAlignment="1" applyProtection="1">
      <alignment horizontal="center"/>
      <protection locked="0"/>
    </xf>
    <xf numFmtId="0" fontId="81" fillId="22" borderId="6" xfId="14" applyFont="1" applyFill="1" applyBorder="1" applyAlignment="1" applyProtection="1">
      <alignment horizontal="center"/>
      <protection locked="0"/>
    </xf>
    <xf numFmtId="0" fontId="81" fillId="22" borderId="62" xfId="14" applyFont="1" applyFill="1" applyBorder="1" applyAlignment="1" applyProtection="1">
      <alignment horizontal="center"/>
      <protection locked="0"/>
    </xf>
    <xf numFmtId="0" fontId="11" fillId="0" borderId="33" xfId="14" applyFont="1" applyBorder="1" applyAlignment="1" applyProtection="1">
      <alignment horizontal="justify"/>
      <protection locked="0"/>
    </xf>
    <xf numFmtId="0" fontId="11" fillId="0" borderId="44" xfId="14" applyFont="1" applyBorder="1" applyAlignment="1" applyProtection="1">
      <alignment horizontal="justify"/>
      <protection locked="0"/>
    </xf>
    <xf numFmtId="0" fontId="11" fillId="0" borderId="17" xfId="14" applyFont="1" applyBorder="1" applyAlignment="1" applyProtection="1">
      <alignment horizontal="justify" wrapText="1"/>
      <protection locked="0"/>
    </xf>
    <xf numFmtId="0" fontId="38" fillId="0" borderId="19" xfId="22" applyFont="1" applyBorder="1" applyAlignment="1" applyProtection="1">
      <alignment horizontal="justify" wrapText="1"/>
      <protection locked="0"/>
    </xf>
    <xf numFmtId="0" fontId="11" fillId="3" borderId="3" xfId="14" applyFont="1" applyFill="1" applyBorder="1" applyAlignment="1" applyProtection="1">
      <alignment horizontal="left"/>
      <protection locked="0"/>
    </xf>
    <xf numFmtId="0" fontId="11" fillId="3" borderId="4" xfId="14" applyFont="1" applyFill="1" applyBorder="1" applyAlignment="1" applyProtection="1">
      <alignment horizontal="left"/>
      <protection locked="0"/>
    </xf>
    <xf numFmtId="172" fontId="18" fillId="22" borderId="51" xfId="14" applyNumberFormat="1" applyFont="1" applyFill="1" applyBorder="1" applyAlignment="1" applyProtection="1">
      <alignment horizontal="center" vertical="center" textRotation="90" wrapText="1"/>
      <protection locked="0"/>
    </xf>
    <xf numFmtId="172" fontId="81" fillId="22" borderId="83" xfId="14" applyNumberFormat="1" applyFont="1" applyFill="1" applyBorder="1" applyAlignment="1" applyProtection="1">
      <alignment horizontal="center" vertical="center" textRotation="90" wrapText="1"/>
      <protection locked="0"/>
    </xf>
    <xf numFmtId="172" fontId="81" fillId="22" borderId="48" xfId="14" applyNumberFormat="1" applyFont="1" applyFill="1" applyBorder="1" applyAlignment="1" applyProtection="1">
      <alignment horizontal="center" vertical="center" textRotation="90" wrapText="1"/>
      <protection locked="0"/>
    </xf>
    <xf numFmtId="172" fontId="81" fillId="22" borderId="78" xfId="14" applyNumberFormat="1" applyFont="1" applyFill="1" applyBorder="1" applyAlignment="1" applyProtection="1">
      <alignment horizontal="center" vertical="center" textRotation="90" wrapText="1"/>
      <protection locked="0"/>
    </xf>
    <xf numFmtId="172" fontId="81" fillId="22" borderId="58" xfId="14" applyNumberFormat="1" applyFont="1" applyFill="1" applyBorder="1" applyAlignment="1" applyProtection="1">
      <alignment horizontal="center"/>
      <protection locked="0"/>
    </xf>
    <xf numFmtId="172" fontId="81" fillId="22" borderId="48" xfId="14" applyNumberFormat="1" applyFont="1" applyFill="1" applyBorder="1" applyAlignment="1" applyProtection="1">
      <alignment horizontal="center"/>
      <protection locked="0"/>
    </xf>
    <xf numFmtId="172" fontId="81" fillId="22" borderId="62" xfId="14" applyNumberFormat="1" applyFont="1" applyFill="1" applyBorder="1" applyAlignment="1" applyProtection="1">
      <alignment horizontal="center"/>
      <protection locked="0"/>
    </xf>
    <xf numFmtId="172" fontId="81" fillId="22" borderId="23" xfId="14" applyNumberFormat="1" applyFont="1" applyFill="1" applyBorder="1" applyAlignment="1" applyProtection="1">
      <alignment horizontal="center" vertical="center" textRotation="90" wrapText="1"/>
      <protection locked="0"/>
    </xf>
    <xf numFmtId="172" fontId="81" fillId="22" borderId="10" xfId="14" applyNumberFormat="1" applyFont="1" applyFill="1" applyBorder="1" applyAlignment="1" applyProtection="1">
      <alignment horizontal="center" vertical="center" textRotation="90" wrapText="1"/>
      <protection locked="0"/>
    </xf>
    <xf numFmtId="172" fontId="81" fillId="22" borderId="31" xfId="14" applyNumberFormat="1" applyFont="1" applyFill="1" applyBorder="1" applyAlignment="1" applyProtection="1">
      <alignment horizontal="center" vertical="center" textRotation="90" wrapText="1"/>
      <protection locked="0"/>
    </xf>
    <xf numFmtId="172" fontId="81" fillId="22" borderId="30" xfId="14" applyNumberFormat="1" applyFont="1" applyFill="1" applyBorder="1" applyAlignment="1" applyProtection="1">
      <alignment horizontal="center"/>
      <protection locked="0"/>
    </xf>
    <xf numFmtId="172" fontId="81" fillId="22" borderId="10" xfId="14" applyNumberFormat="1" applyFont="1" applyFill="1" applyBorder="1" applyAlignment="1" applyProtection="1">
      <alignment horizontal="center"/>
      <protection locked="0"/>
    </xf>
    <xf numFmtId="172" fontId="81" fillId="22" borderId="0" xfId="14" applyNumberFormat="1" applyFont="1" applyFill="1" applyAlignment="1" applyProtection="1">
      <alignment horizontal="center"/>
      <protection locked="0"/>
    </xf>
    <xf numFmtId="172" fontId="81" fillId="22" borderId="11" xfId="14" applyNumberFormat="1" applyFont="1" applyFill="1" applyBorder="1" applyAlignment="1" applyProtection="1">
      <alignment horizontal="center"/>
      <protection locked="0"/>
    </xf>
    <xf numFmtId="0" fontId="11" fillId="0" borderId="15" xfId="14" applyFont="1" applyBorder="1" applyAlignment="1" applyProtection="1">
      <alignment horizontal="justify" vertical="center" wrapText="1"/>
      <protection locked="0"/>
    </xf>
    <xf numFmtId="0" fontId="11" fillId="0" borderId="16" xfId="14" applyFont="1" applyBorder="1" applyAlignment="1" applyProtection="1">
      <alignment horizontal="justify" vertical="center" wrapText="1"/>
      <protection locked="0"/>
    </xf>
    <xf numFmtId="0" fontId="18" fillId="22" borderId="38" xfId="14" applyFont="1" applyFill="1" applyBorder="1" applyAlignment="1" applyProtection="1">
      <alignment horizontal="center" vertical="center" textRotation="90" wrapText="1"/>
      <protection locked="0"/>
    </xf>
    <xf numFmtId="0" fontId="18" fillId="22" borderId="42" xfId="14" applyFont="1" applyFill="1" applyBorder="1" applyAlignment="1" applyProtection="1">
      <alignment horizontal="center" vertical="center" textRotation="90" wrapText="1"/>
      <protection locked="0"/>
    </xf>
    <xf numFmtId="0" fontId="18" fillId="22" borderId="8" xfId="14" applyFont="1" applyFill="1" applyBorder="1" applyAlignment="1" applyProtection="1">
      <alignment horizontal="center" vertical="center" textRotation="90" wrapText="1"/>
      <protection locked="0"/>
    </xf>
    <xf numFmtId="0" fontId="18" fillId="22" borderId="52" xfId="14" applyFont="1" applyFill="1" applyBorder="1" applyAlignment="1" applyProtection="1">
      <alignment horizontal="center" vertical="center" textRotation="90" wrapText="1"/>
      <protection locked="0"/>
    </xf>
    <xf numFmtId="0" fontId="1" fillId="0" borderId="16" xfId="22" applyBorder="1" applyAlignment="1" applyProtection="1">
      <alignment horizontal="justify" vertical="top" wrapText="1"/>
      <protection locked="0"/>
    </xf>
    <xf numFmtId="172" fontId="81" fillId="22" borderId="10" xfId="14" applyNumberFormat="1" applyFont="1" applyFill="1" applyBorder="1" applyAlignment="1" applyProtection="1">
      <alignment horizontal="center" textRotation="90" wrapText="1"/>
      <protection locked="0"/>
    </xf>
    <xf numFmtId="172" fontId="81" fillId="22" borderId="31" xfId="14" applyNumberFormat="1" applyFont="1" applyFill="1" applyBorder="1" applyAlignment="1" applyProtection="1">
      <alignment horizontal="center" textRotation="90" wrapText="1"/>
      <protection locked="0"/>
    </xf>
    <xf numFmtId="172" fontId="81" fillId="22" borderId="30" xfId="14" applyNumberFormat="1" applyFont="1" applyFill="1" applyBorder="1" applyAlignment="1" applyProtection="1">
      <alignment horizontal="left"/>
      <protection locked="0"/>
    </xf>
    <xf numFmtId="0" fontId="11" fillId="0" borderId="15" xfId="14" applyFont="1" applyBorder="1" applyAlignment="1" applyProtection="1">
      <alignment horizontal="left" wrapText="1"/>
      <protection locked="0"/>
    </xf>
    <xf numFmtId="0" fontId="11" fillId="0" borderId="16" xfId="14" applyFont="1" applyBorder="1" applyAlignment="1" applyProtection="1">
      <alignment horizontal="left" wrapText="1"/>
      <protection locked="0"/>
    </xf>
    <xf numFmtId="0" fontId="11" fillId="0" borderId="21" xfId="14" applyFont="1" applyBorder="1" applyAlignment="1" applyProtection="1">
      <alignment horizontal="left" wrapText="1"/>
      <protection locked="0"/>
    </xf>
    <xf numFmtId="0" fontId="11" fillId="0" borderId="22" xfId="14" applyFont="1" applyBorder="1" applyAlignment="1" applyProtection="1">
      <alignment horizontal="left" wrapText="1"/>
      <protection locked="0"/>
    </xf>
    <xf numFmtId="0" fontId="11" fillId="0" borderId="17" xfId="14" applyFont="1" applyBorder="1" applyAlignment="1" applyProtection="1">
      <alignment horizontal="left" wrapText="1"/>
      <protection locked="0"/>
    </xf>
    <xf numFmtId="0" fontId="11" fillId="0" borderId="19" xfId="14" applyFont="1" applyBorder="1" applyAlignment="1" applyProtection="1">
      <alignment horizontal="left" wrapText="1"/>
      <protection locked="0"/>
    </xf>
    <xf numFmtId="0" fontId="12" fillId="0" borderId="39" xfId="14" applyFont="1" applyBorder="1" applyAlignment="1" applyProtection="1">
      <alignment horizontal="left" wrapText="1"/>
      <protection locked="0"/>
    </xf>
    <xf numFmtId="0" fontId="12" fillId="0" borderId="41" xfId="14" applyFont="1" applyBorder="1" applyAlignment="1" applyProtection="1">
      <alignment horizontal="left" wrapText="1"/>
      <protection locked="0"/>
    </xf>
    <xf numFmtId="0" fontId="81" fillId="22" borderId="5" xfId="14" applyFont="1" applyFill="1" applyBorder="1" applyAlignment="1" applyProtection="1">
      <alignment horizontal="center"/>
      <protection locked="0"/>
    </xf>
    <xf numFmtId="0" fontId="81" fillId="22" borderId="7" xfId="14" applyFont="1" applyFill="1" applyBorder="1" applyAlignment="1" applyProtection="1">
      <alignment horizontal="center"/>
      <protection locked="0"/>
    </xf>
    <xf numFmtId="0" fontId="11" fillId="0" borderId="18" xfId="14" applyFont="1" applyBorder="1" applyAlignment="1" applyProtection="1">
      <alignment horizontal="justify" vertical="top" wrapText="1"/>
      <protection locked="0"/>
    </xf>
    <xf numFmtId="0" fontId="11" fillId="0" borderId="19" xfId="14" applyFont="1" applyBorder="1" applyAlignment="1" applyProtection="1">
      <alignment horizontal="justify" vertical="top" wrapText="1"/>
      <protection locked="0"/>
    </xf>
    <xf numFmtId="0" fontId="11" fillId="0" borderId="12" xfId="14" applyFont="1" applyBorder="1" applyAlignment="1" applyProtection="1">
      <alignment horizontal="justify" vertical="top" wrapText="1"/>
      <protection locked="0"/>
    </xf>
    <xf numFmtId="0" fontId="11" fillId="0" borderId="13" xfId="14" applyFont="1" applyBorder="1" applyAlignment="1" applyProtection="1">
      <alignment horizontal="justify" vertical="top" wrapText="1"/>
      <protection locked="0"/>
    </xf>
    <xf numFmtId="0" fontId="81" fillId="20" borderId="3" xfId="14" applyFont="1" applyFill="1" applyBorder="1" applyAlignment="1" applyProtection="1">
      <alignment horizontal="center" vertical="center"/>
      <protection locked="0"/>
    </xf>
    <xf numFmtId="0" fontId="81" fillId="20" borderId="4" xfId="14" applyFont="1" applyFill="1" applyBorder="1" applyAlignment="1" applyProtection="1">
      <alignment horizontal="center" vertical="center"/>
      <protection locked="0"/>
    </xf>
    <xf numFmtId="0" fontId="81" fillId="22" borderId="83" xfId="14" applyFont="1" applyFill="1" applyBorder="1" applyAlignment="1" applyProtection="1">
      <alignment horizontal="center" vertical="center" textRotation="90"/>
      <protection locked="0"/>
    </xf>
    <xf numFmtId="0" fontId="81" fillId="22" borderId="48" xfId="14" applyFont="1" applyFill="1" applyBorder="1" applyAlignment="1" applyProtection="1">
      <alignment horizontal="center" vertical="center" textRotation="90"/>
      <protection locked="0"/>
    </xf>
    <xf numFmtId="0" fontId="81" fillId="22" borderId="78" xfId="14" applyFont="1" applyFill="1" applyBorder="1" applyAlignment="1" applyProtection="1">
      <alignment horizontal="center" vertical="center" textRotation="90"/>
      <protection locked="0"/>
    </xf>
    <xf numFmtId="165" fontId="83" fillId="22" borderId="58" xfId="24" applyNumberFormat="1" applyFont="1" applyFill="1" applyBorder="1" applyAlignment="1" applyProtection="1">
      <alignment horizontal="center"/>
      <protection locked="0"/>
    </xf>
    <xf numFmtId="165" fontId="83" fillId="22" borderId="48" xfId="24" applyNumberFormat="1" applyFont="1" applyFill="1" applyBorder="1" applyAlignment="1" applyProtection="1">
      <alignment horizontal="center"/>
      <protection locked="0"/>
    </xf>
    <xf numFmtId="165" fontId="83" fillId="22" borderId="62" xfId="24" applyNumberFormat="1" applyFont="1" applyFill="1" applyBorder="1" applyAlignment="1" applyProtection="1">
      <alignment horizontal="center"/>
      <protection locked="0"/>
    </xf>
    <xf numFmtId="0" fontId="81" fillId="22" borderId="18" xfId="14" applyFont="1" applyFill="1" applyBorder="1" applyAlignment="1" applyProtection="1">
      <alignment horizontal="center" vertical="center" textRotation="90"/>
      <protection locked="0"/>
    </xf>
    <xf numFmtId="0" fontId="81" fillId="22" borderId="17" xfId="14" applyFont="1" applyFill="1" applyBorder="1" applyAlignment="1" applyProtection="1">
      <alignment horizontal="center" vertical="center" textRotation="90"/>
      <protection locked="0"/>
    </xf>
    <xf numFmtId="0" fontId="81" fillId="22" borderId="56" xfId="14" applyFont="1" applyFill="1" applyBorder="1" applyAlignment="1" applyProtection="1">
      <alignment horizontal="center" vertical="center" textRotation="90"/>
      <protection locked="0"/>
    </xf>
    <xf numFmtId="165" fontId="83" fillId="22" borderId="25" xfId="24" applyNumberFormat="1" applyFont="1" applyFill="1" applyBorder="1" applyAlignment="1" applyProtection="1">
      <alignment horizontal="center"/>
      <protection locked="0"/>
    </xf>
    <xf numFmtId="165" fontId="83" fillId="22" borderId="17" xfId="24" applyNumberFormat="1" applyFont="1" applyFill="1" applyBorder="1" applyAlignment="1" applyProtection="1">
      <alignment horizontal="center"/>
      <protection locked="0"/>
    </xf>
    <xf numFmtId="165" fontId="83" fillId="22" borderId="15" xfId="24" applyNumberFormat="1" applyFont="1" applyFill="1" applyBorder="1" applyAlignment="1" applyProtection="1">
      <alignment horizontal="center"/>
      <protection locked="0"/>
    </xf>
    <xf numFmtId="165" fontId="83" fillId="22" borderId="16" xfId="24" applyNumberFormat="1" applyFont="1" applyFill="1" applyBorder="1" applyAlignment="1" applyProtection="1">
      <alignment horizontal="center"/>
      <protection locked="0"/>
    </xf>
    <xf numFmtId="0" fontId="26" fillId="0" borderId="33" xfId="14" applyFont="1" applyBorder="1" applyAlignment="1" applyProtection="1">
      <alignment horizontal="justify" vertical="top"/>
      <protection locked="0"/>
    </xf>
    <xf numFmtId="0" fontId="26" fillId="0" borderId="44" xfId="14" applyFont="1" applyBorder="1" applyAlignment="1" applyProtection="1">
      <alignment horizontal="justify" vertical="top"/>
      <protection locked="0"/>
    </xf>
    <xf numFmtId="0" fontId="11" fillId="0" borderId="33" xfId="14" applyFont="1" applyBorder="1" applyAlignment="1" applyProtection="1">
      <alignment horizontal="justify" vertical="top"/>
      <protection locked="0"/>
    </xf>
    <xf numFmtId="0" fontId="11" fillId="0" borderId="44" xfId="14" applyFont="1" applyBorder="1" applyAlignment="1" applyProtection="1">
      <alignment horizontal="justify" vertical="top"/>
      <protection locked="0"/>
    </xf>
    <xf numFmtId="0" fontId="11" fillId="0" borderId="8" xfId="14" applyFont="1" applyBorder="1" applyAlignment="1" applyProtection="1">
      <alignment horizontal="justify" vertical="top" wrapText="1"/>
      <protection locked="0"/>
    </xf>
    <xf numFmtId="0" fontId="11" fillId="0" borderId="9" xfId="14" applyFont="1" applyBorder="1" applyAlignment="1" applyProtection="1">
      <alignment horizontal="justify" vertical="top" wrapText="1"/>
      <protection locked="0"/>
    </xf>
    <xf numFmtId="0" fontId="11" fillId="0" borderId="35" xfId="14" applyFont="1" applyBorder="1" applyAlignment="1" applyProtection="1">
      <alignment horizontal="center" vertical="center"/>
      <protection locked="0"/>
    </xf>
    <xf numFmtId="0" fontId="11" fillId="0" borderId="60" xfId="14" applyFont="1" applyBorder="1" applyAlignment="1" applyProtection="1">
      <alignment horizontal="center" vertical="center"/>
      <protection locked="0"/>
    </xf>
    <xf numFmtId="172" fontId="4" fillId="0" borderId="0" xfId="14" applyNumberFormat="1" applyAlignment="1" applyProtection="1">
      <alignment horizontal="left" wrapText="1"/>
      <protection locked="0"/>
    </xf>
    <xf numFmtId="0" fontId="0" fillId="0" borderId="0" xfId="22" applyFont="1" applyAlignment="1" applyProtection="1">
      <alignment horizontal="justify" vertical="top" wrapText="1"/>
      <protection locked="0"/>
    </xf>
    <xf numFmtId="0" fontId="11" fillId="0" borderId="15" xfId="14" applyFont="1" applyBorder="1" applyAlignment="1" applyProtection="1">
      <alignment horizontal="justify" vertical="top"/>
      <protection locked="0"/>
    </xf>
    <xf numFmtId="0" fontId="11" fillId="0" borderId="16" xfId="14" applyFont="1" applyBorder="1" applyAlignment="1" applyProtection="1">
      <alignment horizontal="justify" vertical="top"/>
      <protection locked="0"/>
    </xf>
    <xf numFmtId="0" fontId="11" fillId="0" borderId="17" xfId="14" applyFont="1" applyBorder="1" applyAlignment="1" applyProtection="1">
      <alignment horizontal="justify" vertical="center"/>
      <protection locked="0"/>
    </xf>
    <xf numFmtId="0" fontId="11" fillId="0" borderId="19" xfId="14" applyFont="1" applyBorder="1" applyAlignment="1" applyProtection="1">
      <alignment horizontal="justify" vertical="center"/>
      <protection locked="0"/>
    </xf>
    <xf numFmtId="0" fontId="11" fillId="3" borderId="71" xfId="14" applyFont="1" applyFill="1" applyBorder="1" applyAlignment="1" applyProtection="1">
      <alignment horizontal="justify" vertical="top"/>
      <protection locked="0"/>
    </xf>
    <xf numFmtId="0" fontId="11" fillId="3" borderId="55" xfId="14" applyFont="1" applyFill="1" applyBorder="1" applyAlignment="1" applyProtection="1">
      <alignment horizontal="justify" vertical="top"/>
      <protection locked="0"/>
    </xf>
    <xf numFmtId="0" fontId="11" fillId="20" borderId="8" xfId="14" applyFont="1" applyFill="1" applyBorder="1" applyAlignment="1" applyProtection="1">
      <alignment horizontal="center"/>
      <protection locked="0"/>
    </xf>
    <xf numFmtId="0" fontId="11" fillId="20" borderId="0" xfId="14" applyFont="1" applyFill="1" applyAlignment="1" applyProtection="1">
      <alignment horizontal="center"/>
      <protection locked="0"/>
    </xf>
    <xf numFmtId="0" fontId="11" fillId="20" borderId="9" xfId="14" applyFont="1" applyFill="1" applyBorder="1" applyAlignment="1" applyProtection="1">
      <alignment horizontal="center"/>
      <protection locked="0"/>
    </xf>
    <xf numFmtId="0" fontId="11" fillId="3" borderId="53" xfId="14" applyFont="1" applyFill="1" applyBorder="1" applyAlignment="1" applyProtection="1">
      <alignment horizontal="left"/>
      <protection locked="0"/>
    </xf>
    <xf numFmtId="0" fontId="83" fillId="20" borderId="2" xfId="14" applyFont="1" applyFill="1" applyBorder="1" applyAlignment="1" applyProtection="1">
      <alignment horizontal="center"/>
      <protection locked="0"/>
    </xf>
    <xf numFmtId="0" fontId="83" fillId="20" borderId="3" xfId="14" applyFont="1" applyFill="1" applyBorder="1" applyAlignment="1" applyProtection="1">
      <alignment horizontal="center"/>
      <protection locked="0"/>
    </xf>
    <xf numFmtId="0" fontId="83" fillId="20" borderId="4" xfId="14" applyFont="1" applyFill="1" applyBorder="1" applyAlignment="1" applyProtection="1">
      <alignment horizontal="center"/>
      <protection locked="0"/>
    </xf>
    <xf numFmtId="0" fontId="18" fillId="22" borderId="49" xfId="14" applyFont="1" applyFill="1" applyBorder="1" applyAlignment="1" applyProtection="1">
      <alignment horizontal="center" vertical="center" textRotation="90" wrapText="1"/>
      <protection locked="0"/>
    </xf>
    <xf numFmtId="0" fontId="18" fillId="22" borderId="50" xfId="14" applyFont="1" applyFill="1" applyBorder="1" applyAlignment="1" applyProtection="1">
      <alignment horizontal="center" vertical="center" textRotation="90" wrapText="1"/>
      <protection locked="0"/>
    </xf>
    <xf numFmtId="0" fontId="18" fillId="22" borderId="51" xfId="14" applyFont="1" applyFill="1" applyBorder="1" applyAlignment="1" applyProtection="1">
      <alignment horizontal="center" vertical="center" textRotation="90" wrapText="1"/>
      <protection locked="0"/>
    </xf>
    <xf numFmtId="0" fontId="81" fillId="22" borderId="0" xfId="14" applyFont="1" applyFill="1" applyAlignment="1" applyProtection="1">
      <alignment horizontal="center" vertical="center" textRotation="90" wrapText="1"/>
      <protection locked="0"/>
    </xf>
    <xf numFmtId="0" fontId="81" fillId="22" borderId="57" xfId="14" applyFont="1" applyFill="1" applyBorder="1" applyAlignment="1" applyProtection="1">
      <alignment horizontal="center" vertical="center" textRotation="90" wrapText="1"/>
      <protection locked="0"/>
    </xf>
    <xf numFmtId="0" fontId="81" fillId="22" borderId="26" xfId="14" applyFont="1" applyFill="1" applyBorder="1" applyAlignment="1" applyProtection="1">
      <alignment horizontal="center"/>
      <protection locked="0"/>
    </xf>
    <xf numFmtId="0" fontId="81" fillId="22" borderId="0" xfId="14" applyFont="1" applyFill="1" applyAlignment="1" applyProtection="1">
      <alignment horizontal="center"/>
      <protection locked="0"/>
    </xf>
    <xf numFmtId="0" fontId="81" fillId="22" borderId="10" xfId="14" applyFont="1" applyFill="1" applyBorder="1" applyAlignment="1" applyProtection="1">
      <alignment horizontal="center"/>
      <protection locked="0"/>
    </xf>
    <xf numFmtId="0" fontId="81" fillId="22" borderId="11" xfId="14" applyFont="1" applyFill="1" applyBorder="1" applyAlignment="1" applyProtection="1">
      <alignment horizontal="center"/>
      <protection locked="0"/>
    </xf>
    <xf numFmtId="0" fontId="11" fillId="0" borderId="79" xfId="14" applyFont="1" applyBorder="1" applyAlignment="1" applyProtection="1">
      <alignment horizontal="center" vertical="center"/>
      <protection locked="0"/>
    </xf>
    <xf numFmtId="0" fontId="4" fillId="0" borderId="0" xfId="0" applyFont="1" applyAlignment="1">
      <alignment horizontal="justify" vertical="top" wrapText="1"/>
    </xf>
    <xf numFmtId="0" fontId="13" fillId="0" borderId="0" xfId="0" applyFont="1" applyAlignment="1">
      <alignment horizontal="justify" vertical="top" wrapText="1"/>
    </xf>
    <xf numFmtId="0" fontId="4" fillId="0" borderId="0" xfId="0" applyFont="1" applyAlignment="1">
      <alignment horizontal="justify" vertical="top"/>
    </xf>
    <xf numFmtId="0" fontId="18" fillId="20" borderId="5" xfId="0" applyFont="1" applyFill="1" applyBorder="1" applyAlignment="1" applyProtection="1">
      <alignment horizontal="center"/>
      <protection locked="0"/>
    </xf>
    <xf numFmtId="0" fontId="18" fillId="20" borderId="6" xfId="0" applyFont="1" applyFill="1" applyBorder="1" applyAlignment="1" applyProtection="1">
      <alignment horizontal="center"/>
      <protection locked="0"/>
    </xf>
    <xf numFmtId="0" fontId="18" fillId="20" borderId="7" xfId="0" applyFont="1" applyFill="1" applyBorder="1" applyAlignment="1" applyProtection="1">
      <alignment horizontal="center"/>
      <protection locked="0"/>
    </xf>
    <xf numFmtId="38" fontId="13" fillId="0" borderId="40" xfId="15" applyNumberFormat="1" applyFont="1" applyFill="1" applyBorder="1" applyAlignment="1">
      <alignment horizontal="right"/>
    </xf>
    <xf numFmtId="38" fontId="13" fillId="0" borderId="41" xfId="15" applyNumberFormat="1" applyFont="1" applyFill="1" applyBorder="1" applyAlignment="1">
      <alignment horizontal="right"/>
    </xf>
    <xf numFmtId="38" fontId="13" fillId="0" borderId="43" xfId="15" applyNumberFormat="1" applyFont="1" applyFill="1" applyBorder="1" applyAlignment="1">
      <alignment horizontal="right"/>
    </xf>
    <xf numFmtId="38" fontId="13" fillId="0" borderId="34" xfId="15" applyNumberFormat="1" applyFont="1" applyFill="1" applyBorder="1" applyAlignment="1">
      <alignment horizontal="right"/>
    </xf>
    <xf numFmtId="38" fontId="13" fillId="0" borderId="44" xfId="15" applyNumberFormat="1" applyFont="1" applyFill="1" applyBorder="1" applyAlignment="1">
      <alignment horizontal="right"/>
    </xf>
    <xf numFmtId="38" fontId="13" fillId="0" borderId="39" xfId="15" applyNumberFormat="1" applyFont="1" applyFill="1" applyBorder="1" applyAlignment="1">
      <alignment horizontal="right"/>
    </xf>
    <xf numFmtId="0" fontId="63" fillId="20" borderId="2" xfId="0" applyFont="1" applyFill="1" applyBorder="1" applyAlignment="1">
      <alignment horizontal="center"/>
    </xf>
    <xf numFmtId="0" fontId="63" fillId="20" borderId="3" xfId="0" applyFont="1" applyFill="1" applyBorder="1" applyAlignment="1">
      <alignment horizontal="center"/>
    </xf>
    <xf numFmtId="0" fontId="63" fillId="20" borderId="4" xfId="0" applyFont="1" applyFill="1" applyBorder="1" applyAlignment="1">
      <alignment horizontal="center"/>
    </xf>
    <xf numFmtId="44" fontId="13" fillId="0" borderId="32" xfId="20" applyNumberFormat="1" applyFont="1" applyBorder="1" applyAlignment="1">
      <alignment horizontal="center"/>
    </xf>
    <xf numFmtId="44" fontId="13" fillId="0" borderId="33" xfId="20" applyNumberFormat="1" applyFont="1" applyBorder="1" applyAlignment="1">
      <alignment horizontal="center"/>
    </xf>
    <xf numFmtId="0" fontId="18" fillId="20" borderId="109" xfId="0" applyFont="1" applyFill="1" applyBorder="1" applyAlignment="1">
      <alignment horizontal="center"/>
    </xf>
    <xf numFmtId="0" fontId="18" fillId="20" borderId="5" xfId="0" applyFont="1" applyFill="1" applyBorder="1" applyAlignment="1">
      <alignment horizontal="center"/>
    </xf>
    <xf numFmtId="14" fontId="18" fillId="20" borderId="8" xfId="0" applyNumberFormat="1" applyFont="1" applyFill="1" applyBorder="1" applyAlignment="1">
      <alignment horizontal="center"/>
    </xf>
    <xf numFmtId="14" fontId="18" fillId="20" borderId="0" xfId="0" applyNumberFormat="1" applyFont="1" applyFill="1" applyAlignment="1">
      <alignment horizontal="center"/>
    </xf>
    <xf numFmtId="14" fontId="18" fillId="20" borderId="26" xfId="0" applyNumberFormat="1" applyFont="1" applyFill="1" applyBorder="1" applyAlignment="1">
      <alignment horizontal="center"/>
    </xf>
    <xf numFmtId="0" fontId="18" fillId="20" borderId="26" xfId="0" applyFont="1" applyFill="1" applyBorder="1" applyAlignment="1">
      <alignment horizontal="center"/>
    </xf>
    <xf numFmtId="0" fontId="18" fillId="20" borderId="9" xfId="0" applyFont="1" applyFill="1" applyBorder="1" applyAlignment="1">
      <alignment horizontal="center"/>
    </xf>
    <xf numFmtId="38" fontId="13" fillId="0" borderId="8" xfId="18" applyNumberFormat="1" applyFont="1" applyBorder="1" applyAlignment="1">
      <alignment horizontal="right"/>
    </xf>
    <xf numFmtId="38" fontId="13" fillId="0" borderId="9" xfId="18" applyNumberFormat="1" applyFont="1" applyBorder="1" applyAlignment="1">
      <alignment horizontal="right"/>
    </xf>
    <xf numFmtId="38" fontId="3" fillId="0" borderId="114" xfId="18" applyNumberFormat="1" applyFont="1" applyBorder="1" applyAlignment="1">
      <alignment horizontal="right"/>
    </xf>
    <xf numFmtId="38" fontId="3" fillId="0" borderId="112" xfId="18" applyNumberFormat="1" applyFont="1" applyBorder="1" applyAlignment="1">
      <alignment horizontal="right"/>
    </xf>
    <xf numFmtId="38" fontId="3" fillId="0" borderId="12" xfId="18" applyNumberFormat="1" applyFont="1" applyBorder="1" applyAlignment="1">
      <alignment horizontal="right"/>
    </xf>
    <xf numFmtId="38" fontId="3" fillId="0" borderId="13" xfId="18" applyNumberFormat="1" applyFont="1" applyBorder="1" applyAlignment="1">
      <alignment horizontal="right"/>
    </xf>
    <xf numFmtId="38" fontId="4" fillId="0" borderId="83" xfId="18" applyNumberFormat="1" applyFont="1" applyBorder="1" applyAlignment="1">
      <alignment horizontal="right"/>
    </xf>
    <xf numFmtId="38" fontId="4" fillId="0" borderId="62" xfId="18" applyNumberFormat="1" applyFont="1" applyBorder="1" applyAlignment="1">
      <alignment horizontal="right"/>
    </xf>
    <xf numFmtId="38" fontId="4" fillId="0" borderId="43" xfId="15" applyNumberFormat="1" applyFont="1" applyFill="1" applyBorder="1" applyAlignment="1">
      <alignment horizontal="right"/>
    </xf>
    <xf numFmtId="38" fontId="4" fillId="0" borderId="34" xfId="15" applyNumberFormat="1" applyFont="1" applyFill="1" applyBorder="1" applyAlignment="1">
      <alignment horizontal="right"/>
    </xf>
    <xf numFmtId="38" fontId="4" fillId="0" borderId="44" xfId="15" applyNumberFormat="1" applyFont="1" applyFill="1" applyBorder="1" applyAlignment="1">
      <alignment horizontal="right"/>
    </xf>
    <xf numFmtId="38" fontId="13" fillId="0" borderId="45" xfId="15" applyNumberFormat="1" applyFont="1" applyFill="1" applyBorder="1" applyAlignment="1">
      <alignment horizontal="right"/>
    </xf>
    <xf numFmtId="38" fontId="13" fillId="0" borderId="46" xfId="15" applyNumberFormat="1" applyFont="1" applyFill="1" applyBorder="1" applyAlignment="1">
      <alignment horizontal="right"/>
    </xf>
    <xf numFmtId="38" fontId="13" fillId="0" borderId="47" xfId="15" applyNumberFormat="1" applyFont="1" applyFill="1" applyBorder="1" applyAlignment="1">
      <alignment horizontal="right"/>
    </xf>
    <xf numFmtId="0" fontId="14"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49" fontId="18" fillId="20" borderId="38" xfId="0" applyNumberFormat="1" applyFont="1" applyFill="1" applyBorder="1" applyAlignment="1">
      <alignment horizontal="center" wrapText="1"/>
    </xf>
    <xf numFmtId="49" fontId="18" fillId="20" borderId="52" xfId="0" applyNumberFormat="1" applyFont="1" applyFill="1" applyBorder="1" applyAlignment="1">
      <alignment horizontal="center" wrapText="1"/>
    </xf>
    <xf numFmtId="0" fontId="18" fillId="20" borderId="52" xfId="0" applyFont="1" applyFill="1" applyBorder="1" applyAlignment="1">
      <alignment horizontal="center" vertical="center" wrapText="1"/>
    </xf>
    <xf numFmtId="0" fontId="33" fillId="0" borderId="39" xfId="0" applyFont="1" applyBorder="1" applyAlignment="1"/>
    <xf numFmtId="0" fontId="33" fillId="0" borderId="40" xfId="0" applyFont="1" applyBorder="1" applyAlignment="1"/>
    <xf numFmtId="0" fontId="33" fillId="0" borderId="41" xfId="0" applyFont="1" applyBorder="1" applyAlignment="1"/>
    <xf numFmtId="0" fontId="33" fillId="0" borderId="43" xfId="0" applyFont="1" applyBorder="1" applyAlignment="1"/>
    <xf numFmtId="0" fontId="33" fillId="0" borderId="34" xfId="0" applyFont="1" applyBorder="1" applyAlignment="1"/>
    <xf numFmtId="0" fontId="33" fillId="0" borderId="44" xfId="0" applyFont="1" applyBorder="1" applyAlignment="1"/>
    <xf numFmtId="0" fontId="33" fillId="0" borderId="45" xfId="0" applyFont="1" applyBorder="1" applyAlignment="1"/>
    <xf numFmtId="0" fontId="33" fillId="0" borderId="46" xfId="0" applyFont="1" applyBorder="1" applyAlignment="1"/>
    <xf numFmtId="0" fontId="33" fillId="0" borderId="47" xfId="0" applyFont="1" applyBorder="1" applyAlignment="1"/>
    <xf numFmtId="0" fontId="33" fillId="0" borderId="58" xfId="0" applyFont="1" applyBorder="1" applyAlignment="1"/>
    <xf numFmtId="0" fontId="33" fillId="0" borderId="48" xfId="0" applyFont="1" applyBorder="1" applyAlignment="1"/>
    <xf numFmtId="0" fontId="33" fillId="0" borderId="62" xfId="0" applyFont="1" applyBorder="1" applyAlignment="1"/>
    <xf numFmtId="0" fontId="33" fillId="0" borderId="30" xfId="0" applyFont="1" applyBorder="1" applyAlignment="1"/>
    <xf numFmtId="0" fontId="33" fillId="0" borderId="10" xfId="0" applyFont="1" applyBorder="1" applyAlignment="1"/>
    <xf numFmtId="0" fontId="33" fillId="0" borderId="11" xfId="0" applyFont="1" applyBorder="1" applyAlignment="1"/>
    <xf numFmtId="0" fontId="77" fillId="22" borderId="10" xfId="22" applyFont="1" applyFill="1" applyBorder="1" applyAlignment="1" applyProtection="1">
      <protection locked="0"/>
    </xf>
    <xf numFmtId="0" fontId="77" fillId="22" borderId="0" xfId="22" applyFont="1" applyFill="1" applyAlignment="1" applyProtection="1">
      <protection locked="0"/>
    </xf>
    <xf numFmtId="0" fontId="1" fillId="20" borderId="3" xfId="22" applyFill="1" applyBorder="1" applyAlignment="1" applyProtection="1">
      <protection locked="0"/>
    </xf>
    <xf numFmtId="0" fontId="1" fillId="20" borderId="71" xfId="22" applyFill="1" applyBorder="1" applyAlignment="1" applyProtection="1">
      <protection locked="0"/>
    </xf>
    <xf numFmtId="0" fontId="1" fillId="20" borderId="0" xfId="22" applyFill="1" applyAlignment="1" applyProtection="1">
      <protection locked="0"/>
    </xf>
    <xf numFmtId="0" fontId="1" fillId="20" borderId="9" xfId="22" applyFill="1" applyBorder="1" applyAlignment="1" applyProtection="1">
      <protection locked="0"/>
    </xf>
  </cellXfs>
  <cellStyles count="51">
    <cellStyle name="Comma" xfId="1" builtinId="3"/>
    <cellStyle name="Comma 2" xfId="20" xr:uid="{AC646E27-49A1-4C5C-B975-F066CF377344}"/>
    <cellStyle name="Comma 2 2" xfId="50" xr:uid="{D0B3D458-3267-4F5C-8812-D2F023A378A6}"/>
    <cellStyle name="Comma 3 2" xfId="15" xr:uid="{00000000-0005-0000-0000-000001000000}"/>
    <cellStyle name="Comma 4" xfId="33" xr:uid="{AAFCB1B5-B05B-4692-BA45-1F6DA06E609D}"/>
    <cellStyle name="Comma 63" xfId="23" xr:uid="{7222CAB8-992F-4CC0-ADFA-25A6CC57C09F}"/>
    <cellStyle name="Comma 64" xfId="36" xr:uid="{FE2654B3-C257-4F9F-A914-841F6C6D2DB9}"/>
    <cellStyle name="Currency" xfId="2" builtinId="4"/>
    <cellStyle name="Currency 10" xfId="24" xr:uid="{61FD551D-A2DA-42B2-BF37-041A42D3B85D}"/>
    <cellStyle name="Currency 11" xfId="18" xr:uid="{00000000-0005-0000-0000-000003000000}"/>
    <cellStyle name="Currency 2" xfId="21" xr:uid="{7D8C8F6E-58ED-4641-9452-36746418B189}"/>
    <cellStyle name="Currency 2 13" xfId="44" xr:uid="{B322601A-80F5-4996-A744-06607FFD5735}"/>
    <cellStyle name="Currency 27" xfId="25" xr:uid="{3F694F40-E6CE-4B92-BC2A-3F3E1EB8F206}"/>
    <cellStyle name="Currency 28" xfId="37" xr:uid="{F7F7E17F-A086-4453-8579-F6776AF1F813}"/>
    <cellStyle name="Excel Built-in Normal" xfId="7" xr:uid="{00000000-0005-0000-0000-000004000000}"/>
    <cellStyle name="Input" xfId="31" builtinId="20"/>
    <cellStyle name="Normal" xfId="0" builtinId="0"/>
    <cellStyle name="Normal 109" xfId="4" xr:uid="{00000000-0005-0000-0000-000006000000}"/>
    <cellStyle name="Normal 111" xfId="5" xr:uid="{00000000-0005-0000-0000-000007000000}"/>
    <cellStyle name="Normal 189" xfId="22" xr:uid="{6574AB82-50BE-4BB4-954E-2B1A02452043}"/>
    <cellStyle name="Normal 190" xfId="16" xr:uid="{00000000-0005-0000-0000-000008000000}"/>
    <cellStyle name="Normal 191" xfId="46" xr:uid="{6BBD8A42-0654-44F8-90E1-B1BBB344A59E}"/>
    <cellStyle name="Normal 2" xfId="6" xr:uid="{00000000-0005-0000-0000-000009000000}"/>
    <cellStyle name="Normal 2 2" xfId="40" xr:uid="{453754D7-5CE4-43C1-B710-352D28AADF1A}"/>
    <cellStyle name="Normal 2 2 16" xfId="14" xr:uid="{00000000-0005-0000-0000-00000A000000}"/>
    <cellStyle name="Normal 2 2 3" xfId="47" xr:uid="{B1B0F577-45AC-4CAE-AF6F-846F134DE50D}"/>
    <cellStyle name="Normal 3" xfId="19" xr:uid="{5451A6F8-F58D-4F19-BE78-DF2CDEF5AFBF}"/>
    <cellStyle name="Normal 3 2" xfId="29" xr:uid="{2B55B72F-279A-48AE-AD96-550BDC69F052}"/>
    <cellStyle name="Normal 4" xfId="28" xr:uid="{E19556D5-1E99-4C50-BD9B-336F418DAAEE}"/>
    <cellStyle name="Normal 4 2" xfId="35" xr:uid="{C8CE3F6E-93EB-4AD8-B12B-F04227D2EA93}"/>
    <cellStyle name="Normal 5" xfId="41" xr:uid="{9291680A-B239-4A27-B71F-0007D6773051}"/>
    <cellStyle name="Normal 5 2" xfId="45" xr:uid="{22CE45C5-77FF-476C-8C12-49DA8F1ED296}"/>
    <cellStyle name="Normal 54" xfId="11" xr:uid="{00000000-0005-0000-0000-00000B000000}"/>
    <cellStyle name="Normal 55" xfId="10" xr:uid="{00000000-0005-0000-0000-00000C000000}"/>
    <cellStyle name="Normal 57" xfId="8" xr:uid="{00000000-0005-0000-0000-00000D000000}"/>
    <cellStyle name="Normal 6" xfId="49" xr:uid="{3AE58B2D-F81A-4BA7-B223-0F9F9F0F4E37}"/>
    <cellStyle name="Normal 60" xfId="9" xr:uid="{00000000-0005-0000-0000-00000E000000}"/>
    <cellStyle name="Normal 61" xfId="12" xr:uid="{00000000-0005-0000-0000-00000F000000}"/>
    <cellStyle name="Normal 62" xfId="13" xr:uid="{00000000-0005-0000-0000-000010000000}"/>
    <cellStyle name="Normal_Blank ALTCS QTRLY REPORT" xfId="39" xr:uid="{0ED28509-A0FE-4138-88E3-36CBC7AEA86B}"/>
    <cellStyle name="Normal_Medical_Loss_Report_Report_CMO Template" xfId="26" xr:uid="{5EF90C0C-4D63-4526-AE9E-128FB0FAFD4D}"/>
    <cellStyle name="Note" xfId="32" builtinId="10"/>
    <cellStyle name="Note 17" xfId="43" xr:uid="{CB683F5B-720C-497A-BF3F-A55563A01ADE}"/>
    <cellStyle name="Note 2" xfId="42" xr:uid="{C8BF6085-471E-4231-8A1A-D85F6F577D59}"/>
    <cellStyle name="Note 3" xfId="48" xr:uid="{A6590FDE-2C46-414E-B2B9-BF898D87170B}"/>
    <cellStyle name="Percent" xfId="3" builtinId="5"/>
    <cellStyle name="Percent 10" xfId="27" xr:uid="{07569A4B-F3B0-499B-95C1-8119FB6844B4}"/>
    <cellStyle name="Percent 2" xfId="17" xr:uid="{00000000-0005-0000-0000-000012000000}"/>
    <cellStyle name="Percent 3" xfId="30" xr:uid="{56B71FF0-FB10-4545-8C72-B10A537572F2}"/>
    <cellStyle name="Percent 4" xfId="34" xr:uid="{FAF3A383-F6CB-4297-886F-5C224D8BF254}"/>
    <cellStyle name="Percent 48" xfId="38" xr:uid="{633561E7-4A2E-4232-B0E1-62C7FCDA553B}"/>
  </cellStyles>
  <dxfs count="251">
    <dxf>
      <fill>
        <patternFill>
          <bgColor rgb="FFFF7C80"/>
        </patternFill>
      </fill>
    </dxf>
    <dxf>
      <font>
        <color auto="1"/>
      </font>
      <fill>
        <patternFill>
          <bgColor theme="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bgColor rgb="FFFF5050"/>
        </patternFill>
      </fill>
    </dxf>
    <dxf>
      <fill>
        <patternFill>
          <bgColor theme="0" tint="-0.34998626667073579"/>
        </patternFill>
      </fill>
    </dxf>
    <dxf>
      <font>
        <color auto="1"/>
      </font>
      <fill>
        <patternFill patternType="none">
          <bgColor auto="1"/>
        </patternFill>
      </fill>
    </dxf>
    <dxf>
      <font>
        <color auto="1"/>
      </font>
      <fill>
        <patternFill>
          <bgColor rgb="FFFF5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dxf>
    <dxf>
      <fill>
        <patternFill>
          <bgColor rgb="FFFF7C80"/>
        </patternFill>
      </fill>
    </dxf>
    <dxf>
      <fill>
        <patternFill>
          <bgColor theme="0" tint="-0.34998626667073579"/>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7C80"/>
        </patternFill>
      </fill>
    </dxf>
    <dxf>
      <fill>
        <patternFill>
          <bgColor theme="0" tint="-0.34998626667073579"/>
        </patternFill>
      </fill>
    </dxf>
    <dxf>
      <fill>
        <patternFill>
          <bgColor rgb="FFFF7C80"/>
        </patternFill>
      </fill>
    </dxf>
    <dxf>
      <fill>
        <patternFill>
          <bgColor theme="0" tint="-0.34998626667073579"/>
        </patternFill>
      </fill>
    </dxf>
    <dxf>
      <font>
        <color rgb="FFFF0000"/>
      </font>
      <fill>
        <patternFill>
          <bgColor rgb="FFFFFFFF"/>
        </patternFill>
      </fill>
    </dxf>
    <dxf>
      <font>
        <color auto="1"/>
      </font>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ill>
        <patternFill>
          <bgColor theme="0" tint="-0.34998626667073579"/>
        </patternFill>
      </fill>
    </dxf>
    <dxf>
      <fill>
        <patternFill>
          <bgColor rgb="FFFF5050"/>
        </patternFill>
      </fill>
    </dxf>
    <dxf>
      <font>
        <color rgb="FF006100"/>
      </font>
      <fill>
        <patternFill>
          <bgColor rgb="FFC6EFCE"/>
        </patternFill>
      </fill>
    </dxf>
    <dxf>
      <font>
        <color auto="1"/>
      </font>
      <fill>
        <patternFill>
          <bgColor rgb="FFFF5050"/>
        </patternFill>
      </fill>
    </dxf>
    <dxf>
      <fill>
        <patternFill>
          <bgColor theme="0" tint="-0.34998626667073579"/>
        </patternFill>
      </fill>
    </dxf>
    <dxf>
      <font>
        <color rgb="FFFF0000"/>
      </font>
      <fill>
        <patternFill>
          <bgColor rgb="FFFFFF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5050"/>
        </patternFill>
      </fill>
    </dxf>
    <dxf>
      <fill>
        <patternFill>
          <bgColor theme="0" tint="-0.34998626667073579"/>
        </patternFill>
      </fill>
    </dxf>
    <dxf>
      <font>
        <color rgb="FFFF0000"/>
      </font>
      <fill>
        <patternFill>
          <bgColor theme="0"/>
        </patternFill>
      </fill>
    </dxf>
    <dxf>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ont>
        <color rgb="FFFF0000"/>
      </font>
    </dxf>
    <dxf>
      <fill>
        <patternFill>
          <bgColor theme="8" tint="0.79998168889431442"/>
        </patternFill>
      </fill>
    </dxf>
    <dxf>
      <font>
        <color rgb="FFFF0000"/>
      </font>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theme="0" tint="-0.34998626667073579"/>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5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18DCC"/>
      <color rgb="FF712339"/>
      <color rgb="FFFF5050"/>
      <color rgb="FFFFC7CE"/>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0</xdr:row>
          <xdr:rowOff>114300</xdr:rowOff>
        </xdr:from>
        <xdr:to>
          <xdr:col>1</xdr:col>
          <xdr:colOff>133350</xdr:colOff>
          <xdr:row>0</xdr:row>
          <xdr:rowOff>127000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0</xdr:row>
          <xdr:rowOff>114300</xdr:rowOff>
        </xdr:from>
        <xdr:to>
          <xdr:col>1</xdr:col>
          <xdr:colOff>152400</xdr:colOff>
          <xdr:row>0</xdr:row>
          <xdr:rowOff>127000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0</xdr:row>
          <xdr:rowOff>114300</xdr:rowOff>
        </xdr:from>
        <xdr:to>
          <xdr:col>0</xdr:col>
          <xdr:colOff>133350</xdr:colOff>
          <xdr:row>0</xdr:row>
          <xdr:rowOff>127000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0</xdr:col>
          <xdr:colOff>152400</xdr:colOff>
          <xdr:row>0</xdr:row>
          <xdr:rowOff>127000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352425</xdr:colOff>
      <xdr:row>7</xdr:row>
      <xdr:rowOff>95249</xdr:rowOff>
    </xdr:from>
    <xdr:to>
      <xdr:col>5</xdr:col>
      <xdr:colOff>19049</xdr:colOff>
      <xdr:row>7</xdr:row>
      <xdr:rowOff>171448</xdr:rowOff>
    </xdr:to>
    <xdr:sp macro="" textlink="">
      <xdr:nvSpPr>
        <xdr:cNvPr id="6" name="Arrow: Bent-Up 5">
          <a:extLst>
            <a:ext uri="{FF2B5EF4-FFF2-40B4-BE49-F238E27FC236}">
              <a16:creationId xmlns:a16="http://schemas.microsoft.com/office/drawing/2014/main" id="{00000000-0008-0000-0E00-000006000000}"/>
            </a:ext>
          </a:extLst>
        </xdr:cNvPr>
        <xdr:cNvSpPr/>
      </xdr:nvSpPr>
      <xdr:spPr>
        <a:xfrm rot="10800000">
          <a:off x="1524000" y="1114424"/>
          <a:ext cx="37433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7" name="Arrow: Bent-Up 6">
          <a:extLst>
            <a:ext uri="{FF2B5EF4-FFF2-40B4-BE49-F238E27FC236}">
              <a16:creationId xmlns:a16="http://schemas.microsoft.com/office/drawing/2014/main" id="{00000000-0008-0000-0E00-000007000000}"/>
            </a:ext>
          </a:extLst>
        </xdr:cNvPr>
        <xdr:cNvSpPr/>
      </xdr:nvSpPr>
      <xdr:spPr>
        <a:xfrm rot="10800000" flipH="1">
          <a:off x="6899530" y="14698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8" name="Arrow: Bent-Up 7">
          <a:extLst>
            <a:ext uri="{FF2B5EF4-FFF2-40B4-BE49-F238E27FC236}">
              <a16:creationId xmlns:a16="http://schemas.microsoft.com/office/drawing/2014/main" id="{00000000-0008-0000-0E00-000008000000}"/>
            </a:ext>
          </a:extLst>
        </xdr:cNvPr>
        <xdr:cNvSpPr/>
      </xdr:nvSpPr>
      <xdr:spPr>
        <a:xfrm rot="16200000">
          <a:off x="11396662" y="1404938"/>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9" name="Arrow: Bent-Up 8">
          <a:extLst>
            <a:ext uri="{FF2B5EF4-FFF2-40B4-BE49-F238E27FC236}">
              <a16:creationId xmlns:a16="http://schemas.microsoft.com/office/drawing/2014/main" id="{00000000-0008-0000-0E00-000009000000}"/>
            </a:ext>
          </a:extLst>
        </xdr:cNvPr>
        <xdr:cNvSpPr/>
      </xdr:nvSpPr>
      <xdr:spPr>
        <a:xfrm rot="5400000" flipV="1">
          <a:off x="11379708" y="2641858"/>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28</xdr:row>
      <xdr:rowOff>95249</xdr:rowOff>
    </xdr:from>
    <xdr:to>
      <xdr:col>5</xdr:col>
      <xdr:colOff>19049</xdr:colOff>
      <xdr:row>28</xdr:row>
      <xdr:rowOff>171448</xdr:rowOff>
    </xdr:to>
    <xdr:sp macro="" textlink="">
      <xdr:nvSpPr>
        <xdr:cNvPr id="10" name="Arrow: Bent-Up 9">
          <a:extLst>
            <a:ext uri="{FF2B5EF4-FFF2-40B4-BE49-F238E27FC236}">
              <a16:creationId xmlns:a16="http://schemas.microsoft.com/office/drawing/2014/main" id="{00000000-0008-0000-0E00-00000A000000}"/>
            </a:ext>
          </a:extLst>
        </xdr:cNvPr>
        <xdr:cNvSpPr/>
      </xdr:nvSpPr>
      <xdr:spPr>
        <a:xfrm rot="10800000">
          <a:off x="1514475" y="1447799"/>
          <a:ext cx="43529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28</xdr:row>
      <xdr:rowOff>88772</xdr:rowOff>
    </xdr:from>
    <xdr:to>
      <xdr:col>9</xdr:col>
      <xdr:colOff>752476</xdr:colOff>
      <xdr:row>28</xdr:row>
      <xdr:rowOff>161924</xdr:rowOff>
    </xdr:to>
    <xdr:sp macro="" textlink="">
      <xdr:nvSpPr>
        <xdr:cNvPr id="11" name="Arrow: Bent-Up 10">
          <a:extLst>
            <a:ext uri="{FF2B5EF4-FFF2-40B4-BE49-F238E27FC236}">
              <a16:creationId xmlns:a16="http://schemas.microsoft.com/office/drawing/2014/main" id="{00000000-0008-0000-0E00-00000B000000}"/>
            </a:ext>
          </a:extLst>
        </xdr:cNvPr>
        <xdr:cNvSpPr/>
      </xdr:nvSpPr>
      <xdr:spPr>
        <a:xfrm rot="10800000" flipH="1">
          <a:off x="6937630" y="5889497"/>
          <a:ext cx="43494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12" name="Arrow: Bent-Up 11">
          <a:extLst>
            <a:ext uri="{FF2B5EF4-FFF2-40B4-BE49-F238E27FC236}">
              <a16:creationId xmlns:a16="http://schemas.microsoft.com/office/drawing/2014/main" id="{00000000-0008-0000-0E00-00000C000000}"/>
            </a:ext>
          </a:extLst>
        </xdr:cNvPr>
        <xdr:cNvSpPr/>
      </xdr:nvSpPr>
      <xdr:spPr>
        <a:xfrm rot="16200000">
          <a:off x="13034962" y="17383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13" name="Arrow: Bent-Up 12">
          <a:extLst>
            <a:ext uri="{FF2B5EF4-FFF2-40B4-BE49-F238E27FC236}">
              <a16:creationId xmlns:a16="http://schemas.microsoft.com/office/drawing/2014/main" id="{00000000-0008-0000-0E00-00000D000000}"/>
            </a:ext>
          </a:extLst>
        </xdr:cNvPr>
        <xdr:cNvSpPr/>
      </xdr:nvSpPr>
      <xdr:spPr>
        <a:xfrm rot="5400000" flipV="1">
          <a:off x="13018008" y="2975233"/>
          <a:ext cx="8229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7</xdr:row>
      <xdr:rowOff>95249</xdr:rowOff>
    </xdr:from>
    <xdr:to>
      <xdr:col>5</xdr:col>
      <xdr:colOff>19049</xdr:colOff>
      <xdr:row>7</xdr:row>
      <xdr:rowOff>171448</xdr:rowOff>
    </xdr:to>
    <xdr:sp macro="" textlink="">
      <xdr:nvSpPr>
        <xdr:cNvPr id="22" name="Arrow: Bent-Up 21">
          <a:extLst>
            <a:ext uri="{FF2B5EF4-FFF2-40B4-BE49-F238E27FC236}">
              <a16:creationId xmlns:a16="http://schemas.microsoft.com/office/drawing/2014/main" id="{00000000-0008-0000-0E00-000016000000}"/>
            </a:ext>
          </a:extLst>
        </xdr:cNvPr>
        <xdr:cNvSpPr/>
      </xdr:nvSpPr>
      <xdr:spPr>
        <a:xfrm rot="10800000">
          <a:off x="1571625" y="140334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1051180</xdr:colOff>
      <xdr:row>7</xdr:row>
      <xdr:rowOff>98297</xdr:rowOff>
    </xdr:from>
    <xdr:to>
      <xdr:col>9</xdr:col>
      <xdr:colOff>714376</xdr:colOff>
      <xdr:row>7</xdr:row>
      <xdr:rowOff>171449</xdr:rowOff>
    </xdr:to>
    <xdr:sp macro="" textlink="">
      <xdr:nvSpPr>
        <xdr:cNvPr id="23" name="Arrow: Bent-Up 22">
          <a:extLst>
            <a:ext uri="{FF2B5EF4-FFF2-40B4-BE49-F238E27FC236}">
              <a16:creationId xmlns:a16="http://schemas.microsoft.com/office/drawing/2014/main" id="{00000000-0008-0000-0E00-000017000000}"/>
            </a:ext>
          </a:extLst>
        </xdr:cNvPr>
        <xdr:cNvSpPr/>
      </xdr:nvSpPr>
      <xdr:spPr>
        <a:xfrm rot="10800000" flipH="1">
          <a:off x="7172580" y="1406397"/>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9</xdr:row>
      <xdr:rowOff>66675</xdr:rowOff>
    </xdr:from>
    <xdr:to>
      <xdr:col>11</xdr:col>
      <xdr:colOff>323850</xdr:colOff>
      <xdr:row>9</xdr:row>
      <xdr:rowOff>152400</xdr:rowOff>
    </xdr:to>
    <xdr:sp macro="" textlink="">
      <xdr:nvSpPr>
        <xdr:cNvPr id="24" name="Arrow: Bent-Up 23">
          <a:extLst>
            <a:ext uri="{FF2B5EF4-FFF2-40B4-BE49-F238E27FC236}">
              <a16:creationId xmlns:a16="http://schemas.microsoft.com/office/drawing/2014/main" id="{00000000-0008-0000-0E00-000018000000}"/>
            </a:ext>
          </a:extLst>
        </xdr:cNvPr>
        <xdr:cNvSpPr/>
      </xdr:nvSpPr>
      <xdr:spPr>
        <a:xfrm rot="16200000">
          <a:off x="13631862" y="167481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15</xdr:row>
      <xdr:rowOff>161929</xdr:rowOff>
    </xdr:from>
    <xdr:to>
      <xdr:col>11</xdr:col>
      <xdr:colOff>304800</xdr:colOff>
      <xdr:row>16</xdr:row>
      <xdr:rowOff>53725</xdr:rowOff>
    </xdr:to>
    <xdr:sp macro="" textlink="">
      <xdr:nvSpPr>
        <xdr:cNvPr id="25" name="Arrow: Bent-Up 24">
          <a:extLst>
            <a:ext uri="{FF2B5EF4-FFF2-40B4-BE49-F238E27FC236}">
              <a16:creationId xmlns:a16="http://schemas.microsoft.com/office/drawing/2014/main" id="{00000000-0008-0000-0E00-000019000000}"/>
            </a:ext>
          </a:extLst>
        </xdr:cNvPr>
        <xdr:cNvSpPr/>
      </xdr:nvSpPr>
      <xdr:spPr>
        <a:xfrm rot="5400000" flipV="1">
          <a:off x="13618083" y="287680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352425</xdr:colOff>
      <xdr:row>29</xdr:row>
      <xdr:rowOff>95249</xdr:rowOff>
    </xdr:from>
    <xdr:to>
      <xdr:col>5</xdr:col>
      <xdr:colOff>19049</xdr:colOff>
      <xdr:row>29</xdr:row>
      <xdr:rowOff>171448</xdr:rowOff>
    </xdr:to>
    <xdr:sp macro="" textlink="">
      <xdr:nvSpPr>
        <xdr:cNvPr id="26" name="Arrow: Bent-Up 25">
          <a:extLst>
            <a:ext uri="{FF2B5EF4-FFF2-40B4-BE49-F238E27FC236}">
              <a16:creationId xmlns:a16="http://schemas.microsoft.com/office/drawing/2014/main" id="{00000000-0008-0000-0E00-00001A000000}"/>
            </a:ext>
          </a:extLst>
        </xdr:cNvPr>
        <xdr:cNvSpPr/>
      </xdr:nvSpPr>
      <xdr:spPr>
        <a:xfrm rot="10800000">
          <a:off x="1571625" y="5499099"/>
          <a:ext cx="4568824" cy="76199"/>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1089280</xdr:colOff>
      <xdr:row>29</xdr:row>
      <xdr:rowOff>88772</xdr:rowOff>
    </xdr:from>
    <xdr:to>
      <xdr:col>9</xdr:col>
      <xdr:colOff>752476</xdr:colOff>
      <xdr:row>29</xdr:row>
      <xdr:rowOff>161924</xdr:rowOff>
    </xdr:to>
    <xdr:sp macro="" textlink="">
      <xdr:nvSpPr>
        <xdr:cNvPr id="27" name="Arrow: Bent-Up 26">
          <a:extLst>
            <a:ext uri="{FF2B5EF4-FFF2-40B4-BE49-F238E27FC236}">
              <a16:creationId xmlns:a16="http://schemas.microsoft.com/office/drawing/2014/main" id="{00000000-0008-0000-0E00-00001B000000}"/>
            </a:ext>
          </a:extLst>
        </xdr:cNvPr>
        <xdr:cNvSpPr/>
      </xdr:nvSpPr>
      <xdr:spPr>
        <a:xfrm rot="10800000" flipH="1">
          <a:off x="7210680" y="5492622"/>
          <a:ext cx="4565396" cy="73152"/>
        </a:xfrm>
        <a:prstGeom prst="bentUpArrow">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100" noProof="0">
            <a:solidFill>
              <a:schemeClr val="lt1"/>
            </a:solidFill>
            <a:latin typeface="+mn-lt"/>
            <a:ea typeface="+mn-ea"/>
            <a:cs typeface="+mn-cs"/>
          </a:endParaRPr>
        </a:p>
      </xdr:txBody>
    </xdr:sp>
    <xdr:clientData/>
  </xdr:twoCellAnchor>
  <xdr:twoCellAnchor>
    <xdr:from>
      <xdr:col>11</xdr:col>
      <xdr:colOff>76200</xdr:colOff>
      <xdr:row>31</xdr:row>
      <xdr:rowOff>66675</xdr:rowOff>
    </xdr:from>
    <xdr:to>
      <xdr:col>11</xdr:col>
      <xdr:colOff>323850</xdr:colOff>
      <xdr:row>31</xdr:row>
      <xdr:rowOff>152400</xdr:rowOff>
    </xdr:to>
    <xdr:sp macro="" textlink="">
      <xdr:nvSpPr>
        <xdr:cNvPr id="28" name="Arrow: Bent-Up 27">
          <a:extLst>
            <a:ext uri="{FF2B5EF4-FFF2-40B4-BE49-F238E27FC236}">
              <a16:creationId xmlns:a16="http://schemas.microsoft.com/office/drawing/2014/main" id="{00000000-0008-0000-0E00-00001C000000}"/>
            </a:ext>
          </a:extLst>
        </xdr:cNvPr>
        <xdr:cNvSpPr/>
      </xdr:nvSpPr>
      <xdr:spPr>
        <a:xfrm rot="16200000">
          <a:off x="13631862" y="5580063"/>
          <a:ext cx="85725" cy="247650"/>
        </a:xfrm>
        <a:prstGeom prst="bentUpArrow">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57912</xdr:colOff>
      <xdr:row>37</xdr:row>
      <xdr:rowOff>161929</xdr:rowOff>
    </xdr:from>
    <xdr:to>
      <xdr:col>11</xdr:col>
      <xdr:colOff>304800</xdr:colOff>
      <xdr:row>38</xdr:row>
      <xdr:rowOff>53725</xdr:rowOff>
    </xdr:to>
    <xdr:sp macro="" textlink="">
      <xdr:nvSpPr>
        <xdr:cNvPr id="29" name="Arrow: Bent-Up 28">
          <a:extLst>
            <a:ext uri="{FF2B5EF4-FFF2-40B4-BE49-F238E27FC236}">
              <a16:creationId xmlns:a16="http://schemas.microsoft.com/office/drawing/2014/main" id="{00000000-0008-0000-0E00-00001D000000}"/>
            </a:ext>
          </a:extLst>
        </xdr:cNvPr>
        <xdr:cNvSpPr/>
      </xdr:nvSpPr>
      <xdr:spPr>
        <a:xfrm rot="5400000" flipV="1">
          <a:off x="13618083" y="6782058"/>
          <a:ext cx="75946" cy="246888"/>
        </a:xfrm>
        <a:prstGeom prst="bentUpArrow">
          <a:avLst/>
        </a:prstGeom>
        <a:solidFill>
          <a:schemeClr val="bg1"/>
        </a:solidFill>
        <a:ln w="12700" cap="flat" cmpd="sng" algn="ctr">
          <a:solidFill>
            <a:schemeClr val="bg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showGridLines="0" workbookViewId="0">
      <selection activeCell="A2" sqref="A2"/>
    </sheetView>
  </sheetViews>
  <sheetFormatPr defaultColWidth="8.7109375" defaultRowHeight="14.1"/>
  <cols>
    <col min="1" max="8" width="8.7109375" style="53"/>
    <col min="9" max="9" width="10.140625" style="53" customWidth="1"/>
    <col min="10" max="16384" width="8.7109375" style="53"/>
  </cols>
  <sheetData>
    <row r="1" spans="1:12" ht="14.45" thickBot="1">
      <c r="A1" s="673" t="s">
        <v>0</v>
      </c>
      <c r="B1" s="674"/>
      <c r="C1" s="674"/>
      <c r="D1" s="674"/>
      <c r="E1" s="674"/>
      <c r="F1" s="674"/>
      <c r="G1" s="674"/>
      <c r="H1" s="674"/>
      <c r="I1" s="674"/>
      <c r="J1" s="674"/>
      <c r="K1" s="674"/>
      <c r="L1" s="675"/>
    </row>
    <row r="5" spans="1:12">
      <c r="E5" s="2999" t="s">
        <v>1</v>
      </c>
      <c r="F5" s="2999"/>
      <c r="G5" s="2999"/>
      <c r="H5" s="2999"/>
      <c r="I5" s="2999"/>
    </row>
    <row r="7" spans="1:12" ht="15.75" customHeight="1" thickBot="1">
      <c r="E7" s="2998"/>
      <c r="F7" s="2998"/>
      <c r="G7" s="2998"/>
      <c r="H7" s="2998"/>
      <c r="I7" s="2998"/>
    </row>
    <row r="9" spans="1:12" ht="15.75" customHeight="1" thickBot="1">
      <c r="E9" s="2998"/>
      <c r="F9" s="2998"/>
      <c r="G9" s="2998"/>
      <c r="H9" s="2998"/>
      <c r="I9" s="2998"/>
    </row>
    <row r="11" spans="1:12">
      <c r="G11" s="53" t="s">
        <v>2</v>
      </c>
    </row>
    <row r="13" spans="1:12">
      <c r="E13" s="3000" t="s">
        <v>3</v>
      </c>
      <c r="F13" s="3001"/>
      <c r="G13" s="3001"/>
      <c r="H13" s="3001"/>
      <c r="I13" s="3001"/>
    </row>
    <row r="16" spans="1:12" ht="14.45" customHeight="1">
      <c r="E16" s="2999" t="s">
        <v>4</v>
      </c>
      <c r="F16" s="2999"/>
      <c r="G16" s="2999"/>
      <c r="H16" s="2999"/>
      <c r="I16" s="2999"/>
    </row>
    <row r="18" spans="2:10" ht="15.75" customHeight="1" thickBot="1">
      <c r="E18" s="2998"/>
      <c r="F18" s="2998"/>
      <c r="G18" s="2998"/>
      <c r="H18" s="2998"/>
      <c r="I18" s="2998"/>
    </row>
    <row r="21" spans="2:10" ht="15.75" customHeight="1" thickBot="1">
      <c r="B21" s="53" t="s">
        <v>5</v>
      </c>
      <c r="D21" s="2998"/>
      <c r="E21" s="2998"/>
      <c r="F21" s="2998"/>
      <c r="G21" s="2998"/>
    </row>
    <row r="23" spans="2:10" ht="15.75" customHeight="1" thickBot="1">
      <c r="B23" s="53" t="s">
        <v>6</v>
      </c>
      <c r="D23" s="2998"/>
      <c r="E23" s="2998"/>
      <c r="F23" s="2998"/>
      <c r="G23" s="2998"/>
    </row>
    <row r="25" spans="2:10" ht="15.75" customHeight="1" thickBot="1">
      <c r="B25" s="53" t="s">
        <v>7</v>
      </c>
      <c r="D25" s="2998"/>
      <c r="E25" s="2998"/>
      <c r="F25" s="2998"/>
      <c r="G25" s="2998"/>
    </row>
    <row r="29" spans="2:10">
      <c r="B29" s="56" t="s">
        <v>8</v>
      </c>
      <c r="C29" s="56"/>
      <c r="D29" s="56"/>
      <c r="E29" s="56"/>
      <c r="F29" s="56"/>
      <c r="G29" s="56"/>
      <c r="H29" s="56"/>
      <c r="I29" s="56"/>
      <c r="J29" s="56"/>
    </row>
    <row r="30" spans="2:10">
      <c r="B30" s="56" t="s">
        <v>9</v>
      </c>
      <c r="C30" s="56"/>
      <c r="D30" s="56"/>
      <c r="E30" s="56"/>
      <c r="F30" s="56"/>
      <c r="G30" s="56"/>
      <c r="H30" s="56"/>
      <c r="I30" s="56"/>
      <c r="J30" s="56"/>
    </row>
    <row r="31" spans="2:10">
      <c r="B31" s="56" t="s">
        <v>10</v>
      </c>
      <c r="C31" s="56"/>
      <c r="D31" s="56"/>
      <c r="E31" s="56"/>
      <c r="F31" s="56"/>
      <c r="G31" s="56"/>
      <c r="H31" s="56"/>
      <c r="I31" s="56"/>
      <c r="J31" s="56"/>
    </row>
    <row r="32" spans="2:10">
      <c r="B32" s="56" t="s">
        <v>11</v>
      </c>
      <c r="C32" s="56"/>
      <c r="D32" s="56"/>
      <c r="E32" s="56"/>
      <c r="F32" s="56"/>
      <c r="G32" s="56"/>
      <c r="H32" s="56"/>
      <c r="I32" s="56"/>
      <c r="J32" s="56"/>
    </row>
    <row r="33" spans="2:10">
      <c r="B33" s="56" t="s">
        <v>12</v>
      </c>
      <c r="C33" s="56"/>
      <c r="D33" s="56"/>
      <c r="E33" s="56"/>
      <c r="F33" s="56"/>
      <c r="G33" s="56"/>
      <c r="H33" s="56"/>
      <c r="I33" s="56"/>
      <c r="J33" s="56"/>
    </row>
    <row r="34" spans="2:10">
      <c r="B34" s="56" t="s">
        <v>13</v>
      </c>
      <c r="C34" s="56"/>
      <c r="D34" s="56"/>
      <c r="E34" s="56"/>
      <c r="F34" s="56"/>
      <c r="G34" s="56"/>
      <c r="H34" s="56"/>
      <c r="I34" s="56"/>
      <c r="J34" s="56"/>
    </row>
    <row r="35" spans="2:10">
      <c r="B35" s="56" t="s">
        <v>14</v>
      </c>
      <c r="C35" s="56"/>
      <c r="D35" s="56"/>
      <c r="E35" s="56"/>
      <c r="F35" s="56"/>
      <c r="G35" s="56"/>
      <c r="H35" s="56"/>
      <c r="I35" s="56"/>
      <c r="J35" s="56"/>
    </row>
    <row r="36" spans="2:10">
      <c r="B36" s="56" t="s">
        <v>15</v>
      </c>
      <c r="C36" s="56"/>
      <c r="D36" s="56"/>
      <c r="E36" s="56"/>
      <c r="F36" s="56"/>
      <c r="G36" s="56"/>
      <c r="H36" s="56"/>
      <c r="I36" s="56"/>
      <c r="J36" s="56"/>
    </row>
    <row r="37" spans="2:10">
      <c r="B37" s="56" t="s">
        <v>16</v>
      </c>
      <c r="C37" s="56"/>
      <c r="D37" s="56"/>
      <c r="E37" s="56"/>
      <c r="F37" s="56"/>
      <c r="G37" s="56"/>
      <c r="H37" s="56"/>
      <c r="I37" s="56"/>
      <c r="J37" s="56"/>
    </row>
    <row r="38" spans="2:10">
      <c r="B38" s="56"/>
      <c r="C38" s="56"/>
      <c r="D38" s="56"/>
      <c r="E38" s="56"/>
      <c r="F38" s="56"/>
      <c r="G38" s="56"/>
      <c r="H38" s="56"/>
      <c r="I38" s="56"/>
      <c r="J38" s="56"/>
    </row>
    <row r="41" spans="2:10" ht="14.45" thickBot="1">
      <c r="B41" s="54"/>
      <c r="C41" s="54"/>
      <c r="D41" s="54"/>
      <c r="E41" s="54"/>
      <c r="F41" s="54"/>
      <c r="G41" s="54"/>
      <c r="H41" s="54"/>
    </row>
    <row r="42" spans="2:10">
      <c r="B42" s="53" t="s">
        <v>17</v>
      </c>
    </row>
    <row r="44" spans="2:10" ht="14.45" thickBot="1">
      <c r="B44" s="54"/>
      <c r="C44" s="54"/>
      <c r="D44" s="54"/>
      <c r="E44" s="54"/>
      <c r="F44" s="54"/>
      <c r="G44" s="54"/>
      <c r="H44" s="54"/>
    </row>
    <row r="45" spans="2:10">
      <c r="B45" s="53" t="s">
        <v>18</v>
      </c>
    </row>
    <row r="47" spans="2:10" ht="14.45" thickBot="1">
      <c r="B47" s="54"/>
      <c r="C47" s="54"/>
      <c r="D47" s="54"/>
      <c r="E47" s="54"/>
      <c r="F47" s="54"/>
      <c r="G47" s="54"/>
      <c r="H47" s="54"/>
    </row>
    <row r="48" spans="2:10">
      <c r="B48" s="55" t="s">
        <v>19</v>
      </c>
    </row>
    <row r="50" spans="2:8" ht="14.45" thickBot="1">
      <c r="B50" s="54"/>
      <c r="C50" s="54"/>
      <c r="D50" s="54"/>
      <c r="E50" s="54"/>
      <c r="F50" s="54"/>
      <c r="G50" s="54"/>
      <c r="H50" s="54"/>
    </row>
    <row r="51" spans="2:8">
      <c r="B51" s="53" t="s">
        <v>17</v>
      </c>
    </row>
    <row r="53" spans="2:8" ht="14.45" thickBot="1">
      <c r="B53" s="54"/>
      <c r="C53" s="54"/>
      <c r="D53" s="54"/>
      <c r="E53" s="54"/>
      <c r="F53" s="54"/>
      <c r="G53" s="54"/>
      <c r="H53" s="54"/>
    </row>
    <row r="54" spans="2:8">
      <c r="B54" s="53" t="s">
        <v>20</v>
      </c>
    </row>
    <row r="56" spans="2:8" ht="14.45" thickBot="1">
      <c r="B56" s="54"/>
      <c r="C56" s="54"/>
      <c r="D56" s="54"/>
      <c r="E56" s="54"/>
      <c r="F56" s="54"/>
      <c r="G56" s="54"/>
      <c r="H56" s="54"/>
    </row>
    <row r="57" spans="2:8">
      <c r="B57" s="55" t="s">
        <v>21</v>
      </c>
    </row>
  </sheetData>
  <mergeCells count="9">
    <mergeCell ref="E18:I18"/>
    <mergeCell ref="D25:G25"/>
    <mergeCell ref="D23:G23"/>
    <mergeCell ref="D21:G21"/>
    <mergeCell ref="E5:I5"/>
    <mergeCell ref="E13:I13"/>
    <mergeCell ref="E16:I16"/>
    <mergeCell ref="E9:I9"/>
    <mergeCell ref="E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showGridLines="0" topLeftCell="A6" zoomScaleNormal="100" workbookViewId="0">
      <selection activeCell="C17" sqref="C17"/>
    </sheetView>
  </sheetViews>
  <sheetFormatPr defaultColWidth="9.140625" defaultRowHeight="12.6"/>
  <cols>
    <col min="1" max="1" width="5.7109375" style="109" customWidth="1"/>
    <col min="2" max="2" width="74" style="109" bestFit="1" customWidth="1"/>
    <col min="3" max="3" width="64.85546875" style="109" bestFit="1" customWidth="1"/>
    <col min="4" max="4" width="25.85546875" style="109" bestFit="1" customWidth="1"/>
    <col min="5" max="5" width="27.7109375" style="109" customWidth="1"/>
    <col min="6" max="6" width="62.42578125" style="109" bestFit="1" customWidth="1"/>
    <col min="7" max="16384" width="9.140625" style="109"/>
  </cols>
  <sheetData>
    <row r="1" spans="1:5" s="1" customFormat="1" ht="13.5" customHeight="1" thickBot="1">
      <c r="A1" s="676" t="s">
        <v>22</v>
      </c>
      <c r="B1" s="677"/>
      <c r="C1" s="677"/>
      <c r="D1" s="677"/>
      <c r="E1" s="678"/>
    </row>
    <row r="2" spans="1:5" s="1" customFormat="1" ht="20.100000000000001" customHeight="1">
      <c r="A2" s="1" t="s">
        <v>23</v>
      </c>
      <c r="B2" s="109"/>
      <c r="C2" s="109"/>
    </row>
    <row r="3" spans="1:5" s="1" customFormat="1" ht="20.100000000000001" customHeight="1">
      <c r="A3" s="1" t="s">
        <v>24</v>
      </c>
      <c r="B3" s="109"/>
      <c r="C3" s="109"/>
    </row>
    <row r="4" spans="1:5" s="1" customFormat="1" ht="20.100000000000001" customHeight="1">
      <c r="A4" s="1" t="s">
        <v>25</v>
      </c>
      <c r="B4" s="109"/>
      <c r="C4" s="109"/>
    </row>
    <row r="5" spans="1:5" s="1" customFormat="1" ht="20.100000000000001" customHeight="1">
      <c r="A5" s="122" t="s">
        <v>26</v>
      </c>
      <c r="B5" s="109"/>
      <c r="C5" s="109"/>
      <c r="D5" s="122"/>
      <c r="E5" s="122"/>
    </row>
    <row r="6" spans="1:5" s="1" customFormat="1" ht="20.100000000000001" customHeight="1">
      <c r="A6" s="1" t="s">
        <v>27</v>
      </c>
      <c r="B6" s="109"/>
      <c r="C6" s="109"/>
    </row>
    <row r="7" spans="1:5" s="1" customFormat="1" ht="20.100000000000001" customHeight="1">
      <c r="A7" s="1" t="s">
        <v>28</v>
      </c>
      <c r="B7" s="109"/>
      <c r="C7" s="109"/>
    </row>
    <row r="8" spans="1:5" s="1" customFormat="1" ht="20.100000000000001" customHeight="1">
      <c r="A8" s="1" t="s">
        <v>29</v>
      </c>
      <c r="B8" s="109"/>
      <c r="C8" s="109"/>
    </row>
    <row r="9" spans="1:5" s="1" customFormat="1" ht="20.100000000000001" customHeight="1">
      <c r="A9" s="1" t="s">
        <v>30</v>
      </c>
      <c r="B9" s="109"/>
      <c r="C9" s="109"/>
    </row>
    <row r="10" spans="1:5" s="1" customFormat="1" ht="10.5" customHeight="1">
      <c r="B10" s="109"/>
      <c r="C10" s="109"/>
    </row>
    <row r="11" spans="1:5" s="1" customFormat="1" ht="20.100000000000001" customHeight="1">
      <c r="A11" s="1" t="s">
        <v>31</v>
      </c>
      <c r="B11" s="109"/>
      <c r="C11" s="109"/>
    </row>
    <row r="12" spans="1:5" s="1" customFormat="1" ht="20.100000000000001" customHeight="1">
      <c r="A12" s="1" t="s">
        <v>32</v>
      </c>
      <c r="B12" s="109"/>
      <c r="C12" s="109"/>
    </row>
    <row r="13" spans="1:5" s="1" customFormat="1" ht="20.100000000000001" customHeight="1">
      <c r="A13" s="1" t="s">
        <v>33</v>
      </c>
      <c r="B13" s="109"/>
      <c r="C13" s="109"/>
      <c r="D13" s="649"/>
      <c r="E13" s="649"/>
    </row>
    <row r="14" spans="1:5" s="1" customFormat="1" ht="20.100000000000001" customHeight="1">
      <c r="A14" s="1" t="s">
        <v>34</v>
      </c>
      <c r="B14" s="109"/>
      <c r="C14" s="109"/>
      <c r="D14" s="649"/>
      <c r="E14" s="649"/>
    </row>
    <row r="15" spans="1:5" s="1" customFormat="1" ht="12.95" thickBot="1"/>
    <row r="16" spans="1:5" s="1" customFormat="1" ht="13.5" thickBot="1">
      <c r="B16" s="3002" t="s">
        <v>35</v>
      </c>
      <c r="C16" s="3003"/>
      <c r="D16" s="3003"/>
      <c r="E16" s="3004"/>
    </row>
    <row r="17" spans="2:6" s="1" customFormat="1" ht="12.95">
      <c r="B17" s="796" t="s">
        <v>36</v>
      </c>
      <c r="C17" s="1320" t="s">
        <v>37</v>
      </c>
      <c r="D17" s="2834"/>
      <c r="E17" s="2835"/>
    </row>
    <row r="18" spans="2:6" s="1" customFormat="1" ht="12.95">
      <c r="B18" s="764" t="s">
        <v>38</v>
      </c>
      <c r="C18" s="1321" t="s">
        <v>39</v>
      </c>
      <c r="D18" s="797"/>
      <c r="E18" s="765"/>
    </row>
    <row r="19" spans="2:6" s="1" customFormat="1" ht="12.95">
      <c r="B19" s="764" t="s">
        <v>40</v>
      </c>
      <c r="C19" s="1321" t="s">
        <v>39</v>
      </c>
      <c r="D19" s="797"/>
      <c r="E19" s="765"/>
    </row>
    <row r="20" spans="2:6" s="1" customFormat="1" ht="13.5" thickBot="1">
      <c r="B20" s="800" t="s">
        <v>41</v>
      </c>
      <c r="C20" s="566">
        <v>45565</v>
      </c>
      <c r="D20" s="798"/>
      <c r="E20" s="799"/>
    </row>
    <row r="21" spans="2:6" s="1" customFormat="1" ht="15" customHeight="1">
      <c r="B21" s="3008" t="s">
        <v>42</v>
      </c>
      <c r="C21" s="3009"/>
      <c r="D21" s="3009"/>
      <c r="E21" s="3010"/>
    </row>
    <row r="22" spans="2:6" s="1" customFormat="1" ht="12.95">
      <c r="B22" s="782"/>
      <c r="C22" s="783"/>
      <c r="D22" s="650"/>
      <c r="E22" s="784"/>
    </row>
    <row r="23" spans="2:6" s="1" customFormat="1" ht="12.95">
      <c r="B23" s="651"/>
      <c r="C23" s="650"/>
      <c r="D23" s="652" t="s">
        <v>43</v>
      </c>
      <c r="E23" s="653" t="s">
        <v>44</v>
      </c>
    </row>
    <row r="24" spans="2:6" s="1" customFormat="1">
      <c r="B24" s="654" t="s">
        <v>45</v>
      </c>
      <c r="C24" s="650" t="s">
        <v>46</v>
      </c>
      <c r="D24" s="1322" cm="1">
        <f t="array" ref="D24">IFERROR(_xlfn.XLOOKUP(C18,'FS-Balance Sheet C-1'!$C$5:$F$5,_xlfn.XLOOKUP(19999,'FS-Balance Sheet C-1'!$A$10:$A$101,'FS-Balance Sheet C-1'!C10:F101,,0)),0)</f>
        <v>0</v>
      </c>
      <c r="E24" s="1323" cm="1">
        <f t="array" ref="E24">IFERROR(_xlfn.XLOOKUP($C$18,'FS-Balance Sheet C-1'!$C$5:$F$5,_xlfn.XLOOKUP(39992,'FS-Balance Sheet C-1'!$A$10:$A$101,'FS-Balance Sheet C-1'!$C$10:$F$101,,0)),0)</f>
        <v>0</v>
      </c>
      <c r="F24" s="132" t="str">
        <f>IF(ROUND(D24,0)&lt;&gt;ROUND(E24,0),"Total Assets do not match Liabilities + Total Equity. Correction Required","")</f>
        <v/>
      </c>
    </row>
    <row r="25" spans="2:6" s="1" customFormat="1" ht="12.95" thickBot="1">
      <c r="B25" s="655"/>
      <c r="C25" s="656"/>
      <c r="D25" s="657"/>
      <c r="E25" s="658"/>
    </row>
    <row r="26" spans="2:6" s="1" customFormat="1" ht="12.95">
      <c r="B26" s="3005" t="s">
        <v>47</v>
      </c>
      <c r="C26" s="3006"/>
      <c r="D26" s="3006"/>
      <c r="E26" s="3007"/>
    </row>
    <row r="27" spans="2:6" s="1" customFormat="1">
      <c r="B27" s="651"/>
      <c r="C27" s="650"/>
      <c r="D27" s="659"/>
      <c r="E27" s="660"/>
    </row>
    <row r="28" spans="2:6" s="1" customFormat="1" ht="12.95">
      <c r="B28" s="556"/>
      <c r="D28" s="661" t="s">
        <v>48</v>
      </c>
      <c r="E28" s="662" t="s">
        <v>49</v>
      </c>
    </row>
    <row r="29" spans="2:6" s="1" customFormat="1">
      <c r="B29" s="651" t="s">
        <v>50</v>
      </c>
      <c r="C29" s="650"/>
      <c r="D29" s="1324" cm="1">
        <f t="array" ref="D29">IFERROR(_xlfn.XLOOKUP(C18,'FS-Balance Sheet C-1'!$C$5:$F$5,_xlfn.XLOOKUP("10115-01",'FS-Balance Sheet C-1'!$A$10:$A$101,'FS-Balance Sheet C-1'!C10:F101,,0))+_xlfn.XLOOKUP(C18,'FS-Balance Sheet C-1'!$C$5:$F$5,_xlfn.XLOOKUP("10125-01",'FS-Balance Sheet C-1'!$A$10:$A$101,'FS-Balance Sheet C-1'!C10:F101,,0))+_xlfn.XLOOKUP(C18,'FS-Balance Sheet C-1'!$C$5:$F$5,_xlfn.XLOOKUP("20125-01",'FS-Balance Sheet C-1'!$A$10:$A$101,'FS-Balance Sheet C-1'!C10:F101,,0)),0)</f>
        <v>0</v>
      </c>
      <c r="E29" s="1325">
        <f>'Receivables &amp; Payables E-1'!C68</f>
        <v>0</v>
      </c>
      <c r="F29" s="132" t="str">
        <f>IF(ROUND(D29,0)&lt;&gt;ROUND(E29,0),"Balance Sheet does not match Recevables/Payables E-1 Schedule. Correction required.","")</f>
        <v/>
      </c>
    </row>
    <row r="30" spans="2:6" s="1" customFormat="1">
      <c r="B30" s="651" t="s">
        <v>51</v>
      </c>
      <c r="C30" s="650"/>
      <c r="D30" s="1324" cm="1">
        <f t="array" ref="D30">IFERROR(_xlfn.XLOOKUP(C18,'FS-Balance Sheet C-1'!$C$5:$F$5,_xlfn.XLOOKUP("10145-01",'FS-Balance Sheet C-1'!$A$10:$A$101,'FS-Balance Sheet C-1'!C10:F101,,0))+_xlfn.XLOOKUP(C18,'FS-Balance Sheet C-1'!$C$5:$F$5,_xlfn.XLOOKUP("10225-01",'FS-Balance Sheet C-1'!$A$10:$A$101,'FS-Balance Sheet C-1'!C10:F101,,0)),0)</f>
        <v>0</v>
      </c>
      <c r="E30" s="1325">
        <f>'Other Assets E-2'!C34</f>
        <v>0</v>
      </c>
      <c r="F30" s="132" t="str">
        <f>IF(ROUND(D30,0)&lt;&gt;ROUND(E30,0),"Balance Sheet does not match Other Assets E-2 Schedule. Correction required.","")</f>
        <v/>
      </c>
    </row>
    <row r="31" spans="2:6" s="1" customFormat="1">
      <c r="B31" s="651" t="s">
        <v>52</v>
      </c>
      <c r="C31" s="650"/>
      <c r="D31" s="1324" cm="1">
        <f t="array" ref="D31">IFERROR(_xlfn.XLOOKUP(C18,'FS-Balance Sheet C-1'!$C$5:$F$5,_xlfn.XLOOKUP("20145-01",'FS-Balance Sheet C-1'!$A$10:$A$101,'FS-Balance Sheet C-1'!C10:F101,,0))+_xlfn.XLOOKUP(C18,'FS-Balance Sheet C-1'!$C$5:$F$5,_xlfn.XLOOKUP("20215-01",'FS-Balance Sheet C-1'!$A$10:$A$101,'FS-Balance Sheet C-1'!C10:F101,,0)),0)</f>
        <v>0</v>
      </c>
      <c r="E31" s="1325">
        <f>'Other Liabilities E-3'!C31</f>
        <v>0</v>
      </c>
      <c r="F31" s="132" t="str">
        <f>IF(ROUND(D31,0)&lt;&gt;ROUND(E31,0),"Balance Sheet does not match Other Liabilities E-3 Schedule. Correction required.","")</f>
        <v/>
      </c>
    </row>
    <row r="32" spans="2:6" s="1" customFormat="1">
      <c r="B32" s="651" t="s">
        <v>53</v>
      </c>
      <c r="C32" s="650"/>
      <c r="D32" s="1324" cm="1">
        <f t="array" ref="D32">IFERROR(_xlfn.XLOOKUP(C18,'FS-Balance Sheet C-1'!$C$5:$F$5,_xlfn.XLOOKUP("10140-01",'FS-Balance Sheet C-1'!$A$10:$A$101,'FS-Balance Sheet C-1'!C10:F101,,0))+_xlfn.XLOOKUP(C18,'FS-Balance Sheet C-1'!$C$5:$F$5,_xlfn.XLOOKUP("20130-01",'FS-Balance Sheet C-1'!$A$10:$A$101,'FS-Balance Sheet C-1'!C10:F101,,0)),0)</f>
        <v>0</v>
      </c>
      <c r="E32" s="1325">
        <f>'APM E-3a'!C17+'APM E-3a'!C39</f>
        <v>0</v>
      </c>
      <c r="F32" s="132" t="str">
        <f>IF(ROUND(D32,0)&lt;&gt;ROUND(E32,0),"Balance Sheet does not match APM E-3a Schedule. Correction required.","")</f>
        <v/>
      </c>
    </row>
    <row r="33" spans="2:6" s="1" customFormat="1">
      <c r="B33" s="651"/>
      <c r="C33" s="650"/>
      <c r="D33" s="1324"/>
      <c r="E33" s="1325"/>
      <c r="F33" s="132"/>
    </row>
    <row r="34" spans="2:6" s="1" customFormat="1" ht="12.95">
      <c r="B34" s="651"/>
      <c r="C34" s="650"/>
      <c r="D34" s="661" t="s">
        <v>54</v>
      </c>
      <c r="E34" s="662" t="s">
        <v>55</v>
      </c>
      <c r="F34" s="132"/>
    </row>
    <row r="35" spans="2:6" s="1" customFormat="1">
      <c r="B35" s="3011" t="s">
        <v>56</v>
      </c>
      <c r="C35" s="3012"/>
      <c r="D35" s="2770">
        <v>0</v>
      </c>
      <c r="E35" s="1325">
        <f>'MLR H-1'!O25</f>
        <v>0</v>
      </c>
      <c r="F35" s="132"/>
    </row>
    <row r="36" spans="2:6" s="1" customFormat="1">
      <c r="B36" s="651"/>
      <c r="C36" s="650"/>
      <c r="D36" s="1324"/>
      <c r="E36" s="1325"/>
      <c r="F36" s="132"/>
    </row>
    <row r="37" spans="2:6" s="1" customFormat="1">
      <c r="B37" s="651"/>
      <c r="C37" s="650"/>
      <c r="D37" s="663"/>
      <c r="E37" s="664"/>
      <c r="F37" s="132"/>
    </row>
    <row r="38" spans="2:6" s="1" customFormat="1" ht="12.95">
      <c r="B38" s="651"/>
      <c r="C38" s="650"/>
      <c r="D38" s="661" t="s">
        <v>54</v>
      </c>
      <c r="E38" s="662" t="s">
        <v>57</v>
      </c>
      <c r="F38" s="132"/>
    </row>
    <row r="39" spans="2:6" s="1" customFormat="1">
      <c r="B39" s="654" t="s">
        <v>58</v>
      </c>
      <c r="C39" s="665" t="s">
        <v>59</v>
      </c>
      <c r="D39" s="1324" cm="1">
        <f t="array" ref="D39">IFERROR(_xlfn.XLOOKUP($C$18,'FS-TXIX Income Statement '!$C$5:$F$5,_xlfn.XLOOKUP(999999,'FS-TXIX Income Statement '!$A$11:$A$155,'FS-TXIX Income Statement '!$C$11:$F$155,,0),,0),0)</f>
        <v>0</v>
      </c>
      <c r="E39" s="1325">
        <f>'Total TXIX Profitblty E-6a'!N143</f>
        <v>0</v>
      </c>
      <c r="F39" s="132" t="str">
        <f>IF(ROUND(D39,0)&lt;&gt;ROUND(E39,0),"TXIX Total Profitability Net Income does not match the TXIX Income Statement. Correction required.","")</f>
        <v/>
      </c>
    </row>
    <row r="40" spans="2:6" s="1" customFormat="1">
      <c r="B40" s="654" t="s">
        <v>60</v>
      </c>
      <c r="C40" s="665" t="s">
        <v>61</v>
      </c>
      <c r="D40" s="1324" cm="1">
        <f t="array" ref="D40">IFERROR(_xlfn.XLOOKUP(C18,'FS-NTXIX Income Statement '!$C$5:$F$5,_xlfn.XLOOKUP(999999,'FS-NTXIX Income Statement '!$A$11:$A$150,'FS-NTXIX Income Statement '!$C$11:$E$150,,0),,0),0)</f>
        <v>0</v>
      </c>
      <c r="E40" s="1325">
        <f>'FS-NTXIX Income Statement C-2'!N128</f>
        <v>0</v>
      </c>
      <c r="F40" s="132" t="str">
        <f>IF(ROUND(D40,0)&lt;&gt;ROUND(E40,0),"NTXIX Net Income C-2 does not match the NTXIX Income Statement. Correction required.","")</f>
        <v/>
      </c>
    </row>
    <row r="41" spans="2:6" s="1" customFormat="1" ht="12.95" thickBot="1">
      <c r="B41" s="666"/>
      <c r="C41" s="656"/>
      <c r="D41" s="656"/>
      <c r="E41" s="667"/>
      <c r="F41" s="132"/>
    </row>
    <row r="42" spans="2:6" s="1" customFormat="1">
      <c r="F42" s="132"/>
    </row>
  </sheetData>
  <mergeCells count="4">
    <mergeCell ref="B16:E16"/>
    <mergeCell ref="B26:E26"/>
    <mergeCell ref="B21:E21"/>
    <mergeCell ref="B35:C35"/>
  </mergeCells>
  <conditionalFormatting sqref="F29:F36">
    <cfRule type="containsText" dxfId="250" priority="3" operator="containsText" text="Correction Required">
      <formula>NOT(ISERROR(SEARCH("Correction Required",F29)))</formula>
    </cfRule>
  </conditionalFormatting>
  <conditionalFormatting sqref="F39:F40">
    <cfRule type="containsText" dxfId="249" priority="1" operator="containsText" text="Correction Required">
      <formula>NOT(ISERROR(SEARCH("Correction Required",F39)))</formula>
    </cfRule>
  </conditionalFormatting>
  <conditionalFormatting sqref="F24:M24">
    <cfRule type="containsText" dxfId="248" priority="7" operator="containsText" text="Correction Required">
      <formula>NOT(ISERROR(SEARCH("Correction Required",F24)))</formula>
    </cfRule>
  </conditionalFormatting>
  <dataValidations count="1">
    <dataValidation type="list" allowBlank="1" showInputMessage="1" showErrorMessage="1" sqref="C17" xr:uid="{597AA203-06F7-4347-88E0-FA8CDF8B62C3}">
      <formula1>"Select Contractor Name,Arizona Complete Health,Care 1st Health Plan Arizona,Mercy Care"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xdr:col>
                    <xdr:colOff>133350</xdr:colOff>
                    <xdr:row>0</xdr:row>
                    <xdr:rowOff>114300</xdr:rowOff>
                  </from>
                  <to>
                    <xdr:col>1</xdr:col>
                    <xdr:colOff>133350</xdr:colOff>
                    <xdr:row>0</xdr:row>
                    <xdr:rowOff>127000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152400</xdr:colOff>
                    <xdr:row>0</xdr:row>
                    <xdr:rowOff>114300</xdr:rowOff>
                  </from>
                  <to>
                    <xdr:col>1</xdr:col>
                    <xdr:colOff>152400</xdr:colOff>
                    <xdr:row>0</xdr:row>
                    <xdr:rowOff>127000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0</xdr:col>
                    <xdr:colOff>133350</xdr:colOff>
                    <xdr:row>0</xdr:row>
                    <xdr:rowOff>114300</xdr:rowOff>
                  </from>
                  <to>
                    <xdr:col>0</xdr:col>
                    <xdr:colOff>133350</xdr:colOff>
                    <xdr:row>0</xdr:row>
                    <xdr:rowOff>127000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0</xdr:col>
                    <xdr:colOff>152400</xdr:colOff>
                    <xdr:row>0</xdr:row>
                    <xdr:rowOff>114300</xdr:rowOff>
                  </from>
                  <to>
                    <xdr:col>0</xdr:col>
                    <xdr:colOff>152400</xdr:colOff>
                    <xdr:row>0</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777B-8DF7-4C90-BC0C-37E3ADEE5A26}">
  <dimension ref="A1:Z125"/>
  <sheetViews>
    <sheetView showGridLines="0" topLeftCell="B5" workbookViewId="0">
      <selection activeCell="D21" sqref="D21:D25"/>
    </sheetView>
  </sheetViews>
  <sheetFormatPr defaultColWidth="9.140625" defaultRowHeight="12.6"/>
  <cols>
    <col min="1" max="1" width="19.42578125" style="109" bestFit="1" customWidth="1"/>
    <col min="2" max="2" width="70.7109375" style="109" bestFit="1" customWidth="1"/>
    <col min="3" max="6" width="15.7109375" style="109" customWidth="1"/>
    <col min="7" max="26" width="9.140625" style="158"/>
    <col min="27" max="16384" width="9.140625" style="109"/>
  </cols>
  <sheetData>
    <row r="1" spans="1:6" ht="14.45" thickBot="1">
      <c r="A1" s="676" t="s">
        <v>62</v>
      </c>
      <c r="B1" s="677"/>
      <c r="C1" s="679"/>
      <c r="D1" s="679"/>
      <c r="E1" s="679"/>
      <c r="F1" s="680"/>
    </row>
    <row r="2" spans="1:6" ht="12.95" thickBot="1"/>
    <row r="3" spans="1:6" ht="13.5" thickBot="1">
      <c r="B3" s="4"/>
      <c r="C3" s="1188" t="s">
        <v>63</v>
      </c>
      <c r="D3" s="2163" t="str">
        <f>'Instructions &amp; Audit Report B'!C19</f>
        <v>mm/dd/yyyy</v>
      </c>
      <c r="E3" s="838"/>
      <c r="F3" s="1189"/>
    </row>
    <row r="4" spans="1:6" ht="12.95">
      <c r="A4" s="766" t="s">
        <v>36</v>
      </c>
      <c r="B4" s="2315" t="str">
        <f>'Instructions &amp; Audit Report B'!C17</f>
        <v>Arizona Complete Health</v>
      </c>
      <c r="C4" s="2246" t="s">
        <v>64</v>
      </c>
      <c r="D4" s="1038" t="s">
        <v>65</v>
      </c>
      <c r="E4" s="1038" t="s">
        <v>66</v>
      </c>
      <c r="F4" s="768" t="s">
        <v>67</v>
      </c>
    </row>
    <row r="5" spans="1:6" ht="13.5" thickBot="1">
      <c r="A5" s="769" t="s">
        <v>68</v>
      </c>
      <c r="B5" s="2316" t="str">
        <f>'Instructions &amp; Audit Report B'!C18</f>
        <v>mm/dd/yyyy</v>
      </c>
      <c r="C5" s="2247" t="str">
        <f>IFERROR(EOMONTH(D5,-3),"mm/dd/yyyy")</f>
        <v>mm/dd/yyyy</v>
      </c>
      <c r="D5" s="2269" t="str">
        <f>IFERROR(EOMONTH(E5,-3),"mm/dd/yyyy")</f>
        <v>mm/dd/yyyy</v>
      </c>
      <c r="E5" s="2269" t="str">
        <f>IFERROR(EOMONTH(F5,-3),"mm/dd/yyyy")</f>
        <v>mm/dd/yyyy</v>
      </c>
      <c r="F5" s="2162" t="str">
        <f>D3</f>
        <v>mm/dd/yyyy</v>
      </c>
    </row>
    <row r="6" spans="1:6" ht="12.95">
      <c r="A6" s="2159"/>
      <c r="B6" s="189"/>
      <c r="C6" s="2305"/>
      <c r="D6" s="2309"/>
      <c r="E6" s="2309"/>
      <c r="F6" s="2160"/>
    </row>
    <row r="7" spans="1:6" ht="12.95">
      <c r="A7" s="298"/>
      <c r="B7" s="34" t="s">
        <v>69</v>
      </c>
      <c r="C7" s="1193"/>
      <c r="D7" s="2271"/>
      <c r="E7" s="2286"/>
      <c r="F7" s="190"/>
    </row>
    <row r="8" spans="1:6" ht="12.95">
      <c r="A8" s="298"/>
      <c r="B8" s="34" t="s">
        <v>70</v>
      </c>
      <c r="C8" s="1193"/>
      <c r="D8" s="2271"/>
      <c r="E8" s="2286"/>
      <c r="F8" s="190"/>
    </row>
    <row r="9" spans="1:6">
      <c r="A9" s="298"/>
      <c r="B9" s="10" t="s">
        <v>71</v>
      </c>
      <c r="C9" s="1193"/>
      <c r="D9" s="2271"/>
      <c r="E9" s="2286"/>
      <c r="F9" s="190"/>
    </row>
    <row r="10" spans="1:6">
      <c r="A10" s="129" t="s">
        <v>72</v>
      </c>
      <c r="B10" s="10" t="s">
        <v>73</v>
      </c>
      <c r="C10" s="2251">
        <v>0</v>
      </c>
      <c r="D10" s="2267">
        <v>0</v>
      </c>
      <c r="E10" s="2267">
        <v>0</v>
      </c>
      <c r="F10" s="299">
        <v>0</v>
      </c>
    </row>
    <row r="11" spans="1:6">
      <c r="A11" s="129" t="s">
        <v>74</v>
      </c>
      <c r="B11" s="10" t="s">
        <v>75</v>
      </c>
      <c r="C11" s="2251">
        <v>0</v>
      </c>
      <c r="D11" s="2267">
        <v>0</v>
      </c>
      <c r="E11" s="2267">
        <v>0</v>
      </c>
      <c r="F11" s="299">
        <v>0</v>
      </c>
    </row>
    <row r="12" spans="1:6">
      <c r="A12" s="131" t="s">
        <v>76</v>
      </c>
      <c r="B12" s="1" t="s">
        <v>77</v>
      </c>
      <c r="C12" s="2251">
        <v>0</v>
      </c>
      <c r="D12" s="2267">
        <v>0</v>
      </c>
      <c r="E12" s="2267">
        <v>0</v>
      </c>
      <c r="F12" s="299">
        <v>0</v>
      </c>
    </row>
    <row r="13" spans="1:6">
      <c r="A13" s="129" t="s">
        <v>78</v>
      </c>
      <c r="B13" s="132" t="s">
        <v>79</v>
      </c>
      <c r="C13" s="2251">
        <v>0</v>
      </c>
      <c r="D13" s="2267">
        <v>0</v>
      </c>
      <c r="E13" s="2267">
        <v>0</v>
      </c>
      <c r="F13" s="299">
        <v>0</v>
      </c>
    </row>
    <row r="14" spans="1:6">
      <c r="A14" s="129" t="s">
        <v>80</v>
      </c>
      <c r="B14" s="132" t="s">
        <v>81</v>
      </c>
      <c r="C14" s="2251">
        <v>0</v>
      </c>
      <c r="D14" s="2267">
        <v>0</v>
      </c>
      <c r="E14" s="2267">
        <v>0</v>
      </c>
      <c r="F14" s="299">
        <v>0</v>
      </c>
    </row>
    <row r="15" spans="1:6">
      <c r="A15" s="129" t="s">
        <v>82</v>
      </c>
      <c r="B15" s="10" t="s">
        <v>83</v>
      </c>
      <c r="C15" s="2251">
        <v>0</v>
      </c>
      <c r="D15" s="2267">
        <v>0</v>
      </c>
      <c r="E15" s="2267">
        <v>0</v>
      </c>
      <c r="F15" s="299">
        <v>0</v>
      </c>
    </row>
    <row r="16" spans="1:6">
      <c r="A16" s="129" t="s">
        <v>84</v>
      </c>
      <c r="B16" s="10" t="s">
        <v>85</v>
      </c>
      <c r="C16" s="2251">
        <v>0</v>
      </c>
      <c r="D16" s="2267">
        <v>0</v>
      </c>
      <c r="E16" s="2267">
        <v>0</v>
      </c>
      <c r="F16" s="299">
        <v>0</v>
      </c>
    </row>
    <row r="17" spans="1:6">
      <c r="A17" s="129" t="s">
        <v>86</v>
      </c>
      <c r="B17" s="1" t="s">
        <v>87</v>
      </c>
      <c r="C17" s="2251">
        <v>0</v>
      </c>
      <c r="D17" s="2267">
        <v>0</v>
      </c>
      <c r="E17" s="2267">
        <v>0</v>
      </c>
      <c r="F17" s="299">
        <v>0</v>
      </c>
    </row>
    <row r="18" spans="1:6" ht="12.95" thickBot="1">
      <c r="A18" s="129" t="s">
        <v>88</v>
      </c>
      <c r="B18" s="10" t="s">
        <v>89</v>
      </c>
      <c r="C18" s="2251">
        <v>0</v>
      </c>
      <c r="D18" s="2267">
        <v>0</v>
      </c>
      <c r="E18" s="2267">
        <v>0</v>
      </c>
      <c r="F18" s="299">
        <v>0</v>
      </c>
    </row>
    <row r="19" spans="1:6" ht="13.5" thickBot="1">
      <c r="A19" s="308">
        <v>10199</v>
      </c>
      <c r="B19" s="309" t="s">
        <v>90</v>
      </c>
      <c r="C19" s="2252">
        <f>SUM(C10:C18)</f>
        <v>0</v>
      </c>
      <c r="D19" s="2274">
        <f>SUM(D10:D18)</f>
        <v>0</v>
      </c>
      <c r="E19" s="2268">
        <f>SUM(E10:E18)</f>
        <v>0</v>
      </c>
      <c r="F19" s="312">
        <f>SUM(F10:F18)</f>
        <v>0</v>
      </c>
    </row>
    <row r="20" spans="1:6" ht="12.95">
      <c r="A20" s="298"/>
      <c r="B20" s="9" t="s">
        <v>91</v>
      </c>
      <c r="C20" s="1193"/>
      <c r="D20" s="2271"/>
      <c r="E20" s="2286"/>
      <c r="F20" s="190"/>
    </row>
    <row r="21" spans="1:6">
      <c r="A21" s="129" t="s">
        <v>92</v>
      </c>
      <c r="B21" s="10" t="s">
        <v>93</v>
      </c>
      <c r="C21" s="2251">
        <v>0</v>
      </c>
      <c r="D21" s="2267">
        <v>0</v>
      </c>
      <c r="E21" s="2267">
        <v>0</v>
      </c>
      <c r="F21" s="299">
        <v>0</v>
      </c>
    </row>
    <row r="22" spans="1:6">
      <c r="A22" s="129" t="s">
        <v>94</v>
      </c>
      <c r="B22" s="10" t="s">
        <v>95</v>
      </c>
      <c r="C22" s="2251">
        <v>0</v>
      </c>
      <c r="D22" s="2267">
        <v>0</v>
      </c>
      <c r="E22" s="2267">
        <v>0</v>
      </c>
      <c r="F22" s="299">
        <v>0</v>
      </c>
    </row>
    <row r="23" spans="1:6">
      <c r="A23" s="129" t="s">
        <v>96</v>
      </c>
      <c r="B23" s="10" t="s">
        <v>97</v>
      </c>
      <c r="C23" s="2251">
        <v>0</v>
      </c>
      <c r="D23" s="2267">
        <v>0</v>
      </c>
      <c r="E23" s="2267">
        <v>0</v>
      </c>
      <c r="F23" s="299">
        <v>0</v>
      </c>
    </row>
    <row r="24" spans="1:6">
      <c r="A24" s="129" t="s">
        <v>98</v>
      </c>
      <c r="B24" s="10" t="s">
        <v>99</v>
      </c>
      <c r="C24" s="2251">
        <v>0</v>
      </c>
      <c r="D24" s="2267">
        <v>0</v>
      </c>
      <c r="E24" s="2267">
        <v>0</v>
      </c>
      <c r="F24" s="299">
        <v>0</v>
      </c>
    </row>
    <row r="25" spans="1:6" ht="12.95" thickBot="1">
      <c r="A25" s="129" t="s">
        <v>100</v>
      </c>
      <c r="B25" s="10" t="s">
        <v>101</v>
      </c>
      <c r="C25" s="2251">
        <v>0</v>
      </c>
      <c r="D25" s="2267">
        <v>0</v>
      </c>
      <c r="E25" s="2267">
        <v>0</v>
      </c>
      <c r="F25" s="299">
        <v>0</v>
      </c>
    </row>
    <row r="26" spans="1:6" ht="13.5" thickBot="1">
      <c r="A26" s="313">
        <v>10299</v>
      </c>
      <c r="B26" s="309" t="s">
        <v>102</v>
      </c>
      <c r="C26" s="2252">
        <f>SUM(C21:C25)</f>
        <v>0</v>
      </c>
      <c r="D26" s="2274">
        <f>SUM(D21:D25)</f>
        <v>0</v>
      </c>
      <c r="E26" s="2274">
        <f>SUM(E21:E25)</f>
        <v>0</v>
      </c>
      <c r="F26" s="314">
        <f>SUM(F21:F25)</f>
        <v>0</v>
      </c>
    </row>
    <row r="27" spans="1:6" ht="12.95">
      <c r="A27" s="298"/>
      <c r="B27" s="9" t="s">
        <v>103</v>
      </c>
      <c r="C27" s="1193"/>
      <c r="D27" s="2271"/>
      <c r="E27" s="2286"/>
      <c r="F27" s="190"/>
    </row>
    <row r="28" spans="1:6">
      <c r="A28" s="129" t="s">
        <v>104</v>
      </c>
      <c r="B28" s="10" t="s">
        <v>105</v>
      </c>
      <c r="C28" s="2251">
        <v>0</v>
      </c>
      <c r="D28" s="2267">
        <v>0</v>
      </c>
      <c r="E28" s="2267">
        <v>0</v>
      </c>
      <c r="F28" s="299">
        <v>0</v>
      </c>
    </row>
    <row r="29" spans="1:6">
      <c r="A29" s="129" t="s">
        <v>106</v>
      </c>
      <c r="B29" s="10" t="s">
        <v>107</v>
      </c>
      <c r="C29" s="2251">
        <v>0</v>
      </c>
      <c r="D29" s="2267">
        <v>0</v>
      </c>
      <c r="E29" s="2267">
        <v>0</v>
      </c>
      <c r="F29" s="299">
        <v>0</v>
      </c>
    </row>
    <row r="30" spans="1:6">
      <c r="A30" s="129" t="s">
        <v>108</v>
      </c>
      <c r="B30" s="10" t="s">
        <v>109</v>
      </c>
      <c r="C30" s="2251">
        <v>0</v>
      </c>
      <c r="D30" s="2267">
        <v>0</v>
      </c>
      <c r="E30" s="2267">
        <v>0</v>
      </c>
      <c r="F30" s="299">
        <v>0</v>
      </c>
    </row>
    <row r="31" spans="1:6">
      <c r="A31" s="129" t="s">
        <v>110</v>
      </c>
      <c r="B31" s="10" t="s">
        <v>111</v>
      </c>
      <c r="C31" s="2251">
        <v>0</v>
      </c>
      <c r="D31" s="2267">
        <v>0</v>
      </c>
      <c r="E31" s="2267">
        <v>0</v>
      </c>
      <c r="F31" s="299">
        <v>0</v>
      </c>
    </row>
    <row r="32" spans="1:6">
      <c r="A32" s="129" t="s">
        <v>112</v>
      </c>
      <c r="B32" s="10" t="s">
        <v>113</v>
      </c>
      <c r="C32" s="2251">
        <v>0</v>
      </c>
      <c r="D32" s="2267">
        <v>0</v>
      </c>
      <c r="E32" s="2267">
        <v>0</v>
      </c>
      <c r="F32" s="299">
        <v>0</v>
      </c>
    </row>
    <row r="33" spans="1:6">
      <c r="A33" s="129" t="s">
        <v>114</v>
      </c>
      <c r="B33" s="10" t="s">
        <v>115</v>
      </c>
      <c r="C33" s="2306">
        <f>SUM(C28:C32)</f>
        <v>0</v>
      </c>
      <c r="D33" s="2310">
        <f>SUM(D28:D32)</f>
        <v>0</v>
      </c>
      <c r="E33" s="2310">
        <f>SUM(E28:E32)</f>
        <v>0</v>
      </c>
      <c r="F33" s="1326">
        <f>SUM(F28:F32)</f>
        <v>0</v>
      </c>
    </row>
    <row r="34" spans="1:6" ht="15.6" customHeight="1" thickBot="1">
      <c r="A34" s="129" t="s">
        <v>116</v>
      </c>
      <c r="B34" s="300" t="s">
        <v>117</v>
      </c>
      <c r="C34" s="2251">
        <v>0</v>
      </c>
      <c r="D34" s="2267">
        <v>0</v>
      </c>
      <c r="E34" s="2267">
        <v>0</v>
      </c>
      <c r="F34" s="299">
        <v>0</v>
      </c>
    </row>
    <row r="35" spans="1:6" ht="13.5" thickBot="1">
      <c r="A35" s="313">
        <v>10399</v>
      </c>
      <c r="B35" s="309" t="s">
        <v>118</v>
      </c>
      <c r="C35" s="2252">
        <f>C33+C34</f>
        <v>0</v>
      </c>
      <c r="D35" s="2274">
        <f>D33+D34</f>
        <v>0</v>
      </c>
      <c r="E35" s="2274">
        <f>E33+E34</f>
        <v>0</v>
      </c>
      <c r="F35" s="314">
        <f>F33+F34</f>
        <v>0</v>
      </c>
    </row>
    <row r="36" spans="1:6" ht="13.5" thickBot="1">
      <c r="A36" s="298"/>
      <c r="B36" s="9"/>
      <c r="C36" s="1193"/>
      <c r="D36" s="2271"/>
      <c r="E36" s="2271"/>
      <c r="F36" s="301"/>
    </row>
    <row r="37" spans="1:6" ht="13.5" thickBot="1">
      <c r="A37" s="313">
        <v>19999</v>
      </c>
      <c r="B37" s="309" t="s">
        <v>119</v>
      </c>
      <c r="C37" s="2252">
        <f>C19+C26+C35</f>
        <v>0</v>
      </c>
      <c r="D37" s="2274">
        <f>D19+D26+D35</f>
        <v>0</v>
      </c>
      <c r="E37" s="2268">
        <f>E19+E26+E35</f>
        <v>0</v>
      </c>
      <c r="F37" s="312">
        <f>F19+F26+F35</f>
        <v>0</v>
      </c>
    </row>
    <row r="38" spans="1:6" ht="12.95">
      <c r="A38" s="298"/>
      <c r="B38" s="34" t="s">
        <v>120</v>
      </c>
      <c r="C38" s="1193"/>
      <c r="D38" s="2271"/>
      <c r="E38" s="2286"/>
      <c r="F38" s="190"/>
    </row>
    <row r="39" spans="1:6" ht="12.95">
      <c r="A39" s="298"/>
      <c r="B39" s="9" t="s">
        <v>121</v>
      </c>
      <c r="C39" s="1193"/>
      <c r="D39" s="2271"/>
      <c r="E39" s="2286"/>
      <c r="F39" s="190"/>
    </row>
    <row r="40" spans="1:6">
      <c r="A40" s="129" t="s">
        <v>122</v>
      </c>
      <c r="B40" s="10" t="s">
        <v>123</v>
      </c>
      <c r="C40" s="2251">
        <v>0</v>
      </c>
      <c r="D40" s="2267">
        <v>0</v>
      </c>
      <c r="E40" s="2267">
        <v>0</v>
      </c>
      <c r="F40" s="299">
        <v>0</v>
      </c>
    </row>
    <row r="41" spans="1:6">
      <c r="A41" s="129" t="s">
        <v>124</v>
      </c>
      <c r="B41" s="10" t="s">
        <v>125</v>
      </c>
      <c r="C41" s="2251">
        <v>0</v>
      </c>
      <c r="D41" s="2267">
        <v>0</v>
      </c>
      <c r="E41" s="2267">
        <v>0</v>
      </c>
      <c r="F41" s="299">
        <v>0</v>
      </c>
    </row>
    <row r="42" spans="1:6">
      <c r="A42" s="129" t="s">
        <v>126</v>
      </c>
      <c r="B42" s="10" t="s">
        <v>127</v>
      </c>
      <c r="C42" s="2251">
        <v>0</v>
      </c>
      <c r="D42" s="2267">
        <v>0</v>
      </c>
      <c r="E42" s="2267">
        <v>0</v>
      </c>
      <c r="F42" s="299">
        <v>0</v>
      </c>
    </row>
    <row r="43" spans="1:6">
      <c r="A43" s="129" t="s">
        <v>128</v>
      </c>
      <c r="B43" s="1223" t="s">
        <v>129</v>
      </c>
      <c r="C43" s="2251">
        <v>0</v>
      </c>
      <c r="D43" s="2267">
        <v>0</v>
      </c>
      <c r="E43" s="2267">
        <v>0</v>
      </c>
      <c r="F43" s="299">
        <v>0</v>
      </c>
    </row>
    <row r="44" spans="1:6">
      <c r="A44" s="129" t="s">
        <v>130</v>
      </c>
      <c r="B44" s="1223" t="s">
        <v>131</v>
      </c>
      <c r="C44" s="2251">
        <v>0</v>
      </c>
      <c r="D44" s="2267">
        <v>0</v>
      </c>
      <c r="E44" s="2267">
        <v>0</v>
      </c>
      <c r="F44" s="299">
        <v>0</v>
      </c>
    </row>
    <row r="45" spans="1:6">
      <c r="A45" s="129" t="s">
        <v>132</v>
      </c>
      <c r="B45" s="1223" t="s">
        <v>133</v>
      </c>
      <c r="C45" s="2307">
        <v>0</v>
      </c>
      <c r="D45" s="2311">
        <v>0</v>
      </c>
      <c r="E45" s="2311">
        <v>0</v>
      </c>
      <c r="F45" s="305">
        <v>0</v>
      </c>
    </row>
    <row r="46" spans="1:6">
      <c r="A46" s="129" t="s">
        <v>134</v>
      </c>
      <c r="B46" s="10" t="s">
        <v>135</v>
      </c>
      <c r="C46" s="2306">
        <f>SUM(C43:C45)</f>
        <v>0</v>
      </c>
      <c r="D46" s="2310">
        <f>SUM(D43:D45)</f>
        <v>0</v>
      </c>
      <c r="E46" s="2310">
        <f>SUM(E43:E45)</f>
        <v>0</v>
      </c>
      <c r="F46" s="1326">
        <f>SUM(F43:F45)</f>
        <v>0</v>
      </c>
    </row>
    <row r="47" spans="1:6">
      <c r="A47" s="129" t="s">
        <v>136</v>
      </c>
      <c r="B47" s="10" t="s">
        <v>137</v>
      </c>
      <c r="C47" s="2251">
        <v>0</v>
      </c>
      <c r="D47" s="2267">
        <v>0</v>
      </c>
      <c r="E47" s="2267">
        <v>0</v>
      </c>
      <c r="F47" s="299">
        <v>0</v>
      </c>
    </row>
    <row r="48" spans="1:6">
      <c r="A48" s="129" t="s">
        <v>138</v>
      </c>
      <c r="B48" s="10" t="s">
        <v>139</v>
      </c>
      <c r="C48" s="2251">
        <v>0</v>
      </c>
      <c r="D48" s="2267">
        <v>0</v>
      </c>
      <c r="E48" s="2267">
        <v>0</v>
      </c>
      <c r="F48" s="299">
        <v>0</v>
      </c>
    </row>
    <row r="49" spans="1:6">
      <c r="A49" s="129" t="s">
        <v>140</v>
      </c>
      <c r="B49" s="10" t="s">
        <v>141</v>
      </c>
      <c r="C49" s="2251">
        <v>0</v>
      </c>
      <c r="D49" s="2267">
        <v>0</v>
      </c>
      <c r="E49" s="2267">
        <v>0</v>
      </c>
      <c r="F49" s="299">
        <v>0</v>
      </c>
    </row>
    <row r="50" spans="1:6">
      <c r="A50" s="129" t="s">
        <v>142</v>
      </c>
      <c r="B50" s="132" t="s">
        <v>143</v>
      </c>
      <c r="C50" s="2251">
        <v>0</v>
      </c>
      <c r="D50" s="2267">
        <v>0</v>
      </c>
      <c r="E50" s="2267">
        <v>0</v>
      </c>
      <c r="F50" s="299">
        <v>0</v>
      </c>
    </row>
    <row r="51" spans="1:6" ht="12.95" thickBot="1">
      <c r="A51" s="129" t="s">
        <v>144</v>
      </c>
      <c r="B51" s="10" t="s">
        <v>145</v>
      </c>
      <c r="C51" s="2251">
        <v>0</v>
      </c>
      <c r="D51" s="2267">
        <v>0</v>
      </c>
      <c r="E51" s="2267">
        <v>0</v>
      </c>
      <c r="F51" s="299">
        <v>0</v>
      </c>
    </row>
    <row r="52" spans="1:6" ht="13.5" thickBot="1">
      <c r="A52" s="308">
        <v>20199</v>
      </c>
      <c r="B52" s="309" t="s">
        <v>146</v>
      </c>
      <c r="C52" s="2252">
        <f>SUM(C40:C42)+SUM(C46:C51)</f>
        <v>0</v>
      </c>
      <c r="D52" s="2274">
        <f>SUM(D40:D42)+SUM(D46:D51)</f>
        <v>0</v>
      </c>
      <c r="E52" s="2274">
        <f>SUM(E40:E42)+SUM(E46:E51)</f>
        <v>0</v>
      </c>
      <c r="F52" s="314">
        <f>SUM(F40:F42)+SUM(F46:F51)</f>
        <v>0</v>
      </c>
    </row>
    <row r="53" spans="1:6" ht="12.95">
      <c r="A53" s="298"/>
      <c r="B53" s="9" t="s">
        <v>147</v>
      </c>
      <c r="C53" s="1193"/>
      <c r="D53" s="2271"/>
      <c r="E53" s="2286"/>
      <c r="F53" s="190"/>
    </row>
    <row r="54" spans="1:6">
      <c r="A54" s="129" t="s">
        <v>148</v>
      </c>
      <c r="B54" s="132" t="s">
        <v>149</v>
      </c>
      <c r="C54" s="2251">
        <v>0</v>
      </c>
      <c r="D54" s="2267">
        <v>0</v>
      </c>
      <c r="E54" s="2267">
        <v>0</v>
      </c>
      <c r="F54" s="299">
        <v>0</v>
      </c>
    </row>
    <row r="55" spans="1:6">
      <c r="A55" s="129" t="s">
        <v>150</v>
      </c>
      <c r="B55" s="132" t="s">
        <v>151</v>
      </c>
      <c r="C55" s="2251">
        <v>0</v>
      </c>
      <c r="D55" s="2267">
        <v>0</v>
      </c>
      <c r="E55" s="2267">
        <v>0</v>
      </c>
      <c r="F55" s="299">
        <v>0</v>
      </c>
    </row>
    <row r="56" spans="1:6" ht="12.95" thickBot="1">
      <c r="A56" s="129" t="s">
        <v>152</v>
      </c>
      <c r="B56" s="10" t="s">
        <v>153</v>
      </c>
      <c r="C56" s="2251">
        <v>0</v>
      </c>
      <c r="D56" s="2267">
        <v>0</v>
      </c>
      <c r="E56" s="2267">
        <v>0</v>
      </c>
      <c r="F56" s="299">
        <v>0</v>
      </c>
    </row>
    <row r="57" spans="1:6" ht="13.5" thickBot="1">
      <c r="A57" s="313">
        <v>20299</v>
      </c>
      <c r="B57" s="309" t="s">
        <v>154</v>
      </c>
      <c r="C57" s="2252">
        <f>SUM(C54:C56)</f>
        <v>0</v>
      </c>
      <c r="D57" s="2274">
        <f>SUM(D54:D56)</f>
        <v>0</v>
      </c>
      <c r="E57" s="2268">
        <f>SUM(E54:E56)</f>
        <v>0</v>
      </c>
      <c r="F57" s="312">
        <f>SUM(F54:F56)</f>
        <v>0</v>
      </c>
    </row>
    <row r="58" spans="1:6" ht="12.95" thickBot="1">
      <c r="A58" s="298"/>
      <c r="B58" s="10"/>
      <c r="C58" s="1193"/>
      <c r="D58" s="2271"/>
      <c r="E58" s="2286"/>
      <c r="F58" s="190"/>
    </row>
    <row r="59" spans="1:6" ht="13.5" thickBot="1">
      <c r="A59" s="313">
        <v>29999</v>
      </c>
      <c r="B59" s="309" t="s">
        <v>155</v>
      </c>
      <c r="C59" s="2252">
        <f>C52+C57</f>
        <v>0</v>
      </c>
      <c r="D59" s="2274">
        <f>D52+D57</f>
        <v>0</v>
      </c>
      <c r="E59" s="2268">
        <f>E52+E57</f>
        <v>0</v>
      </c>
      <c r="F59" s="312">
        <f>F52+F57</f>
        <v>0</v>
      </c>
    </row>
    <row r="60" spans="1:6" ht="12.95">
      <c r="A60" s="298"/>
      <c r="B60" s="34" t="s">
        <v>156</v>
      </c>
      <c r="C60" s="1192"/>
      <c r="D60" s="2312"/>
      <c r="E60" s="2313"/>
      <c r="F60" s="297"/>
    </row>
    <row r="61" spans="1:6">
      <c r="A61" s="129" t="s">
        <v>157</v>
      </c>
      <c r="B61" s="10" t="s">
        <v>158</v>
      </c>
      <c r="C61" s="2251">
        <v>0</v>
      </c>
      <c r="D61" s="2267">
        <v>0</v>
      </c>
      <c r="E61" s="2267">
        <v>0</v>
      </c>
      <c r="F61" s="299">
        <v>0</v>
      </c>
    </row>
    <row r="62" spans="1:6">
      <c r="A62" s="129" t="s">
        <v>159</v>
      </c>
      <c r="B62" s="10" t="s">
        <v>160</v>
      </c>
      <c r="C62" s="2251">
        <v>0</v>
      </c>
      <c r="D62" s="2267">
        <v>0</v>
      </c>
      <c r="E62" s="2267">
        <v>0</v>
      </c>
      <c r="F62" s="299">
        <v>0</v>
      </c>
    </row>
    <row r="63" spans="1:6">
      <c r="A63" s="129" t="s">
        <v>161</v>
      </c>
      <c r="B63" s="10" t="s">
        <v>162</v>
      </c>
      <c r="C63" s="2251">
        <v>0</v>
      </c>
      <c r="D63" s="2267">
        <v>0</v>
      </c>
      <c r="E63" s="2267">
        <v>0</v>
      </c>
      <c r="F63" s="299">
        <v>0</v>
      </c>
    </row>
    <row r="64" spans="1:6">
      <c r="A64" s="129" t="s">
        <v>163</v>
      </c>
      <c r="B64" s="10" t="s">
        <v>164</v>
      </c>
      <c r="C64" s="2251">
        <v>0</v>
      </c>
      <c r="D64" s="2267">
        <v>0</v>
      </c>
      <c r="E64" s="2267">
        <v>0</v>
      </c>
      <c r="F64" s="299">
        <v>0</v>
      </c>
    </row>
    <row r="65" spans="1:6">
      <c r="A65" s="129" t="s">
        <v>165</v>
      </c>
      <c r="B65" s="10" t="s">
        <v>166</v>
      </c>
      <c r="C65" s="2251">
        <v>0</v>
      </c>
      <c r="D65" s="2267">
        <v>0</v>
      </c>
      <c r="E65" s="2267">
        <v>0</v>
      </c>
      <c r="F65" s="299">
        <v>0</v>
      </c>
    </row>
    <row r="66" spans="1:6">
      <c r="A66" s="129" t="s">
        <v>167</v>
      </c>
      <c r="B66" s="10" t="s">
        <v>168</v>
      </c>
      <c r="C66" s="2251">
        <v>0</v>
      </c>
      <c r="D66" s="2267">
        <v>0</v>
      </c>
      <c r="E66" s="2267">
        <v>0</v>
      </c>
      <c r="F66" s="299">
        <v>0</v>
      </c>
    </row>
    <row r="67" spans="1:6">
      <c r="A67" s="134" t="s">
        <v>169</v>
      </c>
      <c r="B67" s="10" t="s">
        <v>170</v>
      </c>
      <c r="C67" s="2251">
        <v>0</v>
      </c>
      <c r="D67" s="2267">
        <v>0</v>
      </c>
      <c r="E67" s="2267">
        <v>0</v>
      </c>
      <c r="F67" s="299">
        <v>0</v>
      </c>
    </row>
    <row r="68" spans="1:6">
      <c r="A68" s="134" t="s">
        <v>171</v>
      </c>
      <c r="B68" s="306" t="s">
        <v>172</v>
      </c>
      <c r="C68" s="2251">
        <v>0</v>
      </c>
      <c r="D68" s="2267">
        <v>0</v>
      </c>
      <c r="E68" s="2267">
        <v>0</v>
      </c>
      <c r="F68" s="299">
        <v>0</v>
      </c>
    </row>
    <row r="69" spans="1:6">
      <c r="A69" s="134" t="s">
        <v>173</v>
      </c>
      <c r="B69" s="306" t="s">
        <v>174</v>
      </c>
      <c r="C69" s="2307">
        <v>0</v>
      </c>
      <c r="D69" s="2311">
        <v>0</v>
      </c>
      <c r="E69" s="2311">
        <v>0</v>
      </c>
      <c r="F69" s="305">
        <v>0</v>
      </c>
    </row>
    <row r="70" spans="1:6">
      <c r="A70" s="134" t="s">
        <v>175</v>
      </c>
      <c r="B70" s="10" t="s">
        <v>176</v>
      </c>
      <c r="C70" s="2306">
        <f>C67+C68+C69</f>
        <v>0</v>
      </c>
      <c r="D70" s="2310">
        <f>D67+D68+D69</f>
        <v>0</v>
      </c>
      <c r="E70" s="2310">
        <f>E67+E68+E69</f>
        <v>0</v>
      </c>
      <c r="F70" s="1326">
        <f>F67+F68+F69</f>
        <v>0</v>
      </c>
    </row>
    <row r="71" spans="1:6">
      <c r="A71" s="134" t="s">
        <v>177</v>
      </c>
      <c r="B71" s="1" t="s">
        <v>178</v>
      </c>
      <c r="C71" s="2253">
        <v>0</v>
      </c>
      <c r="D71" s="2275">
        <v>0</v>
      </c>
      <c r="E71" s="2275">
        <v>0</v>
      </c>
      <c r="F71" s="413">
        <v>0</v>
      </c>
    </row>
    <row r="72" spans="1:6" ht="12.95" thickBot="1">
      <c r="A72" s="298"/>
      <c r="B72" s="10"/>
      <c r="C72" s="2308"/>
      <c r="D72" s="2288"/>
      <c r="E72" s="2288"/>
      <c r="F72" s="315"/>
    </row>
    <row r="73" spans="1:6" ht="12.95">
      <c r="A73" s="316">
        <v>39991</v>
      </c>
      <c r="B73" s="317" t="s">
        <v>179</v>
      </c>
      <c r="C73" s="2292">
        <f>SUM(C61:C66)+C70+C71</f>
        <v>0</v>
      </c>
      <c r="D73" s="2299">
        <f>SUM(D61:D66)+D70+D71</f>
        <v>0</v>
      </c>
      <c r="E73" s="2299">
        <f>SUM(E61:E66)+E70+E71</f>
        <v>0</v>
      </c>
      <c r="F73" s="319">
        <f>SUM(F61:F66)+F70+F71</f>
        <v>0</v>
      </c>
    </row>
    <row r="74" spans="1:6" ht="13.5" thickBot="1">
      <c r="A74" s="135">
        <v>39992</v>
      </c>
      <c r="B74" s="136" t="s">
        <v>180</v>
      </c>
      <c r="C74" s="2259">
        <f>C59+C73</f>
        <v>0</v>
      </c>
      <c r="D74" s="2280">
        <f>D59+D73</f>
        <v>0</v>
      </c>
      <c r="E74" s="2314">
        <f>E59+E73</f>
        <v>0</v>
      </c>
      <c r="F74" s="303">
        <f>F59+F73</f>
        <v>0</v>
      </c>
    </row>
    <row r="75" spans="1:6" s="158" customFormat="1"/>
    <row r="76" spans="1:6" s="158" customFormat="1"/>
    <row r="77" spans="1:6" s="158" customFormat="1"/>
    <row r="78" spans="1:6" s="158" customFormat="1"/>
    <row r="79" spans="1:6" s="158" customFormat="1"/>
    <row r="80" spans="1:6"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sheetData>
  <sheetProtection algorithmName="SHA-512" hashValue="8sK2OAdunHO0SkbEyr95MSHl/nfLGoWm/rK31atRrWtcrdQG2KU5/YJaHWofmWit+AacU135m0oDoEzSUnAt1w==" saltValue="qyc+xCpZm54xXjioTPMeiw==" spinCount="100000" sheet="1" formatCells="0" formatColumns="0" formatRows="0"/>
  <pageMargins left="0.7" right="0.7" top="0.75" bottom="0.75" header="0.3" footer="0.3"/>
  <pageSetup orientation="portrait" horizontalDpi="1200" verticalDpi="1200" r:id="rId1"/>
  <ignoredErrors>
    <ignoredError sqref="C46:F46 C52:F52 C73:F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FD54-FCCA-4EA6-AFEF-C24411BB3824}">
  <dimension ref="A1:Z204"/>
  <sheetViews>
    <sheetView showGridLines="0" topLeftCell="A100" workbookViewId="0">
      <selection activeCell="C128" sqref="C128"/>
    </sheetView>
  </sheetViews>
  <sheetFormatPr defaultColWidth="8.7109375" defaultRowHeight="12.6"/>
  <cols>
    <col min="1" max="1" width="19" style="39" bestFit="1" customWidth="1"/>
    <col min="2" max="2" width="59.28515625" style="1" customWidth="1"/>
    <col min="3" max="3" width="17.5703125" style="109" bestFit="1" customWidth="1"/>
    <col min="4" max="7" width="15.7109375" style="109" customWidth="1"/>
    <col min="8" max="8" width="9.42578125" style="158" bestFit="1" customWidth="1"/>
    <col min="9" max="26" width="8.7109375" style="158"/>
    <col min="27" max="16384" width="8.7109375" style="109"/>
  </cols>
  <sheetData>
    <row r="1" spans="1:26" ht="14.45" thickBot="1">
      <c r="A1" s="673" t="s">
        <v>181</v>
      </c>
      <c r="B1" s="681"/>
      <c r="C1" s="679"/>
      <c r="D1" s="679"/>
      <c r="E1" s="679"/>
      <c r="F1" s="679"/>
      <c r="G1" s="680"/>
    </row>
    <row r="2" spans="1:26" ht="12.95" thickBot="1">
      <c r="A2" s="109"/>
      <c r="B2" s="109"/>
    </row>
    <row r="3" spans="1:26" ht="13.5" thickBot="1">
      <c r="A3" s="320"/>
      <c r="C3" s="837" t="s">
        <v>40</v>
      </c>
      <c r="D3" s="2163" t="str">
        <f>'Instructions &amp; Audit Report B'!C19</f>
        <v>mm/dd/yyyy</v>
      </c>
      <c r="E3" s="838"/>
      <c r="F3" s="838"/>
      <c r="G3" s="839"/>
    </row>
    <row r="4" spans="1:26" ht="12.95">
      <c r="A4" s="766" t="s">
        <v>36</v>
      </c>
      <c r="B4" s="770" t="str">
        <f>'FS-Balance Sheet C-1'!B4</f>
        <v>Arizona Complete Health</v>
      </c>
      <c r="C4" s="2246" t="s">
        <v>64</v>
      </c>
      <c r="D4" s="1038" t="s">
        <v>65</v>
      </c>
      <c r="E4" s="1038" t="s">
        <v>66</v>
      </c>
      <c r="F4" s="767" t="s">
        <v>67</v>
      </c>
      <c r="G4" s="771" t="s">
        <v>182</v>
      </c>
    </row>
    <row r="5" spans="1:26" ht="13.5" thickBot="1">
      <c r="A5" s="769" t="s">
        <v>68</v>
      </c>
      <c r="B5" s="772" t="str">
        <f>'FS-Balance Sheet C-1'!B5</f>
        <v>mm/dd/yyyy</v>
      </c>
      <c r="C5" s="2247" t="str">
        <f>IFERROR(EOMONTH(D5,-3),"mm/dd/yyyy")</f>
        <v>mm/dd/yyyy</v>
      </c>
      <c r="D5" s="2269" t="str">
        <f>IFERROR(EOMONTH(E5,-3),"mm/dd/yyyy")</f>
        <v>mm/dd/yyyy</v>
      </c>
      <c r="E5" s="2269" t="str">
        <f>IFERROR(EOMONTH(F5,-3),"mm/dd/yyyy")</f>
        <v>mm/dd/yyyy</v>
      </c>
      <c r="F5" s="2161" t="str">
        <f>D3</f>
        <v>mm/dd/yyyy</v>
      </c>
      <c r="G5" s="888" t="str">
        <f>F5</f>
        <v>mm/dd/yyyy</v>
      </c>
    </row>
    <row r="6" spans="1:26" ht="12.95">
      <c r="A6" s="322"/>
      <c r="B6" s="321" t="s">
        <v>183</v>
      </c>
      <c r="C6" s="2289" t="s">
        <v>184</v>
      </c>
      <c r="D6" s="2296" t="s">
        <v>184</v>
      </c>
      <c r="E6" s="2302" t="s">
        <v>184</v>
      </c>
      <c r="F6" s="323" t="s">
        <v>184</v>
      </c>
      <c r="G6" s="817" t="s">
        <v>184</v>
      </c>
    </row>
    <row r="7" spans="1:26" s="327" customFormat="1" ht="12.95">
      <c r="A7" s="324"/>
      <c r="B7" s="325"/>
      <c r="C7" s="2290"/>
      <c r="D7" s="2297"/>
      <c r="E7" s="2297"/>
      <c r="F7" s="326"/>
      <c r="G7" s="818"/>
      <c r="H7" s="157"/>
      <c r="I7" s="157"/>
      <c r="J7" s="157"/>
      <c r="K7" s="157"/>
      <c r="L7" s="157"/>
      <c r="M7" s="157"/>
      <c r="N7" s="157"/>
      <c r="O7" s="157"/>
      <c r="P7" s="157"/>
      <c r="Q7" s="157"/>
      <c r="R7" s="157"/>
      <c r="S7" s="157"/>
      <c r="T7" s="157"/>
      <c r="U7" s="157"/>
      <c r="V7" s="157"/>
      <c r="W7" s="157"/>
      <c r="X7" s="157"/>
      <c r="Y7" s="157"/>
      <c r="Z7" s="157"/>
    </row>
    <row r="8" spans="1:26" ht="12.95">
      <c r="A8" s="328" t="s">
        <v>185</v>
      </c>
      <c r="B8" s="329" t="s">
        <v>186</v>
      </c>
      <c r="C8" s="2291">
        <v>0</v>
      </c>
      <c r="D8" s="2298">
        <v>0</v>
      </c>
      <c r="E8" s="2303">
        <v>0</v>
      </c>
      <c r="F8" s="330">
        <v>0</v>
      </c>
      <c r="G8" s="819">
        <f>SUM(C8:F8)</f>
        <v>0</v>
      </c>
    </row>
    <row r="9" spans="1:26" ht="12.95">
      <c r="A9" s="328"/>
      <c r="B9" s="329"/>
      <c r="C9" s="2291"/>
      <c r="D9" s="2298"/>
      <c r="E9" s="2298"/>
      <c r="F9" s="791"/>
      <c r="G9" s="820"/>
    </row>
    <row r="10" spans="1:26" ht="12.95">
      <c r="A10" s="134"/>
      <c r="B10" s="331" t="s">
        <v>187</v>
      </c>
      <c r="C10" s="1193"/>
      <c r="D10" s="2271"/>
      <c r="E10" s="2286"/>
      <c r="F10" s="32"/>
      <c r="G10" s="820"/>
    </row>
    <row r="11" spans="1:26" ht="12.95">
      <c r="A11" s="134" t="s">
        <v>188</v>
      </c>
      <c r="B11" s="236" t="s">
        <v>189</v>
      </c>
      <c r="C11" s="2251">
        <v>0</v>
      </c>
      <c r="D11" s="2267">
        <v>0</v>
      </c>
      <c r="E11" s="2267">
        <v>0</v>
      </c>
      <c r="F11" s="279">
        <v>0</v>
      </c>
      <c r="G11" s="820">
        <f t="shared" ref="G11:G19" si="0">SUM(C11:F11)</f>
        <v>0</v>
      </c>
    </row>
    <row r="12" spans="1:26" ht="12.95">
      <c r="A12" s="134" t="s">
        <v>190</v>
      </c>
      <c r="B12" s="236" t="s">
        <v>191</v>
      </c>
      <c r="C12" s="2251">
        <v>0</v>
      </c>
      <c r="D12" s="2267">
        <v>0</v>
      </c>
      <c r="E12" s="2267">
        <v>0</v>
      </c>
      <c r="F12" s="279">
        <v>0</v>
      </c>
      <c r="G12" s="820">
        <f t="shared" si="0"/>
        <v>0</v>
      </c>
    </row>
    <row r="13" spans="1:26" ht="12.95">
      <c r="A13" s="134" t="s">
        <v>192</v>
      </c>
      <c r="B13" s="236" t="s">
        <v>193</v>
      </c>
      <c r="C13" s="2251">
        <v>0</v>
      </c>
      <c r="D13" s="2267">
        <v>0</v>
      </c>
      <c r="E13" s="2267">
        <v>0</v>
      </c>
      <c r="F13" s="279">
        <v>0</v>
      </c>
      <c r="G13" s="820">
        <f t="shared" si="0"/>
        <v>0</v>
      </c>
    </row>
    <row r="14" spans="1:26" ht="12.95">
      <c r="A14" s="134" t="s">
        <v>194</v>
      </c>
      <c r="B14" s="236" t="s">
        <v>195</v>
      </c>
      <c r="C14" s="2251">
        <v>0</v>
      </c>
      <c r="D14" s="2267">
        <v>0</v>
      </c>
      <c r="E14" s="2267">
        <v>0</v>
      </c>
      <c r="F14" s="279">
        <v>0</v>
      </c>
      <c r="G14" s="820">
        <f t="shared" si="0"/>
        <v>0</v>
      </c>
    </row>
    <row r="15" spans="1:26" s="1" customFormat="1" ht="12.95">
      <c r="A15" s="134" t="s">
        <v>196</v>
      </c>
      <c r="B15" s="236" t="s">
        <v>197</v>
      </c>
      <c r="C15" s="2253">
        <v>0</v>
      </c>
      <c r="D15" s="2275">
        <v>0</v>
      </c>
      <c r="E15" s="2275">
        <v>0</v>
      </c>
      <c r="F15" s="280">
        <v>0</v>
      </c>
      <c r="G15" s="821">
        <f t="shared" si="0"/>
        <v>0</v>
      </c>
      <c r="H15" s="27"/>
      <c r="I15" s="27"/>
      <c r="J15" s="27"/>
      <c r="K15" s="27"/>
      <c r="L15" s="27"/>
      <c r="M15" s="27"/>
      <c r="N15" s="27"/>
      <c r="O15" s="27"/>
      <c r="P15" s="27"/>
      <c r="Q15" s="27"/>
      <c r="R15" s="27"/>
      <c r="S15" s="27"/>
      <c r="T15" s="27"/>
      <c r="U15" s="27"/>
      <c r="V15" s="27"/>
      <c r="W15" s="27"/>
      <c r="X15" s="27"/>
      <c r="Y15" s="27"/>
      <c r="Z15" s="27"/>
    </row>
    <row r="16" spans="1:26" s="1" customFormat="1" ht="12.95">
      <c r="A16" s="134" t="s">
        <v>198</v>
      </c>
      <c r="B16" s="236" t="s">
        <v>199</v>
      </c>
      <c r="C16" s="2253">
        <v>0</v>
      </c>
      <c r="D16" s="2275">
        <v>0</v>
      </c>
      <c r="E16" s="2275">
        <v>0</v>
      </c>
      <c r="F16" s="280">
        <v>0</v>
      </c>
      <c r="G16" s="821">
        <f t="shared" ref="G16:G17" si="1">SUM(C16:F16)</f>
        <v>0</v>
      </c>
      <c r="H16" s="27"/>
      <c r="I16" s="27"/>
      <c r="J16" s="27"/>
      <c r="K16" s="27"/>
      <c r="L16" s="27"/>
      <c r="M16" s="27"/>
      <c r="N16" s="27"/>
      <c r="O16" s="27"/>
      <c r="P16" s="27"/>
      <c r="Q16" s="27"/>
      <c r="R16" s="27"/>
      <c r="S16" s="27"/>
      <c r="T16" s="27"/>
      <c r="U16" s="27"/>
      <c r="V16" s="27"/>
      <c r="W16" s="27"/>
      <c r="X16" s="27"/>
      <c r="Y16" s="27"/>
      <c r="Z16" s="27"/>
    </row>
    <row r="17" spans="1:26" s="1" customFormat="1" ht="12.95">
      <c r="A17" s="134" t="s">
        <v>200</v>
      </c>
      <c r="B17" s="236" t="s">
        <v>201</v>
      </c>
      <c r="C17" s="2253">
        <v>0</v>
      </c>
      <c r="D17" s="2275">
        <v>0</v>
      </c>
      <c r="E17" s="2275">
        <v>0</v>
      </c>
      <c r="F17" s="280">
        <v>0</v>
      </c>
      <c r="G17" s="821">
        <f t="shared" si="1"/>
        <v>0</v>
      </c>
      <c r="H17" s="27"/>
      <c r="I17" s="27"/>
      <c r="J17" s="27"/>
      <c r="K17" s="27"/>
      <c r="L17" s="27"/>
      <c r="M17" s="27"/>
      <c r="N17" s="27"/>
      <c r="O17" s="27"/>
      <c r="P17" s="27"/>
      <c r="Q17" s="27"/>
      <c r="R17" s="27"/>
      <c r="S17" s="27"/>
      <c r="T17" s="27"/>
      <c r="U17" s="27"/>
      <c r="V17" s="27"/>
      <c r="W17" s="27"/>
      <c r="X17" s="27"/>
      <c r="Y17" s="27"/>
      <c r="Z17" s="27"/>
    </row>
    <row r="18" spans="1:26" ht="12.95">
      <c r="A18" s="134" t="s">
        <v>202</v>
      </c>
      <c r="B18" s="236" t="s">
        <v>203</v>
      </c>
      <c r="C18" s="2251">
        <v>0</v>
      </c>
      <c r="D18" s="2267">
        <v>0</v>
      </c>
      <c r="E18" s="2267">
        <v>0</v>
      </c>
      <c r="F18" s="279">
        <v>0</v>
      </c>
      <c r="G18" s="820">
        <f t="shared" si="0"/>
        <v>0</v>
      </c>
    </row>
    <row r="19" spans="1:26" ht="13.5" thickBot="1">
      <c r="A19" s="332" t="s">
        <v>204</v>
      </c>
      <c r="B19" s="333" t="s">
        <v>205</v>
      </c>
      <c r="C19" s="2251">
        <v>0</v>
      </c>
      <c r="D19" s="2267">
        <v>0</v>
      </c>
      <c r="E19" s="2267">
        <v>0</v>
      </c>
      <c r="F19" s="279">
        <v>0</v>
      </c>
      <c r="G19" s="820">
        <f t="shared" si="0"/>
        <v>0</v>
      </c>
    </row>
    <row r="20" spans="1:26" ht="13.5" thickBot="1">
      <c r="A20" s="344">
        <v>49999</v>
      </c>
      <c r="B20" s="346" t="s">
        <v>206</v>
      </c>
      <c r="C20" s="2252">
        <f>SUM(C11:C19)</f>
        <v>0</v>
      </c>
      <c r="D20" s="2274">
        <f>SUM(D11:D19)</f>
        <v>0</v>
      </c>
      <c r="E20" s="2268">
        <f>SUM(E11:E19)</f>
        <v>0</v>
      </c>
      <c r="F20" s="311">
        <f>SUM(F11:F19)</f>
        <v>0</v>
      </c>
      <c r="G20" s="347">
        <f>SUM(G11:G19)</f>
        <v>0</v>
      </c>
    </row>
    <row r="21" spans="1:26" ht="12.95">
      <c r="A21" s="134"/>
      <c r="B21" s="331" t="s">
        <v>207</v>
      </c>
      <c r="C21" s="1193"/>
      <c r="D21" s="2271"/>
      <c r="E21" s="2286"/>
      <c r="F21" s="32"/>
      <c r="G21" s="820"/>
    </row>
    <row r="22" spans="1:26" ht="12.95">
      <c r="A22" s="134"/>
      <c r="B22" s="334"/>
      <c r="C22" s="1193"/>
      <c r="D22" s="2271"/>
      <c r="E22" s="2286"/>
      <c r="F22" s="32"/>
      <c r="G22" s="820"/>
    </row>
    <row r="23" spans="1:26" ht="12.95">
      <c r="A23" s="134"/>
      <c r="B23" s="329" t="s">
        <v>208</v>
      </c>
      <c r="C23" s="1193"/>
      <c r="D23" s="2271"/>
      <c r="E23" s="2286"/>
      <c r="F23" s="32"/>
      <c r="G23" s="820"/>
    </row>
    <row r="24" spans="1:26" ht="13.5" thickBot="1">
      <c r="A24" s="134" t="s">
        <v>209</v>
      </c>
      <c r="B24" s="236" t="s">
        <v>210</v>
      </c>
      <c r="C24" s="2251">
        <v>0</v>
      </c>
      <c r="D24" s="2267">
        <v>0</v>
      </c>
      <c r="E24" s="2267">
        <v>0</v>
      </c>
      <c r="F24" s="279">
        <v>0</v>
      </c>
      <c r="G24" s="820">
        <f>SUM(C24:F24)</f>
        <v>0</v>
      </c>
    </row>
    <row r="25" spans="1:26" ht="13.5" thickBot="1">
      <c r="A25" s="344">
        <v>50199</v>
      </c>
      <c r="B25" s="346" t="s">
        <v>211</v>
      </c>
      <c r="C25" s="2252">
        <f>SUM(C24:C24)</f>
        <v>0</v>
      </c>
      <c r="D25" s="2274">
        <f>SUM(D24:D24)</f>
        <v>0</v>
      </c>
      <c r="E25" s="2274">
        <f>SUM(E24:E24)</f>
        <v>0</v>
      </c>
      <c r="F25" s="310">
        <f>SUM(F24:F24)</f>
        <v>0</v>
      </c>
      <c r="G25" s="348">
        <f>SUM(G24:G24)</f>
        <v>0</v>
      </c>
    </row>
    <row r="26" spans="1:26" ht="12.95">
      <c r="A26" s="134"/>
      <c r="B26" s="329" t="s">
        <v>212</v>
      </c>
      <c r="C26" s="1193"/>
      <c r="D26" s="2271"/>
      <c r="E26" s="2286"/>
      <c r="F26" s="32"/>
      <c r="G26" s="820"/>
    </row>
    <row r="27" spans="1:26" ht="12.95">
      <c r="A27" s="134" t="s">
        <v>213</v>
      </c>
      <c r="B27" s="236" t="s">
        <v>214</v>
      </c>
      <c r="C27" s="2251">
        <v>0</v>
      </c>
      <c r="D27" s="2267">
        <v>0</v>
      </c>
      <c r="E27" s="2267">
        <v>0</v>
      </c>
      <c r="F27" s="279">
        <v>0</v>
      </c>
      <c r="G27" s="820">
        <f t="shared" ref="G27:G30" si="2">SUM(C27:F27)</f>
        <v>0</v>
      </c>
    </row>
    <row r="28" spans="1:26" ht="12.95">
      <c r="A28" s="134" t="s">
        <v>215</v>
      </c>
      <c r="B28" s="236" t="s">
        <v>216</v>
      </c>
      <c r="C28" s="2251">
        <v>0</v>
      </c>
      <c r="D28" s="2267">
        <v>0</v>
      </c>
      <c r="E28" s="2267">
        <v>0</v>
      </c>
      <c r="F28" s="279">
        <v>0</v>
      </c>
      <c r="G28" s="820">
        <f t="shared" si="2"/>
        <v>0</v>
      </c>
    </row>
    <row r="29" spans="1:26" ht="12.95">
      <c r="A29" s="134" t="s">
        <v>217</v>
      </c>
      <c r="B29" s="236" t="s">
        <v>218</v>
      </c>
      <c r="C29" s="2251">
        <v>0</v>
      </c>
      <c r="D29" s="2267">
        <v>0</v>
      </c>
      <c r="E29" s="2267">
        <v>0</v>
      </c>
      <c r="F29" s="279">
        <v>0</v>
      </c>
      <c r="G29" s="820">
        <f t="shared" si="2"/>
        <v>0</v>
      </c>
    </row>
    <row r="30" spans="1:26" ht="13.5" thickBot="1">
      <c r="A30" s="134" t="s">
        <v>219</v>
      </c>
      <c r="B30" s="236" t="s">
        <v>220</v>
      </c>
      <c r="C30" s="2251">
        <v>0</v>
      </c>
      <c r="D30" s="2267">
        <v>0</v>
      </c>
      <c r="E30" s="2267">
        <v>0</v>
      </c>
      <c r="F30" s="279">
        <v>0</v>
      </c>
      <c r="G30" s="820">
        <f t="shared" si="2"/>
        <v>0</v>
      </c>
    </row>
    <row r="31" spans="1:26" ht="13.5" thickBot="1">
      <c r="A31" s="344">
        <v>50299</v>
      </c>
      <c r="B31" s="346" t="s">
        <v>221</v>
      </c>
      <c r="C31" s="2252">
        <f>SUM(C27:C30)</f>
        <v>0</v>
      </c>
      <c r="D31" s="2274">
        <f>SUM(D27:D30)</f>
        <v>0</v>
      </c>
      <c r="E31" s="2274">
        <f>SUM(E27:E30)</f>
        <v>0</v>
      </c>
      <c r="F31" s="310">
        <f>SUM(F27:F30)</f>
        <v>0</v>
      </c>
      <c r="G31" s="348">
        <f>SUM(G27:G30)</f>
        <v>0</v>
      </c>
    </row>
    <row r="32" spans="1:26" ht="12.95">
      <c r="A32" s="134"/>
      <c r="B32" s="329" t="s">
        <v>222</v>
      </c>
      <c r="C32" s="1193"/>
      <c r="D32" s="2271"/>
      <c r="E32" s="2286"/>
      <c r="F32" s="32"/>
      <c r="G32" s="820"/>
    </row>
    <row r="33" spans="1:7" ht="12.95">
      <c r="A33" s="134" t="s">
        <v>223</v>
      </c>
      <c r="B33" s="236" t="s">
        <v>224</v>
      </c>
      <c r="C33" s="2251">
        <v>0</v>
      </c>
      <c r="D33" s="2267">
        <v>0</v>
      </c>
      <c r="E33" s="2267">
        <v>0</v>
      </c>
      <c r="F33" s="279">
        <v>0</v>
      </c>
      <c r="G33" s="820">
        <f t="shared" ref="G33:G45" si="3">SUM(C33:F33)</f>
        <v>0</v>
      </c>
    </row>
    <row r="34" spans="1:7" ht="12.95">
      <c r="A34" s="134" t="s">
        <v>225</v>
      </c>
      <c r="B34" s="236" t="s">
        <v>226</v>
      </c>
      <c r="C34" s="2251">
        <v>0</v>
      </c>
      <c r="D34" s="2267">
        <v>0</v>
      </c>
      <c r="E34" s="2267">
        <v>0</v>
      </c>
      <c r="F34" s="279">
        <v>0</v>
      </c>
      <c r="G34" s="820">
        <f t="shared" si="3"/>
        <v>0</v>
      </c>
    </row>
    <row r="35" spans="1:7" ht="12.95">
      <c r="A35" s="134" t="s">
        <v>227</v>
      </c>
      <c r="B35" s="236" t="s">
        <v>228</v>
      </c>
      <c r="C35" s="2251">
        <v>0</v>
      </c>
      <c r="D35" s="2267">
        <v>0</v>
      </c>
      <c r="E35" s="2267">
        <v>0</v>
      </c>
      <c r="F35" s="279">
        <v>0</v>
      </c>
      <c r="G35" s="820">
        <f t="shared" si="3"/>
        <v>0</v>
      </c>
    </row>
    <row r="36" spans="1:7" ht="12.95">
      <c r="A36" s="134" t="s">
        <v>229</v>
      </c>
      <c r="B36" s="236" t="s">
        <v>230</v>
      </c>
      <c r="C36" s="2251">
        <v>0</v>
      </c>
      <c r="D36" s="2267">
        <v>0</v>
      </c>
      <c r="E36" s="2267">
        <v>0</v>
      </c>
      <c r="F36" s="279">
        <v>0</v>
      </c>
      <c r="G36" s="820">
        <f t="shared" si="3"/>
        <v>0</v>
      </c>
    </row>
    <row r="37" spans="1:7" ht="12.95">
      <c r="A37" s="134" t="s">
        <v>231</v>
      </c>
      <c r="B37" s="236" t="s">
        <v>232</v>
      </c>
      <c r="C37" s="2251">
        <v>0</v>
      </c>
      <c r="D37" s="2267">
        <v>0</v>
      </c>
      <c r="E37" s="2267">
        <v>0</v>
      </c>
      <c r="F37" s="279">
        <v>0</v>
      </c>
      <c r="G37" s="820">
        <f t="shared" si="3"/>
        <v>0</v>
      </c>
    </row>
    <row r="38" spans="1:7" ht="12.95">
      <c r="A38" s="134" t="s">
        <v>233</v>
      </c>
      <c r="B38" s="236" t="s">
        <v>234</v>
      </c>
      <c r="C38" s="2251">
        <v>0</v>
      </c>
      <c r="D38" s="2267">
        <v>0</v>
      </c>
      <c r="E38" s="2267">
        <v>0</v>
      </c>
      <c r="F38" s="279">
        <v>0</v>
      </c>
      <c r="G38" s="820">
        <f t="shared" si="3"/>
        <v>0</v>
      </c>
    </row>
    <row r="39" spans="1:7" ht="12.95">
      <c r="A39" s="134" t="s">
        <v>235</v>
      </c>
      <c r="B39" s="236" t="s">
        <v>236</v>
      </c>
      <c r="C39" s="2251">
        <v>0</v>
      </c>
      <c r="D39" s="2267">
        <v>0</v>
      </c>
      <c r="E39" s="2267">
        <v>0</v>
      </c>
      <c r="F39" s="279">
        <v>0</v>
      </c>
      <c r="G39" s="820">
        <f t="shared" si="3"/>
        <v>0</v>
      </c>
    </row>
    <row r="40" spans="1:7" ht="12.95">
      <c r="A40" s="134" t="s">
        <v>237</v>
      </c>
      <c r="B40" s="236" t="s">
        <v>238</v>
      </c>
      <c r="C40" s="2251">
        <v>0</v>
      </c>
      <c r="D40" s="2267">
        <v>0</v>
      </c>
      <c r="E40" s="2267">
        <v>0</v>
      </c>
      <c r="F40" s="279">
        <v>0</v>
      </c>
      <c r="G40" s="820">
        <f t="shared" si="3"/>
        <v>0</v>
      </c>
    </row>
    <row r="41" spans="1:7" ht="12.95">
      <c r="A41" s="134" t="s">
        <v>239</v>
      </c>
      <c r="B41" s="236" t="s">
        <v>240</v>
      </c>
      <c r="C41" s="2251">
        <v>0</v>
      </c>
      <c r="D41" s="2267">
        <v>0</v>
      </c>
      <c r="E41" s="2267">
        <v>0</v>
      </c>
      <c r="F41" s="279">
        <v>0</v>
      </c>
      <c r="G41" s="820">
        <f t="shared" si="3"/>
        <v>0</v>
      </c>
    </row>
    <row r="42" spans="1:7" ht="12.95">
      <c r="A42" s="134" t="s">
        <v>241</v>
      </c>
      <c r="B42" s="236" t="s">
        <v>242</v>
      </c>
      <c r="C42" s="2251">
        <v>0</v>
      </c>
      <c r="D42" s="2267">
        <v>0</v>
      </c>
      <c r="E42" s="2267">
        <v>0</v>
      </c>
      <c r="F42" s="279">
        <v>0</v>
      </c>
      <c r="G42" s="820">
        <f t="shared" si="3"/>
        <v>0</v>
      </c>
    </row>
    <row r="43" spans="1:7" ht="12.95">
      <c r="A43" s="134" t="s">
        <v>243</v>
      </c>
      <c r="B43" s="236" t="s">
        <v>244</v>
      </c>
      <c r="C43" s="2251">
        <v>0</v>
      </c>
      <c r="D43" s="2267">
        <v>0</v>
      </c>
      <c r="E43" s="2267">
        <v>0</v>
      </c>
      <c r="F43" s="279">
        <v>0</v>
      </c>
      <c r="G43" s="820">
        <f t="shared" ref="G43:G44" si="4">SUM(C43:F43)</f>
        <v>0</v>
      </c>
    </row>
    <row r="44" spans="1:7" ht="12.95">
      <c r="A44" s="134" t="s">
        <v>245</v>
      </c>
      <c r="B44" s="236" t="s">
        <v>246</v>
      </c>
      <c r="C44" s="2251">
        <v>0</v>
      </c>
      <c r="D44" s="2267">
        <v>0</v>
      </c>
      <c r="E44" s="2267">
        <v>0</v>
      </c>
      <c r="F44" s="279">
        <v>0</v>
      </c>
      <c r="G44" s="820">
        <f t="shared" si="4"/>
        <v>0</v>
      </c>
    </row>
    <row r="45" spans="1:7" ht="13.5" thickBot="1">
      <c r="A45" s="134" t="s">
        <v>247</v>
      </c>
      <c r="B45" s="236" t="s">
        <v>222</v>
      </c>
      <c r="C45" s="2251">
        <v>0</v>
      </c>
      <c r="D45" s="2267">
        <v>0</v>
      </c>
      <c r="E45" s="2267">
        <v>0</v>
      </c>
      <c r="F45" s="279">
        <v>0</v>
      </c>
      <c r="G45" s="820">
        <f t="shared" si="3"/>
        <v>0</v>
      </c>
    </row>
    <row r="46" spans="1:7" ht="12.95">
      <c r="A46" s="349">
        <v>50399</v>
      </c>
      <c r="B46" s="350" t="s">
        <v>248</v>
      </c>
      <c r="C46" s="2292">
        <f>SUM(C33:C45)</f>
        <v>0</v>
      </c>
      <c r="D46" s="2299">
        <f>SUM(D33:D45)</f>
        <v>0</v>
      </c>
      <c r="E46" s="2299">
        <f>SUM(E33:E45)</f>
        <v>0</v>
      </c>
      <c r="F46" s="318">
        <f>SUM(F33:F45)</f>
        <v>0</v>
      </c>
      <c r="G46" s="351">
        <f>SUM(G33:G45)</f>
        <v>0</v>
      </c>
    </row>
    <row r="47" spans="1:7" ht="13.5" thickBot="1">
      <c r="A47" s="335">
        <v>59999</v>
      </c>
      <c r="B47" s="336" t="s">
        <v>249</v>
      </c>
      <c r="C47" s="2259">
        <f>C25+C31+C46</f>
        <v>0</v>
      </c>
      <c r="D47" s="2280">
        <f>D25+D31+D46</f>
        <v>0</v>
      </c>
      <c r="E47" s="2280">
        <f>E25+E31+E46</f>
        <v>0</v>
      </c>
      <c r="F47" s="302">
        <f>F25+F31+F46</f>
        <v>0</v>
      </c>
      <c r="G47" s="352">
        <f>G25+G31+G46</f>
        <v>0</v>
      </c>
    </row>
    <row r="48" spans="1:7" ht="12.95">
      <c r="A48" s="328"/>
      <c r="B48" s="331" t="s">
        <v>250</v>
      </c>
      <c r="C48" s="1193"/>
      <c r="D48" s="2271"/>
      <c r="E48" s="2286"/>
      <c r="F48" s="32"/>
      <c r="G48" s="820"/>
    </row>
    <row r="49" spans="1:7" ht="12.95">
      <c r="A49" s="328"/>
      <c r="B49" s="329" t="s">
        <v>251</v>
      </c>
      <c r="C49" s="1193"/>
      <c r="D49" s="2271"/>
      <c r="E49" s="2286"/>
      <c r="F49" s="32"/>
      <c r="G49" s="820"/>
    </row>
    <row r="50" spans="1:7" ht="12.95">
      <c r="A50" s="134" t="s">
        <v>252</v>
      </c>
      <c r="B50" s="143" t="s">
        <v>253</v>
      </c>
      <c r="C50" s="2251">
        <v>0</v>
      </c>
      <c r="D50" s="2267">
        <v>0</v>
      </c>
      <c r="E50" s="2267">
        <v>0</v>
      </c>
      <c r="F50" s="279">
        <v>0</v>
      </c>
      <c r="G50" s="820">
        <f t="shared" ref="G50:G52" si="5">SUM(C50:F50)</f>
        <v>0</v>
      </c>
    </row>
    <row r="51" spans="1:7" ht="12.95">
      <c r="A51" s="134" t="s">
        <v>254</v>
      </c>
      <c r="B51" s="143" t="s">
        <v>255</v>
      </c>
      <c r="C51" s="2251">
        <v>0</v>
      </c>
      <c r="D51" s="2267">
        <v>0</v>
      </c>
      <c r="E51" s="2267">
        <v>0</v>
      </c>
      <c r="F51" s="279">
        <v>0</v>
      </c>
      <c r="G51" s="820">
        <f t="shared" si="5"/>
        <v>0</v>
      </c>
    </row>
    <row r="52" spans="1:7" ht="13.5" thickBot="1">
      <c r="A52" s="134" t="s">
        <v>256</v>
      </c>
      <c r="B52" s="143" t="s">
        <v>257</v>
      </c>
      <c r="C52" s="2251">
        <v>0</v>
      </c>
      <c r="D52" s="2267">
        <v>0</v>
      </c>
      <c r="E52" s="2267">
        <v>0</v>
      </c>
      <c r="F52" s="279">
        <v>0</v>
      </c>
      <c r="G52" s="820">
        <f t="shared" si="5"/>
        <v>0</v>
      </c>
    </row>
    <row r="53" spans="1:7" ht="13.5" thickBot="1">
      <c r="A53" s="353">
        <v>60199</v>
      </c>
      <c r="B53" s="345" t="s">
        <v>258</v>
      </c>
      <c r="C53" s="2252">
        <f>SUM(C50:C52)</f>
        <v>0</v>
      </c>
      <c r="D53" s="2274">
        <f t="shared" ref="D53:E53" si="6">SUM(D50:D52)</f>
        <v>0</v>
      </c>
      <c r="E53" s="2274">
        <f t="shared" si="6"/>
        <v>0</v>
      </c>
      <c r="F53" s="310">
        <f>SUM(F50:F52)</f>
        <v>0</v>
      </c>
      <c r="G53" s="348">
        <f>SUM(G50:G52)</f>
        <v>0</v>
      </c>
    </row>
    <row r="54" spans="1:7" ht="12.95">
      <c r="A54" s="328"/>
      <c r="B54" s="513" t="s">
        <v>259</v>
      </c>
      <c r="C54" s="1193"/>
      <c r="D54" s="2271"/>
      <c r="E54" s="2271"/>
      <c r="F54" s="278"/>
      <c r="G54" s="820"/>
    </row>
    <row r="55" spans="1:7" ht="12.95">
      <c r="A55" s="134" t="s">
        <v>260</v>
      </c>
      <c r="B55" s="236" t="s">
        <v>261</v>
      </c>
      <c r="C55" s="2251">
        <v>0</v>
      </c>
      <c r="D55" s="2267">
        <v>0</v>
      </c>
      <c r="E55" s="2267">
        <v>0</v>
      </c>
      <c r="F55" s="279">
        <v>0</v>
      </c>
      <c r="G55" s="820">
        <f t="shared" ref="G55:G58" si="7">SUM(C55:F55)</f>
        <v>0</v>
      </c>
    </row>
    <row r="56" spans="1:7" ht="12.95">
      <c r="A56" s="134" t="s">
        <v>262</v>
      </c>
      <c r="B56" s="236" t="s">
        <v>263</v>
      </c>
      <c r="C56" s="2251">
        <v>0</v>
      </c>
      <c r="D56" s="2267">
        <v>0</v>
      </c>
      <c r="E56" s="2267">
        <v>0</v>
      </c>
      <c r="F56" s="279">
        <v>0</v>
      </c>
      <c r="G56" s="820">
        <f t="shared" ref="G56:G57" si="8">SUM(C56:F56)</f>
        <v>0</v>
      </c>
    </row>
    <row r="57" spans="1:7" ht="12.95">
      <c r="A57" s="134" t="s">
        <v>264</v>
      </c>
      <c r="B57" s="236" t="s">
        <v>265</v>
      </c>
      <c r="C57" s="2251">
        <v>0</v>
      </c>
      <c r="D57" s="2267">
        <v>0</v>
      </c>
      <c r="E57" s="2267">
        <v>0</v>
      </c>
      <c r="F57" s="279">
        <v>0</v>
      </c>
      <c r="G57" s="820">
        <f t="shared" si="8"/>
        <v>0</v>
      </c>
    </row>
    <row r="58" spans="1:7" ht="13.5" thickBot="1">
      <c r="A58" s="134" t="s">
        <v>266</v>
      </c>
      <c r="B58" s="236" t="s">
        <v>267</v>
      </c>
      <c r="C58" s="2251">
        <v>0</v>
      </c>
      <c r="D58" s="2267">
        <v>0</v>
      </c>
      <c r="E58" s="2267">
        <v>0</v>
      </c>
      <c r="F58" s="279">
        <v>0</v>
      </c>
      <c r="G58" s="820">
        <f t="shared" si="7"/>
        <v>0</v>
      </c>
    </row>
    <row r="59" spans="1:7" ht="13.5" thickBot="1">
      <c r="A59" s="353">
        <v>60299</v>
      </c>
      <c r="B59" s="345" t="s">
        <v>268</v>
      </c>
      <c r="C59" s="2252">
        <f>SUM(C55:C58)</f>
        <v>0</v>
      </c>
      <c r="D59" s="2274">
        <f>SUM(D55:D58)</f>
        <v>0</v>
      </c>
      <c r="E59" s="2274">
        <f>SUM(E55:E58)</f>
        <v>0</v>
      </c>
      <c r="F59" s="310">
        <f>SUM(F55:F58)</f>
        <v>0</v>
      </c>
      <c r="G59" s="348">
        <f>SUM(G55:G58)</f>
        <v>0</v>
      </c>
    </row>
    <row r="60" spans="1:7" ht="12.95">
      <c r="A60" s="328"/>
      <c r="B60" s="329" t="s">
        <v>269</v>
      </c>
      <c r="C60" s="1193"/>
      <c r="D60" s="2271"/>
      <c r="E60" s="2271"/>
      <c r="F60" s="278"/>
      <c r="G60" s="820"/>
    </row>
    <row r="61" spans="1:7" ht="13.5" thickBot="1">
      <c r="A61" s="134" t="s">
        <v>270</v>
      </c>
      <c r="B61" s="236" t="s">
        <v>271</v>
      </c>
      <c r="C61" s="2251">
        <v>0</v>
      </c>
      <c r="D61" s="2267">
        <v>0</v>
      </c>
      <c r="E61" s="2267">
        <v>0</v>
      </c>
      <c r="F61" s="279">
        <v>0</v>
      </c>
      <c r="G61" s="820">
        <f t="shared" ref="G61" si="9">SUM(C61:F61)</f>
        <v>0</v>
      </c>
    </row>
    <row r="62" spans="1:7" ht="13.5" thickBot="1">
      <c r="A62" s="353">
        <v>60399</v>
      </c>
      <c r="B62" s="345" t="s">
        <v>272</v>
      </c>
      <c r="C62" s="2252">
        <f>SUM(C61)</f>
        <v>0</v>
      </c>
      <c r="D62" s="2274">
        <f t="shared" ref="D62:E62" si="10">SUM(D61)</f>
        <v>0</v>
      </c>
      <c r="E62" s="2274">
        <f t="shared" si="10"/>
        <v>0</v>
      </c>
      <c r="F62" s="310">
        <f>SUM(F61)</f>
        <v>0</v>
      </c>
      <c r="G62" s="348">
        <f>SUM(C62:F62)</f>
        <v>0</v>
      </c>
    </row>
    <row r="63" spans="1:7" ht="12.95">
      <c r="A63" s="328"/>
      <c r="B63" s="329" t="s">
        <v>273</v>
      </c>
      <c r="C63" s="1193"/>
      <c r="D63" s="2271"/>
      <c r="E63" s="2271"/>
      <c r="F63" s="278"/>
      <c r="G63" s="820"/>
    </row>
    <row r="64" spans="1:7" ht="12.95">
      <c r="A64" s="134" t="s">
        <v>274</v>
      </c>
      <c r="B64" s="236" t="s">
        <v>275</v>
      </c>
      <c r="C64" s="2251">
        <v>0</v>
      </c>
      <c r="D64" s="2267">
        <v>0</v>
      </c>
      <c r="E64" s="2267">
        <v>0</v>
      </c>
      <c r="F64" s="279">
        <v>0</v>
      </c>
      <c r="G64" s="820">
        <f t="shared" ref="G64:G67" si="11">SUM(C64:F64)</f>
        <v>0</v>
      </c>
    </row>
    <row r="65" spans="1:7" ht="12.95">
      <c r="A65" s="134" t="s">
        <v>276</v>
      </c>
      <c r="B65" s="236" t="s">
        <v>277</v>
      </c>
      <c r="C65" s="2251">
        <v>0</v>
      </c>
      <c r="D65" s="2267">
        <v>0</v>
      </c>
      <c r="E65" s="2267">
        <v>0</v>
      </c>
      <c r="F65" s="279">
        <v>0</v>
      </c>
      <c r="G65" s="820">
        <f t="shared" si="11"/>
        <v>0</v>
      </c>
    </row>
    <row r="66" spans="1:7" ht="12.95">
      <c r="A66" s="134" t="s">
        <v>278</v>
      </c>
      <c r="B66" s="236" t="s">
        <v>279</v>
      </c>
      <c r="C66" s="2251">
        <v>0</v>
      </c>
      <c r="D66" s="2267">
        <v>0</v>
      </c>
      <c r="E66" s="2267">
        <v>0</v>
      </c>
      <c r="F66" s="279">
        <v>0</v>
      </c>
      <c r="G66" s="820">
        <f t="shared" si="11"/>
        <v>0</v>
      </c>
    </row>
    <row r="67" spans="1:7" ht="13.5" thickBot="1">
      <c r="A67" s="134" t="s">
        <v>280</v>
      </c>
      <c r="B67" s="236" t="s">
        <v>281</v>
      </c>
      <c r="C67" s="2251">
        <v>0</v>
      </c>
      <c r="D67" s="2267">
        <v>0</v>
      </c>
      <c r="E67" s="2267">
        <v>0</v>
      </c>
      <c r="F67" s="279">
        <v>0</v>
      </c>
      <c r="G67" s="820">
        <f t="shared" si="11"/>
        <v>0</v>
      </c>
    </row>
    <row r="68" spans="1:7" ht="13.5" thickBot="1">
      <c r="A68" s="353">
        <v>60499</v>
      </c>
      <c r="B68" s="345" t="s">
        <v>282</v>
      </c>
      <c r="C68" s="2252">
        <f>SUM(C64:C67)</f>
        <v>0</v>
      </c>
      <c r="D68" s="2274">
        <f t="shared" ref="D68:E68" si="12">SUM(D64:D67)</f>
        <v>0</v>
      </c>
      <c r="E68" s="2274">
        <f t="shared" si="12"/>
        <v>0</v>
      </c>
      <c r="F68" s="310">
        <f>SUM(F64:F67)</f>
        <v>0</v>
      </c>
      <c r="G68" s="348">
        <f>SUM(G64:G67)</f>
        <v>0</v>
      </c>
    </row>
    <row r="69" spans="1:7" ht="12.95">
      <c r="A69" s="328"/>
      <c r="B69" s="329" t="s">
        <v>283</v>
      </c>
      <c r="C69" s="1193"/>
      <c r="D69" s="2271"/>
      <c r="E69" s="2271"/>
      <c r="F69" s="278"/>
      <c r="G69" s="820"/>
    </row>
    <row r="70" spans="1:7" ht="12.95">
      <c r="A70" s="134" t="s">
        <v>284</v>
      </c>
      <c r="B70" s="236" t="s">
        <v>285</v>
      </c>
      <c r="C70" s="2251">
        <v>0</v>
      </c>
      <c r="D70" s="2267">
        <v>0</v>
      </c>
      <c r="E70" s="2267">
        <v>0</v>
      </c>
      <c r="F70" s="279">
        <v>0</v>
      </c>
      <c r="G70" s="820">
        <f t="shared" ref="G70:G72" si="13">SUM(C70:F70)</f>
        <v>0</v>
      </c>
    </row>
    <row r="71" spans="1:7" ht="12.95">
      <c r="A71" s="134" t="s">
        <v>286</v>
      </c>
      <c r="B71" s="236" t="s">
        <v>287</v>
      </c>
      <c r="C71" s="2251">
        <v>0</v>
      </c>
      <c r="D71" s="2267">
        <v>0</v>
      </c>
      <c r="E71" s="2267">
        <v>0</v>
      </c>
      <c r="F71" s="279">
        <v>0</v>
      </c>
      <c r="G71" s="820">
        <f t="shared" si="13"/>
        <v>0</v>
      </c>
    </row>
    <row r="72" spans="1:7" ht="13.5" thickBot="1">
      <c r="A72" s="134" t="s">
        <v>288</v>
      </c>
      <c r="B72" s="236" t="s">
        <v>289</v>
      </c>
      <c r="C72" s="2251">
        <v>0</v>
      </c>
      <c r="D72" s="2267">
        <v>0</v>
      </c>
      <c r="E72" s="2267">
        <v>0</v>
      </c>
      <c r="F72" s="279">
        <v>0</v>
      </c>
      <c r="G72" s="820">
        <f t="shared" si="13"/>
        <v>0</v>
      </c>
    </row>
    <row r="73" spans="1:7" ht="13.5" thickBot="1">
      <c r="A73" s="353">
        <v>60599</v>
      </c>
      <c r="B73" s="345" t="s">
        <v>290</v>
      </c>
      <c r="C73" s="2252">
        <f>SUM(C70:C72)</f>
        <v>0</v>
      </c>
      <c r="D73" s="2274">
        <f>SUM(D70:D72)</f>
        <v>0</v>
      </c>
      <c r="E73" s="2274">
        <f>SUM(E70:E72)</f>
        <v>0</v>
      </c>
      <c r="F73" s="310">
        <f>SUM(F70:F72)</f>
        <v>0</v>
      </c>
      <c r="G73" s="348">
        <f>SUM(G70:G72)</f>
        <v>0</v>
      </c>
    </row>
    <row r="74" spans="1:7" ht="12.95">
      <c r="A74" s="328"/>
      <c r="B74" s="329" t="s">
        <v>291</v>
      </c>
      <c r="C74" s="1193"/>
      <c r="D74" s="2271"/>
      <c r="E74" s="2271"/>
      <c r="F74" s="278"/>
      <c r="G74" s="820"/>
    </row>
    <row r="75" spans="1:7" ht="12.95">
      <c r="A75" s="134" t="s">
        <v>292</v>
      </c>
      <c r="B75" s="236" t="s">
        <v>293</v>
      </c>
      <c r="C75" s="2251">
        <v>0</v>
      </c>
      <c r="D75" s="2267">
        <v>0</v>
      </c>
      <c r="E75" s="2267">
        <v>0</v>
      </c>
      <c r="F75" s="279">
        <v>0</v>
      </c>
      <c r="G75" s="820">
        <f t="shared" ref="G75:G78" si="14">SUM(C75:F75)</f>
        <v>0</v>
      </c>
    </row>
    <row r="76" spans="1:7" ht="12.95">
      <c r="A76" s="134" t="s">
        <v>294</v>
      </c>
      <c r="B76" s="236" t="s">
        <v>295</v>
      </c>
      <c r="C76" s="2251">
        <v>0</v>
      </c>
      <c r="D76" s="2267">
        <v>0</v>
      </c>
      <c r="E76" s="2267">
        <v>0</v>
      </c>
      <c r="F76" s="279">
        <v>0</v>
      </c>
      <c r="G76" s="820">
        <f t="shared" si="14"/>
        <v>0</v>
      </c>
    </row>
    <row r="77" spans="1:7" ht="12.95">
      <c r="A77" s="134" t="s">
        <v>296</v>
      </c>
      <c r="B77" s="236" t="s">
        <v>297</v>
      </c>
      <c r="C77" s="2251">
        <v>0</v>
      </c>
      <c r="D77" s="2267">
        <v>0</v>
      </c>
      <c r="E77" s="2267">
        <v>0</v>
      </c>
      <c r="F77" s="279">
        <v>0</v>
      </c>
      <c r="G77" s="820">
        <f t="shared" si="14"/>
        <v>0</v>
      </c>
    </row>
    <row r="78" spans="1:7" ht="13.5" thickBot="1">
      <c r="A78" s="134" t="s">
        <v>298</v>
      </c>
      <c r="B78" s="236" t="s">
        <v>299</v>
      </c>
      <c r="C78" s="2251">
        <v>0</v>
      </c>
      <c r="D78" s="2267">
        <v>0</v>
      </c>
      <c r="E78" s="2267">
        <v>0</v>
      </c>
      <c r="F78" s="279">
        <v>0</v>
      </c>
      <c r="G78" s="820">
        <f t="shared" si="14"/>
        <v>0</v>
      </c>
    </row>
    <row r="79" spans="1:7" ht="13.5" thickBot="1">
      <c r="A79" s="353">
        <v>60699</v>
      </c>
      <c r="B79" s="345" t="s">
        <v>300</v>
      </c>
      <c r="C79" s="2252">
        <f>SUM(C75:C78)</f>
        <v>0</v>
      </c>
      <c r="D79" s="2274">
        <f t="shared" ref="D79:E79" si="15">SUM(D75:D78)</f>
        <v>0</v>
      </c>
      <c r="E79" s="2274">
        <f t="shared" si="15"/>
        <v>0</v>
      </c>
      <c r="F79" s="310">
        <f>SUM(F75:F78)</f>
        <v>0</v>
      </c>
      <c r="G79" s="348">
        <f>SUM(G75:G78)</f>
        <v>0</v>
      </c>
    </row>
    <row r="80" spans="1:7" ht="12.95">
      <c r="A80" s="328"/>
      <c r="B80" s="329" t="s">
        <v>301</v>
      </c>
      <c r="C80" s="1193"/>
      <c r="D80" s="2271"/>
      <c r="E80" s="2271"/>
      <c r="F80" s="278"/>
      <c r="G80" s="820"/>
    </row>
    <row r="81" spans="1:26" ht="12.95">
      <c r="A81" s="134" t="s">
        <v>302</v>
      </c>
      <c r="B81" s="337" t="s">
        <v>303</v>
      </c>
      <c r="C81" s="2251">
        <v>0</v>
      </c>
      <c r="D81" s="2267">
        <v>0</v>
      </c>
      <c r="E81" s="2267">
        <v>0</v>
      </c>
      <c r="F81" s="279">
        <v>0</v>
      </c>
      <c r="G81" s="820">
        <f t="shared" ref="G81" si="16">SUM(C81:F81)</f>
        <v>0</v>
      </c>
    </row>
    <row r="82" spans="1:26" ht="13.5" thickBot="1">
      <c r="A82" s="134" t="s">
        <v>304</v>
      </c>
      <c r="B82" s="190" t="s">
        <v>305</v>
      </c>
      <c r="C82" s="2251">
        <v>0</v>
      </c>
      <c r="D82" s="2267">
        <v>0</v>
      </c>
      <c r="E82" s="2267">
        <v>0</v>
      </c>
      <c r="F82" s="279">
        <v>0</v>
      </c>
      <c r="G82" s="820">
        <f t="shared" ref="G82" si="17">SUM(C82:F82)</f>
        <v>0</v>
      </c>
    </row>
    <row r="83" spans="1:26" ht="13.5" thickBot="1">
      <c r="A83" s="353">
        <v>60799</v>
      </c>
      <c r="B83" s="345" t="s">
        <v>306</v>
      </c>
      <c r="C83" s="2252">
        <f>SUM(C81:C82)</f>
        <v>0</v>
      </c>
      <c r="D83" s="2274">
        <f t="shared" ref="D83:E83" si="18">SUM(D81:D82)</f>
        <v>0</v>
      </c>
      <c r="E83" s="2274">
        <f t="shared" si="18"/>
        <v>0</v>
      </c>
      <c r="F83" s="310">
        <f>SUM(F81:F82)</f>
        <v>0</v>
      </c>
      <c r="G83" s="348">
        <f>SUM(G81:G82)</f>
        <v>0</v>
      </c>
    </row>
    <row r="84" spans="1:26" ht="12.95">
      <c r="A84" s="328"/>
      <c r="B84" s="329" t="s">
        <v>307</v>
      </c>
      <c r="C84" s="1193"/>
      <c r="D84" s="2271"/>
      <c r="E84" s="2271"/>
      <c r="F84" s="278"/>
      <c r="G84" s="820"/>
    </row>
    <row r="85" spans="1:26" ht="12.95">
      <c r="A85" s="134" t="s">
        <v>308</v>
      </c>
      <c r="B85" s="190" t="s">
        <v>309</v>
      </c>
      <c r="C85" s="2251">
        <v>0</v>
      </c>
      <c r="D85" s="2267">
        <v>0</v>
      </c>
      <c r="E85" s="2267">
        <v>0</v>
      </c>
      <c r="F85" s="279">
        <v>0</v>
      </c>
      <c r="G85" s="820">
        <f t="shared" ref="G85" si="19">SUM(C85:F85)</f>
        <v>0</v>
      </c>
    </row>
    <row r="86" spans="1:26" ht="12.95">
      <c r="A86" s="134" t="s">
        <v>310</v>
      </c>
      <c r="B86" s="190" t="s">
        <v>311</v>
      </c>
      <c r="C86" s="2251">
        <v>0</v>
      </c>
      <c r="D86" s="2267">
        <v>0</v>
      </c>
      <c r="E86" s="2267">
        <v>0</v>
      </c>
      <c r="F86" s="279">
        <v>0</v>
      </c>
      <c r="G86" s="820">
        <f t="shared" ref="G86:G87" si="20">SUM(C86:F86)</f>
        <v>0</v>
      </c>
    </row>
    <row r="87" spans="1:26" ht="13.5" thickBot="1">
      <c r="A87" s="134" t="s">
        <v>312</v>
      </c>
      <c r="B87" s="190" t="s">
        <v>313</v>
      </c>
      <c r="C87" s="2251">
        <v>0</v>
      </c>
      <c r="D87" s="2267">
        <v>0</v>
      </c>
      <c r="E87" s="2267">
        <v>0</v>
      </c>
      <c r="F87" s="279">
        <v>0</v>
      </c>
      <c r="G87" s="820">
        <f t="shared" si="20"/>
        <v>0</v>
      </c>
    </row>
    <row r="88" spans="1:26" ht="13.5" thickBot="1">
      <c r="A88" s="353">
        <v>60899</v>
      </c>
      <c r="B88" s="345" t="s">
        <v>314</v>
      </c>
      <c r="C88" s="2252">
        <f>SUM(C85:C87)</f>
        <v>0</v>
      </c>
      <c r="D88" s="2274">
        <f t="shared" ref="D88:E88" si="21">SUM(D85:D87)</f>
        <v>0</v>
      </c>
      <c r="E88" s="2274">
        <f t="shared" si="21"/>
        <v>0</v>
      </c>
      <c r="F88" s="310">
        <f>SUM(F85:F87)</f>
        <v>0</v>
      </c>
      <c r="G88" s="348">
        <f>SUM(G85:G87)</f>
        <v>0</v>
      </c>
    </row>
    <row r="89" spans="1:26" customFormat="1" ht="15" thickBot="1">
      <c r="A89" s="134" t="s">
        <v>315</v>
      </c>
      <c r="B89" s="236" t="s">
        <v>316</v>
      </c>
      <c r="C89" s="2251">
        <v>0</v>
      </c>
      <c r="D89" s="2267">
        <v>0</v>
      </c>
      <c r="E89" s="2267">
        <v>0</v>
      </c>
      <c r="F89" s="279">
        <v>0</v>
      </c>
      <c r="G89" s="820">
        <f t="shared" ref="G89" si="22">SUM(C89:F89)</f>
        <v>0</v>
      </c>
      <c r="H89" s="12"/>
      <c r="I89" s="12"/>
      <c r="J89" s="12"/>
      <c r="K89" s="12"/>
      <c r="L89" s="12"/>
      <c r="M89" s="12"/>
      <c r="N89" s="12"/>
      <c r="O89" s="12"/>
      <c r="P89" s="12"/>
      <c r="Q89" s="12"/>
      <c r="R89" s="12"/>
      <c r="S89" s="12"/>
      <c r="T89" s="12"/>
      <c r="U89" s="12"/>
      <c r="V89" s="12"/>
      <c r="W89" s="12"/>
      <c r="X89" s="12"/>
      <c r="Y89" s="12"/>
      <c r="Z89" s="12"/>
    </row>
    <row r="90" spans="1:26" customFormat="1" ht="15" thickBot="1">
      <c r="A90" s="353">
        <v>61099</v>
      </c>
      <c r="B90" s="345" t="s">
        <v>317</v>
      </c>
      <c r="C90" s="2252">
        <f>C89</f>
        <v>0</v>
      </c>
      <c r="D90" s="2274">
        <f t="shared" ref="D90:F90" si="23">D89</f>
        <v>0</v>
      </c>
      <c r="E90" s="2274">
        <f t="shared" si="23"/>
        <v>0</v>
      </c>
      <c r="F90" s="310">
        <f t="shared" si="23"/>
        <v>0</v>
      </c>
      <c r="G90" s="348">
        <f>G89</f>
        <v>0</v>
      </c>
      <c r="H90" s="12"/>
      <c r="I90" s="12"/>
      <c r="J90" s="12"/>
      <c r="K90" s="12"/>
      <c r="L90" s="12"/>
      <c r="M90" s="12"/>
      <c r="N90" s="12"/>
      <c r="O90" s="12"/>
      <c r="P90" s="12"/>
      <c r="Q90" s="12"/>
      <c r="R90" s="12"/>
      <c r="S90" s="12"/>
      <c r="T90" s="12"/>
      <c r="U90" s="12"/>
      <c r="V90" s="12"/>
      <c r="W90" s="12"/>
      <c r="X90" s="12"/>
      <c r="Y90" s="12"/>
      <c r="Z90" s="12"/>
    </row>
    <row r="91" spans="1:26" ht="12.95">
      <c r="A91" s="134" t="s">
        <v>318</v>
      </c>
      <c r="B91" s="236" t="s">
        <v>319</v>
      </c>
      <c r="C91" s="2251">
        <v>0</v>
      </c>
      <c r="D91" s="2267">
        <v>0</v>
      </c>
      <c r="E91" s="2267">
        <v>0</v>
      </c>
      <c r="F91" s="279">
        <v>0</v>
      </c>
      <c r="G91" s="820">
        <f>SUM(C91:F91)</f>
        <v>0</v>
      </c>
    </row>
    <row r="92" spans="1:26" ht="12.95">
      <c r="A92" s="134" t="s">
        <v>320</v>
      </c>
      <c r="B92" s="236" t="s">
        <v>321</v>
      </c>
      <c r="C92" s="2251">
        <v>0</v>
      </c>
      <c r="D92" s="2267">
        <v>0</v>
      </c>
      <c r="E92" s="2267">
        <v>0</v>
      </c>
      <c r="F92" s="279">
        <v>0</v>
      </c>
      <c r="G92" s="820">
        <f>SUM(C92:F92)</f>
        <v>0</v>
      </c>
    </row>
    <row r="93" spans="1:26" ht="13.5" thickBot="1">
      <c r="A93" s="134" t="s">
        <v>322</v>
      </c>
      <c r="B93" s="236" t="s">
        <v>323</v>
      </c>
      <c r="C93" s="2251">
        <v>0</v>
      </c>
      <c r="D93" s="2267">
        <v>0</v>
      </c>
      <c r="E93" s="2267">
        <v>0</v>
      </c>
      <c r="F93" s="279">
        <v>0</v>
      </c>
      <c r="G93" s="820">
        <f>SUM(C93:F93)</f>
        <v>0</v>
      </c>
    </row>
    <row r="94" spans="1:26" ht="12.95">
      <c r="A94" s="349">
        <v>69998</v>
      </c>
      <c r="B94" s="350" t="s">
        <v>324</v>
      </c>
      <c r="C94" s="2292">
        <f>C53+C59+C62+C68+C73+C79+C83+C88+C90+C92+C93+C91</f>
        <v>0</v>
      </c>
      <c r="D94" s="2299">
        <f t="shared" ref="D94:G94" si="24">D53+D59+D62+D68+D73+D79+D83+D88+D90+D92+D93+D91</f>
        <v>0</v>
      </c>
      <c r="E94" s="2299">
        <f t="shared" si="24"/>
        <v>0</v>
      </c>
      <c r="F94" s="318">
        <f t="shared" si="24"/>
        <v>0</v>
      </c>
      <c r="G94" s="351">
        <f t="shared" si="24"/>
        <v>0</v>
      </c>
    </row>
    <row r="95" spans="1:26" ht="13.5" thickBot="1">
      <c r="A95" s="335">
        <v>69999</v>
      </c>
      <c r="B95" s="336" t="s">
        <v>325</v>
      </c>
      <c r="C95" s="2259">
        <f>C47+C94</f>
        <v>0</v>
      </c>
      <c r="D95" s="2300">
        <f>D47+D94</f>
        <v>0</v>
      </c>
      <c r="E95" s="2280">
        <f>E47+E94</f>
        <v>0</v>
      </c>
      <c r="F95" s="302">
        <f>F47+F94</f>
        <v>0</v>
      </c>
      <c r="G95" s="352">
        <f>G47+G94</f>
        <v>0</v>
      </c>
    </row>
    <row r="96" spans="1:26" ht="12.95">
      <c r="A96" s="328" t="s">
        <v>326</v>
      </c>
      <c r="B96" s="329"/>
      <c r="C96" s="1193"/>
      <c r="D96" s="2271"/>
      <c r="E96" s="2271"/>
      <c r="F96" s="278"/>
      <c r="G96" s="820"/>
    </row>
    <row r="97" spans="1:7" ht="12.95">
      <c r="A97" s="134" t="s">
        <v>327</v>
      </c>
      <c r="B97" s="236" t="s">
        <v>328</v>
      </c>
      <c r="C97" s="2251">
        <v>0</v>
      </c>
      <c r="D97" s="2267">
        <v>0</v>
      </c>
      <c r="E97" s="2267">
        <v>0</v>
      </c>
      <c r="F97" s="279">
        <v>0</v>
      </c>
      <c r="G97" s="820">
        <f>SUM(C97:F97)</f>
        <v>0</v>
      </c>
    </row>
    <row r="98" spans="1:7" ht="12.95">
      <c r="A98" s="134" t="s">
        <v>329</v>
      </c>
      <c r="B98" s="236" t="s">
        <v>330</v>
      </c>
      <c r="C98" s="2251">
        <v>0</v>
      </c>
      <c r="D98" s="2267">
        <v>0</v>
      </c>
      <c r="E98" s="2267">
        <v>0</v>
      </c>
      <c r="F98" s="279">
        <v>0</v>
      </c>
      <c r="G98" s="820">
        <f>SUM(C98:F98)</f>
        <v>0</v>
      </c>
    </row>
    <row r="99" spans="1:7" ht="12.95">
      <c r="A99" s="134" t="s">
        <v>331</v>
      </c>
      <c r="B99" s="236" t="s">
        <v>332</v>
      </c>
      <c r="C99" s="2251">
        <v>0</v>
      </c>
      <c r="D99" s="2267">
        <v>0</v>
      </c>
      <c r="E99" s="2267">
        <v>0</v>
      </c>
      <c r="F99" s="279">
        <v>0</v>
      </c>
      <c r="G99" s="820">
        <f>SUM(C99:F99)</f>
        <v>0</v>
      </c>
    </row>
    <row r="100" spans="1:7" ht="12.95">
      <c r="A100" s="134" t="s">
        <v>333</v>
      </c>
      <c r="B100" s="236" t="s">
        <v>334</v>
      </c>
      <c r="C100" s="2251">
        <v>0</v>
      </c>
      <c r="D100" s="2267">
        <v>0</v>
      </c>
      <c r="E100" s="2267">
        <v>0</v>
      </c>
      <c r="F100" s="279">
        <v>0</v>
      </c>
      <c r="G100" s="820">
        <f>SUM(C100:F100)</f>
        <v>0</v>
      </c>
    </row>
    <row r="101" spans="1:7" ht="13.5" thickBot="1">
      <c r="A101" s="134" t="s">
        <v>335</v>
      </c>
      <c r="B101" s="236" t="s">
        <v>336</v>
      </c>
      <c r="C101" s="2253">
        <v>0</v>
      </c>
      <c r="D101" s="2275">
        <v>0</v>
      </c>
      <c r="E101" s="2267">
        <v>0</v>
      </c>
      <c r="F101" s="279">
        <v>0</v>
      </c>
      <c r="G101" s="820">
        <f>SUM(C101:F101)</f>
        <v>0</v>
      </c>
    </row>
    <row r="102" spans="1:7" ht="13.5" thickBot="1">
      <c r="A102" s="344">
        <v>85999</v>
      </c>
      <c r="B102" s="346" t="s">
        <v>337</v>
      </c>
      <c r="C102" s="2252">
        <f>SUM(C95:C101)</f>
        <v>0</v>
      </c>
      <c r="D102" s="2274">
        <f t="shared" ref="D102:E102" si="25">SUM(D95:D101)</f>
        <v>0</v>
      </c>
      <c r="E102" s="2274">
        <f t="shared" si="25"/>
        <v>0</v>
      </c>
      <c r="F102" s="310">
        <f t="shared" ref="F102" si="26">SUM(F95:F101)</f>
        <v>0</v>
      </c>
      <c r="G102" s="354">
        <f t="shared" ref="G102" si="27">SUM(G95:G101)</f>
        <v>0</v>
      </c>
    </row>
    <row r="103" spans="1:7" ht="12.95">
      <c r="A103" s="134"/>
      <c r="B103" s="329" t="s">
        <v>338</v>
      </c>
      <c r="C103" s="1193"/>
      <c r="D103" s="2271"/>
      <c r="E103" s="2286"/>
      <c r="F103" s="32"/>
      <c r="G103" s="820"/>
    </row>
    <row r="104" spans="1:7" ht="12.95">
      <c r="A104" s="134" t="s">
        <v>339</v>
      </c>
      <c r="B104" s="236" t="s">
        <v>340</v>
      </c>
      <c r="C104" s="2251">
        <v>0</v>
      </c>
      <c r="D104" s="2267">
        <v>0</v>
      </c>
      <c r="E104" s="2267">
        <v>0</v>
      </c>
      <c r="F104" s="279">
        <v>0</v>
      </c>
      <c r="G104" s="820">
        <f t="shared" ref="G104:G123" si="28">SUM(C104:F104)</f>
        <v>0</v>
      </c>
    </row>
    <row r="105" spans="1:7" ht="12.95">
      <c r="A105" s="134" t="s">
        <v>341</v>
      </c>
      <c r="B105" s="236" t="s">
        <v>342</v>
      </c>
      <c r="C105" s="2251">
        <v>0</v>
      </c>
      <c r="D105" s="2267">
        <v>0</v>
      </c>
      <c r="E105" s="2267">
        <v>0</v>
      </c>
      <c r="F105" s="279">
        <v>0</v>
      </c>
      <c r="G105" s="820">
        <f t="shared" si="28"/>
        <v>0</v>
      </c>
    </row>
    <row r="106" spans="1:7" ht="12.95">
      <c r="A106" s="134" t="s">
        <v>343</v>
      </c>
      <c r="B106" s="236" t="s">
        <v>344</v>
      </c>
      <c r="C106" s="2251">
        <v>0</v>
      </c>
      <c r="D106" s="2267">
        <v>0</v>
      </c>
      <c r="E106" s="2267">
        <v>0</v>
      </c>
      <c r="F106" s="279">
        <v>0</v>
      </c>
      <c r="G106" s="820">
        <f t="shared" si="28"/>
        <v>0</v>
      </c>
    </row>
    <row r="107" spans="1:7" ht="12.95">
      <c r="A107" s="134" t="s">
        <v>345</v>
      </c>
      <c r="B107" s="236" t="s">
        <v>346</v>
      </c>
      <c r="C107" s="2251">
        <v>0</v>
      </c>
      <c r="D107" s="2267">
        <v>0</v>
      </c>
      <c r="E107" s="2267">
        <v>0</v>
      </c>
      <c r="F107" s="279">
        <v>0</v>
      </c>
      <c r="G107" s="820">
        <f t="shared" si="28"/>
        <v>0</v>
      </c>
    </row>
    <row r="108" spans="1:7" ht="12.95">
      <c r="A108" s="134" t="s">
        <v>347</v>
      </c>
      <c r="B108" s="236" t="s">
        <v>348</v>
      </c>
      <c r="C108" s="2251">
        <v>0</v>
      </c>
      <c r="D108" s="2267">
        <v>0</v>
      </c>
      <c r="E108" s="2267">
        <v>0</v>
      </c>
      <c r="F108" s="279">
        <v>0</v>
      </c>
      <c r="G108" s="820">
        <f t="shared" si="28"/>
        <v>0</v>
      </c>
    </row>
    <row r="109" spans="1:7" ht="12.95">
      <c r="A109" s="134" t="s">
        <v>349</v>
      </c>
      <c r="B109" s="236" t="s">
        <v>350</v>
      </c>
      <c r="C109" s="2251">
        <v>0</v>
      </c>
      <c r="D109" s="2267">
        <v>0</v>
      </c>
      <c r="E109" s="2267">
        <v>0</v>
      </c>
      <c r="F109" s="279">
        <v>0</v>
      </c>
      <c r="G109" s="820">
        <f t="shared" si="28"/>
        <v>0</v>
      </c>
    </row>
    <row r="110" spans="1:7" ht="12.95">
      <c r="A110" s="134" t="s">
        <v>351</v>
      </c>
      <c r="B110" s="236" t="s">
        <v>352</v>
      </c>
      <c r="C110" s="2251">
        <v>0</v>
      </c>
      <c r="D110" s="2267">
        <v>0</v>
      </c>
      <c r="E110" s="2267">
        <v>0</v>
      </c>
      <c r="F110" s="279">
        <v>0</v>
      </c>
      <c r="G110" s="820">
        <f t="shared" si="28"/>
        <v>0</v>
      </c>
    </row>
    <row r="111" spans="1:7" ht="12.95">
      <c r="A111" s="134" t="s">
        <v>353</v>
      </c>
      <c r="B111" s="236" t="s">
        <v>354</v>
      </c>
      <c r="C111" s="2251">
        <v>0</v>
      </c>
      <c r="D111" s="2267">
        <v>0</v>
      </c>
      <c r="E111" s="2267">
        <v>0</v>
      </c>
      <c r="F111" s="279">
        <v>0</v>
      </c>
      <c r="G111" s="820">
        <f t="shared" si="28"/>
        <v>0</v>
      </c>
    </row>
    <row r="112" spans="1:7" ht="12.95">
      <c r="A112" s="134" t="s">
        <v>355</v>
      </c>
      <c r="B112" s="236" t="s">
        <v>356</v>
      </c>
      <c r="C112" s="2251">
        <v>0</v>
      </c>
      <c r="D112" s="2267">
        <v>0</v>
      </c>
      <c r="E112" s="2267">
        <v>0</v>
      </c>
      <c r="F112" s="279">
        <v>0</v>
      </c>
      <c r="G112" s="820">
        <f t="shared" si="28"/>
        <v>0</v>
      </c>
    </row>
    <row r="113" spans="1:8" ht="12.95">
      <c r="A113" s="134" t="s">
        <v>357</v>
      </c>
      <c r="B113" s="236" t="s">
        <v>358</v>
      </c>
      <c r="C113" s="2251">
        <v>0</v>
      </c>
      <c r="D113" s="2267">
        <v>0</v>
      </c>
      <c r="E113" s="2267">
        <v>0</v>
      </c>
      <c r="F113" s="279">
        <v>0</v>
      </c>
      <c r="G113" s="820">
        <f t="shared" si="28"/>
        <v>0</v>
      </c>
    </row>
    <row r="114" spans="1:8" ht="12.95">
      <c r="A114" s="134" t="s">
        <v>359</v>
      </c>
      <c r="B114" s="236" t="s">
        <v>360</v>
      </c>
      <c r="C114" s="2251">
        <v>0</v>
      </c>
      <c r="D114" s="2267">
        <v>0</v>
      </c>
      <c r="E114" s="2267">
        <v>0</v>
      </c>
      <c r="F114" s="279">
        <v>0</v>
      </c>
      <c r="G114" s="820">
        <f t="shared" si="28"/>
        <v>0</v>
      </c>
    </row>
    <row r="115" spans="1:8" ht="12.95">
      <c r="A115" s="134" t="s">
        <v>361</v>
      </c>
      <c r="B115" s="236" t="s">
        <v>362</v>
      </c>
      <c r="C115" s="2251">
        <v>0</v>
      </c>
      <c r="D115" s="2267">
        <v>0</v>
      </c>
      <c r="E115" s="2267">
        <v>0</v>
      </c>
      <c r="F115" s="279">
        <v>0</v>
      </c>
      <c r="G115" s="820">
        <f t="shared" si="28"/>
        <v>0</v>
      </c>
    </row>
    <row r="116" spans="1:8" ht="12.95">
      <c r="A116" s="134" t="s">
        <v>363</v>
      </c>
      <c r="B116" s="236" t="s">
        <v>364</v>
      </c>
      <c r="C116" s="2251">
        <v>0</v>
      </c>
      <c r="D116" s="2267">
        <v>0</v>
      </c>
      <c r="E116" s="2267">
        <v>0</v>
      </c>
      <c r="F116" s="279">
        <v>0</v>
      </c>
      <c r="G116" s="820">
        <f t="shared" si="28"/>
        <v>0</v>
      </c>
    </row>
    <row r="117" spans="1:8" ht="12.95">
      <c r="A117" s="134" t="s">
        <v>365</v>
      </c>
      <c r="B117" s="236" t="s">
        <v>366</v>
      </c>
      <c r="C117" s="2251">
        <v>0</v>
      </c>
      <c r="D117" s="2267">
        <v>0</v>
      </c>
      <c r="E117" s="2267">
        <v>0</v>
      </c>
      <c r="F117" s="279">
        <v>0</v>
      </c>
      <c r="G117" s="820">
        <f t="shared" si="28"/>
        <v>0</v>
      </c>
    </row>
    <row r="118" spans="1:8" ht="12.95">
      <c r="A118" s="134" t="s">
        <v>367</v>
      </c>
      <c r="B118" s="236" t="s">
        <v>368</v>
      </c>
      <c r="C118" s="2251">
        <v>0</v>
      </c>
      <c r="D118" s="2267">
        <v>0</v>
      </c>
      <c r="E118" s="2267">
        <v>0</v>
      </c>
      <c r="F118" s="279">
        <v>0</v>
      </c>
      <c r="G118" s="820">
        <f t="shared" si="28"/>
        <v>0</v>
      </c>
    </row>
    <row r="119" spans="1:8" ht="12.95">
      <c r="A119" s="134" t="s">
        <v>369</v>
      </c>
      <c r="B119" s="236" t="s">
        <v>370</v>
      </c>
      <c r="C119" s="2251">
        <v>0</v>
      </c>
      <c r="D119" s="2267">
        <v>0</v>
      </c>
      <c r="E119" s="2267">
        <v>0</v>
      </c>
      <c r="F119" s="279">
        <v>0</v>
      </c>
      <c r="G119" s="820">
        <f t="shared" si="28"/>
        <v>0</v>
      </c>
    </row>
    <row r="120" spans="1:8" ht="12.95">
      <c r="A120" s="134" t="s">
        <v>371</v>
      </c>
      <c r="B120" s="236" t="s">
        <v>372</v>
      </c>
      <c r="C120" s="2251">
        <v>0</v>
      </c>
      <c r="D120" s="2267">
        <v>0</v>
      </c>
      <c r="E120" s="2267">
        <v>0</v>
      </c>
      <c r="F120" s="279">
        <v>0</v>
      </c>
      <c r="G120" s="820">
        <f t="shared" si="28"/>
        <v>0</v>
      </c>
    </row>
    <row r="121" spans="1:8" ht="12.95">
      <c r="A121" s="134" t="s">
        <v>373</v>
      </c>
      <c r="B121" s="236" t="s">
        <v>374</v>
      </c>
      <c r="C121" s="2251">
        <v>0</v>
      </c>
      <c r="D121" s="2267">
        <v>0</v>
      </c>
      <c r="E121" s="2267">
        <v>0</v>
      </c>
      <c r="F121" s="279">
        <v>0</v>
      </c>
      <c r="G121" s="820">
        <f t="shared" si="28"/>
        <v>0</v>
      </c>
    </row>
    <row r="122" spans="1:8" ht="12.95">
      <c r="A122" s="338" t="s">
        <v>375</v>
      </c>
      <c r="B122" s="339" t="s">
        <v>376</v>
      </c>
      <c r="C122" s="2251">
        <v>0</v>
      </c>
      <c r="D122" s="2267">
        <v>0</v>
      </c>
      <c r="E122" s="2267">
        <v>0</v>
      </c>
      <c r="F122" s="279">
        <v>0</v>
      </c>
      <c r="G122" s="820">
        <f t="shared" si="28"/>
        <v>0</v>
      </c>
    </row>
    <row r="123" spans="1:8" ht="13.5" thickBot="1">
      <c r="A123" s="134" t="s">
        <v>377</v>
      </c>
      <c r="B123" s="236" t="s">
        <v>378</v>
      </c>
      <c r="C123" s="2251">
        <v>0</v>
      </c>
      <c r="D123" s="2267">
        <v>0</v>
      </c>
      <c r="E123" s="2267">
        <v>0</v>
      </c>
      <c r="F123" s="279">
        <v>0</v>
      </c>
      <c r="G123" s="820">
        <f t="shared" si="28"/>
        <v>0</v>
      </c>
    </row>
    <row r="124" spans="1:8" ht="13.5" thickBot="1">
      <c r="A124" s="344">
        <v>84999</v>
      </c>
      <c r="B124" s="346" t="s">
        <v>379</v>
      </c>
      <c r="C124" s="2252">
        <f>SUM(C104:C123)</f>
        <v>0</v>
      </c>
      <c r="D124" s="2274">
        <f>SUM(D104:D123)</f>
        <v>0</v>
      </c>
      <c r="E124" s="2274">
        <f>SUM(E104:E123)</f>
        <v>0</v>
      </c>
      <c r="F124" s="310">
        <f>SUM(F104:F123)</f>
        <v>0</v>
      </c>
      <c r="G124" s="348">
        <f>SUM(G104:G123)</f>
        <v>0</v>
      </c>
    </row>
    <row r="125" spans="1:8" ht="13.5" thickBot="1">
      <c r="A125" s="134"/>
      <c r="B125" s="236"/>
      <c r="C125" s="1193"/>
      <c r="D125" s="2271"/>
      <c r="E125" s="2286"/>
      <c r="F125" s="32"/>
      <c r="G125" s="820"/>
    </row>
    <row r="126" spans="1:8" ht="13.5" thickBot="1">
      <c r="A126" s="344">
        <v>86999</v>
      </c>
      <c r="B126" s="346" t="s">
        <v>380</v>
      </c>
      <c r="C126" s="2252">
        <f>C102+C124</f>
        <v>0</v>
      </c>
      <c r="D126" s="2274">
        <f>D102+D124</f>
        <v>0</v>
      </c>
      <c r="E126" s="2274">
        <f>E102+E124</f>
        <v>0</v>
      </c>
      <c r="F126" s="310">
        <f>F102+F124</f>
        <v>0</v>
      </c>
      <c r="G126" s="348">
        <f>G102+G124</f>
        <v>0</v>
      </c>
    </row>
    <row r="127" spans="1:8" ht="12.95">
      <c r="A127" s="134"/>
      <c r="B127" s="236"/>
      <c r="C127" s="1193"/>
      <c r="D127" s="2271"/>
      <c r="E127" s="2286"/>
      <c r="F127" s="32"/>
      <c r="G127" s="820"/>
    </row>
    <row r="128" spans="1:8" ht="12.95">
      <c r="A128" s="834">
        <v>87999</v>
      </c>
      <c r="B128" s="505" t="s">
        <v>381</v>
      </c>
      <c r="C128" s="2264">
        <f>C20-C19-C126</f>
        <v>0</v>
      </c>
      <c r="D128" s="2285">
        <f t="shared" ref="D128:G128" si="29">D20-D19-D126</f>
        <v>0</v>
      </c>
      <c r="E128" s="2285">
        <f t="shared" si="29"/>
        <v>0</v>
      </c>
      <c r="F128" s="832">
        <f t="shared" si="29"/>
        <v>0</v>
      </c>
      <c r="G128" s="831">
        <f t="shared" si="29"/>
        <v>0</v>
      </c>
      <c r="H128" s="444"/>
    </row>
    <row r="129" spans="1:8" ht="12.95">
      <c r="A129" s="134" t="s">
        <v>382</v>
      </c>
      <c r="B129" s="236" t="s">
        <v>383</v>
      </c>
      <c r="C129" s="1193">
        <f>C18</f>
        <v>0</v>
      </c>
      <c r="D129" s="2271">
        <f>D18</f>
        <v>0</v>
      </c>
      <c r="E129" s="2271">
        <f>E18</f>
        <v>0</v>
      </c>
      <c r="F129" s="278">
        <f>F18</f>
        <v>0</v>
      </c>
      <c r="G129" s="820">
        <f t="shared" ref="G129:G134" si="30">SUM(C129:F129)</f>
        <v>0</v>
      </c>
    </row>
    <row r="130" spans="1:8" ht="12.95">
      <c r="A130" s="134" t="s">
        <v>384</v>
      </c>
      <c r="B130" s="236" t="s">
        <v>385</v>
      </c>
      <c r="C130" s="2253">
        <v>0</v>
      </c>
      <c r="D130" s="2275">
        <v>0</v>
      </c>
      <c r="E130" s="2275">
        <v>0</v>
      </c>
      <c r="F130" s="280">
        <v>0</v>
      </c>
      <c r="G130" s="820">
        <f t="shared" si="30"/>
        <v>0</v>
      </c>
    </row>
    <row r="131" spans="1:8" ht="12.95">
      <c r="A131" s="834">
        <v>88999</v>
      </c>
      <c r="B131" s="505" t="s">
        <v>386</v>
      </c>
      <c r="C131" s="2263">
        <f>SUM(C129:C130)</f>
        <v>0</v>
      </c>
      <c r="D131" s="2284">
        <f>SUM(D129:D130)</f>
        <v>0</v>
      </c>
      <c r="E131" s="2284">
        <f t="shared" ref="E131:F131" si="31">SUM(E129:E130)</f>
        <v>0</v>
      </c>
      <c r="F131" s="835">
        <f t="shared" si="31"/>
        <v>0</v>
      </c>
      <c r="G131" s="831">
        <f>SUM(C131:F131)</f>
        <v>0</v>
      </c>
    </row>
    <row r="132" spans="1:8" ht="12.95">
      <c r="A132" s="834">
        <v>89999</v>
      </c>
      <c r="B132" s="505" t="s">
        <v>387</v>
      </c>
      <c r="C132" s="2293">
        <f>+C128+C131</f>
        <v>0</v>
      </c>
      <c r="D132" s="2301">
        <f>+D128+D131</f>
        <v>0</v>
      </c>
      <c r="E132" s="2301">
        <f>+E128+E131</f>
        <v>0</v>
      </c>
      <c r="F132" s="836">
        <f>+F128+F131</f>
        <v>0</v>
      </c>
      <c r="G132" s="831">
        <f t="shared" si="30"/>
        <v>0</v>
      </c>
    </row>
    <row r="133" spans="1:8" ht="12.95">
      <c r="A133" s="134" t="s">
        <v>388</v>
      </c>
      <c r="B133" s="236" t="s">
        <v>389</v>
      </c>
      <c r="C133" s="2251">
        <v>0</v>
      </c>
      <c r="D133" s="2267">
        <v>0</v>
      </c>
      <c r="E133" s="2267">
        <v>0</v>
      </c>
      <c r="F133" s="279">
        <v>0</v>
      </c>
      <c r="G133" s="820">
        <f t="shared" si="30"/>
        <v>0</v>
      </c>
    </row>
    <row r="134" spans="1:8" ht="12.95">
      <c r="A134" s="134" t="s">
        <v>390</v>
      </c>
      <c r="B134" s="236" t="s">
        <v>391</v>
      </c>
      <c r="C134" s="2251">
        <v>0</v>
      </c>
      <c r="D134" s="2267">
        <v>0</v>
      </c>
      <c r="E134" s="2267">
        <v>0</v>
      </c>
      <c r="F134" s="279">
        <v>0</v>
      </c>
      <c r="G134" s="820">
        <f t="shared" si="30"/>
        <v>0</v>
      </c>
    </row>
    <row r="135" spans="1:8" ht="13.5" thickBot="1">
      <c r="A135" s="134"/>
      <c r="B135" s="236"/>
      <c r="C135" s="2266"/>
      <c r="D135" s="2287"/>
      <c r="E135" s="2288"/>
      <c r="F135" s="283"/>
      <c r="G135" s="822"/>
    </row>
    <row r="136" spans="1:8" ht="13.5" thickBot="1">
      <c r="A136" s="344">
        <v>99999</v>
      </c>
      <c r="B136" s="346" t="s">
        <v>392</v>
      </c>
      <c r="C136" s="2294">
        <f>C132-C133-C134</f>
        <v>0</v>
      </c>
      <c r="D136" s="2300">
        <f>D132-D133-D134</f>
        <v>0</v>
      </c>
      <c r="E136" s="2300">
        <f t="shared" ref="E136:F136" si="32">E132-E133-E134</f>
        <v>0</v>
      </c>
      <c r="F136" s="284">
        <f t="shared" si="32"/>
        <v>0</v>
      </c>
      <c r="G136" s="340">
        <f>G132-G133-G134</f>
        <v>0</v>
      </c>
    </row>
    <row r="137" spans="1:8" ht="12.95">
      <c r="A137" s="341"/>
      <c r="B137" s="321"/>
      <c r="C137" s="1193"/>
      <c r="D137" s="2271"/>
      <c r="E137" s="2271"/>
      <c r="F137" s="278"/>
      <c r="G137" s="823"/>
    </row>
    <row r="138" spans="1:8" ht="12.95">
      <c r="A138" s="134" t="s">
        <v>393</v>
      </c>
      <c r="B138" s="236" t="s">
        <v>394</v>
      </c>
      <c r="C138" s="2251">
        <v>0</v>
      </c>
      <c r="D138" s="2267">
        <v>0</v>
      </c>
      <c r="E138" s="2267">
        <v>0</v>
      </c>
      <c r="F138" s="279">
        <v>0</v>
      </c>
      <c r="G138" s="820">
        <f t="shared" ref="G138:G141" si="33">SUM(C138:F138)</f>
        <v>0</v>
      </c>
    </row>
    <row r="139" spans="1:8" ht="12.95">
      <c r="A139" s="134" t="s">
        <v>395</v>
      </c>
      <c r="B139" s="236" t="s">
        <v>396</v>
      </c>
      <c r="C139" s="2251">
        <v>0</v>
      </c>
      <c r="D139" s="2267">
        <v>0</v>
      </c>
      <c r="E139" s="2267">
        <v>0</v>
      </c>
      <c r="F139" s="279">
        <v>0</v>
      </c>
      <c r="G139" s="820">
        <f t="shared" si="33"/>
        <v>0</v>
      </c>
    </row>
    <row r="140" spans="1:8" ht="12.95">
      <c r="A140" s="343" t="s">
        <v>397</v>
      </c>
      <c r="B140" s="143" t="s">
        <v>398</v>
      </c>
      <c r="C140" s="2251">
        <v>0</v>
      </c>
      <c r="D140" s="2267">
        <v>0</v>
      </c>
      <c r="E140" s="2267">
        <v>0</v>
      </c>
      <c r="F140" s="279">
        <v>0</v>
      </c>
      <c r="G140" s="820">
        <f t="shared" si="33"/>
        <v>0</v>
      </c>
    </row>
    <row r="141" spans="1:8" ht="12.95">
      <c r="A141" s="343" t="s">
        <v>399</v>
      </c>
      <c r="B141" s="143" t="s">
        <v>400</v>
      </c>
      <c r="C141" s="2251">
        <v>0</v>
      </c>
      <c r="D141" s="2267">
        <v>0</v>
      </c>
      <c r="E141" s="2267">
        <v>0</v>
      </c>
      <c r="F141" s="279">
        <v>0</v>
      </c>
      <c r="G141" s="820">
        <f t="shared" si="33"/>
        <v>0</v>
      </c>
      <c r="H141" s="144"/>
    </row>
    <row r="142" spans="1:8" ht="13.5" thickBot="1">
      <c r="A142" s="343"/>
      <c r="B142" s="143"/>
      <c r="C142" s="2251"/>
      <c r="D142" s="2267"/>
      <c r="E142" s="2267"/>
      <c r="F142" s="279"/>
      <c r="G142" s="824"/>
    </row>
    <row r="143" spans="1:8" ht="13.5" thickBot="1">
      <c r="A143" s="344">
        <v>999999</v>
      </c>
      <c r="B143" s="345" t="s">
        <v>401</v>
      </c>
      <c r="C143" s="2295">
        <f>+C136-C138-C139-C140-C141</f>
        <v>0</v>
      </c>
      <c r="D143" s="2268">
        <f t="shared" ref="D143:G143" si="34">+D136-D138-D139-D140-D141</f>
        <v>0</v>
      </c>
      <c r="E143" s="2268">
        <f t="shared" si="34"/>
        <v>0</v>
      </c>
      <c r="F143" s="311">
        <f t="shared" si="34"/>
        <v>0</v>
      </c>
      <c r="G143" s="347">
        <f t="shared" si="34"/>
        <v>0</v>
      </c>
    </row>
    <row r="144" spans="1:8" s="158" customFormat="1">
      <c r="A144" s="47"/>
      <c r="B144" s="27"/>
    </row>
    <row r="145" spans="1:2" s="158" customFormat="1">
      <c r="A145" s="47"/>
      <c r="B145" s="27"/>
    </row>
    <row r="146" spans="1:2" s="158" customFormat="1">
      <c r="A146" s="47"/>
      <c r="B146" s="27"/>
    </row>
    <row r="147" spans="1:2" s="158" customFormat="1">
      <c r="A147" s="47"/>
      <c r="B147" s="27"/>
    </row>
    <row r="148" spans="1:2" s="158" customFormat="1">
      <c r="A148" s="47"/>
      <c r="B148" s="27"/>
    </row>
    <row r="149" spans="1:2" s="158" customFormat="1">
      <c r="A149" s="47"/>
      <c r="B149" s="27"/>
    </row>
    <row r="150" spans="1:2" s="158" customFormat="1">
      <c r="A150" s="47"/>
      <c r="B150" s="27"/>
    </row>
    <row r="151" spans="1:2" s="158" customFormat="1">
      <c r="A151" s="47"/>
      <c r="B151" s="27"/>
    </row>
    <row r="152" spans="1:2" s="158" customFormat="1">
      <c r="A152" s="47"/>
      <c r="B152" s="27"/>
    </row>
    <row r="153" spans="1:2" s="158" customFormat="1">
      <c r="A153" s="47"/>
      <c r="B153" s="27"/>
    </row>
    <row r="154" spans="1:2" s="158" customFormat="1">
      <c r="A154" s="47"/>
      <c r="B154" s="27"/>
    </row>
    <row r="155" spans="1:2" s="158" customFormat="1">
      <c r="A155" s="47"/>
      <c r="B155" s="27"/>
    </row>
    <row r="156" spans="1:2" s="158" customFormat="1">
      <c r="A156" s="47"/>
      <c r="B156" s="27"/>
    </row>
    <row r="157" spans="1:2" s="158" customFormat="1">
      <c r="A157" s="47"/>
      <c r="B157" s="27"/>
    </row>
    <row r="158" spans="1:2" s="158" customFormat="1">
      <c r="A158" s="47"/>
      <c r="B158" s="27"/>
    </row>
    <row r="159" spans="1:2" s="158" customFormat="1">
      <c r="A159" s="47"/>
      <c r="B159" s="27"/>
    </row>
    <row r="160" spans="1:2" s="158" customFormat="1">
      <c r="A160" s="47"/>
      <c r="B160" s="27"/>
    </row>
    <row r="161" spans="1:2" s="158" customFormat="1">
      <c r="A161" s="47"/>
      <c r="B161" s="27"/>
    </row>
    <row r="162" spans="1:2" s="158" customFormat="1">
      <c r="A162" s="47"/>
      <c r="B162" s="27"/>
    </row>
    <row r="163" spans="1:2" s="158" customFormat="1">
      <c r="A163" s="47"/>
      <c r="B163" s="27"/>
    </row>
    <row r="164" spans="1:2" s="158" customFormat="1">
      <c r="A164" s="47"/>
      <c r="B164" s="27"/>
    </row>
    <row r="165" spans="1:2" s="158" customFormat="1">
      <c r="A165" s="47"/>
      <c r="B165" s="27"/>
    </row>
    <row r="166" spans="1:2" s="158" customFormat="1">
      <c r="A166" s="47"/>
      <c r="B166" s="27"/>
    </row>
    <row r="167" spans="1:2" s="158" customFormat="1">
      <c r="A167" s="47"/>
      <c r="B167" s="27"/>
    </row>
    <row r="168" spans="1:2" s="158" customFormat="1">
      <c r="A168" s="47"/>
      <c r="B168" s="27"/>
    </row>
    <row r="169" spans="1:2" s="158" customFormat="1">
      <c r="A169" s="47"/>
      <c r="B169" s="27"/>
    </row>
    <row r="170" spans="1:2" s="158" customFormat="1">
      <c r="A170" s="47"/>
      <c r="B170" s="27"/>
    </row>
    <row r="171" spans="1:2" s="158" customFormat="1">
      <c r="A171" s="47"/>
      <c r="B171" s="27"/>
    </row>
    <row r="172" spans="1:2" s="158" customFormat="1">
      <c r="A172" s="47"/>
      <c r="B172" s="27"/>
    </row>
    <row r="173" spans="1:2" s="158" customFormat="1">
      <c r="A173" s="47"/>
      <c r="B173" s="27"/>
    </row>
    <row r="174" spans="1:2" s="158" customFormat="1">
      <c r="A174" s="47"/>
      <c r="B174" s="27"/>
    </row>
    <row r="175" spans="1:2" s="158" customFormat="1">
      <c r="A175" s="47"/>
      <c r="B175" s="27"/>
    </row>
    <row r="176" spans="1:2" s="158" customFormat="1">
      <c r="A176" s="47"/>
      <c r="B176" s="27"/>
    </row>
    <row r="177" spans="1:2" s="158" customFormat="1">
      <c r="A177" s="47"/>
      <c r="B177" s="27"/>
    </row>
    <row r="178" spans="1:2" s="158" customFormat="1">
      <c r="A178" s="47"/>
      <c r="B178" s="27"/>
    </row>
    <row r="179" spans="1:2" s="158" customFormat="1">
      <c r="A179" s="47"/>
      <c r="B179" s="27"/>
    </row>
    <row r="180" spans="1:2" s="158" customFormat="1">
      <c r="A180" s="47"/>
      <c r="B180" s="27"/>
    </row>
    <row r="181" spans="1:2" s="158" customFormat="1">
      <c r="A181" s="47"/>
      <c r="B181" s="27"/>
    </row>
    <row r="182" spans="1:2" s="158" customFormat="1">
      <c r="A182" s="47"/>
      <c r="B182" s="27"/>
    </row>
    <row r="183" spans="1:2" s="158" customFormat="1">
      <c r="A183" s="47"/>
      <c r="B183" s="27"/>
    </row>
    <row r="184" spans="1:2" s="158" customFormat="1">
      <c r="A184" s="47"/>
      <c r="B184" s="27"/>
    </row>
    <row r="185" spans="1:2" s="158" customFormat="1">
      <c r="A185" s="47"/>
      <c r="B185" s="27"/>
    </row>
    <row r="186" spans="1:2" s="158" customFormat="1">
      <c r="A186" s="47"/>
      <c r="B186" s="27"/>
    </row>
    <row r="187" spans="1:2" s="158" customFormat="1">
      <c r="A187" s="47"/>
      <c r="B187" s="27"/>
    </row>
    <row r="188" spans="1:2" s="158" customFormat="1">
      <c r="A188" s="47"/>
      <c r="B188" s="27"/>
    </row>
    <row r="189" spans="1:2" s="158" customFormat="1">
      <c r="A189" s="47"/>
      <c r="B189" s="27"/>
    </row>
    <row r="190" spans="1:2" s="158" customFormat="1">
      <c r="A190" s="47"/>
      <c r="B190" s="27"/>
    </row>
    <row r="191" spans="1:2" s="158" customFormat="1">
      <c r="A191" s="47"/>
      <c r="B191" s="27"/>
    </row>
    <row r="192" spans="1:2" s="158" customFormat="1">
      <c r="A192" s="47"/>
      <c r="B192" s="27"/>
    </row>
    <row r="193" spans="1:2" s="158" customFormat="1">
      <c r="A193" s="47"/>
      <c r="B193" s="27"/>
    </row>
    <row r="194" spans="1:2" s="158" customFormat="1">
      <c r="A194" s="47"/>
      <c r="B194" s="27"/>
    </row>
    <row r="195" spans="1:2" s="158" customFormat="1">
      <c r="A195" s="47"/>
      <c r="B195" s="27"/>
    </row>
    <row r="196" spans="1:2" s="158" customFormat="1">
      <c r="A196" s="47"/>
      <c r="B196" s="27"/>
    </row>
    <row r="197" spans="1:2" s="158" customFormat="1">
      <c r="A197" s="47"/>
      <c r="B197" s="27"/>
    </row>
    <row r="198" spans="1:2" s="158" customFormat="1">
      <c r="A198" s="47"/>
      <c r="B198" s="27"/>
    </row>
    <row r="199" spans="1:2" s="158" customFormat="1">
      <c r="A199" s="47"/>
      <c r="B199" s="27"/>
    </row>
    <row r="200" spans="1:2" s="158" customFormat="1">
      <c r="A200" s="47"/>
      <c r="B200" s="27"/>
    </row>
    <row r="201" spans="1:2" s="158" customFormat="1">
      <c r="A201" s="47"/>
      <c r="B201" s="27"/>
    </row>
    <row r="202" spans="1:2" s="158" customFormat="1">
      <c r="A202" s="47"/>
      <c r="B202" s="27"/>
    </row>
    <row r="203" spans="1:2" s="158" customFormat="1">
      <c r="A203" s="47"/>
      <c r="B203" s="27"/>
    </row>
    <row r="204" spans="1:2" s="158" customFormat="1">
      <c r="A204" s="47"/>
      <c r="B204" s="27"/>
    </row>
  </sheetData>
  <sheetProtection algorithmName="SHA-512" hashValue="XpD9oOkekHXqsQFE+zj5lsQyYlUQXJ2rDSKu91NXTliuiyTlEdq03vwtTse72p8yEmBVFKvkVllxTo9JhsgVtQ==" saltValue="48hKYDXsnYHk1CBPEtNmsg==" spinCount="100000" sheet="1" objects="1" scenarios="1" formatCells="0"/>
  <phoneticPr fontId="29" type="noConversion"/>
  <pageMargins left="0.7" right="0.7" top="0.75" bottom="0.75" header="0.3" footer="0.3"/>
  <pageSetup orientation="portrait" horizontalDpi="1200" verticalDpi="1200" r:id="rId1"/>
  <ignoredErrors>
    <ignoredError sqref="G90 G8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A52A-13DC-46E2-A78B-EFDF756F15A4}">
  <dimension ref="A1:Z200"/>
  <sheetViews>
    <sheetView showGridLines="0" topLeftCell="A4" zoomScaleNormal="100" workbookViewId="0">
      <selection activeCell="E23" sqref="E23"/>
    </sheetView>
  </sheetViews>
  <sheetFormatPr defaultColWidth="9.140625" defaultRowHeight="12.6"/>
  <cols>
    <col min="1" max="1" width="18.42578125" style="109" customWidth="1"/>
    <col min="2" max="2" width="63.140625" style="109" bestFit="1" customWidth="1"/>
    <col min="3" max="7" width="15.7109375" style="109" customWidth="1"/>
    <col min="8" max="26" width="9.140625" style="158"/>
    <col min="27" max="16384" width="9.140625" style="109"/>
  </cols>
  <sheetData>
    <row r="1" spans="1:7" ht="14.45" thickBot="1">
      <c r="A1" s="673" t="s">
        <v>402</v>
      </c>
      <c r="B1" s="681"/>
      <c r="C1" s="679"/>
      <c r="D1" s="679"/>
      <c r="E1" s="679"/>
      <c r="F1" s="679"/>
      <c r="G1" s="680"/>
    </row>
    <row r="2" spans="1:7" ht="12.95" thickBot="1"/>
    <row r="3" spans="1:7" ht="15.75" customHeight="1" thickBot="1">
      <c r="A3" s="276"/>
      <c r="B3" s="1"/>
      <c r="C3" s="3013" t="s">
        <v>403</v>
      </c>
      <c r="D3" s="3014"/>
      <c r="E3" s="2304">
        <v>45473</v>
      </c>
      <c r="F3" s="840"/>
      <c r="G3" s="841"/>
    </row>
    <row r="4" spans="1:7" ht="12.95">
      <c r="A4" s="766" t="s">
        <v>36</v>
      </c>
      <c r="B4" s="770" t="str">
        <f>'FS-Balance Sheet C-1'!B4</f>
        <v>Arizona Complete Health</v>
      </c>
      <c r="C4" s="2246" t="s">
        <v>64</v>
      </c>
      <c r="D4" s="1038" t="s">
        <v>65</v>
      </c>
      <c r="E4" s="1038" t="s">
        <v>66</v>
      </c>
      <c r="F4" s="767" t="s">
        <v>67</v>
      </c>
      <c r="G4" s="771" t="s">
        <v>404</v>
      </c>
    </row>
    <row r="5" spans="1:7" ht="13.5" thickBot="1">
      <c r="A5" s="769" t="s">
        <v>68</v>
      </c>
      <c r="B5" s="772" t="str">
        <f>'FS-Balance Sheet C-1'!B5</f>
        <v>mm/dd/yyyy</v>
      </c>
      <c r="C5" s="2247">
        <f>IFERROR(EOMONTH(D5,-3),"mm/dd/yyyy")</f>
        <v>45199</v>
      </c>
      <c r="D5" s="2269">
        <f>IFERROR(EOMONTH(E5,-3),"mm/dd/yyyy")</f>
        <v>45291</v>
      </c>
      <c r="E5" s="2269">
        <f>IFERROR(EOMONTH(F5,-3),"mm/dd/yyyy")</f>
        <v>45382</v>
      </c>
      <c r="F5" s="2161">
        <f>E3</f>
        <v>45473</v>
      </c>
      <c r="G5" s="773"/>
    </row>
    <row r="6" spans="1:7" ht="12.95">
      <c r="A6" s="357"/>
      <c r="B6" s="9" t="s">
        <v>405</v>
      </c>
      <c r="C6" s="2248" t="s">
        <v>406</v>
      </c>
      <c r="D6" s="2270" t="s">
        <v>406</v>
      </c>
      <c r="E6" s="2270" t="s">
        <v>406</v>
      </c>
      <c r="F6" s="277" t="s">
        <v>406</v>
      </c>
      <c r="G6" s="825" t="s">
        <v>406</v>
      </c>
    </row>
    <row r="7" spans="1:7" ht="12.95">
      <c r="A7" s="298"/>
      <c r="B7" s="358" t="s">
        <v>407</v>
      </c>
      <c r="C7" s="1193"/>
      <c r="D7" s="2271"/>
      <c r="E7" s="2286"/>
      <c r="F7" s="32"/>
      <c r="G7" s="826"/>
    </row>
    <row r="8" spans="1:7" ht="12.95">
      <c r="A8" s="368" t="s">
        <v>185</v>
      </c>
      <c r="B8" s="9" t="s">
        <v>186</v>
      </c>
      <c r="C8" s="2249">
        <v>0</v>
      </c>
      <c r="D8" s="2272">
        <v>0</v>
      </c>
      <c r="E8" s="2272">
        <v>0</v>
      </c>
      <c r="F8" s="11">
        <v>0</v>
      </c>
      <c r="G8" s="819">
        <f>SUM(C8:F8)</f>
        <v>0</v>
      </c>
    </row>
    <row r="9" spans="1:7" ht="12.95">
      <c r="A9" s="368"/>
      <c r="B9" s="9"/>
      <c r="C9" s="2250"/>
      <c r="D9" s="2273"/>
      <c r="E9" s="2273"/>
      <c r="F9" s="192"/>
      <c r="G9" s="820"/>
    </row>
    <row r="10" spans="1:7" ht="12.95">
      <c r="A10" s="129"/>
      <c r="B10" s="34" t="s">
        <v>187</v>
      </c>
      <c r="C10" s="1193"/>
      <c r="D10" s="2271"/>
      <c r="E10" s="2286"/>
      <c r="F10" s="32"/>
      <c r="G10" s="820"/>
    </row>
    <row r="11" spans="1:7" ht="12.95">
      <c r="A11" s="790" t="s">
        <v>408</v>
      </c>
      <c r="B11" s="158" t="s">
        <v>409</v>
      </c>
      <c r="C11" s="2251">
        <v>0</v>
      </c>
      <c r="D11" s="2267">
        <v>0</v>
      </c>
      <c r="E11" s="2267">
        <v>0</v>
      </c>
      <c r="F11" s="279">
        <v>0</v>
      </c>
      <c r="G11" s="820">
        <f t="shared" ref="G11" si="0">SUM(C11:F11)</f>
        <v>0</v>
      </c>
    </row>
    <row r="12" spans="1:7" ht="12.95">
      <c r="A12" s="134" t="s">
        <v>410</v>
      </c>
      <c r="B12" s="1" t="s">
        <v>411</v>
      </c>
      <c r="C12" s="2251">
        <v>0</v>
      </c>
      <c r="D12" s="2267">
        <v>0</v>
      </c>
      <c r="E12" s="2267">
        <v>0</v>
      </c>
      <c r="F12" s="279">
        <v>0</v>
      </c>
      <c r="G12" s="820">
        <f t="shared" ref="G12:G15" si="1">SUM(C12:F12)</f>
        <v>0</v>
      </c>
    </row>
    <row r="13" spans="1:7" ht="12.95">
      <c r="A13" s="134" t="s">
        <v>412</v>
      </c>
      <c r="B13" s="1" t="s">
        <v>413</v>
      </c>
      <c r="C13" s="2251">
        <v>0</v>
      </c>
      <c r="D13" s="2267">
        <v>0</v>
      </c>
      <c r="E13" s="2267">
        <v>0</v>
      </c>
      <c r="F13" s="279">
        <v>0</v>
      </c>
      <c r="G13" s="820">
        <f t="shared" si="1"/>
        <v>0</v>
      </c>
    </row>
    <row r="14" spans="1:7" ht="12.95">
      <c r="A14" s="134" t="s">
        <v>202</v>
      </c>
      <c r="B14" s="1" t="s">
        <v>203</v>
      </c>
      <c r="C14" s="2251">
        <v>0</v>
      </c>
      <c r="D14" s="2267">
        <v>0</v>
      </c>
      <c r="E14" s="2267">
        <v>0</v>
      </c>
      <c r="F14" s="279">
        <v>0</v>
      </c>
      <c r="G14" s="820">
        <f t="shared" si="1"/>
        <v>0</v>
      </c>
    </row>
    <row r="15" spans="1:7" ht="13.5" thickBot="1">
      <c r="A15" s="134" t="s">
        <v>204</v>
      </c>
      <c r="B15" s="1" t="s">
        <v>414</v>
      </c>
      <c r="C15" s="2251">
        <v>0</v>
      </c>
      <c r="D15" s="2267">
        <v>0</v>
      </c>
      <c r="E15" s="2267">
        <v>0</v>
      </c>
      <c r="F15" s="279">
        <v>0</v>
      </c>
      <c r="G15" s="820">
        <f t="shared" si="1"/>
        <v>0</v>
      </c>
    </row>
    <row r="16" spans="1:7" ht="13.5" thickBot="1">
      <c r="A16" s="313">
        <v>49999</v>
      </c>
      <c r="B16" s="309" t="s">
        <v>206</v>
      </c>
      <c r="C16" s="2252">
        <f>SUM(C11:C15)</f>
        <v>0</v>
      </c>
      <c r="D16" s="2274">
        <f>SUM(D11:D15)</f>
        <v>0</v>
      </c>
      <c r="E16" s="2268">
        <f>SUM(E11:E15)</f>
        <v>0</v>
      </c>
      <c r="F16" s="311">
        <f>SUM(F11:F15)</f>
        <v>0</v>
      </c>
      <c r="G16" s="348">
        <f>SUM(G11:G15)</f>
        <v>0</v>
      </c>
    </row>
    <row r="17" spans="1:7" ht="12.95">
      <c r="A17" s="129"/>
      <c r="B17" s="9" t="s">
        <v>207</v>
      </c>
      <c r="C17" s="1193"/>
      <c r="D17" s="2271"/>
      <c r="E17" s="2286"/>
      <c r="F17" s="32"/>
      <c r="G17" s="820"/>
    </row>
    <row r="18" spans="1:7" ht="12.95">
      <c r="A18" s="129"/>
      <c r="B18" s="34" t="s">
        <v>415</v>
      </c>
      <c r="C18" s="1193"/>
      <c r="D18" s="2271"/>
      <c r="E18" s="2286"/>
      <c r="F18" s="32"/>
      <c r="G18" s="820"/>
    </row>
    <row r="19" spans="1:7" ht="12.95">
      <c r="A19" s="134"/>
      <c r="B19" s="2" t="s">
        <v>251</v>
      </c>
      <c r="C19" s="1193"/>
      <c r="D19" s="2271"/>
      <c r="E19" s="2286"/>
      <c r="F19" s="32"/>
      <c r="G19" s="820"/>
    </row>
    <row r="20" spans="1:7" ht="12.95">
      <c r="A20" s="134" t="s">
        <v>252</v>
      </c>
      <c r="B20" s="32" t="s">
        <v>253</v>
      </c>
      <c r="C20" s="2253">
        <v>0</v>
      </c>
      <c r="D20" s="2275">
        <v>0</v>
      </c>
      <c r="E20" s="2275">
        <v>0</v>
      </c>
      <c r="F20" s="280">
        <v>0</v>
      </c>
      <c r="G20" s="820">
        <f>SUM(C20:F20)</f>
        <v>0</v>
      </c>
    </row>
    <row r="21" spans="1:7" ht="15.6" customHeight="1">
      <c r="A21" s="134" t="s">
        <v>254</v>
      </c>
      <c r="B21" s="139" t="s">
        <v>255</v>
      </c>
      <c r="C21" s="2253">
        <v>0</v>
      </c>
      <c r="D21" s="2275">
        <v>0</v>
      </c>
      <c r="E21" s="2275">
        <v>0</v>
      </c>
      <c r="F21" s="280">
        <v>0</v>
      </c>
      <c r="G21" s="820">
        <f>SUM(C21:F21)</f>
        <v>0</v>
      </c>
    </row>
    <row r="22" spans="1:7" ht="15.6" customHeight="1" thickBot="1">
      <c r="A22" s="134" t="s">
        <v>416</v>
      </c>
      <c r="B22" s="32" t="s">
        <v>417</v>
      </c>
      <c r="C22" s="2253">
        <v>0</v>
      </c>
      <c r="D22" s="2275">
        <v>0</v>
      </c>
      <c r="E22" s="2275">
        <v>0</v>
      </c>
      <c r="F22" s="280">
        <v>0</v>
      </c>
      <c r="G22" s="820">
        <f>SUM(C22:F22)</f>
        <v>0</v>
      </c>
    </row>
    <row r="23" spans="1:7" ht="15.6" customHeight="1" thickBot="1">
      <c r="A23" s="353">
        <v>60199</v>
      </c>
      <c r="B23" s="360" t="s">
        <v>258</v>
      </c>
      <c r="C23" s="2252">
        <f>SUM(C20:C22)</f>
        <v>0</v>
      </c>
      <c r="D23" s="2274">
        <f t="shared" ref="D23:E23" si="2">SUM(D20:D22)</f>
        <v>0</v>
      </c>
      <c r="E23" s="2274">
        <f t="shared" si="2"/>
        <v>0</v>
      </c>
      <c r="F23" s="310">
        <f>SUM(F20:F22)</f>
        <v>0</v>
      </c>
      <c r="G23" s="348">
        <f>SUM(G20:G22)</f>
        <v>0</v>
      </c>
    </row>
    <row r="24" spans="1:7" ht="15.6" customHeight="1">
      <c r="A24" s="134"/>
      <c r="B24" s="37" t="s">
        <v>259</v>
      </c>
      <c r="C24" s="1193"/>
      <c r="D24" s="2271"/>
      <c r="E24" s="2286"/>
      <c r="F24" s="32"/>
      <c r="G24" s="820"/>
    </row>
    <row r="25" spans="1:7" ht="15.6" customHeight="1">
      <c r="A25" s="134" t="s">
        <v>260</v>
      </c>
      <c r="B25" s="32" t="s">
        <v>261</v>
      </c>
      <c r="C25" s="2253">
        <v>0</v>
      </c>
      <c r="D25" s="2275">
        <v>0</v>
      </c>
      <c r="E25" s="2275">
        <v>0</v>
      </c>
      <c r="F25" s="280">
        <v>0</v>
      </c>
      <c r="G25" s="820">
        <f>SUM(C25:F25)</f>
        <v>0</v>
      </c>
    </row>
    <row r="26" spans="1:7" ht="15.6" customHeight="1">
      <c r="A26" s="134" t="s">
        <v>262</v>
      </c>
      <c r="B26" s="32" t="s">
        <v>263</v>
      </c>
      <c r="C26" s="2253">
        <v>0</v>
      </c>
      <c r="D26" s="2275">
        <v>0</v>
      </c>
      <c r="E26" s="2275">
        <v>0</v>
      </c>
      <c r="F26" s="280">
        <v>0</v>
      </c>
      <c r="G26" s="820">
        <f>SUM(C26:F26)</f>
        <v>0</v>
      </c>
    </row>
    <row r="27" spans="1:7" ht="15.6" customHeight="1">
      <c r="A27" s="134" t="s">
        <v>264</v>
      </c>
      <c r="B27" s="32" t="s">
        <v>265</v>
      </c>
      <c r="C27" s="2253">
        <v>0</v>
      </c>
      <c r="D27" s="2275">
        <v>0</v>
      </c>
      <c r="E27" s="2275">
        <v>0</v>
      </c>
      <c r="F27" s="280">
        <v>0</v>
      </c>
      <c r="G27" s="820">
        <f>SUM(C27:F27)</f>
        <v>0</v>
      </c>
    </row>
    <row r="28" spans="1:7" ht="15.6" customHeight="1" thickBot="1">
      <c r="A28" s="134" t="s">
        <v>266</v>
      </c>
      <c r="B28" s="32" t="s">
        <v>267</v>
      </c>
      <c r="C28" s="2253">
        <v>0</v>
      </c>
      <c r="D28" s="2275">
        <v>0</v>
      </c>
      <c r="E28" s="2275">
        <v>0</v>
      </c>
      <c r="F28" s="280">
        <v>0</v>
      </c>
      <c r="G28" s="820">
        <f>SUM(C28:F28)</f>
        <v>0</v>
      </c>
    </row>
    <row r="29" spans="1:7" ht="15.6" customHeight="1" thickBot="1">
      <c r="A29" s="353">
        <v>60299</v>
      </c>
      <c r="B29" s="361" t="s">
        <v>268</v>
      </c>
      <c r="C29" s="2252">
        <f>SUM(C25:C28)</f>
        <v>0</v>
      </c>
      <c r="D29" s="2274">
        <f>SUM(D25:D28)</f>
        <v>0</v>
      </c>
      <c r="E29" s="2274">
        <f>SUM(E25:E28)</f>
        <v>0</v>
      </c>
      <c r="F29" s="310">
        <f>SUM(F25:F28)</f>
        <v>0</v>
      </c>
      <c r="G29" s="348">
        <f>SUM(G25:G28)</f>
        <v>0</v>
      </c>
    </row>
    <row r="30" spans="1:7" ht="15.6" customHeight="1">
      <c r="A30" s="134"/>
      <c r="B30" s="37" t="s">
        <v>269</v>
      </c>
      <c r="C30" s="1193"/>
      <c r="D30" s="2271"/>
      <c r="E30" s="2286"/>
      <c r="F30" s="32"/>
      <c r="G30" s="820"/>
    </row>
    <row r="31" spans="1:7" ht="15.6" customHeight="1">
      <c r="A31" s="134" t="s">
        <v>418</v>
      </c>
      <c r="B31" s="32" t="s">
        <v>419</v>
      </c>
      <c r="C31" s="2253">
        <v>0</v>
      </c>
      <c r="D31" s="2275">
        <v>0</v>
      </c>
      <c r="E31" s="2275">
        <v>0</v>
      </c>
      <c r="F31" s="280">
        <v>0</v>
      </c>
      <c r="G31" s="820">
        <f>SUM(C31:F31)</f>
        <v>0</v>
      </c>
    </row>
    <row r="32" spans="1:7" ht="15.6" customHeight="1">
      <c r="A32" s="134" t="s">
        <v>420</v>
      </c>
      <c r="B32" s="32" t="s">
        <v>421</v>
      </c>
      <c r="C32" s="2253">
        <v>0</v>
      </c>
      <c r="D32" s="2275">
        <v>0</v>
      </c>
      <c r="E32" s="2275">
        <v>0</v>
      </c>
      <c r="F32" s="280">
        <v>0</v>
      </c>
      <c r="G32" s="820">
        <f>SUM(C32:F32)</f>
        <v>0</v>
      </c>
    </row>
    <row r="33" spans="1:7" ht="15.6" customHeight="1">
      <c r="A33" s="134" t="s">
        <v>422</v>
      </c>
      <c r="B33" s="139" t="s">
        <v>423</v>
      </c>
      <c r="C33" s="2253">
        <v>0</v>
      </c>
      <c r="D33" s="2275">
        <v>0</v>
      </c>
      <c r="E33" s="2275">
        <v>0</v>
      </c>
      <c r="F33" s="280">
        <v>0</v>
      </c>
      <c r="G33" s="820">
        <f>SUM(C33:F33)</f>
        <v>0</v>
      </c>
    </row>
    <row r="34" spans="1:7" ht="15.6" customHeight="1" thickBot="1">
      <c r="A34" s="134" t="s">
        <v>424</v>
      </c>
      <c r="B34" s="32" t="s">
        <v>425</v>
      </c>
      <c r="C34" s="2253">
        <v>0</v>
      </c>
      <c r="D34" s="2275">
        <v>0</v>
      </c>
      <c r="E34" s="2275">
        <v>0</v>
      </c>
      <c r="F34" s="280">
        <v>0</v>
      </c>
      <c r="G34" s="820">
        <f>SUM(C34:F34)</f>
        <v>0</v>
      </c>
    </row>
    <row r="35" spans="1:7" ht="15.6" customHeight="1" thickBot="1">
      <c r="A35" s="353">
        <v>60399</v>
      </c>
      <c r="B35" s="361" t="s">
        <v>426</v>
      </c>
      <c r="C35" s="2252">
        <f>SUM(C31:C34)</f>
        <v>0</v>
      </c>
      <c r="D35" s="2274">
        <f>SUM(D31:D34)</f>
        <v>0</v>
      </c>
      <c r="E35" s="2274">
        <f>SUM(E31:E34)</f>
        <v>0</v>
      </c>
      <c r="F35" s="310">
        <f>SUM(F31:F34)</f>
        <v>0</v>
      </c>
      <c r="G35" s="348">
        <f>SUM(G31:G34)</f>
        <v>0</v>
      </c>
    </row>
    <row r="36" spans="1:7" ht="15.6" customHeight="1">
      <c r="A36" s="134"/>
      <c r="B36" s="37" t="s">
        <v>273</v>
      </c>
      <c r="C36" s="1193"/>
      <c r="D36" s="2271"/>
      <c r="E36" s="2286"/>
      <c r="F36" s="32"/>
      <c r="G36" s="820"/>
    </row>
    <row r="37" spans="1:7" ht="15.6" customHeight="1">
      <c r="A37" s="134" t="s">
        <v>274</v>
      </c>
      <c r="B37" s="32" t="s">
        <v>275</v>
      </c>
      <c r="C37" s="2253">
        <v>0</v>
      </c>
      <c r="D37" s="2275">
        <v>0</v>
      </c>
      <c r="E37" s="2275">
        <v>0</v>
      </c>
      <c r="F37" s="280">
        <v>0</v>
      </c>
      <c r="G37" s="820">
        <f t="shared" ref="G37:G45" si="3">SUM(C37:F37)</f>
        <v>0</v>
      </c>
    </row>
    <row r="38" spans="1:7" ht="15.6" customHeight="1">
      <c r="A38" s="134" t="s">
        <v>427</v>
      </c>
      <c r="B38" s="32" t="s">
        <v>428</v>
      </c>
      <c r="C38" s="2253">
        <v>0</v>
      </c>
      <c r="D38" s="2275">
        <v>0</v>
      </c>
      <c r="E38" s="2275">
        <v>0</v>
      </c>
      <c r="F38" s="280">
        <v>0</v>
      </c>
      <c r="G38" s="820">
        <f t="shared" si="3"/>
        <v>0</v>
      </c>
    </row>
    <row r="39" spans="1:7" ht="15.6" customHeight="1">
      <c r="A39" s="134" t="s">
        <v>276</v>
      </c>
      <c r="B39" s="32" t="s">
        <v>277</v>
      </c>
      <c r="C39" s="2253">
        <v>0</v>
      </c>
      <c r="D39" s="2275">
        <v>0</v>
      </c>
      <c r="E39" s="2275">
        <v>0</v>
      </c>
      <c r="F39" s="280">
        <v>0</v>
      </c>
      <c r="G39" s="820">
        <f t="shared" si="3"/>
        <v>0</v>
      </c>
    </row>
    <row r="40" spans="1:7" ht="15.6" customHeight="1">
      <c r="A40" s="134" t="s">
        <v>278</v>
      </c>
      <c r="B40" s="32" t="s">
        <v>279</v>
      </c>
      <c r="C40" s="2253">
        <v>0</v>
      </c>
      <c r="D40" s="2275">
        <v>0</v>
      </c>
      <c r="E40" s="2275">
        <v>0</v>
      </c>
      <c r="F40" s="280">
        <v>0</v>
      </c>
      <c r="G40" s="820">
        <f t="shared" si="3"/>
        <v>0</v>
      </c>
    </row>
    <row r="41" spans="1:7" ht="15.6" customHeight="1">
      <c r="A41" s="134" t="s">
        <v>429</v>
      </c>
      <c r="B41" s="32" t="s">
        <v>430</v>
      </c>
      <c r="C41" s="2253">
        <v>0</v>
      </c>
      <c r="D41" s="2275">
        <v>0</v>
      </c>
      <c r="E41" s="2275">
        <v>0</v>
      </c>
      <c r="F41" s="280">
        <v>0</v>
      </c>
      <c r="G41" s="820">
        <f t="shared" si="3"/>
        <v>0</v>
      </c>
    </row>
    <row r="42" spans="1:7" ht="15.6" customHeight="1">
      <c r="A42" s="134" t="s">
        <v>431</v>
      </c>
      <c r="B42" s="32" t="s">
        <v>432</v>
      </c>
      <c r="C42" s="2253">
        <v>0</v>
      </c>
      <c r="D42" s="2275">
        <v>0</v>
      </c>
      <c r="E42" s="2275">
        <v>0</v>
      </c>
      <c r="F42" s="280">
        <v>0</v>
      </c>
      <c r="G42" s="820">
        <f t="shared" si="3"/>
        <v>0</v>
      </c>
    </row>
    <row r="43" spans="1:7" ht="15.6" customHeight="1">
      <c r="A43" s="134" t="s">
        <v>433</v>
      </c>
      <c r="B43" s="32" t="s">
        <v>434</v>
      </c>
      <c r="C43" s="2253">
        <v>0</v>
      </c>
      <c r="D43" s="2275">
        <v>0</v>
      </c>
      <c r="E43" s="2275">
        <v>0</v>
      </c>
      <c r="F43" s="280">
        <v>0</v>
      </c>
      <c r="G43" s="820">
        <f t="shared" si="3"/>
        <v>0</v>
      </c>
    </row>
    <row r="44" spans="1:7" ht="15.6" customHeight="1">
      <c r="A44" s="134" t="s">
        <v>435</v>
      </c>
      <c r="B44" s="32" t="s">
        <v>436</v>
      </c>
      <c r="C44" s="2253">
        <v>0</v>
      </c>
      <c r="D44" s="2275">
        <v>0</v>
      </c>
      <c r="E44" s="2275">
        <v>0</v>
      </c>
      <c r="F44" s="280">
        <v>0</v>
      </c>
      <c r="G44" s="820">
        <f t="shared" si="3"/>
        <v>0</v>
      </c>
    </row>
    <row r="45" spans="1:7" ht="15.6" customHeight="1" thickBot="1">
      <c r="A45" s="134" t="s">
        <v>437</v>
      </c>
      <c r="B45" s="32" t="s">
        <v>236</v>
      </c>
      <c r="C45" s="2253">
        <v>0</v>
      </c>
      <c r="D45" s="2275">
        <v>0</v>
      </c>
      <c r="E45" s="2275">
        <v>0</v>
      </c>
      <c r="F45" s="280">
        <v>0</v>
      </c>
      <c r="G45" s="820">
        <f t="shared" si="3"/>
        <v>0</v>
      </c>
    </row>
    <row r="46" spans="1:7" ht="15.6" customHeight="1" thickBot="1">
      <c r="A46" s="353">
        <v>60499</v>
      </c>
      <c r="B46" s="361" t="s">
        <v>282</v>
      </c>
      <c r="C46" s="2254">
        <f>SUM(C37:C45)</f>
        <v>0</v>
      </c>
      <c r="D46" s="2276">
        <f>SUM(D37:D45)</f>
        <v>0</v>
      </c>
      <c r="E46" s="2276">
        <f>SUM(E37:E45)</f>
        <v>0</v>
      </c>
      <c r="F46" s="362">
        <f>SUM(F37:F45)</f>
        <v>0</v>
      </c>
      <c r="G46" s="363">
        <f>SUM(G37:G45)</f>
        <v>0</v>
      </c>
    </row>
    <row r="47" spans="1:7" ht="15.6" customHeight="1">
      <c r="A47" s="134"/>
      <c r="B47" s="37" t="s">
        <v>283</v>
      </c>
      <c r="C47" s="1193"/>
      <c r="D47" s="2271"/>
      <c r="E47" s="2286"/>
      <c r="F47" s="32"/>
      <c r="G47" s="820"/>
    </row>
    <row r="48" spans="1:7" ht="15.6" customHeight="1">
      <c r="A48" s="134" t="s">
        <v>284</v>
      </c>
      <c r="B48" s="32" t="s">
        <v>285</v>
      </c>
      <c r="C48" s="2253">
        <v>0</v>
      </c>
      <c r="D48" s="2275">
        <v>0</v>
      </c>
      <c r="E48" s="2275">
        <v>0</v>
      </c>
      <c r="F48" s="280">
        <v>0</v>
      </c>
      <c r="G48" s="820">
        <f>SUM(C48:F48)</f>
        <v>0</v>
      </c>
    </row>
    <row r="49" spans="1:7" ht="15.6" customHeight="1">
      <c r="A49" s="134" t="s">
        <v>286</v>
      </c>
      <c r="B49" s="32" t="s">
        <v>287</v>
      </c>
      <c r="C49" s="2253">
        <v>0</v>
      </c>
      <c r="D49" s="2275">
        <v>0</v>
      </c>
      <c r="E49" s="2275">
        <v>0</v>
      </c>
      <c r="F49" s="280">
        <v>0</v>
      </c>
      <c r="G49" s="820">
        <f>SUM(C49:F49)</f>
        <v>0</v>
      </c>
    </row>
    <row r="50" spans="1:7" ht="15.6" customHeight="1" thickBot="1">
      <c r="A50" s="134" t="s">
        <v>288</v>
      </c>
      <c r="B50" s="32" t="s">
        <v>289</v>
      </c>
      <c r="C50" s="2253">
        <v>0</v>
      </c>
      <c r="D50" s="2275">
        <v>0</v>
      </c>
      <c r="E50" s="2275">
        <v>0</v>
      </c>
      <c r="F50" s="280">
        <v>0</v>
      </c>
      <c r="G50" s="820">
        <f>SUM(C50:F50)</f>
        <v>0</v>
      </c>
    </row>
    <row r="51" spans="1:7" ht="15.6" customHeight="1" thickBot="1">
      <c r="A51" s="353">
        <v>60599</v>
      </c>
      <c r="B51" s="361" t="s">
        <v>290</v>
      </c>
      <c r="C51" s="2254">
        <f>SUM(C48:C50)</f>
        <v>0</v>
      </c>
      <c r="D51" s="2276">
        <f>SUM(D48:D50)</f>
        <v>0</v>
      </c>
      <c r="E51" s="2276">
        <f>SUM(E48:E50)</f>
        <v>0</v>
      </c>
      <c r="F51" s="362">
        <f>SUM(F48:F50)</f>
        <v>0</v>
      </c>
      <c r="G51" s="363">
        <f>SUM(G48:G50)</f>
        <v>0</v>
      </c>
    </row>
    <row r="52" spans="1:7" ht="15.6" customHeight="1">
      <c r="A52" s="134"/>
      <c r="B52" s="37" t="s">
        <v>291</v>
      </c>
      <c r="C52" s="1193"/>
      <c r="D52" s="2271"/>
      <c r="E52" s="2286"/>
      <c r="F52" s="32"/>
      <c r="G52" s="820"/>
    </row>
    <row r="53" spans="1:7" ht="15.6" customHeight="1">
      <c r="A53" s="134" t="s">
        <v>292</v>
      </c>
      <c r="B53" s="32" t="s">
        <v>293</v>
      </c>
      <c r="C53" s="2253">
        <v>0</v>
      </c>
      <c r="D53" s="2275">
        <v>0</v>
      </c>
      <c r="E53" s="2275">
        <v>0</v>
      </c>
      <c r="F53" s="280">
        <v>0</v>
      </c>
      <c r="G53" s="820">
        <f t="shared" ref="G53:G55" si="4">SUM(C53:F53)</f>
        <v>0</v>
      </c>
    </row>
    <row r="54" spans="1:7" ht="15.6" customHeight="1">
      <c r="A54" s="134" t="s">
        <v>294</v>
      </c>
      <c r="B54" s="32" t="s">
        <v>295</v>
      </c>
      <c r="C54" s="2253">
        <v>0</v>
      </c>
      <c r="D54" s="2275">
        <v>0</v>
      </c>
      <c r="E54" s="2275">
        <v>0</v>
      </c>
      <c r="F54" s="280">
        <v>0</v>
      </c>
      <c r="G54" s="820">
        <f t="shared" si="4"/>
        <v>0</v>
      </c>
    </row>
    <row r="55" spans="1:7" ht="15.6" customHeight="1">
      <c r="A55" s="134" t="s">
        <v>296</v>
      </c>
      <c r="B55" s="32" t="s">
        <v>297</v>
      </c>
      <c r="C55" s="2253">
        <v>0</v>
      </c>
      <c r="D55" s="2275">
        <v>0</v>
      </c>
      <c r="E55" s="2275">
        <v>0</v>
      </c>
      <c r="F55" s="280">
        <v>0</v>
      </c>
      <c r="G55" s="820">
        <f t="shared" si="4"/>
        <v>0</v>
      </c>
    </row>
    <row r="56" spans="1:7" ht="15.6" customHeight="1" thickBot="1">
      <c r="A56" s="134" t="s">
        <v>298</v>
      </c>
      <c r="B56" s="32" t="s">
        <v>299</v>
      </c>
      <c r="C56" s="2253">
        <v>0</v>
      </c>
      <c r="D56" s="2275">
        <v>0</v>
      </c>
      <c r="E56" s="2275">
        <v>0</v>
      </c>
      <c r="F56" s="280">
        <v>0</v>
      </c>
      <c r="G56" s="820">
        <f>SUM(C56:F56)</f>
        <v>0</v>
      </c>
    </row>
    <row r="57" spans="1:7" ht="15.6" customHeight="1" thickBot="1">
      <c r="A57" s="353">
        <v>60699</v>
      </c>
      <c r="B57" s="361" t="s">
        <v>300</v>
      </c>
      <c r="C57" s="2254">
        <f>SUM(C53:C56)</f>
        <v>0</v>
      </c>
      <c r="D57" s="2276">
        <f>SUM(D53:D56)</f>
        <v>0</v>
      </c>
      <c r="E57" s="2276">
        <f>SUM(E53:E56)</f>
        <v>0</v>
      </c>
      <c r="F57" s="362">
        <f>SUM(F53:F56)</f>
        <v>0</v>
      </c>
      <c r="G57" s="363">
        <f>SUM(G53:G56)</f>
        <v>0</v>
      </c>
    </row>
    <row r="58" spans="1:7" ht="15.6" customHeight="1">
      <c r="A58" s="134"/>
      <c r="B58" s="37" t="s">
        <v>301</v>
      </c>
      <c r="C58" s="1193"/>
      <c r="D58" s="2271"/>
      <c r="E58" s="2286"/>
      <c r="F58" s="32"/>
      <c r="G58" s="820"/>
    </row>
    <row r="59" spans="1:7" ht="15.6" customHeight="1">
      <c r="A59" s="134" t="s">
        <v>302</v>
      </c>
      <c r="B59" s="139" t="s">
        <v>303</v>
      </c>
      <c r="C59" s="2253">
        <v>0</v>
      </c>
      <c r="D59" s="2275">
        <v>0</v>
      </c>
      <c r="E59" s="2275">
        <v>0</v>
      </c>
      <c r="F59" s="280">
        <v>0</v>
      </c>
      <c r="G59" s="820">
        <f>SUM(C59:F59)</f>
        <v>0</v>
      </c>
    </row>
    <row r="60" spans="1:7" ht="15.6" customHeight="1" thickBot="1">
      <c r="A60" s="134" t="s">
        <v>304</v>
      </c>
      <c r="B60" s="32" t="s">
        <v>305</v>
      </c>
      <c r="C60" s="2253">
        <v>0</v>
      </c>
      <c r="D60" s="2275">
        <v>0</v>
      </c>
      <c r="E60" s="2275">
        <v>0</v>
      </c>
      <c r="F60" s="280">
        <v>0</v>
      </c>
      <c r="G60" s="820">
        <f>SUM(C60:F60)</f>
        <v>0</v>
      </c>
    </row>
    <row r="61" spans="1:7" ht="15.6" customHeight="1" thickBot="1">
      <c r="A61" s="353">
        <v>60799</v>
      </c>
      <c r="B61" s="361" t="s">
        <v>438</v>
      </c>
      <c r="C61" s="2254">
        <f>SUM(C59:C60)</f>
        <v>0</v>
      </c>
      <c r="D61" s="2276">
        <f>SUM(D59:D60)</f>
        <v>0</v>
      </c>
      <c r="E61" s="2276">
        <f>SUM(E59:E60)</f>
        <v>0</v>
      </c>
      <c r="F61" s="362">
        <f>SUM(F59:F60)</f>
        <v>0</v>
      </c>
      <c r="G61" s="363">
        <f>SUM(G59:G60)</f>
        <v>0</v>
      </c>
    </row>
    <row r="62" spans="1:7" ht="15.6" customHeight="1">
      <c r="A62" s="134"/>
      <c r="B62" s="37" t="s">
        <v>307</v>
      </c>
      <c r="C62" s="1193"/>
      <c r="D62" s="2271"/>
      <c r="E62" s="2286"/>
      <c r="F62" s="32"/>
      <c r="G62" s="820"/>
    </row>
    <row r="63" spans="1:7" ht="15.6" customHeight="1">
      <c r="A63" s="134" t="s">
        <v>308</v>
      </c>
      <c r="B63" s="32" t="s">
        <v>309</v>
      </c>
      <c r="C63" s="2253">
        <v>0</v>
      </c>
      <c r="D63" s="2275">
        <v>0</v>
      </c>
      <c r="E63" s="2275">
        <v>0</v>
      </c>
      <c r="F63" s="280">
        <v>0</v>
      </c>
      <c r="G63" s="820">
        <f>SUM(C63:F63)</f>
        <v>0</v>
      </c>
    </row>
    <row r="64" spans="1:7" ht="15.6" customHeight="1">
      <c r="A64" s="134" t="s">
        <v>310</v>
      </c>
      <c r="B64" s="32" t="s">
        <v>311</v>
      </c>
      <c r="C64" s="2253">
        <v>0</v>
      </c>
      <c r="D64" s="2275">
        <v>0</v>
      </c>
      <c r="E64" s="2275">
        <v>0</v>
      </c>
      <c r="F64" s="280">
        <v>0</v>
      </c>
      <c r="G64" s="820">
        <f>SUM(C64:F64)</f>
        <v>0</v>
      </c>
    </row>
    <row r="65" spans="1:7" ht="15.6" customHeight="1" thickBot="1">
      <c r="A65" s="134" t="s">
        <v>312</v>
      </c>
      <c r="B65" s="32" t="s">
        <v>313</v>
      </c>
      <c r="C65" s="2253">
        <v>0</v>
      </c>
      <c r="D65" s="2275">
        <v>0</v>
      </c>
      <c r="E65" s="2275">
        <v>0</v>
      </c>
      <c r="F65" s="280">
        <v>0</v>
      </c>
      <c r="G65" s="820">
        <f>SUM(C65:F65)</f>
        <v>0</v>
      </c>
    </row>
    <row r="66" spans="1:7" ht="15.6" customHeight="1" thickBot="1">
      <c r="A66" s="353">
        <v>60899</v>
      </c>
      <c r="B66" s="364" t="s">
        <v>314</v>
      </c>
      <c r="C66" s="2254">
        <f>SUM(C63:C65)</f>
        <v>0</v>
      </c>
      <c r="D66" s="2276">
        <f>SUM(D63:D65)</f>
        <v>0</v>
      </c>
      <c r="E66" s="2276">
        <f>SUM(E63:E65)</f>
        <v>0</v>
      </c>
      <c r="F66" s="362">
        <f>SUM(F63:F65)</f>
        <v>0</v>
      </c>
      <c r="G66" s="363">
        <f>SUM(G63:G65)</f>
        <v>0</v>
      </c>
    </row>
    <row r="67" spans="1:7" ht="15.6" customHeight="1">
      <c r="A67" s="134"/>
      <c r="B67" s="37" t="s">
        <v>439</v>
      </c>
      <c r="C67" s="1193"/>
      <c r="D67" s="2271"/>
      <c r="E67" s="2286"/>
      <c r="F67" s="32"/>
      <c r="G67" s="820"/>
    </row>
    <row r="68" spans="1:7" ht="15.6" customHeight="1" thickBot="1">
      <c r="A68" s="134" t="s">
        <v>440</v>
      </c>
      <c r="B68" s="32" t="s">
        <v>441</v>
      </c>
      <c r="C68" s="2253">
        <v>0</v>
      </c>
      <c r="D68" s="2275">
        <v>0</v>
      </c>
      <c r="E68" s="2275">
        <v>0</v>
      </c>
      <c r="F68" s="280">
        <v>0</v>
      </c>
      <c r="G68" s="820">
        <f>SUM(C68:F68)</f>
        <v>0</v>
      </c>
    </row>
    <row r="69" spans="1:7" ht="15.6" customHeight="1" thickBot="1">
      <c r="A69" s="353">
        <v>60999</v>
      </c>
      <c r="B69" s="361" t="s">
        <v>442</v>
      </c>
      <c r="C69" s="2254">
        <f>SUM(C67:C68)</f>
        <v>0</v>
      </c>
      <c r="D69" s="2276">
        <f>SUM(D67:D68)</f>
        <v>0</v>
      </c>
      <c r="E69" s="2276">
        <f>SUM(E67:E68)</f>
        <v>0</v>
      </c>
      <c r="F69" s="362">
        <f>SUM(F67:F68)</f>
        <v>0</v>
      </c>
      <c r="G69" s="363">
        <f>SUM(G67:G68)</f>
        <v>0</v>
      </c>
    </row>
    <row r="70" spans="1:7" ht="15.6" customHeight="1">
      <c r="A70" s="134"/>
      <c r="B70" s="37" t="s">
        <v>443</v>
      </c>
      <c r="C70" s="1193"/>
      <c r="D70" s="2271"/>
      <c r="E70" s="2286"/>
      <c r="F70" s="32"/>
      <c r="G70" s="820"/>
    </row>
    <row r="71" spans="1:7" ht="15.6" customHeight="1" thickBot="1">
      <c r="A71" s="134" t="s">
        <v>315</v>
      </c>
      <c r="B71" s="32" t="s">
        <v>444</v>
      </c>
      <c r="C71" s="2253">
        <v>0</v>
      </c>
      <c r="D71" s="2275">
        <v>0</v>
      </c>
      <c r="E71" s="2275">
        <v>0</v>
      </c>
      <c r="F71" s="280">
        <v>0</v>
      </c>
      <c r="G71" s="820">
        <f>SUM(C71:F71)</f>
        <v>0</v>
      </c>
    </row>
    <row r="72" spans="1:7" ht="15.6" customHeight="1" thickBot="1">
      <c r="A72" s="353">
        <v>61099</v>
      </c>
      <c r="B72" s="361" t="s">
        <v>317</v>
      </c>
      <c r="C72" s="2254">
        <f>SUM(C71:C71)</f>
        <v>0</v>
      </c>
      <c r="D72" s="2276">
        <f>SUM(D71:D71)</f>
        <v>0</v>
      </c>
      <c r="E72" s="2276">
        <f>SUM(E71:E71)</f>
        <v>0</v>
      </c>
      <c r="F72" s="362">
        <f>SUM(F71:F71)</f>
        <v>0</v>
      </c>
      <c r="G72" s="363">
        <f>SUM(G71:G71)</f>
        <v>0</v>
      </c>
    </row>
    <row r="73" spans="1:7" ht="15.6" customHeight="1">
      <c r="A73" s="134" t="s">
        <v>318</v>
      </c>
      <c r="B73" s="32" t="s">
        <v>319</v>
      </c>
      <c r="C73" s="2253">
        <v>0</v>
      </c>
      <c r="D73" s="2275">
        <v>0</v>
      </c>
      <c r="E73" s="2275">
        <v>0</v>
      </c>
      <c r="F73" s="280">
        <v>0</v>
      </c>
      <c r="G73" s="820">
        <f>SUM(C73:F73)</f>
        <v>0</v>
      </c>
    </row>
    <row r="74" spans="1:7" ht="15.6" customHeight="1">
      <c r="A74" s="134" t="s">
        <v>320</v>
      </c>
      <c r="B74" s="32" t="s">
        <v>445</v>
      </c>
      <c r="C74" s="2253">
        <v>0</v>
      </c>
      <c r="D74" s="2275">
        <v>0</v>
      </c>
      <c r="E74" s="2275">
        <v>0</v>
      </c>
      <c r="F74" s="280">
        <v>0</v>
      </c>
      <c r="G74" s="820">
        <f>SUM(C74:F74)</f>
        <v>0</v>
      </c>
    </row>
    <row r="75" spans="1:7" ht="15.6" customHeight="1" thickBot="1">
      <c r="A75" s="134" t="s">
        <v>322</v>
      </c>
      <c r="B75" s="32" t="s">
        <v>323</v>
      </c>
      <c r="C75" s="2253">
        <v>0</v>
      </c>
      <c r="D75" s="2275">
        <v>0</v>
      </c>
      <c r="E75" s="2275">
        <v>0</v>
      </c>
      <c r="F75" s="280">
        <v>0</v>
      </c>
      <c r="G75" s="820">
        <f>SUM(C75:F75)</f>
        <v>0</v>
      </c>
    </row>
    <row r="76" spans="1:7" ht="15.6" customHeight="1" thickBot="1">
      <c r="A76" s="353">
        <v>61299</v>
      </c>
      <c r="B76" s="361" t="s">
        <v>446</v>
      </c>
      <c r="C76" s="2254">
        <f>SUM(C75+C74+C73+C72+C69+C66+C61+C57+C51+C46+C35+C29+C23)</f>
        <v>0</v>
      </c>
      <c r="D76" s="2276">
        <f>SUM(+D75+D74+D73+D72+D69+D66+D61+D57+D51+D46+D35+D29+D23)</f>
        <v>0</v>
      </c>
      <c r="E76" s="2276">
        <f>SUM(+E75+E74+E73+E72+E69+E66+E61+E57+E51+E46+E35+E29+E23)</f>
        <v>0</v>
      </c>
      <c r="F76" s="362">
        <f>SUM(+F75+F74+F73+F72+F69+F66+F61+F57+F51+F46+F35+F29+F23)</f>
        <v>0</v>
      </c>
      <c r="G76" s="363">
        <f>SUM(+G75+G74+G73+G72+G69+G66+G61+G57+G51+G46+G35+G29+G23)</f>
        <v>0</v>
      </c>
    </row>
    <row r="77" spans="1:7" ht="15.6" customHeight="1" thickBot="1">
      <c r="A77" s="134" t="s">
        <v>447</v>
      </c>
      <c r="B77" s="32" t="s">
        <v>448</v>
      </c>
      <c r="C77" s="2253">
        <v>0</v>
      </c>
      <c r="D77" s="2275">
        <v>0</v>
      </c>
      <c r="E77" s="2275">
        <v>0</v>
      </c>
      <c r="F77" s="280">
        <v>0</v>
      </c>
      <c r="G77" s="820">
        <f>SUM(C77:F77)</f>
        <v>0</v>
      </c>
    </row>
    <row r="78" spans="1:7" ht="15.6" customHeight="1" thickBot="1">
      <c r="A78" s="353">
        <v>69998</v>
      </c>
      <c r="B78" s="361" t="s">
        <v>449</v>
      </c>
      <c r="C78" s="2254">
        <f>SUM(C77+C76)</f>
        <v>0</v>
      </c>
      <c r="D78" s="2276">
        <f>SUM(D76+D77)</f>
        <v>0</v>
      </c>
      <c r="E78" s="2276">
        <f>SUM(E76+E77)</f>
        <v>0</v>
      </c>
      <c r="F78" s="362">
        <f>SUM(F76+F77)</f>
        <v>0</v>
      </c>
      <c r="G78" s="363">
        <f>SUM(G76+G77)</f>
        <v>0</v>
      </c>
    </row>
    <row r="79" spans="1:7" ht="12.95">
      <c r="A79" s="328" t="s">
        <v>326</v>
      </c>
      <c r="B79" s="37"/>
      <c r="C79" s="2255"/>
      <c r="D79" s="2277"/>
      <c r="E79" s="2277"/>
      <c r="F79" s="281"/>
      <c r="G79" s="820"/>
    </row>
    <row r="80" spans="1:7" ht="12.95">
      <c r="A80" s="134" t="s">
        <v>327</v>
      </c>
      <c r="B80" s="32" t="s">
        <v>328</v>
      </c>
      <c r="C80" s="2253">
        <v>0</v>
      </c>
      <c r="D80" s="2275">
        <v>0</v>
      </c>
      <c r="E80" s="2275">
        <v>0</v>
      </c>
      <c r="F80" s="280">
        <v>0</v>
      </c>
      <c r="G80" s="820">
        <f>SUM(C80:F80)</f>
        <v>0</v>
      </c>
    </row>
    <row r="81" spans="1:7" ht="12.95">
      <c r="A81" s="134" t="s">
        <v>329</v>
      </c>
      <c r="B81" s="32" t="s">
        <v>330</v>
      </c>
      <c r="C81" s="2253">
        <v>0</v>
      </c>
      <c r="D81" s="2275">
        <v>0</v>
      </c>
      <c r="E81" s="2275">
        <v>0</v>
      </c>
      <c r="F81" s="280">
        <v>0</v>
      </c>
      <c r="G81" s="820">
        <f>SUM(C81:F81)</f>
        <v>0</v>
      </c>
    </row>
    <row r="82" spans="1:7" ht="12.95">
      <c r="A82" s="134" t="s">
        <v>331</v>
      </c>
      <c r="B82" s="32" t="s">
        <v>450</v>
      </c>
      <c r="C82" s="2253">
        <v>0</v>
      </c>
      <c r="D82" s="2275">
        <v>0</v>
      </c>
      <c r="E82" s="2275">
        <v>0</v>
      </c>
      <c r="F82" s="280">
        <v>0</v>
      </c>
      <c r="G82" s="820">
        <f>SUM(C82:F82)</f>
        <v>0</v>
      </c>
    </row>
    <row r="83" spans="1:7" ht="12.95">
      <c r="A83" s="134" t="s">
        <v>333</v>
      </c>
      <c r="B83" s="32" t="s">
        <v>451</v>
      </c>
      <c r="C83" s="2253">
        <v>0</v>
      </c>
      <c r="D83" s="2275">
        <v>0</v>
      </c>
      <c r="E83" s="2275">
        <v>0</v>
      </c>
      <c r="F83" s="280">
        <v>0</v>
      </c>
      <c r="G83" s="820">
        <f t="shared" ref="G83:G84" si="5">SUM(C83:F83)</f>
        <v>0</v>
      </c>
    </row>
    <row r="84" spans="1:7" ht="13.5" thickBot="1">
      <c r="A84" s="134" t="s">
        <v>335</v>
      </c>
      <c r="B84" s="32" t="s">
        <v>336</v>
      </c>
      <c r="C84" s="2253">
        <v>0</v>
      </c>
      <c r="D84" s="2275">
        <v>0</v>
      </c>
      <c r="E84" s="2275">
        <v>0</v>
      </c>
      <c r="F84" s="280">
        <v>0</v>
      </c>
      <c r="G84" s="820">
        <f t="shared" si="5"/>
        <v>0</v>
      </c>
    </row>
    <row r="85" spans="1:7" ht="13.5" thickBot="1">
      <c r="A85" s="353">
        <v>85999</v>
      </c>
      <c r="B85" s="360" t="s">
        <v>452</v>
      </c>
      <c r="C85" s="2254">
        <f>SUM(C78+C80+C81+C82+C83+C84)</f>
        <v>0</v>
      </c>
      <c r="D85" s="2276">
        <f>SUM(D78+D80+D81+D82+D83+D84)</f>
        <v>0</v>
      </c>
      <c r="E85" s="2276">
        <f t="shared" ref="E85:F85" si="6">SUM(E78+E80+E81+E82+E83+E84)</f>
        <v>0</v>
      </c>
      <c r="F85" s="362">
        <f t="shared" si="6"/>
        <v>0</v>
      </c>
      <c r="G85" s="363">
        <f>SUM(G78+G80+G81+G82+G83+G84)</f>
        <v>0</v>
      </c>
    </row>
    <row r="86" spans="1:7" ht="15.6" customHeight="1">
      <c r="A86" s="129"/>
      <c r="B86" s="9" t="s">
        <v>338</v>
      </c>
      <c r="C86" s="1193"/>
      <c r="D86" s="2271"/>
      <c r="E86" s="2286"/>
      <c r="F86" s="32"/>
      <c r="G86" s="820"/>
    </row>
    <row r="87" spans="1:7" ht="15.6" customHeight="1">
      <c r="A87" s="134" t="s">
        <v>339</v>
      </c>
      <c r="B87" s="32" t="s">
        <v>340</v>
      </c>
      <c r="C87" s="2251">
        <v>0</v>
      </c>
      <c r="D87" s="2267">
        <v>0</v>
      </c>
      <c r="E87" s="2267">
        <v>0</v>
      </c>
      <c r="F87" s="279">
        <v>0</v>
      </c>
      <c r="G87" s="820">
        <f t="shared" ref="G87:G108" si="7">SUM(C87:F87)</f>
        <v>0</v>
      </c>
    </row>
    <row r="88" spans="1:7" ht="15.6" customHeight="1">
      <c r="A88" s="134" t="s">
        <v>341</v>
      </c>
      <c r="B88" s="32" t="s">
        <v>342</v>
      </c>
      <c r="C88" s="2251">
        <v>0</v>
      </c>
      <c r="D88" s="2267">
        <v>0</v>
      </c>
      <c r="E88" s="2267">
        <v>0</v>
      </c>
      <c r="F88" s="279">
        <v>0</v>
      </c>
      <c r="G88" s="820">
        <f t="shared" si="7"/>
        <v>0</v>
      </c>
    </row>
    <row r="89" spans="1:7" ht="15.6" customHeight="1">
      <c r="A89" s="134" t="s">
        <v>343</v>
      </c>
      <c r="B89" s="32" t="s">
        <v>453</v>
      </c>
      <c r="C89" s="2251">
        <v>0</v>
      </c>
      <c r="D89" s="2267">
        <v>0</v>
      </c>
      <c r="E89" s="2267">
        <v>0</v>
      </c>
      <c r="F89" s="279">
        <v>0</v>
      </c>
      <c r="G89" s="820">
        <f t="shared" si="7"/>
        <v>0</v>
      </c>
    </row>
    <row r="90" spans="1:7" ht="15.6" customHeight="1">
      <c r="A90" s="134" t="s">
        <v>345</v>
      </c>
      <c r="B90" s="32" t="s">
        <v>346</v>
      </c>
      <c r="C90" s="2251">
        <v>0</v>
      </c>
      <c r="D90" s="2267">
        <v>0</v>
      </c>
      <c r="E90" s="2267">
        <v>0</v>
      </c>
      <c r="F90" s="279">
        <v>0</v>
      </c>
      <c r="G90" s="820">
        <f>SUM(C90:F90)</f>
        <v>0</v>
      </c>
    </row>
    <row r="91" spans="1:7" ht="15.6" customHeight="1">
      <c r="A91" s="134" t="s">
        <v>347</v>
      </c>
      <c r="B91" s="32" t="s">
        <v>348</v>
      </c>
      <c r="C91" s="2251">
        <v>0</v>
      </c>
      <c r="D91" s="2267">
        <v>0</v>
      </c>
      <c r="E91" s="2267">
        <v>0</v>
      </c>
      <c r="F91" s="279">
        <v>0</v>
      </c>
      <c r="G91" s="820">
        <f t="shared" si="7"/>
        <v>0</v>
      </c>
    </row>
    <row r="92" spans="1:7" ht="15.6" customHeight="1">
      <c r="A92" s="134" t="s">
        <v>349</v>
      </c>
      <c r="B92" s="32" t="s">
        <v>350</v>
      </c>
      <c r="C92" s="2251">
        <v>0</v>
      </c>
      <c r="D92" s="2267">
        <v>0</v>
      </c>
      <c r="E92" s="2267">
        <v>0</v>
      </c>
      <c r="F92" s="279">
        <v>0</v>
      </c>
      <c r="G92" s="820">
        <f t="shared" si="7"/>
        <v>0</v>
      </c>
    </row>
    <row r="93" spans="1:7" ht="15.6" customHeight="1">
      <c r="A93" s="134" t="s">
        <v>351</v>
      </c>
      <c r="B93" s="32" t="s">
        <v>352</v>
      </c>
      <c r="C93" s="2251">
        <v>0</v>
      </c>
      <c r="D93" s="2267">
        <v>0</v>
      </c>
      <c r="E93" s="2267">
        <v>0</v>
      </c>
      <c r="F93" s="279">
        <v>0</v>
      </c>
      <c r="G93" s="820">
        <f t="shared" si="7"/>
        <v>0</v>
      </c>
    </row>
    <row r="94" spans="1:7" ht="15.6" customHeight="1">
      <c r="A94" s="129" t="s">
        <v>353</v>
      </c>
      <c r="B94" s="32" t="s">
        <v>354</v>
      </c>
      <c r="C94" s="2251">
        <v>0</v>
      </c>
      <c r="D94" s="2267">
        <v>0</v>
      </c>
      <c r="E94" s="2267">
        <v>0</v>
      </c>
      <c r="F94" s="279">
        <v>0</v>
      </c>
      <c r="G94" s="820">
        <f>SUM(C94:F94)</f>
        <v>0</v>
      </c>
    </row>
    <row r="95" spans="1:7" ht="15.6" customHeight="1">
      <c r="A95" s="129" t="s">
        <v>355</v>
      </c>
      <c r="B95" s="32" t="s">
        <v>356</v>
      </c>
      <c r="C95" s="2251">
        <v>0</v>
      </c>
      <c r="D95" s="2267">
        <v>0</v>
      </c>
      <c r="E95" s="2267">
        <v>0</v>
      </c>
      <c r="F95" s="279">
        <v>0</v>
      </c>
      <c r="G95" s="820">
        <f t="shared" si="7"/>
        <v>0</v>
      </c>
    </row>
    <row r="96" spans="1:7" ht="15.6" customHeight="1">
      <c r="A96" s="129" t="s">
        <v>357</v>
      </c>
      <c r="B96" s="32" t="s">
        <v>358</v>
      </c>
      <c r="C96" s="2251">
        <v>0</v>
      </c>
      <c r="D96" s="2267">
        <v>0</v>
      </c>
      <c r="E96" s="2267">
        <v>0</v>
      </c>
      <c r="F96" s="279">
        <v>0</v>
      </c>
      <c r="G96" s="820">
        <f t="shared" si="7"/>
        <v>0</v>
      </c>
    </row>
    <row r="97" spans="1:7" ht="15.6" customHeight="1">
      <c r="A97" s="129" t="s">
        <v>359</v>
      </c>
      <c r="B97" s="32" t="s">
        <v>360</v>
      </c>
      <c r="C97" s="2251">
        <v>0</v>
      </c>
      <c r="D97" s="2267">
        <v>0</v>
      </c>
      <c r="E97" s="2267">
        <v>0</v>
      </c>
      <c r="F97" s="279">
        <v>0</v>
      </c>
      <c r="G97" s="820">
        <f t="shared" si="7"/>
        <v>0</v>
      </c>
    </row>
    <row r="98" spans="1:7" ht="15.6" customHeight="1">
      <c r="A98" s="129" t="s">
        <v>361</v>
      </c>
      <c r="B98" s="32" t="s">
        <v>454</v>
      </c>
      <c r="C98" s="2251">
        <v>0</v>
      </c>
      <c r="D98" s="2267">
        <v>0</v>
      </c>
      <c r="E98" s="2267">
        <v>0</v>
      </c>
      <c r="F98" s="279">
        <v>0</v>
      </c>
      <c r="G98" s="820">
        <f t="shared" si="7"/>
        <v>0</v>
      </c>
    </row>
    <row r="99" spans="1:7" ht="15.6" customHeight="1">
      <c r="A99" s="129" t="s">
        <v>363</v>
      </c>
      <c r="B99" s="32" t="s">
        <v>364</v>
      </c>
      <c r="C99" s="2251">
        <v>0</v>
      </c>
      <c r="D99" s="2267">
        <v>0</v>
      </c>
      <c r="E99" s="2267">
        <v>0</v>
      </c>
      <c r="F99" s="279">
        <v>0</v>
      </c>
      <c r="G99" s="820">
        <f t="shared" si="7"/>
        <v>0</v>
      </c>
    </row>
    <row r="100" spans="1:7" ht="15.6" customHeight="1">
      <c r="A100" s="129" t="s">
        <v>365</v>
      </c>
      <c r="B100" s="32" t="s">
        <v>366</v>
      </c>
      <c r="C100" s="2251">
        <v>0</v>
      </c>
      <c r="D100" s="2267">
        <v>0</v>
      </c>
      <c r="E100" s="2267">
        <v>0</v>
      </c>
      <c r="F100" s="279">
        <v>0</v>
      </c>
      <c r="G100" s="820">
        <f t="shared" ref="G100:G105" si="8">SUM(C100:F100)</f>
        <v>0</v>
      </c>
    </row>
    <row r="101" spans="1:7" ht="15.6" customHeight="1">
      <c r="A101" s="129" t="s">
        <v>367</v>
      </c>
      <c r="B101" s="32" t="s">
        <v>368</v>
      </c>
      <c r="C101" s="2251">
        <v>0</v>
      </c>
      <c r="D101" s="2267">
        <v>0</v>
      </c>
      <c r="E101" s="2267">
        <v>0</v>
      </c>
      <c r="F101" s="279">
        <v>0</v>
      </c>
      <c r="G101" s="820">
        <f t="shared" si="8"/>
        <v>0</v>
      </c>
    </row>
    <row r="102" spans="1:7" ht="15.6" customHeight="1">
      <c r="A102" s="129" t="s">
        <v>369</v>
      </c>
      <c r="B102" s="32" t="s">
        <v>370</v>
      </c>
      <c r="C102" s="2251">
        <v>0</v>
      </c>
      <c r="D102" s="2267">
        <v>0</v>
      </c>
      <c r="E102" s="2267">
        <v>0</v>
      </c>
      <c r="F102" s="279">
        <v>0</v>
      </c>
      <c r="G102" s="820">
        <f t="shared" si="8"/>
        <v>0</v>
      </c>
    </row>
    <row r="103" spans="1:7" ht="15.6" customHeight="1">
      <c r="A103" s="129" t="s">
        <v>371</v>
      </c>
      <c r="B103" s="32" t="s">
        <v>372</v>
      </c>
      <c r="C103" s="2251">
        <v>0</v>
      </c>
      <c r="D103" s="2267">
        <v>0</v>
      </c>
      <c r="E103" s="2267">
        <v>0</v>
      </c>
      <c r="F103" s="279">
        <v>0</v>
      </c>
      <c r="G103" s="820">
        <f t="shared" si="8"/>
        <v>0</v>
      </c>
    </row>
    <row r="104" spans="1:7" ht="15.6" customHeight="1">
      <c r="A104" s="129" t="s">
        <v>373</v>
      </c>
      <c r="B104" s="32" t="s">
        <v>374</v>
      </c>
      <c r="C104" s="2251">
        <v>0</v>
      </c>
      <c r="D104" s="2267">
        <v>0</v>
      </c>
      <c r="E104" s="2267">
        <v>0</v>
      </c>
      <c r="F104" s="279">
        <v>0</v>
      </c>
      <c r="G104" s="820">
        <f t="shared" si="8"/>
        <v>0</v>
      </c>
    </row>
    <row r="105" spans="1:7" ht="15.6" customHeight="1">
      <c r="A105" s="129" t="s">
        <v>375</v>
      </c>
      <c r="B105" s="32" t="s">
        <v>376</v>
      </c>
      <c r="C105" s="2251">
        <v>0</v>
      </c>
      <c r="D105" s="2267">
        <v>0</v>
      </c>
      <c r="E105" s="2267">
        <v>0</v>
      </c>
      <c r="F105" s="279">
        <v>0</v>
      </c>
      <c r="G105" s="820">
        <f t="shared" si="8"/>
        <v>0</v>
      </c>
    </row>
    <row r="106" spans="1:7" ht="15.6" customHeight="1" thickBot="1">
      <c r="A106" s="129" t="s">
        <v>377</v>
      </c>
      <c r="B106" s="32" t="s">
        <v>455</v>
      </c>
      <c r="C106" s="2251">
        <v>0</v>
      </c>
      <c r="D106" s="2267">
        <v>0</v>
      </c>
      <c r="E106" s="2267">
        <v>0</v>
      </c>
      <c r="F106" s="279">
        <v>0</v>
      </c>
      <c r="G106" s="820">
        <f t="shared" si="7"/>
        <v>0</v>
      </c>
    </row>
    <row r="107" spans="1:7" ht="15.6" customHeight="1" thickBot="1">
      <c r="A107" s="369">
        <v>83999</v>
      </c>
      <c r="B107" s="365" t="s">
        <v>456</v>
      </c>
      <c r="C107" s="2256">
        <f>SUM(C87:C106)</f>
        <v>0</v>
      </c>
      <c r="D107" s="2278">
        <f>SUM(D87:D106)</f>
        <v>0</v>
      </c>
      <c r="E107" s="2278">
        <f>SUM(E87:E106)</f>
        <v>0</v>
      </c>
      <c r="F107" s="360">
        <f>SUM(F87:F106)</f>
        <v>0</v>
      </c>
      <c r="G107" s="363">
        <f>SUM(G87:G106)</f>
        <v>0</v>
      </c>
    </row>
    <row r="108" spans="1:7" ht="15.6" customHeight="1">
      <c r="A108" s="129" t="s">
        <v>457</v>
      </c>
      <c r="B108" s="1" t="s">
        <v>458</v>
      </c>
      <c r="C108" s="2251">
        <v>0</v>
      </c>
      <c r="D108" s="2267">
        <v>0</v>
      </c>
      <c r="E108" s="2267">
        <v>0</v>
      </c>
      <c r="F108" s="279">
        <v>0</v>
      </c>
      <c r="G108" s="820">
        <f t="shared" si="7"/>
        <v>0</v>
      </c>
    </row>
    <row r="109" spans="1:7" ht="15.6" customHeight="1" thickBot="1">
      <c r="A109" s="129" t="s">
        <v>459</v>
      </c>
      <c r="B109" s="1" t="s">
        <v>460</v>
      </c>
      <c r="C109" s="2257">
        <v>0</v>
      </c>
      <c r="D109" s="2267">
        <v>0</v>
      </c>
      <c r="E109" s="2267">
        <v>0</v>
      </c>
      <c r="F109" s="279">
        <v>0</v>
      </c>
      <c r="G109" s="820">
        <f>SUM(C109:F109)</f>
        <v>0</v>
      </c>
    </row>
    <row r="110" spans="1:7" ht="12.95">
      <c r="A110" s="316">
        <v>84999</v>
      </c>
      <c r="B110" s="317" t="s">
        <v>461</v>
      </c>
      <c r="C110" s="2258">
        <f>SUM(C107:C109)</f>
        <v>0</v>
      </c>
      <c r="D110" s="2279">
        <f>SUM(D107:D109)</f>
        <v>0</v>
      </c>
      <c r="E110" s="2279">
        <f>SUM(E107:E109)</f>
        <v>0</v>
      </c>
      <c r="F110" s="366">
        <f>SUM(F107:F109)</f>
        <v>0</v>
      </c>
      <c r="G110" s="367">
        <f>SUM(G107:G109)</f>
        <v>0</v>
      </c>
    </row>
    <row r="111" spans="1:7" ht="13.5" thickBot="1">
      <c r="A111" s="135">
        <v>86999</v>
      </c>
      <c r="B111" s="136" t="s">
        <v>380</v>
      </c>
      <c r="C111" s="2259">
        <f>SUM(C110+C85)</f>
        <v>0</v>
      </c>
      <c r="D111" s="2280">
        <f>SUM(D110+D85)</f>
        <v>0</v>
      </c>
      <c r="E111" s="2280">
        <f>SUM(E110+E85)</f>
        <v>0</v>
      </c>
      <c r="F111" s="302">
        <f>SUM(F110+F85)</f>
        <v>0</v>
      </c>
      <c r="G111" s="352">
        <f>SUM(G110+G85)</f>
        <v>0</v>
      </c>
    </row>
    <row r="112" spans="1:7" ht="12.95">
      <c r="A112" s="1328"/>
      <c r="B112" s="1329"/>
      <c r="C112" s="2260"/>
      <c r="D112" s="2281"/>
      <c r="E112" s="2281"/>
      <c r="F112" s="1330"/>
      <c r="G112" s="823"/>
    </row>
    <row r="113" spans="1:7" ht="12.95">
      <c r="A113" s="829">
        <v>87999</v>
      </c>
      <c r="B113" s="473" t="s">
        <v>381</v>
      </c>
      <c r="C113" s="2261">
        <f>SUM(C11:C13,C15)-C111</f>
        <v>0</v>
      </c>
      <c r="D113" s="2282">
        <f>SUM(D11:D13,D15)-D111</f>
        <v>0</v>
      </c>
      <c r="E113" s="2282">
        <f>SUM(E11:E13,E15)-E111</f>
        <v>0</v>
      </c>
      <c r="F113" s="830">
        <f>SUM(F11:F13,F15)-F111</f>
        <v>0</v>
      </c>
      <c r="G113" s="831">
        <f>SUM(C113:F113)</f>
        <v>0</v>
      </c>
    </row>
    <row r="114" spans="1:7" ht="12.95">
      <c r="A114" s="1327" t="s">
        <v>382</v>
      </c>
      <c r="B114" s="1233" t="s">
        <v>383</v>
      </c>
      <c r="C114" s="2262">
        <f>C14</f>
        <v>0</v>
      </c>
      <c r="D114" s="2283">
        <f>D14</f>
        <v>0</v>
      </c>
      <c r="E114" s="2283">
        <f>E14</f>
        <v>0</v>
      </c>
      <c r="F114" s="1234">
        <f>F14</f>
        <v>0</v>
      </c>
      <c r="G114" s="820">
        <f>SUM(C114:F114)</f>
        <v>0</v>
      </c>
    </row>
    <row r="115" spans="1:7" ht="12.95">
      <c r="A115" s="371" t="s">
        <v>384</v>
      </c>
      <c r="B115" s="1" t="s">
        <v>385</v>
      </c>
      <c r="C115" s="2253">
        <v>0</v>
      </c>
      <c r="D115" s="2275">
        <v>0</v>
      </c>
      <c r="E115" s="2275">
        <v>0</v>
      </c>
      <c r="F115" s="413">
        <v>0</v>
      </c>
      <c r="G115" s="820">
        <f>SUM(C115:F115)</f>
        <v>0</v>
      </c>
    </row>
    <row r="116" spans="1:7" ht="12.95">
      <c r="A116" s="829">
        <v>88999</v>
      </c>
      <c r="B116" s="473" t="s">
        <v>386</v>
      </c>
      <c r="C116" s="2263">
        <f>SUM(C114:C115)</f>
        <v>0</v>
      </c>
      <c r="D116" s="2284">
        <f>SUM(D114:D115)</f>
        <v>0</v>
      </c>
      <c r="E116" s="2284">
        <f t="shared" ref="E116:F116" si="9">SUM(E114:E115)</f>
        <v>0</v>
      </c>
      <c r="F116" s="1106">
        <f t="shared" si="9"/>
        <v>0</v>
      </c>
      <c r="G116" s="831">
        <f>SUM(C116:F116)</f>
        <v>0</v>
      </c>
    </row>
    <row r="117" spans="1:7" ht="12.95">
      <c r="A117" s="829">
        <v>89999</v>
      </c>
      <c r="B117" s="473" t="s">
        <v>387</v>
      </c>
      <c r="C117" s="2264">
        <f>SUM(C113+C116)</f>
        <v>0</v>
      </c>
      <c r="D117" s="2285">
        <f>SUM(D113+D116)</f>
        <v>0</v>
      </c>
      <c r="E117" s="2285">
        <f>SUM(E113+E116)</f>
        <v>0</v>
      </c>
      <c r="F117" s="833">
        <f>SUM(F113+F116)</f>
        <v>0</v>
      </c>
      <c r="G117" s="831">
        <f>SUM(G113+G116)</f>
        <v>0</v>
      </c>
    </row>
    <row r="118" spans="1:7" ht="12.95">
      <c r="A118" s="370"/>
      <c r="B118" s="9"/>
      <c r="C118" s="2255"/>
      <c r="D118" s="2277"/>
      <c r="E118" s="2277"/>
      <c r="F118" s="646"/>
      <c r="G118" s="820"/>
    </row>
    <row r="119" spans="1:7" ht="12.95">
      <c r="A119" s="134" t="s">
        <v>388</v>
      </c>
      <c r="B119" s="32" t="s">
        <v>462</v>
      </c>
      <c r="C119" s="2251">
        <v>0</v>
      </c>
      <c r="D119" s="2267">
        <v>0</v>
      </c>
      <c r="E119" s="2267">
        <v>0</v>
      </c>
      <c r="F119" s="299">
        <v>0</v>
      </c>
      <c r="G119" s="820">
        <f>SUM(C119:F119)</f>
        <v>0</v>
      </c>
    </row>
    <row r="120" spans="1:7" ht="12.95">
      <c r="A120" s="134" t="s">
        <v>390</v>
      </c>
      <c r="B120" s="32" t="s">
        <v>463</v>
      </c>
      <c r="C120" s="2265">
        <v>0</v>
      </c>
      <c r="D120" s="2286">
        <v>0</v>
      </c>
      <c r="E120" s="2286">
        <v>0</v>
      </c>
      <c r="F120" s="190">
        <v>0</v>
      </c>
      <c r="G120" s="820">
        <f>SUM(C120:F120)</f>
        <v>0</v>
      </c>
    </row>
    <row r="121" spans="1:7" ht="13.5" thickBot="1">
      <c r="A121" s="129"/>
      <c r="B121" s="10"/>
      <c r="C121" s="2266"/>
      <c r="D121" s="2287"/>
      <c r="E121" s="2288"/>
      <c r="F121" s="315"/>
      <c r="G121" s="822"/>
    </row>
    <row r="122" spans="1:7" ht="13.5" thickBot="1">
      <c r="A122" s="313">
        <v>99999</v>
      </c>
      <c r="B122" s="309" t="s">
        <v>464</v>
      </c>
      <c r="C122" s="2252">
        <f>C117-C119-C120</f>
        <v>0</v>
      </c>
      <c r="D122" s="2274">
        <f>D117-D119-D120</f>
        <v>0</v>
      </c>
      <c r="E122" s="2274">
        <f t="shared" ref="E122:F122" si="10">E117-E119-E120</f>
        <v>0</v>
      </c>
      <c r="F122" s="310">
        <f t="shared" si="10"/>
        <v>0</v>
      </c>
      <c r="G122" s="363">
        <f>SUM(C122:F122)</f>
        <v>0</v>
      </c>
    </row>
    <row r="123" spans="1:7">
      <c r="A123" s="372"/>
      <c r="B123" s="295"/>
      <c r="C123" s="1572"/>
      <c r="D123" s="1572"/>
      <c r="E123" s="1572"/>
      <c r="G123" s="827"/>
    </row>
    <row r="124" spans="1:7" ht="12.95">
      <c r="A124" s="134" t="s">
        <v>393</v>
      </c>
      <c r="B124" s="236" t="s">
        <v>394</v>
      </c>
      <c r="C124" s="2267">
        <v>0</v>
      </c>
      <c r="D124" s="2267">
        <v>0</v>
      </c>
      <c r="E124" s="2267">
        <v>0</v>
      </c>
      <c r="F124" s="279">
        <v>0</v>
      </c>
      <c r="G124" s="820">
        <f t="shared" ref="G124:G127" si="11">SUM(C124:F124)</f>
        <v>0</v>
      </c>
    </row>
    <row r="125" spans="1:7" ht="12.95">
      <c r="A125" s="134" t="s">
        <v>395</v>
      </c>
      <c r="B125" s="236" t="s">
        <v>396</v>
      </c>
      <c r="C125" s="2267">
        <v>0</v>
      </c>
      <c r="D125" s="2267">
        <v>0</v>
      </c>
      <c r="E125" s="2267">
        <v>0</v>
      </c>
      <c r="F125" s="279">
        <v>0</v>
      </c>
      <c r="G125" s="820">
        <f t="shared" si="11"/>
        <v>0</v>
      </c>
    </row>
    <row r="126" spans="1:7" ht="12.95">
      <c r="A126" s="343" t="s">
        <v>397</v>
      </c>
      <c r="B126" s="143" t="s">
        <v>398</v>
      </c>
      <c r="C126" s="2267">
        <v>0</v>
      </c>
      <c r="D126" s="2267">
        <v>0</v>
      </c>
      <c r="E126" s="2267">
        <v>0</v>
      </c>
      <c r="F126" s="279">
        <v>0</v>
      </c>
      <c r="G126" s="820">
        <f t="shared" si="11"/>
        <v>0</v>
      </c>
    </row>
    <row r="127" spans="1:7" ht="12.95">
      <c r="A127" s="343" t="s">
        <v>399</v>
      </c>
      <c r="B127" s="143" t="s">
        <v>400</v>
      </c>
      <c r="C127" s="2267">
        <v>0</v>
      </c>
      <c r="D127" s="2267">
        <v>0</v>
      </c>
      <c r="E127" s="2267">
        <v>0</v>
      </c>
      <c r="F127" s="279">
        <v>0</v>
      </c>
      <c r="G127" s="820">
        <f t="shared" si="11"/>
        <v>0</v>
      </c>
    </row>
    <row r="128" spans="1:7" ht="12.95" thickBot="1">
      <c r="A128" s="343"/>
      <c r="B128" s="143"/>
      <c r="C128" s="2267"/>
      <c r="D128" s="2267"/>
      <c r="E128" s="2267"/>
      <c r="F128" s="279"/>
      <c r="G128" s="828"/>
    </row>
    <row r="129" spans="1:7" ht="13.5" thickBot="1">
      <c r="A129" s="344">
        <v>999999</v>
      </c>
      <c r="B129" s="345" t="s">
        <v>401</v>
      </c>
      <c r="C129" s="2268">
        <f>+C122-C124-C125-C126-C127</f>
        <v>0</v>
      </c>
      <c r="D129" s="2268">
        <f t="shared" ref="D129:G129" si="12">+D122-D124-D125-D126-D127</f>
        <v>0</v>
      </c>
      <c r="E129" s="2268">
        <f t="shared" si="12"/>
        <v>0</v>
      </c>
      <c r="F129" s="311">
        <f t="shared" si="12"/>
        <v>0</v>
      </c>
      <c r="G129" s="347">
        <f t="shared" si="12"/>
        <v>0</v>
      </c>
    </row>
    <row r="130" spans="1:7" s="158" customFormat="1"/>
    <row r="131" spans="1:7" s="158" customFormat="1"/>
    <row r="132" spans="1:7" s="158" customFormat="1"/>
    <row r="133" spans="1:7" s="158" customFormat="1"/>
    <row r="134" spans="1:7" s="158" customFormat="1"/>
    <row r="135" spans="1:7" s="158" customFormat="1"/>
    <row r="136" spans="1:7" s="158" customFormat="1"/>
    <row r="137" spans="1:7" s="158" customFormat="1"/>
    <row r="138" spans="1:7" s="158" customFormat="1"/>
    <row r="139" spans="1:7" s="158" customFormat="1"/>
    <row r="140" spans="1:7" s="158" customFormat="1"/>
    <row r="141" spans="1:7" s="158" customFormat="1"/>
    <row r="142" spans="1:7" s="158" customFormat="1"/>
    <row r="143" spans="1:7" s="158" customFormat="1"/>
    <row r="144" spans="1:7"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sheetData>
  <sheetProtection algorithmName="SHA-512" hashValue="InRb8o5WdPUgvI7p5B9+XvRXuDPQwjkWGEuy5qHf/St20c0DYQNW986HIghPpL/p951jEndhmV0sv1uMhve2Yg==" saltValue="LiRpXHi3VL5LwfwNd8KZOA==" spinCount="100000" sheet="1" formatCells="0" formatColumns="0" formatRows="0"/>
  <mergeCells count="1">
    <mergeCell ref="C3:D3"/>
  </mergeCells>
  <pageMargins left="0.7" right="0.7" top="0.75" bottom="0.75" header="0.3" footer="0.3"/>
  <pageSetup orientation="portrait" horizontalDpi="1200" verticalDpi="1200" r:id="rId1"/>
  <ignoredErrors>
    <ignoredError sqref="G107 G76 G7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2A31-D11B-4176-9E1F-B2D193810F46}">
  <dimension ref="A1:S511"/>
  <sheetViews>
    <sheetView showGridLines="0" topLeftCell="A125" workbookViewId="0">
      <selection activeCell="E153" sqref="E153"/>
    </sheetView>
  </sheetViews>
  <sheetFormatPr defaultColWidth="9.140625" defaultRowHeight="12.6"/>
  <cols>
    <col min="1" max="1" width="9.140625" style="109"/>
    <col min="2" max="2" width="9.140625" style="109" customWidth="1"/>
    <col min="3" max="3" width="48.85546875" style="109" customWidth="1"/>
    <col min="4" max="4" width="47.7109375" style="109" customWidth="1"/>
    <col min="5" max="5" width="27.7109375" style="109" customWidth="1"/>
    <col min="6" max="6" width="22" style="109" customWidth="1"/>
    <col min="7" max="7" width="18.85546875" style="109" customWidth="1"/>
    <col min="8" max="8" width="16.42578125" style="109" customWidth="1"/>
    <col min="9" max="9" width="25" style="109" customWidth="1"/>
    <col min="10" max="10" width="20.7109375" style="109" bestFit="1" customWidth="1"/>
    <col min="11" max="11" width="20.85546875" style="109" bestFit="1" customWidth="1"/>
    <col min="12" max="13" width="12.28515625" style="109" bestFit="1" customWidth="1"/>
    <col min="14" max="14" width="17.28515625" style="109" customWidth="1"/>
    <col min="15" max="15" width="16.7109375" style="109" customWidth="1"/>
    <col min="16" max="18" width="9.140625" style="109"/>
    <col min="19" max="19" width="12.85546875" style="109" bestFit="1" customWidth="1"/>
    <col min="20" max="16384" width="9.140625" style="109"/>
  </cols>
  <sheetData>
    <row r="1" spans="1:19" ht="15" customHeight="1" thickBot="1">
      <c r="A1" s="866" t="s">
        <v>465</v>
      </c>
      <c r="B1" s="696"/>
      <c r="C1" s="677"/>
      <c r="D1" s="677"/>
      <c r="E1" s="677"/>
      <c r="F1" s="677"/>
      <c r="G1" s="677"/>
      <c r="H1" s="677"/>
      <c r="I1" s="677"/>
      <c r="J1" s="677"/>
      <c r="K1" s="677"/>
      <c r="L1" s="678"/>
      <c r="S1" s="746"/>
    </row>
    <row r="2" spans="1:19" ht="15" customHeight="1">
      <c r="A2" s="3038" t="s">
        <v>36</v>
      </c>
      <c r="B2" s="3038"/>
      <c r="C2" s="373" t="str">
        <f>'FS-Balance Sheet C-1'!B4</f>
        <v>Arizona Complete Health</v>
      </c>
      <c r="S2" s="746"/>
    </row>
    <row r="3" spans="1:19" ht="15" customHeight="1">
      <c r="A3" s="3038" t="s">
        <v>466</v>
      </c>
      <c r="B3" s="3038"/>
      <c r="C3" s="644" t="str">
        <f>'FS-Balance Sheet C-1'!B5</f>
        <v>mm/dd/yyyy</v>
      </c>
      <c r="S3" s="746"/>
    </row>
    <row r="4" spans="1:19" ht="12.95">
      <c r="A4" s="51"/>
      <c r="B4" s="373"/>
      <c r="S4" s="746"/>
    </row>
    <row r="5" spans="1:19" ht="12.95">
      <c r="A5" s="107" t="s">
        <v>467</v>
      </c>
      <c r="B5" s="867"/>
      <c r="C5" s="867"/>
      <c r="D5" s="867"/>
      <c r="E5" s="867"/>
      <c r="F5" s="867"/>
      <c r="G5" s="867"/>
      <c r="H5" s="867"/>
      <c r="I5" s="867"/>
      <c r="J5" s="867"/>
      <c r="K5" s="867"/>
      <c r="L5" s="867"/>
      <c r="M5" s="867"/>
      <c r="N5" s="867"/>
      <c r="O5" s="867"/>
      <c r="P5" s="867"/>
      <c r="S5" s="1"/>
    </row>
    <row r="6" spans="1:19" ht="12.95">
      <c r="A6" s="108" t="s">
        <v>468</v>
      </c>
      <c r="B6" s="867"/>
      <c r="C6" s="867"/>
      <c r="D6" s="867"/>
      <c r="E6" s="867"/>
      <c r="F6" s="867"/>
      <c r="G6" s="867"/>
      <c r="H6" s="867"/>
      <c r="I6" s="867"/>
      <c r="J6" s="867"/>
      <c r="K6" s="867"/>
      <c r="L6" s="867"/>
      <c r="M6" s="867"/>
      <c r="N6" s="867"/>
      <c r="O6" s="867"/>
      <c r="P6" s="867"/>
      <c r="S6" s="1"/>
    </row>
    <row r="7" spans="1:19" ht="12.95">
      <c r="A7" s="108" t="s">
        <v>469</v>
      </c>
      <c r="B7" s="867"/>
      <c r="C7" s="867"/>
      <c r="D7" s="867"/>
      <c r="E7" s="867"/>
      <c r="F7" s="867"/>
      <c r="G7" s="867"/>
      <c r="H7" s="867"/>
      <c r="I7" s="867"/>
      <c r="J7" s="867"/>
      <c r="K7" s="867"/>
      <c r="L7" s="867"/>
      <c r="M7" s="867"/>
      <c r="N7" s="867"/>
      <c r="O7" s="867"/>
      <c r="P7" s="867"/>
      <c r="S7" s="1"/>
    </row>
    <row r="8" spans="1:19" ht="12.95">
      <c r="A8" s="108" t="s">
        <v>470</v>
      </c>
      <c r="B8" s="867"/>
      <c r="C8" s="867"/>
      <c r="D8" s="867"/>
      <c r="E8" s="867"/>
      <c r="F8" s="867"/>
      <c r="G8" s="867"/>
      <c r="H8" s="867"/>
      <c r="I8" s="867"/>
      <c r="J8" s="867"/>
      <c r="K8" s="867"/>
      <c r="L8" s="867"/>
      <c r="M8" s="867"/>
      <c r="N8" s="867"/>
      <c r="O8" s="867"/>
      <c r="P8" s="867"/>
      <c r="S8" s="1"/>
    </row>
    <row r="9" spans="1:19" ht="12.95">
      <c r="A9" s="108" t="s">
        <v>471</v>
      </c>
      <c r="B9" s="867"/>
      <c r="C9" s="867"/>
      <c r="D9" s="867"/>
      <c r="E9" s="867"/>
      <c r="F9" s="867"/>
      <c r="G9" s="867"/>
      <c r="H9" s="867"/>
      <c r="I9" s="867"/>
      <c r="J9" s="867"/>
      <c r="K9" s="867"/>
      <c r="L9" s="867"/>
      <c r="M9" s="867"/>
      <c r="N9" s="867"/>
      <c r="O9" s="867"/>
      <c r="P9" s="867"/>
    </row>
    <row r="10" spans="1:19" ht="12.95">
      <c r="A10" s="108"/>
      <c r="B10" s="867"/>
      <c r="C10" s="867"/>
      <c r="D10" s="867"/>
      <c r="E10" s="867"/>
      <c r="F10" s="867"/>
      <c r="G10" s="867"/>
      <c r="H10" s="867"/>
      <c r="I10" s="867"/>
      <c r="J10" s="867"/>
      <c r="K10" s="867"/>
      <c r="L10" s="867"/>
      <c r="M10" s="867"/>
      <c r="N10" s="867"/>
      <c r="O10" s="867"/>
      <c r="P10" s="867"/>
      <c r="S10" s="868"/>
    </row>
    <row r="11" spans="1:19" ht="12.95">
      <c r="A11" s="107" t="s">
        <v>472</v>
      </c>
      <c r="B11" s="867"/>
      <c r="C11" s="867"/>
      <c r="D11" s="867"/>
      <c r="E11" s="867"/>
      <c r="F11" s="867"/>
      <c r="G11" s="867"/>
      <c r="H11" s="867"/>
      <c r="I11" s="867"/>
      <c r="J11" s="867"/>
      <c r="K11" s="867"/>
      <c r="L11" s="867"/>
      <c r="M11" s="867"/>
      <c r="N11" s="867"/>
      <c r="O11" s="867"/>
      <c r="P11" s="867"/>
      <c r="S11" s="746"/>
    </row>
    <row r="12" spans="1:19" ht="12.95">
      <c r="A12" s="107"/>
      <c r="B12" s="867"/>
      <c r="C12" s="867"/>
      <c r="D12" s="867"/>
      <c r="E12" s="867"/>
      <c r="F12" s="867"/>
      <c r="G12" s="867"/>
      <c r="H12" s="867"/>
      <c r="I12" s="867"/>
      <c r="J12" s="867"/>
      <c r="K12" s="867"/>
      <c r="L12" s="867"/>
      <c r="M12" s="867"/>
      <c r="N12" s="867"/>
      <c r="O12" s="867"/>
      <c r="P12" s="867"/>
      <c r="S12" s="746"/>
    </row>
    <row r="13" spans="1:19" ht="12.95">
      <c r="A13" s="107"/>
      <c r="B13" s="867" t="s">
        <v>473</v>
      </c>
      <c r="C13" s="867"/>
      <c r="D13" s="867"/>
      <c r="E13" s="867"/>
      <c r="F13" s="867"/>
      <c r="G13" s="867"/>
      <c r="H13" s="867"/>
      <c r="I13" s="867"/>
      <c r="J13" s="867"/>
      <c r="K13" s="867"/>
      <c r="L13" s="867"/>
      <c r="M13" s="867"/>
      <c r="N13" s="867"/>
      <c r="O13" s="867"/>
      <c r="P13" s="867"/>
      <c r="S13" s="746"/>
    </row>
    <row r="14" spans="1:19" ht="12.95">
      <c r="A14" s="107"/>
      <c r="B14" s="867"/>
      <c r="C14" s="867"/>
      <c r="D14" s="867"/>
      <c r="E14" s="867"/>
      <c r="F14" s="867"/>
      <c r="G14" s="867"/>
      <c r="H14" s="867"/>
      <c r="I14" s="867"/>
      <c r="J14" s="867"/>
      <c r="K14" s="867"/>
      <c r="L14" s="867"/>
      <c r="M14" s="867"/>
      <c r="N14" s="867"/>
      <c r="O14" s="867"/>
      <c r="P14" s="867"/>
      <c r="S14" s="1"/>
    </row>
    <row r="15" spans="1:19" ht="12.95">
      <c r="A15" s="107"/>
      <c r="B15" s="867"/>
      <c r="C15" s="867"/>
      <c r="D15" s="867"/>
      <c r="E15" s="867"/>
      <c r="F15" s="867"/>
      <c r="G15" s="867"/>
      <c r="H15" s="867"/>
      <c r="I15" s="867"/>
      <c r="J15" s="867"/>
      <c r="K15" s="867"/>
      <c r="L15" s="867"/>
      <c r="M15" s="867"/>
      <c r="N15" s="867"/>
      <c r="O15" s="867"/>
      <c r="P15" s="867"/>
      <c r="S15" s="1"/>
    </row>
    <row r="16" spans="1:19" ht="12.95">
      <c r="A16" s="107"/>
      <c r="B16" s="867"/>
      <c r="C16" s="867"/>
      <c r="D16" s="867"/>
      <c r="E16" s="867"/>
      <c r="F16" s="867"/>
      <c r="G16" s="867"/>
      <c r="H16" s="867"/>
      <c r="I16" s="867"/>
      <c r="J16" s="867"/>
      <c r="K16" s="867"/>
      <c r="L16" s="867"/>
      <c r="M16" s="867"/>
      <c r="N16" s="867"/>
      <c r="O16" s="867"/>
      <c r="P16" s="867"/>
      <c r="S16" s="1"/>
    </row>
    <row r="17" spans="1:16" ht="12.95">
      <c r="A17" s="107"/>
      <c r="B17" s="867"/>
      <c r="C17" s="867"/>
      <c r="D17" s="867"/>
      <c r="E17" s="867"/>
      <c r="F17" s="867"/>
      <c r="G17" s="867"/>
      <c r="H17" s="867"/>
      <c r="I17" s="867"/>
      <c r="J17" s="867"/>
      <c r="K17" s="867"/>
      <c r="L17" s="867"/>
      <c r="M17" s="867"/>
      <c r="N17" s="867"/>
      <c r="O17" s="867"/>
      <c r="P17" s="867"/>
    </row>
    <row r="18" spans="1:16" ht="12.95">
      <c r="A18" s="107" t="s">
        <v>474</v>
      </c>
      <c r="B18" s="867"/>
      <c r="C18" s="867"/>
      <c r="D18" s="867"/>
      <c r="E18" s="867"/>
      <c r="F18" s="867"/>
      <c r="G18" s="867"/>
      <c r="H18" s="867"/>
      <c r="I18" s="867"/>
      <c r="J18" s="867"/>
      <c r="K18" s="867"/>
      <c r="L18" s="867"/>
      <c r="M18" s="867"/>
      <c r="N18" s="867"/>
      <c r="O18" s="867"/>
      <c r="P18" s="867"/>
    </row>
    <row r="19" spans="1:16" ht="12.95">
      <c r="A19" s="107"/>
      <c r="B19" s="867"/>
      <c r="C19" s="867"/>
      <c r="D19" s="867"/>
      <c r="E19" s="867"/>
      <c r="F19" s="867"/>
      <c r="G19" s="867"/>
      <c r="H19" s="867"/>
      <c r="I19" s="867"/>
      <c r="J19" s="867"/>
      <c r="K19" s="867"/>
      <c r="L19" s="867"/>
      <c r="M19" s="867"/>
      <c r="N19" s="867"/>
      <c r="O19" s="867"/>
      <c r="P19" s="867"/>
    </row>
    <row r="20" spans="1:16">
      <c r="A20" s="867"/>
      <c r="B20" s="109" t="s">
        <v>475</v>
      </c>
      <c r="C20" s="867"/>
      <c r="D20" s="867"/>
      <c r="E20" s="867"/>
      <c r="F20" s="867"/>
      <c r="G20" s="842" t="s">
        <v>476</v>
      </c>
      <c r="H20" s="867"/>
      <c r="I20" s="867"/>
      <c r="J20" s="867"/>
      <c r="K20" s="867"/>
      <c r="L20" s="867"/>
      <c r="M20" s="867"/>
      <c r="N20" s="867"/>
      <c r="O20" s="867"/>
      <c r="P20" s="867"/>
    </row>
    <row r="22" spans="1:16" ht="13.5" thickBot="1">
      <c r="A22" s="107"/>
      <c r="B22" s="867"/>
      <c r="C22" s="1224" t="str">
        <f>IF(G20="Yes","Please provide a detailed explanation of the changes in accounting methodologies:",IF(G20="No","No explanation required",""))</f>
        <v/>
      </c>
      <c r="D22" s="867"/>
      <c r="E22" s="867"/>
      <c r="F22" s="867"/>
      <c r="G22" s="867"/>
      <c r="H22" s="867"/>
      <c r="I22" s="867"/>
      <c r="J22" s="867"/>
      <c r="K22" s="867"/>
      <c r="L22" s="867"/>
      <c r="M22" s="867"/>
      <c r="N22" s="867"/>
      <c r="O22" s="867"/>
      <c r="P22" s="867"/>
    </row>
    <row r="23" spans="1:16" ht="13.5" thickBot="1">
      <c r="A23" s="107"/>
      <c r="B23" s="867"/>
      <c r="C23" s="3064"/>
      <c r="D23" s="3065"/>
      <c r="E23" s="3065"/>
      <c r="F23" s="3065"/>
      <c r="G23" s="3065"/>
      <c r="H23" s="3065"/>
      <c r="I23" s="3065"/>
      <c r="J23" s="3065"/>
      <c r="K23" s="3065"/>
      <c r="L23" s="3066"/>
      <c r="M23" s="867"/>
      <c r="N23" s="867"/>
      <c r="O23" s="867"/>
      <c r="P23" s="867"/>
    </row>
    <row r="24" spans="1:16" ht="12.95">
      <c r="A24" s="107"/>
      <c r="B24" s="867"/>
      <c r="C24" s="869"/>
      <c r="D24" s="869"/>
      <c r="E24" s="869"/>
      <c r="F24" s="869"/>
      <c r="G24" s="869"/>
      <c r="H24" s="869"/>
      <c r="I24" s="869"/>
      <c r="J24" s="869"/>
      <c r="K24" s="869"/>
      <c r="L24" s="869"/>
      <c r="M24" s="867"/>
      <c r="N24" s="867"/>
      <c r="O24" s="867"/>
      <c r="P24" s="867"/>
    </row>
    <row r="25" spans="1:16" ht="12.95">
      <c r="A25" s="107"/>
      <c r="B25" s="867" t="s">
        <v>477</v>
      </c>
      <c r="C25" s="869"/>
      <c r="D25" s="869"/>
      <c r="E25" s="869"/>
      <c r="F25" s="869"/>
      <c r="G25" s="869"/>
      <c r="H25" s="869"/>
      <c r="I25" s="869"/>
      <c r="J25" s="869"/>
      <c r="K25" s="869"/>
      <c r="L25" s="869"/>
      <c r="M25" s="867"/>
      <c r="N25" s="867"/>
      <c r="O25" s="867"/>
      <c r="P25" s="867"/>
    </row>
    <row r="26" spans="1:16" ht="12.95">
      <c r="A26" s="107"/>
      <c r="B26" s="867"/>
      <c r="C26" s="869"/>
      <c r="D26" s="869"/>
      <c r="E26" s="869"/>
      <c r="F26" s="869"/>
      <c r="G26" s="869"/>
      <c r="H26" s="869"/>
      <c r="I26" s="869"/>
      <c r="J26" s="869"/>
      <c r="K26" s="869"/>
      <c r="L26" s="869"/>
      <c r="M26" s="867"/>
      <c r="N26" s="867"/>
      <c r="O26" s="867"/>
      <c r="P26" s="867"/>
    </row>
    <row r="27" spans="1:16" ht="12.95">
      <c r="A27" s="107"/>
      <c r="B27" s="867"/>
      <c r="C27" s="869"/>
      <c r="D27" s="869"/>
      <c r="E27" s="869"/>
      <c r="F27" s="869"/>
      <c r="G27" s="869"/>
      <c r="H27" s="869"/>
      <c r="I27" s="869"/>
      <c r="J27" s="869"/>
      <c r="K27" s="869"/>
      <c r="L27" s="869"/>
      <c r="M27" s="867"/>
      <c r="N27" s="867"/>
      <c r="O27" s="867"/>
      <c r="P27" s="867"/>
    </row>
    <row r="28" spans="1:16" ht="12.95">
      <c r="A28" s="107"/>
      <c r="M28" s="867"/>
      <c r="N28" s="867"/>
      <c r="O28" s="867"/>
      <c r="P28" s="867"/>
    </row>
    <row r="29" spans="1:16" ht="12.95">
      <c r="A29" s="2" t="s">
        <v>478</v>
      </c>
      <c r="B29" s="867"/>
      <c r="C29" s="867"/>
      <c r="D29" s="867"/>
      <c r="E29" s="867"/>
      <c r="F29" s="867"/>
      <c r="G29" s="867"/>
      <c r="H29" s="867"/>
      <c r="I29" s="867"/>
      <c r="J29" s="867"/>
      <c r="K29" s="867"/>
      <c r="L29" s="867"/>
      <c r="M29" s="867"/>
      <c r="N29" s="867"/>
      <c r="O29" s="867"/>
      <c r="P29" s="867"/>
    </row>
    <row r="30" spans="1:16" ht="12.95">
      <c r="A30" s="2"/>
      <c r="B30" s="867"/>
      <c r="C30" s="867"/>
      <c r="D30" s="867"/>
      <c r="E30" s="867"/>
      <c r="F30" s="867"/>
      <c r="G30" s="867"/>
      <c r="H30" s="867"/>
      <c r="I30" s="867"/>
      <c r="J30" s="867"/>
      <c r="K30" s="867"/>
      <c r="L30" s="867"/>
      <c r="M30" s="867"/>
      <c r="N30" s="867"/>
      <c r="O30" s="867"/>
      <c r="P30" s="867"/>
    </row>
    <row r="31" spans="1:16" s="867" customFormat="1">
      <c r="B31" s="867" t="s">
        <v>479</v>
      </c>
      <c r="F31" s="842" t="s">
        <v>476</v>
      </c>
    </row>
    <row r="32" spans="1:16" s="867" customFormat="1"/>
    <row r="33" spans="1:16" s="867" customFormat="1" ht="13.5" thickBot="1">
      <c r="C33" s="1225" t="str">
        <f>IF(F31="Yes","Explanation Required",IF(F31="No","No explanation required",""))</f>
        <v/>
      </c>
    </row>
    <row r="34" spans="1:16" s="867" customFormat="1" ht="15.75" customHeight="1" thickBot="1">
      <c r="C34" s="3049"/>
      <c r="D34" s="3050"/>
      <c r="E34" s="3050"/>
      <c r="F34" s="3050"/>
      <c r="G34" s="3050"/>
      <c r="H34" s="3050"/>
      <c r="I34" s="3050"/>
      <c r="J34" s="3050"/>
      <c r="K34" s="3050"/>
      <c r="L34" s="3051"/>
    </row>
    <row r="35" spans="1:16" ht="12.95">
      <c r="A35" s="2"/>
      <c r="B35" s="867"/>
      <c r="C35" s="867"/>
      <c r="D35" s="867"/>
      <c r="E35" s="867"/>
      <c r="F35" s="867"/>
      <c r="G35" s="867"/>
      <c r="H35" s="867"/>
      <c r="I35" s="867"/>
      <c r="J35" s="867"/>
      <c r="K35" s="867"/>
      <c r="L35" s="867"/>
      <c r="M35" s="867"/>
      <c r="N35" s="867"/>
      <c r="O35" s="867"/>
      <c r="P35" s="867"/>
    </row>
    <row r="36" spans="1:16">
      <c r="A36" s="867"/>
      <c r="B36" s="867"/>
      <c r="C36" s="867"/>
      <c r="D36" s="867"/>
      <c r="E36" s="867"/>
      <c r="F36" s="867"/>
      <c r="G36" s="867"/>
      <c r="H36" s="867"/>
      <c r="I36" s="867"/>
      <c r="J36" s="867"/>
      <c r="K36" s="867"/>
      <c r="L36" s="867"/>
      <c r="M36" s="867"/>
      <c r="N36" s="867"/>
      <c r="O36" s="867"/>
      <c r="P36" s="867"/>
    </row>
    <row r="37" spans="1:16" ht="12.95">
      <c r="A37" s="107" t="s">
        <v>480</v>
      </c>
      <c r="B37" s="867"/>
      <c r="C37" s="867"/>
      <c r="D37" s="867"/>
      <c r="E37" s="867"/>
      <c r="F37" s="867"/>
      <c r="G37" s="867"/>
      <c r="H37" s="867"/>
      <c r="I37" s="867"/>
      <c r="J37" s="867"/>
      <c r="K37" s="867"/>
      <c r="L37" s="867"/>
      <c r="M37" s="867"/>
      <c r="N37" s="867"/>
      <c r="O37" s="867"/>
      <c r="P37" s="867"/>
    </row>
    <row r="38" spans="1:16">
      <c r="A38" s="867"/>
      <c r="B38" s="867"/>
      <c r="C38" s="867"/>
      <c r="D38" s="867"/>
      <c r="E38" s="867"/>
      <c r="F38" s="867"/>
      <c r="G38" s="867"/>
      <c r="H38" s="867"/>
      <c r="I38" s="867"/>
      <c r="J38" s="867"/>
      <c r="K38" s="867"/>
      <c r="L38" s="867"/>
      <c r="M38" s="867"/>
      <c r="N38" s="867"/>
      <c r="O38" s="867"/>
      <c r="P38" s="867"/>
    </row>
    <row r="39" spans="1:16">
      <c r="A39" s="867"/>
      <c r="B39" s="867" t="s">
        <v>481</v>
      </c>
      <c r="C39" s="867"/>
      <c r="D39" s="867"/>
      <c r="E39" s="842" t="s">
        <v>476</v>
      </c>
      <c r="F39" s="867"/>
      <c r="G39" s="867"/>
      <c r="H39" s="867"/>
      <c r="I39" s="867"/>
      <c r="J39" s="867"/>
      <c r="K39" s="867"/>
      <c r="L39" s="867"/>
      <c r="M39" s="867"/>
      <c r="N39" s="867"/>
      <c r="O39" s="867"/>
      <c r="P39" s="867"/>
    </row>
    <row r="40" spans="1:16">
      <c r="A40" s="867"/>
      <c r="B40" s="867"/>
      <c r="C40" s="867"/>
      <c r="D40" s="867"/>
      <c r="E40" s="867"/>
      <c r="F40" s="867"/>
      <c r="G40" s="867"/>
      <c r="H40" s="867"/>
      <c r="I40" s="867"/>
      <c r="J40" s="867"/>
      <c r="K40" s="867"/>
      <c r="L40" s="867"/>
      <c r="M40" s="867"/>
      <c r="N40" s="867"/>
      <c r="O40" s="867"/>
      <c r="P40" s="867"/>
    </row>
    <row r="41" spans="1:16" ht="13.5" thickBot="1">
      <c r="A41" s="867"/>
      <c r="B41" s="867"/>
      <c r="C41" s="1225" t="str">
        <f>IF(E39="Yes","Explanation Required",IF(E39="No","No explanation required",""))</f>
        <v/>
      </c>
      <c r="D41" s="867"/>
      <c r="E41" s="867"/>
      <c r="F41" s="867"/>
      <c r="G41" s="867"/>
      <c r="H41" s="867"/>
      <c r="I41" s="867"/>
      <c r="J41" s="867"/>
      <c r="K41" s="867"/>
      <c r="L41" s="867"/>
      <c r="M41" s="867"/>
      <c r="N41" s="867"/>
      <c r="O41" s="867"/>
      <c r="P41" s="867"/>
    </row>
    <row r="42" spans="1:16" ht="15.75" customHeight="1" thickBot="1">
      <c r="A42" s="867"/>
      <c r="B42" s="867"/>
      <c r="C42" s="3049"/>
      <c r="D42" s="3050"/>
      <c r="E42" s="3050"/>
      <c r="F42" s="3050"/>
      <c r="G42" s="3050"/>
      <c r="H42" s="3050"/>
      <c r="I42" s="3050"/>
      <c r="J42" s="3050"/>
      <c r="K42" s="3050"/>
      <c r="L42" s="3051"/>
      <c r="M42" s="867"/>
      <c r="N42" s="867"/>
      <c r="O42" s="867"/>
      <c r="P42" s="867"/>
    </row>
    <row r="43" spans="1:16">
      <c r="A43" s="183"/>
      <c r="B43" s="867"/>
      <c r="C43" s="183"/>
      <c r="D43" s="867"/>
      <c r="E43" s="867"/>
      <c r="F43" s="867"/>
      <c r="G43" s="867"/>
      <c r="H43" s="867"/>
      <c r="I43" s="867"/>
      <c r="J43" s="867"/>
      <c r="K43" s="867"/>
      <c r="L43" s="867"/>
      <c r="M43" s="867"/>
      <c r="N43" s="867"/>
      <c r="O43" s="867"/>
      <c r="P43" s="867"/>
    </row>
    <row r="44" spans="1:16" ht="12.95">
      <c r="A44" s="107" t="s">
        <v>482</v>
      </c>
      <c r="B44" s="867"/>
      <c r="C44" s="867"/>
      <c r="D44" s="867"/>
      <c r="E44" s="867"/>
      <c r="F44" s="867"/>
      <c r="G44" s="867"/>
      <c r="H44" s="867"/>
      <c r="I44" s="867"/>
      <c r="J44" s="867"/>
      <c r="K44" s="867"/>
      <c r="L44" s="107"/>
      <c r="M44" s="867"/>
      <c r="N44" s="867"/>
      <c r="O44" s="867"/>
      <c r="P44" s="867"/>
    </row>
    <row r="45" spans="1:16" ht="12.95">
      <c r="A45" s="107"/>
      <c r="B45" s="867"/>
      <c r="C45" s="867"/>
      <c r="D45" s="867"/>
      <c r="E45" s="867"/>
      <c r="F45" s="867"/>
      <c r="G45" s="867"/>
      <c r="H45" s="867"/>
      <c r="I45" s="867"/>
      <c r="J45" s="867"/>
      <c r="K45" s="867"/>
      <c r="L45" s="107"/>
      <c r="M45" s="867"/>
      <c r="N45" s="867"/>
      <c r="O45" s="867"/>
      <c r="P45" s="867"/>
    </row>
    <row r="46" spans="1:16" ht="12.95">
      <c r="A46" s="867"/>
      <c r="B46" s="867" t="s">
        <v>483</v>
      </c>
      <c r="C46" s="867"/>
      <c r="D46" s="867"/>
      <c r="E46" s="867"/>
      <c r="F46" s="867"/>
      <c r="G46" s="867"/>
      <c r="H46" s="867"/>
      <c r="I46" s="867"/>
      <c r="J46" s="867"/>
      <c r="K46" s="867"/>
      <c r="L46" s="107"/>
      <c r="M46" s="867"/>
      <c r="N46" s="867"/>
      <c r="O46" s="867"/>
      <c r="P46" s="867"/>
    </row>
    <row r="47" spans="1:16" ht="12.95">
      <c r="A47" s="107"/>
      <c r="B47" s="867"/>
      <c r="C47" s="867"/>
      <c r="D47" s="867"/>
      <c r="E47" s="867"/>
      <c r="F47" s="867"/>
      <c r="G47" s="867"/>
      <c r="H47" s="867"/>
      <c r="I47" s="867"/>
      <c r="J47" s="867"/>
      <c r="K47" s="867"/>
      <c r="L47" s="107"/>
      <c r="M47" s="867"/>
      <c r="N47" s="867"/>
      <c r="O47" s="867"/>
      <c r="P47" s="867"/>
    </row>
    <row r="48" spans="1:16" ht="13.5" thickBot="1">
      <c r="A48" s="107"/>
      <c r="B48" s="867"/>
      <c r="C48" s="867"/>
      <c r="D48" s="867"/>
      <c r="E48" s="867"/>
      <c r="F48" s="867"/>
      <c r="G48" s="867"/>
      <c r="H48" s="867"/>
      <c r="I48" s="867"/>
      <c r="J48" s="867"/>
      <c r="K48" s="867"/>
      <c r="L48" s="107"/>
      <c r="M48" s="867"/>
      <c r="N48" s="867"/>
      <c r="O48" s="867"/>
      <c r="P48" s="867"/>
    </row>
    <row r="49" spans="1:16" ht="12.95">
      <c r="A49" s="107"/>
      <c r="B49" s="867"/>
      <c r="C49" s="867"/>
      <c r="D49" s="684" t="s">
        <v>484</v>
      </c>
      <c r="E49" s="684" t="s">
        <v>485</v>
      </c>
      <c r="F49" s="867"/>
      <c r="G49" s="867"/>
      <c r="H49" s="867"/>
      <c r="I49" s="867"/>
      <c r="J49" s="867"/>
      <c r="K49" s="107"/>
      <c r="L49" s="867"/>
      <c r="M49" s="867"/>
      <c r="N49" s="867"/>
      <c r="O49" s="867"/>
      <c r="P49" s="867"/>
    </row>
    <row r="50" spans="1:16" ht="13.5" thickBot="1">
      <c r="A50" s="107"/>
      <c r="B50" s="867"/>
      <c r="C50" s="867"/>
      <c r="D50" s="1331" t="str">
        <f>IFERROR(EOMONTH(E50,-3),"mm/dd/yyyy")</f>
        <v>mm/dd/yyyy</v>
      </c>
      <c r="E50" s="1332" t="str">
        <f>C3</f>
        <v>mm/dd/yyyy</v>
      </c>
      <c r="F50" s="867"/>
      <c r="G50" s="867"/>
      <c r="H50" s="867"/>
      <c r="I50" s="867"/>
      <c r="J50" s="867"/>
      <c r="K50" s="107"/>
      <c r="L50" s="867"/>
      <c r="M50" s="867"/>
      <c r="N50" s="867"/>
      <c r="O50" s="867"/>
      <c r="P50" s="867"/>
    </row>
    <row r="51" spans="1:16" ht="13.5" thickBot="1">
      <c r="A51" s="107"/>
      <c r="B51" s="867"/>
      <c r="C51" s="111" t="s">
        <v>486</v>
      </c>
      <c r="D51" s="2775">
        <f>IF($D$50="mm/dd/yyyy",0,_xlfn.XLOOKUP($D$50,'FS-TXIX Income Statement '!$C$5:$F$5,'FS-TXIX Income Statement '!$C$8:$F$8,"Manual Entry"))</f>
        <v>0</v>
      </c>
      <c r="E51" s="2776">
        <f>IF($E$50="mm/dd/yyyy",0,_xlfn.XLOOKUP($E$50,'FS-TXIX Income Statement '!$C$5:$F$5,'FS-TXIX Income Statement '!$C$8:$F$8))</f>
        <v>0</v>
      </c>
      <c r="F51" s="867"/>
      <c r="G51" s="867"/>
      <c r="H51" s="867"/>
      <c r="I51" s="867"/>
      <c r="J51" s="867"/>
      <c r="K51" s="107"/>
      <c r="L51" s="867"/>
      <c r="M51" s="867"/>
      <c r="N51" s="867"/>
      <c r="O51" s="867"/>
      <c r="P51" s="867"/>
    </row>
    <row r="52" spans="1:16" ht="13.5" thickBot="1">
      <c r="A52" s="107"/>
      <c r="B52" s="867"/>
      <c r="C52" s="867"/>
      <c r="D52" s="867"/>
      <c r="E52" s="867"/>
      <c r="F52" s="867"/>
      <c r="G52" s="867"/>
      <c r="H52" s="867"/>
      <c r="I52" s="867"/>
      <c r="J52" s="867"/>
      <c r="K52" s="107"/>
      <c r="L52" s="867"/>
      <c r="M52" s="867"/>
      <c r="N52" s="867"/>
      <c r="O52" s="867"/>
      <c r="P52" s="867"/>
    </row>
    <row r="53" spans="1:16" ht="13.5" thickBot="1">
      <c r="A53" s="107"/>
      <c r="B53" s="867"/>
      <c r="C53" s="867"/>
      <c r="D53" s="3058" t="s">
        <v>487</v>
      </c>
      <c r="E53" s="3059"/>
      <c r="F53" s="3058" t="s">
        <v>488</v>
      </c>
      <c r="G53" s="3067"/>
      <c r="H53" s="3067"/>
      <c r="I53" s="3059"/>
      <c r="J53" s="184"/>
      <c r="K53" s="107"/>
      <c r="L53" s="867"/>
      <c r="M53" s="867"/>
      <c r="N53" s="867"/>
      <c r="O53" s="867"/>
      <c r="P53" s="867"/>
    </row>
    <row r="54" spans="1:16" ht="26.45" thickBot="1">
      <c r="A54" s="107"/>
      <c r="B54" s="867"/>
      <c r="C54" s="867"/>
      <c r="D54" s="843" t="s">
        <v>484</v>
      </c>
      <c r="E54" s="843" t="s">
        <v>485</v>
      </c>
      <c r="F54" s="844" t="s">
        <v>484</v>
      </c>
      <c r="G54" s="844" t="s">
        <v>485</v>
      </c>
      <c r="H54" s="844" t="s">
        <v>489</v>
      </c>
      <c r="I54" s="845" t="s">
        <v>490</v>
      </c>
      <c r="J54" s="867"/>
      <c r="K54" s="867"/>
      <c r="L54" s="867"/>
      <c r="M54" s="867"/>
      <c r="N54" s="867"/>
      <c r="O54" s="867"/>
      <c r="P54" s="867"/>
    </row>
    <row r="55" spans="1:16" ht="12.95">
      <c r="A55" s="107"/>
      <c r="B55" s="867"/>
      <c r="C55" s="1345" t="s">
        <v>129</v>
      </c>
      <c r="D55" s="1336" cm="1">
        <f t="array" ref="D55">IF($D$50="mm/dd/yyyy",0,IFERROR(_xlfn.XLOOKUP($D$50,'FS-Balance Sheet C-1'!$C$5:$F$5,_xlfn.XLOOKUP(C55,'FS-Balance Sheet C-1'!$B$10:$B$150,'FS-Balance Sheet C-1'!$C$10:$F$150)),"Manual Entry"))</f>
        <v>0</v>
      </c>
      <c r="E55" s="1337" cm="1">
        <f t="array" ref="E55">IF($E$50="mm/dd/yyyy",0,_xlfn.XLOOKUP($E$50,'FS-Balance Sheet C-1'!$C$5:$F$5,_xlfn.XLOOKUP(C55,'FS-Balance Sheet C-1'!$B$10:$B$150,'FS-Balance Sheet C-1'!$C$10:$F$150)))</f>
        <v>0</v>
      </c>
      <c r="F55" s="1338">
        <f>IFERROR(D55/$D$51,0)</f>
        <v>0</v>
      </c>
      <c r="G55" s="1339">
        <f>IFERROR(E55/$E$51,0)</f>
        <v>0</v>
      </c>
      <c r="H55" s="1339">
        <f>G55-F55</f>
        <v>0</v>
      </c>
      <c r="I55" s="1333">
        <f>IFERROR(H55/F55,0)</f>
        <v>0</v>
      </c>
      <c r="J55" s="867"/>
      <c r="K55" s="867"/>
      <c r="L55" s="867"/>
      <c r="M55" s="867"/>
      <c r="N55" s="867"/>
      <c r="O55" s="867"/>
      <c r="P55" s="867"/>
    </row>
    <row r="56" spans="1:16" ht="12.95">
      <c r="A56" s="107"/>
      <c r="B56" s="867"/>
      <c r="C56" s="1346" t="s">
        <v>131</v>
      </c>
      <c r="D56" s="1340" cm="1">
        <f t="array" ref="D56">IF($D$50="mm/dd/yyyy",0,IFERROR(_xlfn.XLOOKUP($D$50,'FS-Balance Sheet C-1'!$C$5:$F$5,_xlfn.XLOOKUP(C56,'FS-Balance Sheet C-1'!$B$10:$B$150,'FS-Balance Sheet C-1'!$C$10:$F$150)),"Manual Entry"))</f>
        <v>0</v>
      </c>
      <c r="E56" s="1341" cm="1">
        <f t="array" ref="E56">IF($E$50="mm/dd/yyyy",0,_xlfn.XLOOKUP($E$50,'FS-Balance Sheet C-1'!$C$5:$F$5,_xlfn.XLOOKUP(C56,'FS-Balance Sheet C-1'!$B$10:$B$150,'FS-Balance Sheet C-1'!$C$10:$F$150)))</f>
        <v>0</v>
      </c>
      <c r="F56" s="1342">
        <f>IFERROR(D56/$D$51,0)</f>
        <v>0</v>
      </c>
      <c r="G56" s="1343">
        <f>IFERROR(E56/$E$51,0)</f>
        <v>0</v>
      </c>
      <c r="H56" s="1343">
        <f>G56-F56</f>
        <v>0</v>
      </c>
      <c r="I56" s="1334">
        <f>IFERROR(H56/F56,0)</f>
        <v>0</v>
      </c>
      <c r="J56" s="867"/>
      <c r="K56" s="867"/>
      <c r="L56" s="867"/>
      <c r="M56" s="867"/>
      <c r="N56" s="867"/>
      <c r="O56" s="867"/>
      <c r="P56" s="867"/>
    </row>
    <row r="57" spans="1:16" ht="13.5" thickBot="1">
      <c r="A57" s="107"/>
      <c r="B57" s="867"/>
      <c r="C57" s="1346" t="s">
        <v>491</v>
      </c>
      <c r="D57" s="1340" cm="1">
        <f t="array" ref="D57">IF($D$50="mm/dd/yyyy",0,IFERROR(_xlfn.XLOOKUP($D$50,'FS-Balance Sheet C-1'!$C$5:$F$5,_xlfn.XLOOKUP(C57,'FS-Balance Sheet C-1'!$B$10:$B$150,'FS-Balance Sheet C-1'!$C$10:$F$150)),"Manual Entry"))</f>
        <v>0</v>
      </c>
      <c r="E57" s="1341" cm="1">
        <f t="array" ref="E57">IF($E$50="mm/dd/yyyy",0,_xlfn.XLOOKUP($E$50,'FS-Balance Sheet C-1'!$C$5:$F$5,_xlfn.XLOOKUP(C57,'FS-Balance Sheet C-1'!$B$10:$B$150,'FS-Balance Sheet C-1'!$C$10:$F$150)))</f>
        <v>0</v>
      </c>
      <c r="F57" s="1342">
        <f>IFERROR(D57/$D$51,0)</f>
        <v>0</v>
      </c>
      <c r="G57" s="1343">
        <f>IFERROR(E57/$E$51,0)</f>
        <v>0</v>
      </c>
      <c r="H57" s="1343">
        <f>G57-F57</f>
        <v>0</v>
      </c>
      <c r="I57" s="1334">
        <f>IFERROR(H57/F57,0)</f>
        <v>0</v>
      </c>
      <c r="J57" s="867"/>
      <c r="K57" s="867"/>
      <c r="L57" s="867"/>
      <c r="M57" s="867"/>
      <c r="N57" s="867"/>
      <c r="O57" s="867"/>
      <c r="P57" s="867"/>
    </row>
    <row r="58" spans="1:16" ht="13.5" thickBot="1">
      <c r="A58" s="107"/>
      <c r="B58" s="867"/>
      <c r="C58" s="846" t="s">
        <v>135</v>
      </c>
      <c r="D58" s="1344">
        <f>SUM(D55:D57)</f>
        <v>0</v>
      </c>
      <c r="E58" s="1344">
        <f>SUM(E55:E57)</f>
        <v>0</v>
      </c>
      <c r="F58" s="1344">
        <f>IFERROR(D58/$D$51,0)</f>
        <v>0</v>
      </c>
      <c r="G58" s="1344">
        <f>IFERROR(E58/$E$51,0)</f>
        <v>0</v>
      </c>
      <c r="H58" s="1344">
        <f>G58-F58</f>
        <v>0</v>
      </c>
      <c r="I58" s="1335">
        <f>IFERROR(H58/F58,0)</f>
        <v>0</v>
      </c>
      <c r="J58" s="867"/>
      <c r="K58" s="867"/>
      <c r="L58" s="867"/>
      <c r="M58" s="867"/>
      <c r="N58" s="867"/>
      <c r="O58" s="867"/>
      <c r="P58" s="867"/>
    </row>
    <row r="59" spans="1:16" ht="12.95">
      <c r="A59" s="107"/>
      <c r="B59" s="867"/>
      <c r="C59" s="867"/>
      <c r="D59" s="867"/>
      <c r="E59" s="867"/>
      <c r="F59" s="867"/>
      <c r="G59" s="867"/>
      <c r="H59" s="867"/>
      <c r="I59" s="867"/>
      <c r="J59" s="867"/>
      <c r="K59" s="107"/>
      <c r="L59" s="867"/>
      <c r="M59" s="867"/>
      <c r="N59" s="867"/>
      <c r="O59" s="867"/>
      <c r="P59" s="867"/>
    </row>
    <row r="60" spans="1:16" ht="13.5" thickBot="1">
      <c r="A60" s="107"/>
      <c r="B60" s="867"/>
      <c r="C60" s="867"/>
      <c r="D60" s="867"/>
      <c r="E60" s="867"/>
      <c r="F60" s="867"/>
      <c r="G60" s="867"/>
      <c r="H60" s="867"/>
      <c r="I60" s="867"/>
      <c r="J60" s="867"/>
      <c r="K60" s="107"/>
      <c r="L60" s="867"/>
      <c r="M60" s="867"/>
      <c r="N60" s="867"/>
      <c r="O60" s="867"/>
      <c r="P60" s="867"/>
    </row>
    <row r="61" spans="1:16" ht="12.95">
      <c r="A61" s="107"/>
      <c r="B61" s="867"/>
      <c r="C61" s="1347" t="s">
        <v>492</v>
      </c>
      <c r="D61" s="3068"/>
      <c r="E61" s="3069"/>
      <c r="F61" s="3069"/>
      <c r="G61" s="3069"/>
      <c r="H61" s="3069"/>
      <c r="I61" s="3069"/>
      <c r="J61" s="3069"/>
      <c r="K61" s="3069"/>
      <c r="L61" s="3070"/>
      <c r="M61" s="867"/>
      <c r="N61" s="867"/>
      <c r="O61" s="867"/>
      <c r="P61" s="867"/>
    </row>
    <row r="62" spans="1:16" ht="12.95">
      <c r="A62" s="107"/>
      <c r="B62" s="867"/>
      <c r="C62" s="1348" t="s">
        <v>493</v>
      </c>
      <c r="D62" s="3071"/>
      <c r="E62" s="3072"/>
      <c r="F62" s="3072"/>
      <c r="G62" s="3072"/>
      <c r="H62" s="3072"/>
      <c r="I62" s="3072"/>
      <c r="J62" s="3072"/>
      <c r="K62" s="3072"/>
      <c r="L62" s="3073"/>
      <c r="M62" s="867"/>
      <c r="N62" s="867"/>
      <c r="O62" s="867"/>
      <c r="P62" s="867"/>
    </row>
    <row r="63" spans="1:16" ht="13.5" thickBot="1">
      <c r="A63" s="107"/>
      <c r="B63" s="867"/>
      <c r="C63" s="887" t="s">
        <v>494</v>
      </c>
      <c r="D63" s="3074"/>
      <c r="E63" s="3075"/>
      <c r="F63" s="3075"/>
      <c r="G63" s="3075"/>
      <c r="H63" s="3075"/>
      <c r="I63" s="3075"/>
      <c r="J63" s="3075"/>
      <c r="K63" s="3075"/>
      <c r="L63" s="3076"/>
      <c r="M63" s="867"/>
      <c r="N63" s="867"/>
      <c r="O63" s="867"/>
      <c r="P63" s="867"/>
    </row>
    <row r="64" spans="1:16" ht="12.95">
      <c r="A64" s="107"/>
      <c r="B64" s="867"/>
      <c r="C64" s="867"/>
      <c r="D64" s="867"/>
      <c r="E64" s="867"/>
      <c r="F64" s="867"/>
      <c r="G64" s="867"/>
      <c r="H64" s="867"/>
      <c r="I64" s="867"/>
      <c r="J64" s="867"/>
      <c r="K64" s="867"/>
      <c r="L64" s="107"/>
      <c r="M64" s="867"/>
      <c r="N64" s="867"/>
      <c r="O64" s="867"/>
      <c r="P64" s="867"/>
    </row>
    <row r="65" spans="1:16" ht="12.95">
      <c r="A65" s="107"/>
      <c r="B65" s="867"/>
      <c r="C65" s="867"/>
      <c r="D65" s="867"/>
      <c r="E65" s="867"/>
      <c r="F65" s="867"/>
      <c r="G65" s="867"/>
      <c r="H65" s="867"/>
      <c r="I65" s="867"/>
      <c r="J65" s="867"/>
      <c r="K65" s="867"/>
      <c r="L65" s="107"/>
      <c r="M65" s="867"/>
      <c r="N65" s="867"/>
      <c r="O65" s="867"/>
      <c r="P65" s="867"/>
    </row>
    <row r="66" spans="1:16" ht="12.95">
      <c r="A66" s="107" t="s">
        <v>495</v>
      </c>
      <c r="B66" s="867"/>
      <c r="C66" s="867"/>
      <c r="D66" s="867"/>
      <c r="E66" s="867"/>
      <c r="F66" s="867"/>
      <c r="G66" s="867"/>
      <c r="H66" s="867"/>
      <c r="I66" s="867"/>
      <c r="J66" s="867"/>
      <c r="K66" s="867"/>
      <c r="L66" s="870"/>
      <c r="M66" s="871"/>
      <c r="N66" s="871"/>
      <c r="O66" s="871"/>
      <c r="P66" s="872"/>
    </row>
    <row r="68" spans="1:16">
      <c r="A68" s="867"/>
      <c r="B68" s="867" t="s">
        <v>496</v>
      </c>
      <c r="E68" s="842" t="s">
        <v>476</v>
      </c>
    </row>
    <row r="70" spans="1:16">
      <c r="A70" s="867"/>
      <c r="B70" s="867"/>
      <c r="C70" s="867"/>
      <c r="D70" s="867"/>
      <c r="E70" s="867"/>
      <c r="F70" s="867"/>
      <c r="G70" s="867"/>
      <c r="H70" s="867"/>
      <c r="I70" s="867"/>
      <c r="J70" s="867"/>
      <c r="K70" s="867"/>
      <c r="L70" s="870"/>
      <c r="M70" s="871"/>
      <c r="N70" s="871"/>
      <c r="O70" s="871"/>
      <c r="P70" s="872"/>
    </row>
    <row r="71" spans="1:16" ht="13.5" thickBot="1">
      <c r="A71" s="867"/>
      <c r="B71" s="867"/>
      <c r="C71" s="1225" t="str">
        <f>IF(E68="Yes","Explanation Required",IF(E68="No","No explanation required",""))</f>
        <v/>
      </c>
      <c r="D71" s="867"/>
      <c r="E71" s="867"/>
      <c r="F71" s="867"/>
      <c r="G71" s="867"/>
      <c r="H71" s="867"/>
      <c r="I71" s="867"/>
      <c r="J71" s="867"/>
      <c r="K71" s="870"/>
      <c r="L71" s="871"/>
      <c r="M71" s="867"/>
      <c r="N71" s="871"/>
      <c r="O71" s="871"/>
      <c r="P71" s="872"/>
    </row>
    <row r="72" spans="1:16" ht="15.75" customHeight="1" thickBot="1">
      <c r="A72" s="867"/>
      <c r="B72" s="867"/>
      <c r="C72" s="3064"/>
      <c r="D72" s="3065"/>
      <c r="E72" s="3065"/>
      <c r="F72" s="3065"/>
      <c r="G72" s="3065"/>
      <c r="H72" s="3065"/>
      <c r="I72" s="3065"/>
      <c r="J72" s="3065"/>
      <c r="K72" s="3065"/>
      <c r="L72" s="3066"/>
      <c r="M72" s="867"/>
      <c r="N72" s="871"/>
      <c r="O72" s="871"/>
      <c r="P72" s="872"/>
    </row>
    <row r="73" spans="1:16">
      <c r="A73" s="867"/>
      <c r="B73" s="867"/>
      <c r="C73" s="867"/>
      <c r="D73" s="867"/>
      <c r="E73" s="867"/>
      <c r="F73" s="867"/>
      <c r="G73" s="867"/>
      <c r="H73" s="867"/>
      <c r="I73" s="867"/>
      <c r="J73" s="867"/>
      <c r="K73" s="867"/>
      <c r="L73" s="870"/>
      <c r="M73" s="871"/>
      <c r="N73" s="871"/>
      <c r="O73" s="871"/>
      <c r="P73" s="872"/>
    </row>
    <row r="74" spans="1:16" ht="12.95">
      <c r="A74" s="107" t="s">
        <v>497</v>
      </c>
      <c r="B74" s="867"/>
      <c r="C74" s="867"/>
      <c r="D74" s="867"/>
      <c r="E74" s="867"/>
      <c r="F74" s="867"/>
      <c r="G74" s="867"/>
      <c r="H74" s="867"/>
      <c r="I74" s="867"/>
      <c r="J74" s="867"/>
      <c r="K74" s="867"/>
      <c r="L74" s="867"/>
      <c r="M74" s="873"/>
      <c r="N74" s="873"/>
      <c r="O74" s="873"/>
      <c r="P74" s="873"/>
    </row>
    <row r="75" spans="1:16">
      <c r="A75" s="867"/>
      <c r="B75" s="867"/>
      <c r="C75" s="867"/>
      <c r="D75" s="867"/>
      <c r="E75" s="867"/>
      <c r="F75" s="867"/>
      <c r="G75" s="867"/>
      <c r="H75" s="867"/>
      <c r="I75" s="867"/>
      <c r="J75" s="867"/>
      <c r="K75" s="867"/>
      <c r="L75" s="867"/>
      <c r="M75" s="873"/>
      <c r="N75" s="873"/>
      <c r="O75" s="873"/>
      <c r="P75" s="873"/>
    </row>
    <row r="76" spans="1:16">
      <c r="A76" s="867"/>
      <c r="B76" s="867" t="s">
        <v>498</v>
      </c>
      <c r="C76" s="867"/>
      <c r="D76" s="867"/>
      <c r="G76" s="842" t="s">
        <v>476</v>
      </c>
      <c r="H76" s="867"/>
      <c r="I76" s="867"/>
      <c r="J76" s="867"/>
      <c r="K76" s="867"/>
      <c r="L76" s="867"/>
      <c r="M76" s="873"/>
      <c r="N76" s="873"/>
      <c r="O76" s="873"/>
      <c r="P76" s="873"/>
    </row>
    <row r="77" spans="1:16">
      <c r="A77" s="867"/>
      <c r="B77" s="867"/>
      <c r="C77" s="867"/>
      <c r="D77" s="867"/>
      <c r="E77" s="867"/>
      <c r="F77" s="867"/>
      <c r="G77" s="867"/>
      <c r="H77" s="867"/>
      <c r="I77" s="867"/>
      <c r="J77" s="867"/>
      <c r="K77" s="867"/>
      <c r="L77" s="867"/>
      <c r="M77" s="873"/>
      <c r="N77" s="873"/>
      <c r="O77" s="873"/>
      <c r="P77" s="873"/>
    </row>
    <row r="78" spans="1:16" ht="13.5" thickBot="1">
      <c r="A78" s="867"/>
      <c r="B78" s="867"/>
      <c r="C78" s="1225" t="str">
        <f>IF(G76="Yes","Please complete the table below:",IF(G76="No","Explanation not required",""))</f>
        <v/>
      </c>
      <c r="D78" s="867"/>
      <c r="E78" s="867"/>
      <c r="F78" s="867"/>
      <c r="G78" s="867"/>
      <c r="H78" s="867"/>
      <c r="I78" s="867"/>
      <c r="J78" s="867"/>
      <c r="K78" s="867"/>
      <c r="L78" s="867"/>
      <c r="M78" s="873"/>
      <c r="N78" s="873"/>
      <c r="O78" s="873"/>
      <c r="P78" s="873"/>
    </row>
    <row r="79" spans="1:16" ht="13.5" thickBot="1">
      <c r="A79" s="867"/>
      <c r="B79" s="867"/>
      <c r="C79" s="3077" t="s">
        <v>499</v>
      </c>
      <c r="D79" s="3078"/>
      <c r="E79" s="3078"/>
      <c r="F79" s="3079"/>
      <c r="G79" s="867"/>
      <c r="H79" s="867"/>
      <c r="I79" s="867"/>
      <c r="J79" s="867"/>
      <c r="K79" s="867"/>
      <c r="L79" s="867"/>
      <c r="M79" s="873"/>
      <c r="N79" s="873"/>
      <c r="O79" s="873"/>
      <c r="P79" s="873"/>
    </row>
    <row r="80" spans="1:16" ht="12.95">
      <c r="A80" s="867"/>
      <c r="B80" s="867"/>
      <c r="C80" s="847" t="s">
        <v>500</v>
      </c>
      <c r="D80" s="848" t="s">
        <v>501</v>
      </c>
      <c r="E80" s="849" t="s">
        <v>502</v>
      </c>
      <c r="F80" s="850" t="s">
        <v>503</v>
      </c>
      <c r="G80" s="867"/>
      <c r="H80" s="867"/>
      <c r="I80" s="867"/>
      <c r="J80" s="867"/>
      <c r="K80" s="867"/>
      <c r="L80" s="867"/>
      <c r="M80" s="873"/>
      <c r="N80" s="873"/>
      <c r="O80" s="873"/>
      <c r="P80" s="873"/>
    </row>
    <row r="81" spans="1:16">
      <c r="A81" s="867"/>
      <c r="B81" s="867"/>
      <c r="C81" s="1349"/>
      <c r="D81" s="1350"/>
      <c r="E81" s="1351">
        <v>0</v>
      </c>
      <c r="F81" s="1352">
        <v>0</v>
      </c>
      <c r="G81" s="867"/>
      <c r="H81" s="867"/>
      <c r="I81" s="867"/>
      <c r="J81" s="867"/>
      <c r="K81" s="867"/>
      <c r="L81" s="867"/>
      <c r="M81" s="873"/>
      <c r="N81" s="873"/>
      <c r="O81" s="873"/>
      <c r="P81" s="873"/>
    </row>
    <row r="82" spans="1:16">
      <c r="A82" s="867"/>
      <c r="B82" s="867"/>
      <c r="C82" s="1353"/>
      <c r="D82" s="1350"/>
      <c r="E82" s="1351">
        <v>0</v>
      </c>
      <c r="F82" s="1352">
        <v>0</v>
      </c>
      <c r="G82" s="867"/>
      <c r="H82" s="867"/>
      <c r="I82" s="867"/>
      <c r="J82" s="867"/>
      <c r="K82" s="867"/>
      <c r="L82" s="867"/>
      <c r="M82" s="873"/>
      <c r="N82" s="873"/>
      <c r="O82" s="873"/>
      <c r="P82" s="873"/>
    </row>
    <row r="83" spans="1:16">
      <c r="A83" s="867"/>
      <c r="B83" s="867"/>
      <c r="C83" s="1349"/>
      <c r="D83" s="1350"/>
      <c r="E83" s="1351">
        <v>0</v>
      </c>
      <c r="F83" s="1352">
        <v>0</v>
      </c>
      <c r="G83" s="867"/>
      <c r="H83" s="867"/>
      <c r="I83" s="867"/>
      <c r="J83" s="867"/>
      <c r="K83" s="867"/>
      <c r="L83" s="867"/>
      <c r="M83" s="873"/>
      <c r="N83" s="873"/>
      <c r="O83" s="873"/>
      <c r="P83" s="873"/>
    </row>
    <row r="84" spans="1:16" ht="12.95" thickBot="1">
      <c r="A84" s="867"/>
      <c r="B84" s="867"/>
      <c r="C84" s="110"/>
      <c r="D84" s="874"/>
      <c r="E84" s="1354">
        <v>0</v>
      </c>
      <c r="F84" s="1355">
        <v>0</v>
      </c>
      <c r="G84" s="867"/>
      <c r="H84" s="867"/>
      <c r="I84" s="867"/>
      <c r="J84" s="867"/>
      <c r="K84" s="867"/>
      <c r="L84" s="867"/>
      <c r="M84" s="873"/>
      <c r="N84" s="873"/>
      <c r="O84" s="873"/>
      <c r="P84" s="873"/>
    </row>
    <row r="85" spans="1:16" ht="13.5" thickBot="1">
      <c r="A85" s="867"/>
      <c r="B85" s="867"/>
      <c r="C85" s="3080" t="s">
        <v>504</v>
      </c>
      <c r="D85" s="3081"/>
      <c r="E85" s="1356">
        <f>SUM(E81:E84)</f>
        <v>0</v>
      </c>
      <c r="F85" s="1357">
        <f>SUM(F81:F84)</f>
        <v>0</v>
      </c>
      <c r="G85" s="867"/>
      <c r="H85" s="867"/>
      <c r="I85" s="867"/>
      <c r="J85" s="867"/>
      <c r="K85" s="867"/>
      <c r="L85" s="867"/>
      <c r="M85" s="873"/>
      <c r="N85" s="873"/>
      <c r="O85" s="873"/>
      <c r="P85" s="873"/>
    </row>
    <row r="86" spans="1:16">
      <c r="A86" s="867"/>
      <c r="B86" s="867"/>
      <c r="C86" s="867"/>
      <c r="D86" s="867"/>
      <c r="E86" s="867"/>
      <c r="F86" s="867"/>
      <c r="G86" s="867"/>
      <c r="H86" s="867"/>
      <c r="I86" s="867"/>
      <c r="J86" s="867"/>
      <c r="K86" s="867"/>
      <c r="L86" s="867"/>
      <c r="M86" s="873"/>
      <c r="N86" s="873"/>
      <c r="O86" s="873"/>
      <c r="P86" s="873"/>
    </row>
    <row r="87" spans="1:16">
      <c r="A87" s="867"/>
      <c r="B87" s="867"/>
      <c r="C87" s="867"/>
      <c r="D87" s="867"/>
      <c r="E87" s="867"/>
      <c r="F87" s="867"/>
      <c r="G87" s="867"/>
      <c r="H87" s="867"/>
      <c r="I87" s="867"/>
      <c r="J87" s="867"/>
      <c r="K87" s="867"/>
      <c r="L87" s="867"/>
      <c r="M87" s="873"/>
      <c r="N87" s="873"/>
      <c r="O87" s="873"/>
      <c r="P87" s="873"/>
    </row>
    <row r="88" spans="1:16">
      <c r="A88" s="867"/>
      <c r="B88" s="867"/>
      <c r="C88" s="867"/>
      <c r="D88" s="867"/>
      <c r="E88" s="867"/>
      <c r="F88" s="867"/>
      <c r="G88" s="867"/>
      <c r="H88" s="867"/>
      <c r="I88" s="867"/>
      <c r="J88" s="867"/>
      <c r="K88" s="867"/>
      <c r="L88" s="867"/>
      <c r="M88" s="873"/>
      <c r="N88" s="873"/>
      <c r="O88" s="873"/>
      <c r="P88" s="873"/>
    </row>
    <row r="89" spans="1:16" ht="12.95">
      <c r="A89" s="107" t="s">
        <v>505</v>
      </c>
      <c r="B89" s="867"/>
      <c r="C89" s="867"/>
      <c r="E89" s="867"/>
      <c r="F89" s="867"/>
      <c r="G89" s="867"/>
      <c r="H89" s="867"/>
      <c r="I89" s="867"/>
      <c r="J89" s="867"/>
      <c r="K89" s="867"/>
      <c r="L89" s="867"/>
      <c r="M89" s="873"/>
      <c r="N89" s="873"/>
      <c r="O89" s="873"/>
      <c r="P89" s="873"/>
    </row>
    <row r="90" spans="1:16">
      <c r="A90" s="867"/>
      <c r="B90" s="867"/>
      <c r="C90" s="867"/>
      <c r="D90" s="867"/>
      <c r="E90" s="867"/>
      <c r="F90" s="867"/>
      <c r="G90" s="867"/>
      <c r="H90" s="867"/>
      <c r="I90" s="867"/>
      <c r="J90" s="867"/>
      <c r="K90" s="867"/>
      <c r="L90" s="867"/>
      <c r="M90" s="873"/>
      <c r="N90" s="873"/>
      <c r="O90" s="873"/>
      <c r="P90" s="873"/>
    </row>
    <row r="91" spans="1:16">
      <c r="A91" s="867"/>
      <c r="B91" s="867" t="s">
        <v>506</v>
      </c>
      <c r="C91" s="867"/>
      <c r="D91" s="867"/>
      <c r="F91" s="867"/>
      <c r="G91" s="867"/>
      <c r="H91" s="867"/>
      <c r="I91" s="867"/>
      <c r="J91" s="867"/>
      <c r="K91" s="867"/>
      <c r="L91" s="867"/>
      <c r="M91" s="867"/>
      <c r="N91" s="873"/>
      <c r="O91" s="873"/>
      <c r="P91" s="873"/>
    </row>
    <row r="92" spans="1:16">
      <c r="A92" s="867"/>
      <c r="B92" s="867" t="s">
        <v>507</v>
      </c>
      <c r="C92" s="867"/>
      <c r="D92" s="867"/>
      <c r="F92" s="867"/>
      <c r="G92" s="867"/>
      <c r="H92" s="867"/>
      <c r="I92" s="867"/>
      <c r="J92" s="867"/>
      <c r="K92" s="867"/>
      <c r="L92" s="867"/>
      <c r="M92" s="867"/>
      <c r="N92" s="873"/>
      <c r="O92" s="873"/>
      <c r="P92" s="873"/>
    </row>
    <row r="93" spans="1:16" ht="12.95" thickBot="1">
      <c r="A93" s="867"/>
      <c r="B93" s="867"/>
      <c r="C93" s="867"/>
      <c r="D93" s="867"/>
      <c r="F93" s="867"/>
      <c r="G93" s="867"/>
      <c r="H93" s="867"/>
      <c r="I93" s="867"/>
      <c r="J93" s="867"/>
      <c r="K93" s="867"/>
      <c r="L93" s="867"/>
      <c r="M93" s="867"/>
      <c r="N93" s="873"/>
      <c r="O93" s="873"/>
      <c r="P93" s="873"/>
    </row>
    <row r="94" spans="1:16" ht="12.95">
      <c r="A94" s="867"/>
      <c r="B94" s="867"/>
      <c r="C94" s="867"/>
      <c r="D94" s="771" t="s">
        <v>508</v>
      </c>
      <c r="E94" s="857" t="s">
        <v>509</v>
      </c>
      <c r="F94" s="867"/>
      <c r="G94" s="867"/>
      <c r="H94" s="867"/>
      <c r="I94" s="867"/>
      <c r="J94" s="867"/>
      <c r="K94" s="867"/>
      <c r="L94" s="867"/>
      <c r="M94" s="867"/>
      <c r="N94" s="873"/>
      <c r="O94" s="873"/>
      <c r="P94" s="873"/>
    </row>
    <row r="95" spans="1:16" ht="13.5" thickBot="1">
      <c r="A95" s="867"/>
      <c r="D95" s="888" t="str">
        <f>IFERROR(EOMONTH(E95,-3),"mm/dd/yyyy")</f>
        <v>mm/dd/yyyy</v>
      </c>
      <c r="E95" s="888" t="str">
        <f>C3</f>
        <v>mm/dd/yyyy</v>
      </c>
      <c r="J95" s="867"/>
      <c r="K95" s="867"/>
      <c r="L95" s="873"/>
      <c r="M95" s="867"/>
      <c r="N95" s="873"/>
      <c r="O95" s="873"/>
      <c r="P95" s="873"/>
    </row>
    <row r="96" spans="1:16" ht="15.75" customHeight="1" thickBot="1">
      <c r="A96" s="867"/>
      <c r="C96" s="851" t="s">
        <v>510</v>
      </c>
      <c r="D96" s="852" t="s">
        <v>502</v>
      </c>
      <c r="E96" s="2933" t="s">
        <v>502</v>
      </c>
      <c r="F96" s="853" t="s">
        <v>511</v>
      </c>
      <c r="G96" s="3082" t="s">
        <v>512</v>
      </c>
      <c r="H96" s="3083"/>
      <c r="I96" s="3083"/>
      <c r="J96" s="3083"/>
      <c r="K96" s="3083"/>
      <c r="L96" s="3084"/>
      <c r="M96" s="867"/>
      <c r="N96" s="873"/>
      <c r="O96" s="873"/>
      <c r="P96" s="873"/>
    </row>
    <row r="97" spans="1:16" ht="13.5" thickBot="1">
      <c r="A97" s="867"/>
      <c r="C97" s="855" t="s">
        <v>513</v>
      </c>
      <c r="D97" s="732"/>
      <c r="E97" s="2932"/>
      <c r="F97" s="677"/>
      <c r="G97" s="732"/>
      <c r="H97" s="732"/>
      <c r="I97" s="732"/>
      <c r="J97" s="854"/>
      <c r="K97" s="854"/>
      <c r="L97" s="856"/>
      <c r="M97" s="867"/>
      <c r="N97" s="873"/>
      <c r="O97" s="873"/>
      <c r="P97" s="873"/>
    </row>
    <row r="98" spans="1:16">
      <c r="A98" s="867"/>
      <c r="C98" s="198"/>
      <c r="D98" s="1358">
        <v>0</v>
      </c>
      <c r="E98" s="2931">
        <v>0</v>
      </c>
      <c r="F98" s="206">
        <f t="shared" ref="F98:F119" si="0">IF(AND(D98=0,E98=0),0,IF(AND(D98=0,E98&lt;&gt;0),1,(E98-D98)/D98))</f>
        <v>0</v>
      </c>
      <c r="G98" s="3422"/>
      <c r="H98" s="3423"/>
      <c r="I98" s="3423"/>
      <c r="J98" s="3423"/>
      <c r="K98" s="3423"/>
      <c r="L98" s="3424"/>
      <c r="M98" s="873"/>
      <c r="N98" s="873"/>
      <c r="O98" s="873"/>
      <c r="P98" s="873"/>
    </row>
    <row r="99" spans="1:16">
      <c r="A99" s="867"/>
      <c r="C99" s="199"/>
      <c r="D99" s="1359">
        <v>0</v>
      </c>
      <c r="E99" s="2930">
        <v>0</v>
      </c>
      <c r="F99" s="207">
        <f t="shared" si="0"/>
        <v>0</v>
      </c>
      <c r="G99" s="3425"/>
      <c r="H99" s="3426"/>
      <c r="I99" s="3426"/>
      <c r="J99" s="3426"/>
      <c r="K99" s="3426"/>
      <c r="L99" s="3427"/>
      <c r="M99" s="873"/>
      <c r="N99" s="873"/>
      <c r="O99" s="873"/>
      <c r="P99" s="873"/>
    </row>
    <row r="100" spans="1:16">
      <c r="A100" s="867"/>
      <c r="C100" s="199"/>
      <c r="D100" s="1359">
        <v>0</v>
      </c>
      <c r="E100" s="2930">
        <v>0</v>
      </c>
      <c r="F100" s="207">
        <f t="shared" si="0"/>
        <v>0</v>
      </c>
      <c r="G100" s="3425"/>
      <c r="H100" s="3426"/>
      <c r="I100" s="3426"/>
      <c r="J100" s="3426"/>
      <c r="K100" s="3426"/>
      <c r="L100" s="3427"/>
      <c r="M100" s="873"/>
      <c r="N100" s="873"/>
      <c r="O100" s="873"/>
      <c r="P100" s="873"/>
    </row>
    <row r="101" spans="1:16">
      <c r="A101" s="867"/>
      <c r="C101" s="199"/>
      <c r="D101" s="1359">
        <v>0</v>
      </c>
      <c r="E101" s="2930">
        <v>0</v>
      </c>
      <c r="F101" s="207">
        <f t="shared" si="0"/>
        <v>0</v>
      </c>
      <c r="G101" s="3425"/>
      <c r="H101" s="3426"/>
      <c r="I101" s="3426"/>
      <c r="J101" s="3426"/>
      <c r="K101" s="3426"/>
      <c r="L101" s="3427"/>
      <c r="M101" s="873"/>
      <c r="N101" s="873"/>
      <c r="O101" s="873"/>
      <c r="P101" s="873"/>
    </row>
    <row r="102" spans="1:16">
      <c r="A102" s="867"/>
      <c r="C102" s="199"/>
      <c r="D102" s="1359">
        <v>0</v>
      </c>
      <c r="E102" s="1360">
        <v>0</v>
      </c>
      <c r="F102" s="207">
        <f t="shared" si="0"/>
        <v>0</v>
      </c>
      <c r="G102" s="3425"/>
      <c r="H102" s="3426"/>
      <c r="I102" s="3426"/>
      <c r="J102" s="3426"/>
      <c r="K102" s="3426"/>
      <c r="L102" s="3427"/>
      <c r="M102" s="873"/>
      <c r="N102" s="873"/>
      <c r="O102" s="873"/>
      <c r="P102" s="873"/>
    </row>
    <row r="103" spans="1:16">
      <c r="A103" s="867"/>
      <c r="C103" s="199"/>
      <c r="D103" s="1359">
        <v>0</v>
      </c>
      <c r="E103" s="1360">
        <v>0</v>
      </c>
      <c r="F103" s="207">
        <f t="shared" si="0"/>
        <v>0</v>
      </c>
      <c r="G103" s="3425"/>
      <c r="H103" s="3426"/>
      <c r="I103" s="3426"/>
      <c r="J103" s="3426"/>
      <c r="K103" s="3426"/>
      <c r="L103" s="3427"/>
      <c r="M103" s="873"/>
      <c r="N103" s="873"/>
      <c r="O103" s="873"/>
      <c r="P103" s="873"/>
    </row>
    <row r="104" spans="1:16">
      <c r="A104" s="867"/>
      <c r="C104" s="199"/>
      <c r="D104" s="1359">
        <v>0</v>
      </c>
      <c r="E104" s="1360">
        <v>0</v>
      </c>
      <c r="F104" s="207">
        <f t="shared" si="0"/>
        <v>0</v>
      </c>
      <c r="G104" s="3425"/>
      <c r="H104" s="3426"/>
      <c r="I104" s="3426"/>
      <c r="J104" s="3426"/>
      <c r="K104" s="3426"/>
      <c r="L104" s="3427"/>
      <c r="M104" s="873"/>
      <c r="N104" s="873"/>
      <c r="O104" s="873"/>
      <c r="P104" s="873"/>
    </row>
    <row r="105" spans="1:16">
      <c r="A105" s="867"/>
      <c r="C105" s="199"/>
      <c r="D105" s="1359">
        <v>0</v>
      </c>
      <c r="E105" s="1360">
        <v>0</v>
      </c>
      <c r="F105" s="207">
        <f t="shared" si="0"/>
        <v>0</v>
      </c>
      <c r="G105" s="3425"/>
      <c r="H105" s="3426"/>
      <c r="I105" s="3426"/>
      <c r="J105" s="3426"/>
      <c r="K105" s="3426"/>
      <c r="L105" s="3427"/>
      <c r="M105" s="873"/>
      <c r="N105" s="873"/>
      <c r="O105" s="873"/>
      <c r="P105" s="873"/>
    </row>
    <row r="106" spans="1:16" ht="12.95" thickBot="1">
      <c r="A106" s="867"/>
      <c r="C106" s="200"/>
      <c r="D106" s="1361">
        <v>0</v>
      </c>
      <c r="E106" s="1362">
        <v>0</v>
      </c>
      <c r="F106" s="208">
        <f t="shared" si="0"/>
        <v>0</v>
      </c>
      <c r="G106" s="3428"/>
      <c r="H106" s="3429"/>
      <c r="I106" s="3429"/>
      <c r="J106" s="3429"/>
      <c r="K106" s="3429"/>
      <c r="L106" s="3430"/>
      <c r="M106" s="873"/>
      <c r="N106" s="873"/>
      <c r="O106" s="873"/>
      <c r="P106" s="873"/>
    </row>
    <row r="107" spans="1:16" ht="13.5" thickBot="1">
      <c r="A107" s="867"/>
      <c r="C107" s="1373" t="s">
        <v>514</v>
      </c>
      <c r="D107" s="1363">
        <f>SUM(D98:D106)</f>
        <v>0</v>
      </c>
      <c r="E107" s="1364">
        <f>SUM(E98:E106)</f>
        <v>0</v>
      </c>
      <c r="F107" s="209">
        <f t="shared" si="0"/>
        <v>0</v>
      </c>
      <c r="G107" s="3089"/>
      <c r="H107" s="3090"/>
      <c r="I107" s="3090"/>
      <c r="J107" s="3090"/>
      <c r="K107" s="3090"/>
      <c r="L107" s="3091"/>
      <c r="M107" s="867"/>
      <c r="N107" s="873"/>
      <c r="O107" s="873"/>
      <c r="P107" s="873"/>
    </row>
    <row r="108" spans="1:16" ht="15.75" customHeight="1" thickBot="1">
      <c r="A108" s="867"/>
      <c r="C108" s="3039" t="s">
        <v>515</v>
      </c>
      <c r="D108" s="3040"/>
      <c r="E108" s="3040"/>
      <c r="F108" s="3040"/>
      <c r="G108" s="3040"/>
      <c r="H108" s="3040"/>
      <c r="I108" s="3040"/>
      <c r="J108" s="3040"/>
      <c r="K108" s="3040"/>
      <c r="L108" s="3041"/>
      <c r="M108" s="867"/>
      <c r="N108" s="873"/>
      <c r="O108" s="873"/>
      <c r="P108" s="873"/>
    </row>
    <row r="109" spans="1:16">
      <c r="A109" s="867"/>
      <c r="B109" s="867"/>
      <c r="C109" s="201"/>
      <c r="D109" s="1365">
        <v>0</v>
      </c>
      <c r="E109" s="1366">
        <v>0</v>
      </c>
      <c r="F109" s="206">
        <f t="shared" si="0"/>
        <v>0</v>
      </c>
      <c r="G109" s="3422"/>
      <c r="H109" s="3423"/>
      <c r="I109" s="3423"/>
      <c r="J109" s="3423"/>
      <c r="K109" s="3423"/>
      <c r="L109" s="3424"/>
      <c r="M109" s="867"/>
      <c r="N109" s="873"/>
      <c r="O109" s="873"/>
      <c r="P109" s="873"/>
    </row>
    <row r="110" spans="1:16">
      <c r="A110" s="867"/>
      <c r="B110" s="867"/>
      <c r="C110" s="202"/>
      <c r="D110" s="1367">
        <v>0</v>
      </c>
      <c r="E110" s="1368">
        <v>0</v>
      </c>
      <c r="F110" s="207">
        <f t="shared" si="0"/>
        <v>0</v>
      </c>
      <c r="G110" s="3425"/>
      <c r="H110" s="3426"/>
      <c r="I110" s="3426"/>
      <c r="J110" s="3426"/>
      <c r="K110" s="3426"/>
      <c r="L110" s="3427"/>
      <c r="M110" s="867"/>
      <c r="N110" s="873"/>
      <c r="O110" s="873"/>
      <c r="P110" s="873"/>
    </row>
    <row r="111" spans="1:16">
      <c r="A111" s="867"/>
      <c r="B111" s="867"/>
      <c r="C111" s="202"/>
      <c r="D111" s="1367">
        <v>0</v>
      </c>
      <c r="E111" s="1368">
        <v>0</v>
      </c>
      <c r="F111" s="207">
        <f t="shared" si="0"/>
        <v>0</v>
      </c>
      <c r="G111" s="3425"/>
      <c r="H111" s="3426"/>
      <c r="I111" s="3426"/>
      <c r="J111" s="3426"/>
      <c r="K111" s="3426"/>
      <c r="L111" s="3427"/>
      <c r="M111" s="867"/>
      <c r="N111" s="873"/>
      <c r="O111" s="873"/>
      <c r="P111" s="873"/>
    </row>
    <row r="112" spans="1:16">
      <c r="A112" s="867"/>
      <c r="B112" s="867"/>
      <c r="C112" s="202"/>
      <c r="D112" s="1367">
        <v>0</v>
      </c>
      <c r="E112" s="1368">
        <v>0</v>
      </c>
      <c r="F112" s="207">
        <f t="shared" si="0"/>
        <v>0</v>
      </c>
      <c r="G112" s="3425"/>
      <c r="H112" s="3426"/>
      <c r="I112" s="3426"/>
      <c r="J112" s="3426"/>
      <c r="K112" s="3426"/>
      <c r="L112" s="3427"/>
      <c r="M112" s="867"/>
      <c r="N112" s="873"/>
      <c r="O112" s="873"/>
      <c r="P112" s="873"/>
    </row>
    <row r="113" spans="1:16">
      <c r="A113" s="867"/>
      <c r="B113" s="867"/>
      <c r="C113" s="202"/>
      <c r="D113" s="1367">
        <v>0</v>
      </c>
      <c r="E113" s="1368">
        <v>0</v>
      </c>
      <c r="F113" s="207">
        <f t="shared" si="0"/>
        <v>0</v>
      </c>
      <c r="G113" s="3425"/>
      <c r="H113" s="3426"/>
      <c r="I113" s="3426"/>
      <c r="J113" s="3426"/>
      <c r="K113" s="3426"/>
      <c r="L113" s="3427"/>
      <c r="M113" s="867"/>
      <c r="N113" s="873"/>
      <c r="O113" s="873"/>
      <c r="P113" s="873"/>
    </row>
    <row r="114" spans="1:16">
      <c r="A114" s="867"/>
      <c r="B114" s="867"/>
      <c r="C114" s="202"/>
      <c r="D114" s="1367">
        <v>0</v>
      </c>
      <c r="E114" s="1368">
        <v>0</v>
      </c>
      <c r="F114" s="207">
        <f t="shared" si="0"/>
        <v>0</v>
      </c>
      <c r="G114" s="3425"/>
      <c r="H114" s="3426"/>
      <c r="I114" s="3426"/>
      <c r="J114" s="3426"/>
      <c r="K114" s="3426"/>
      <c r="L114" s="3427"/>
      <c r="M114" s="867"/>
      <c r="N114" s="873"/>
      <c r="O114" s="873"/>
      <c r="P114" s="873"/>
    </row>
    <row r="115" spans="1:16">
      <c r="A115" s="867"/>
      <c r="B115" s="867"/>
      <c r="C115" s="202"/>
      <c r="D115" s="1367">
        <v>0</v>
      </c>
      <c r="E115" s="1368">
        <v>0</v>
      </c>
      <c r="F115" s="207">
        <f t="shared" si="0"/>
        <v>0</v>
      </c>
      <c r="G115" s="3425"/>
      <c r="H115" s="3426"/>
      <c r="I115" s="3426"/>
      <c r="J115" s="3426"/>
      <c r="K115" s="3426"/>
      <c r="L115" s="3427"/>
      <c r="M115" s="867"/>
      <c r="N115" s="873"/>
      <c r="O115" s="873"/>
      <c r="P115" s="873"/>
    </row>
    <row r="116" spans="1:16">
      <c r="A116" s="867"/>
      <c r="B116" s="867"/>
      <c r="C116" s="202"/>
      <c r="D116" s="1367">
        <v>0</v>
      </c>
      <c r="E116" s="1368">
        <v>0</v>
      </c>
      <c r="F116" s="207">
        <f t="shared" si="0"/>
        <v>0</v>
      </c>
      <c r="G116" s="3425"/>
      <c r="H116" s="3426"/>
      <c r="I116" s="3426"/>
      <c r="J116" s="3426"/>
      <c r="K116" s="3426"/>
      <c r="L116" s="3427"/>
      <c r="M116" s="867"/>
      <c r="N116" s="873"/>
      <c r="O116" s="873"/>
      <c r="P116" s="873"/>
    </row>
    <row r="117" spans="1:16" ht="13.5" thickBot="1">
      <c r="A117" s="867"/>
      <c r="B117" s="867"/>
      <c r="C117" s="203"/>
      <c r="D117" s="1369">
        <v>0</v>
      </c>
      <c r="E117" s="1370">
        <v>0</v>
      </c>
      <c r="F117" s="208">
        <f t="shared" si="0"/>
        <v>0</v>
      </c>
      <c r="G117" s="3428"/>
      <c r="H117" s="3429"/>
      <c r="I117" s="3429"/>
      <c r="J117" s="3429"/>
      <c r="K117" s="3429"/>
      <c r="L117" s="3430"/>
      <c r="M117" s="867"/>
      <c r="N117" s="873"/>
      <c r="O117" s="873"/>
      <c r="P117" s="873"/>
    </row>
    <row r="118" spans="1:16" ht="12.95">
      <c r="A118" s="867"/>
      <c r="B118" s="867"/>
      <c r="C118" s="1238" t="s">
        <v>514</v>
      </c>
      <c r="D118" s="1371">
        <f>SUM(D109:D117)</f>
        <v>0</v>
      </c>
      <c r="E118" s="1371">
        <f>SUM(E109:E117)</f>
        <v>0</v>
      </c>
      <c r="F118" s="210">
        <f t="shared" si="0"/>
        <v>0</v>
      </c>
      <c r="G118" s="3043"/>
      <c r="H118" s="3044"/>
      <c r="I118" s="3044"/>
      <c r="J118" s="3044"/>
      <c r="K118" s="3044"/>
      <c r="L118" s="3045"/>
      <c r="M118" s="867"/>
      <c r="N118" s="873"/>
      <c r="O118" s="873"/>
      <c r="P118" s="873"/>
    </row>
    <row r="119" spans="1:16" ht="13.5" thickBot="1">
      <c r="A119" s="867"/>
      <c r="B119" s="867"/>
      <c r="C119" s="1239" t="s">
        <v>516</v>
      </c>
      <c r="D119" s="1372">
        <f>+D107+D118</f>
        <v>0</v>
      </c>
      <c r="E119" s="1372">
        <f>+E107+E118</f>
        <v>0</v>
      </c>
      <c r="F119" s="211">
        <f t="shared" si="0"/>
        <v>0</v>
      </c>
      <c r="G119" s="3046"/>
      <c r="H119" s="3047"/>
      <c r="I119" s="3047"/>
      <c r="J119" s="3047"/>
      <c r="K119" s="3047"/>
      <c r="L119" s="3048"/>
      <c r="M119" s="867"/>
      <c r="N119" s="873"/>
      <c r="O119" s="873"/>
      <c r="P119" s="873"/>
    </row>
    <row r="120" spans="1:16">
      <c r="A120" s="867"/>
      <c r="B120" s="867"/>
      <c r="C120" s="867"/>
      <c r="D120" s="867"/>
      <c r="E120" s="867"/>
      <c r="F120" s="867"/>
      <c r="G120" s="867"/>
      <c r="H120" s="867"/>
      <c r="I120" s="867"/>
      <c r="J120" s="867"/>
      <c r="K120" s="867"/>
      <c r="L120" s="867"/>
      <c r="M120" s="873"/>
      <c r="N120" s="873"/>
      <c r="O120" s="873"/>
      <c r="P120" s="873"/>
    </row>
    <row r="121" spans="1:16" ht="12.95">
      <c r="A121" s="107" t="s">
        <v>517</v>
      </c>
      <c r="B121" s="867"/>
      <c r="C121" s="867"/>
      <c r="D121" s="867"/>
      <c r="E121" s="867"/>
      <c r="F121" s="867"/>
      <c r="G121" s="867"/>
      <c r="H121" s="867"/>
      <c r="I121" s="867"/>
      <c r="J121" s="867"/>
      <c r="K121" s="867"/>
      <c r="L121" s="867"/>
      <c r="M121" s="873"/>
      <c r="N121" s="873"/>
      <c r="O121" s="873"/>
      <c r="P121" s="873"/>
    </row>
    <row r="122" spans="1:16" ht="12.95">
      <c r="A122" s="107"/>
      <c r="B122" s="867"/>
      <c r="C122" s="867"/>
      <c r="D122" s="867"/>
      <c r="E122" s="867"/>
      <c r="F122" s="867"/>
      <c r="G122" s="867"/>
      <c r="H122" s="867"/>
      <c r="I122" s="867"/>
      <c r="J122" s="867"/>
      <c r="K122" s="867"/>
      <c r="L122" s="867"/>
      <c r="M122" s="873"/>
      <c r="N122" s="873"/>
      <c r="O122" s="873"/>
      <c r="P122" s="873"/>
    </row>
    <row r="123" spans="1:16">
      <c r="A123" s="867"/>
      <c r="B123" s="867" t="s">
        <v>518</v>
      </c>
      <c r="C123" s="867"/>
      <c r="D123" s="867"/>
      <c r="E123" s="867"/>
      <c r="F123" s="867"/>
      <c r="G123" s="867"/>
      <c r="H123" s="867"/>
      <c r="I123" s="867"/>
      <c r="J123" s="867"/>
      <c r="K123" s="867"/>
      <c r="L123" s="867"/>
      <c r="M123" s="873"/>
      <c r="N123" s="873"/>
      <c r="O123" s="873"/>
      <c r="P123" s="873"/>
    </row>
    <row r="124" spans="1:16" ht="13.5" thickBot="1">
      <c r="A124" s="107"/>
      <c r="B124" s="867"/>
      <c r="C124" s="867"/>
      <c r="D124" s="867"/>
      <c r="E124" s="867"/>
      <c r="F124" s="867"/>
      <c r="G124" s="867"/>
      <c r="H124" s="867"/>
      <c r="I124" s="867"/>
      <c r="J124" s="867"/>
      <c r="K124" s="867"/>
      <c r="L124" s="867"/>
      <c r="M124" s="873"/>
      <c r="N124" s="873"/>
      <c r="O124" s="873"/>
      <c r="P124" s="873"/>
    </row>
    <row r="125" spans="1:16" ht="39.6" thickBot="1">
      <c r="A125" s="867"/>
      <c r="B125" s="867"/>
      <c r="C125" s="686" t="s">
        <v>519</v>
      </c>
      <c r="D125" s="789" t="s">
        <v>520</v>
      </c>
      <c r="E125" s="789" t="s">
        <v>521</v>
      </c>
      <c r="F125" s="789" t="s">
        <v>522</v>
      </c>
      <c r="G125" s="685" t="s">
        <v>523</v>
      </c>
      <c r="H125" s="867"/>
      <c r="I125" s="867"/>
      <c r="J125" s="867"/>
      <c r="K125" s="867"/>
      <c r="L125" s="873"/>
      <c r="M125" s="867"/>
      <c r="N125" s="873"/>
      <c r="O125" s="873"/>
      <c r="P125" s="873"/>
    </row>
    <row r="126" spans="1:16" ht="12.95">
      <c r="A126" s="867"/>
      <c r="B126" s="867"/>
      <c r="C126" s="2928" t="s">
        <v>39</v>
      </c>
      <c r="D126" s="2934">
        <v>0</v>
      </c>
      <c r="E126" s="2934">
        <v>0</v>
      </c>
      <c r="F126" s="2934">
        <v>0</v>
      </c>
      <c r="G126" s="2935">
        <f>D126+E126+F126</f>
        <v>0</v>
      </c>
      <c r="H126" s="867"/>
      <c r="I126" s="867"/>
      <c r="J126" s="867"/>
      <c r="K126" s="867"/>
      <c r="L126" s="873"/>
      <c r="M126" s="867"/>
      <c r="N126" s="873"/>
      <c r="O126" s="873"/>
      <c r="P126" s="873"/>
    </row>
    <row r="127" spans="1:16" ht="12.95">
      <c r="A127" s="867"/>
      <c r="B127" s="867"/>
      <c r="C127" s="2928" t="s">
        <v>39</v>
      </c>
      <c r="D127" s="2934">
        <v>0</v>
      </c>
      <c r="E127" s="2934">
        <v>0</v>
      </c>
      <c r="F127" s="2934">
        <v>0</v>
      </c>
      <c r="G127" s="2935">
        <f t="shared" ref="G127:G128" si="1">D127+E127+F127</f>
        <v>0</v>
      </c>
      <c r="H127" s="867"/>
      <c r="I127" s="867"/>
      <c r="J127" s="867"/>
      <c r="K127" s="867"/>
      <c r="L127" s="873"/>
      <c r="M127" s="867"/>
      <c r="N127" s="873"/>
      <c r="O127" s="873"/>
      <c r="P127" s="873"/>
    </row>
    <row r="128" spans="1:16" ht="12.95">
      <c r="A128" s="867"/>
      <c r="B128" s="867"/>
      <c r="C128" s="2928" t="s">
        <v>39</v>
      </c>
      <c r="D128" s="2934">
        <v>0</v>
      </c>
      <c r="E128" s="2934">
        <v>0</v>
      </c>
      <c r="F128" s="2934">
        <v>0</v>
      </c>
      <c r="G128" s="2935">
        <f t="shared" si="1"/>
        <v>0</v>
      </c>
      <c r="H128" s="867"/>
      <c r="I128" s="867"/>
      <c r="J128" s="867"/>
      <c r="K128" s="867"/>
      <c r="L128" s="873"/>
      <c r="M128" s="867"/>
      <c r="N128" s="873"/>
      <c r="O128" s="873"/>
      <c r="P128" s="873"/>
    </row>
    <row r="129" spans="1:16" ht="12.95">
      <c r="A129" s="867"/>
      <c r="B129" s="867"/>
      <c r="C129" s="2928" t="s">
        <v>39</v>
      </c>
      <c r="D129" s="2934">
        <v>0</v>
      </c>
      <c r="E129" s="2934">
        <v>0</v>
      </c>
      <c r="F129" s="2934">
        <v>0</v>
      </c>
      <c r="G129" s="2935">
        <f>D129+E129+F129</f>
        <v>0</v>
      </c>
      <c r="H129" s="867"/>
      <c r="I129" s="867"/>
      <c r="J129" s="867"/>
      <c r="K129" s="867"/>
      <c r="L129" s="873"/>
      <c r="M129" s="867"/>
      <c r="N129" s="873"/>
      <c r="O129" s="873"/>
      <c r="P129" s="873"/>
    </row>
    <row r="130" spans="1:16" ht="13.5" thickBot="1">
      <c r="A130" s="867"/>
      <c r="B130" s="867"/>
      <c r="C130" s="2929" t="s">
        <v>39</v>
      </c>
      <c r="D130" s="2936">
        <v>0</v>
      </c>
      <c r="E130" s="2936">
        <v>0</v>
      </c>
      <c r="F130" s="2936">
        <v>0</v>
      </c>
      <c r="G130" s="2937">
        <f>D130+E130+F130</f>
        <v>0</v>
      </c>
      <c r="H130" s="867"/>
      <c r="I130" s="867"/>
      <c r="J130" s="867"/>
      <c r="K130" s="867"/>
      <c r="L130" s="873"/>
      <c r="M130" s="867"/>
      <c r="N130" s="873"/>
      <c r="O130" s="873"/>
      <c r="P130" s="873"/>
    </row>
    <row r="131" spans="1:16" ht="13.5" thickBot="1">
      <c r="A131" s="867"/>
      <c r="B131" s="867"/>
      <c r="C131" s="1374" t="s">
        <v>516</v>
      </c>
      <c r="D131" s="2938">
        <f>SUM(D126:D130)</f>
        <v>0</v>
      </c>
      <c r="E131" s="2938">
        <f>SUM(E126:E130)</f>
        <v>0</v>
      </c>
      <c r="F131" s="2938">
        <f>SUM(F126:F130)</f>
        <v>0</v>
      </c>
      <c r="G131" s="2939">
        <f>SUM(G126:G130)</f>
        <v>0</v>
      </c>
      <c r="H131" s="867"/>
      <c r="I131" s="867"/>
      <c r="J131" s="867"/>
      <c r="K131" s="867"/>
      <c r="L131" s="873"/>
      <c r="M131" s="867"/>
      <c r="N131" s="873"/>
      <c r="O131" s="873"/>
      <c r="P131" s="873"/>
    </row>
    <row r="132" spans="1:16">
      <c r="A132" s="867"/>
      <c r="B132" s="867"/>
      <c r="C132" s="867"/>
      <c r="D132" s="867"/>
      <c r="E132" s="867"/>
      <c r="F132" s="867"/>
      <c r="G132" s="867"/>
      <c r="H132" s="867"/>
      <c r="I132" s="867"/>
      <c r="J132" s="867"/>
      <c r="K132" s="867"/>
      <c r="L132" s="873"/>
      <c r="M132" s="867"/>
      <c r="N132" s="873"/>
      <c r="O132" s="873"/>
      <c r="P132" s="873"/>
    </row>
    <row r="133" spans="1:16" ht="13.5" thickBot="1">
      <c r="A133" s="867"/>
      <c r="B133" s="867"/>
      <c r="C133" s="107" t="s">
        <v>524</v>
      </c>
      <c r="D133" s="867"/>
      <c r="E133" s="867"/>
      <c r="F133" s="867"/>
      <c r="G133" s="867"/>
      <c r="H133" s="867"/>
      <c r="I133" s="867"/>
      <c r="J133" s="867"/>
      <c r="K133" s="867"/>
      <c r="L133" s="873"/>
      <c r="M133" s="867"/>
      <c r="N133" s="873"/>
      <c r="O133" s="873"/>
      <c r="P133" s="873"/>
    </row>
    <row r="134" spans="1:16" ht="15.75" customHeight="1" thickBot="1">
      <c r="A134" s="867"/>
      <c r="B134" s="867"/>
      <c r="C134" s="3049"/>
      <c r="D134" s="3050"/>
      <c r="E134" s="3050"/>
      <c r="F134" s="3050"/>
      <c r="G134" s="3050"/>
      <c r="H134" s="3050"/>
      <c r="I134" s="3050"/>
      <c r="J134" s="3050"/>
      <c r="K134" s="3050"/>
      <c r="L134" s="3051"/>
      <c r="M134" s="867"/>
      <c r="N134" s="873"/>
      <c r="O134" s="873"/>
      <c r="P134" s="873"/>
    </row>
    <row r="135" spans="1:16">
      <c r="A135" s="867"/>
      <c r="B135" s="867"/>
      <c r="C135" s="867"/>
      <c r="D135" s="867"/>
      <c r="E135" s="867"/>
      <c r="F135" s="867"/>
      <c r="G135" s="867"/>
      <c r="H135" s="867"/>
      <c r="I135" s="867"/>
      <c r="J135" s="867"/>
      <c r="K135" s="867"/>
      <c r="L135" s="867"/>
      <c r="M135" s="873"/>
      <c r="N135" s="873"/>
      <c r="O135" s="873"/>
      <c r="P135" s="873"/>
    </row>
    <row r="136" spans="1:16">
      <c r="A136" s="867"/>
      <c r="B136" s="867"/>
      <c r="C136" s="867"/>
      <c r="D136" s="867"/>
      <c r="E136" s="867"/>
      <c r="F136" s="867"/>
      <c r="G136" s="867"/>
      <c r="H136" s="867"/>
      <c r="I136" s="867"/>
      <c r="J136" s="867"/>
      <c r="K136" s="867"/>
      <c r="L136" s="867"/>
      <c r="M136" s="873"/>
      <c r="N136" s="873"/>
      <c r="O136" s="873"/>
      <c r="P136" s="873"/>
    </row>
    <row r="137" spans="1:16">
      <c r="A137" s="867"/>
      <c r="B137" s="867"/>
      <c r="C137" s="867"/>
      <c r="D137" s="867"/>
      <c r="E137" s="867"/>
      <c r="F137" s="867"/>
      <c r="G137" s="867"/>
      <c r="H137" s="867"/>
      <c r="I137" s="867"/>
      <c r="J137" s="867"/>
      <c r="K137" s="867"/>
      <c r="L137" s="867"/>
      <c r="M137" s="873"/>
      <c r="N137" s="873"/>
      <c r="O137" s="873"/>
      <c r="P137" s="873"/>
    </row>
    <row r="138" spans="1:16" ht="12.95">
      <c r="A138" s="107" t="s">
        <v>525</v>
      </c>
      <c r="B138" s="867"/>
      <c r="C138" s="867"/>
      <c r="D138" s="867"/>
      <c r="E138" s="867"/>
      <c r="F138" s="867"/>
      <c r="G138" s="867"/>
      <c r="H138" s="867"/>
      <c r="I138" s="867"/>
      <c r="J138" s="867"/>
      <c r="K138" s="867"/>
      <c r="L138" s="876"/>
      <c r="M138" s="877"/>
      <c r="N138" s="877"/>
      <c r="O138" s="877"/>
      <c r="P138" s="877"/>
    </row>
    <row r="139" spans="1:16" ht="12.95">
      <c r="A139" s="107"/>
      <c r="B139" s="867"/>
      <c r="C139" s="867"/>
      <c r="D139" s="867"/>
      <c r="E139" s="867"/>
      <c r="F139" s="867"/>
      <c r="G139" s="867"/>
      <c r="H139" s="867"/>
      <c r="I139" s="867"/>
      <c r="J139" s="867"/>
      <c r="K139" s="867"/>
      <c r="L139" s="876"/>
      <c r="M139" s="877"/>
      <c r="N139" s="877"/>
      <c r="O139" s="877"/>
      <c r="P139" s="877"/>
    </row>
    <row r="140" spans="1:16" ht="12.95">
      <c r="A140" s="107"/>
      <c r="B140" s="867" t="s">
        <v>526</v>
      </c>
      <c r="C140" s="867"/>
      <c r="D140" s="867"/>
      <c r="E140" s="867"/>
      <c r="F140" s="867"/>
      <c r="G140" s="867"/>
      <c r="H140" s="867"/>
      <c r="I140" s="867"/>
      <c r="J140" s="867"/>
      <c r="K140" s="867"/>
      <c r="L140" s="876"/>
      <c r="M140" s="877"/>
      <c r="N140" s="877"/>
      <c r="O140" s="877"/>
      <c r="P140" s="877"/>
    </row>
    <row r="141" spans="1:16">
      <c r="A141" s="867"/>
      <c r="B141" s="867"/>
      <c r="C141" s="867"/>
      <c r="D141" s="867"/>
      <c r="E141" s="867"/>
      <c r="F141" s="867"/>
      <c r="G141" s="867"/>
      <c r="H141" s="867"/>
      <c r="I141" s="867"/>
      <c r="J141" s="867"/>
      <c r="K141" s="867"/>
      <c r="L141" s="876"/>
      <c r="M141" s="877"/>
      <c r="N141" s="877"/>
      <c r="O141" s="877"/>
      <c r="P141" s="877"/>
    </row>
    <row r="142" spans="1:16" ht="12.95" thickBot="1">
      <c r="A142" s="867"/>
      <c r="B142" s="867"/>
      <c r="C142" s="867"/>
      <c r="D142" s="867"/>
      <c r="E142" s="867"/>
      <c r="F142" s="867"/>
      <c r="G142" s="867"/>
      <c r="H142" s="867"/>
      <c r="I142" s="867"/>
      <c r="J142" s="867"/>
      <c r="K142" s="867"/>
      <c r="L142" s="876"/>
      <c r="M142" s="877"/>
      <c r="N142" s="877"/>
      <c r="O142" s="877"/>
      <c r="P142" s="877"/>
    </row>
    <row r="143" spans="1:16" ht="13.5" thickBot="1">
      <c r="A143" s="867"/>
      <c r="B143" s="867"/>
      <c r="C143" s="107" t="s">
        <v>527</v>
      </c>
      <c r="D143" s="878">
        <f>'Financial Viability E'!C14</f>
        <v>0</v>
      </c>
      <c r="E143" s="3042" t="str">
        <f>IF(D143=0,"",IF(D143&gt;=1,"In compliance, no explanation required",IF(D143&lt;1,"Out of compliance, explanation required below:","")))</f>
        <v/>
      </c>
      <c r="F143" s="3042"/>
      <c r="G143" s="113"/>
      <c r="H143" s="867"/>
      <c r="I143" s="867"/>
      <c r="J143" s="867"/>
      <c r="K143" s="876"/>
      <c r="L143" s="877"/>
      <c r="M143" s="877"/>
      <c r="N143" s="867"/>
      <c r="O143" s="877"/>
      <c r="P143" s="877"/>
    </row>
    <row r="144" spans="1:16" ht="12.95">
      <c r="A144" s="867"/>
      <c r="B144" s="867"/>
      <c r="C144" s="114" t="s">
        <v>528</v>
      </c>
      <c r="D144" s="867"/>
      <c r="E144" s="867"/>
      <c r="F144" s="867"/>
      <c r="G144" s="867"/>
      <c r="H144" s="867"/>
      <c r="I144" s="867"/>
      <c r="J144" s="867"/>
      <c r="K144" s="876"/>
      <c r="L144" s="877"/>
      <c r="M144" s="877"/>
      <c r="N144" s="867"/>
      <c r="O144" s="877"/>
      <c r="P144" s="877"/>
    </row>
    <row r="145" spans="1:16" ht="12.95" thickBot="1">
      <c r="A145" s="867"/>
      <c r="B145" s="867"/>
      <c r="C145" s="867"/>
      <c r="D145" s="867" t="s">
        <v>529</v>
      </c>
      <c r="E145" s="867"/>
      <c r="F145" s="867"/>
      <c r="G145" s="867"/>
      <c r="H145" s="867"/>
      <c r="I145" s="867"/>
      <c r="J145" s="867"/>
      <c r="K145" s="876"/>
      <c r="L145" s="877"/>
      <c r="M145" s="877"/>
      <c r="N145" s="867"/>
      <c r="O145" s="877"/>
      <c r="P145" s="877"/>
    </row>
    <row r="146" spans="1:16" ht="15.75" customHeight="1" thickBot="1">
      <c r="A146" s="867"/>
      <c r="B146" s="867"/>
      <c r="C146" s="867"/>
      <c r="D146" s="3049"/>
      <c r="E146" s="3050"/>
      <c r="F146" s="3050"/>
      <c r="G146" s="3050"/>
      <c r="H146" s="3050"/>
      <c r="I146" s="3050"/>
      <c r="J146" s="3050"/>
      <c r="K146" s="3050"/>
      <c r="L146" s="3051"/>
      <c r="M146" s="877"/>
      <c r="N146" s="867"/>
      <c r="O146" s="877"/>
      <c r="P146" s="877"/>
    </row>
    <row r="147" spans="1:16">
      <c r="A147" s="867"/>
      <c r="B147" s="867"/>
      <c r="C147" s="867"/>
      <c r="D147" s="867"/>
      <c r="E147" s="867"/>
      <c r="F147" s="867"/>
      <c r="G147" s="867"/>
      <c r="H147" s="867"/>
      <c r="I147" s="867"/>
      <c r="J147" s="867"/>
      <c r="K147" s="876"/>
      <c r="L147" s="877"/>
      <c r="M147" s="877"/>
      <c r="N147" s="867"/>
      <c r="O147" s="877"/>
      <c r="P147" s="877"/>
    </row>
    <row r="148" spans="1:16">
      <c r="A148" s="867"/>
      <c r="B148" s="867"/>
      <c r="C148" s="867"/>
      <c r="D148" s="867"/>
      <c r="E148" s="867"/>
      <c r="F148" s="867"/>
      <c r="G148" s="867"/>
      <c r="H148" s="867"/>
      <c r="I148" s="867"/>
      <c r="J148" s="867"/>
      <c r="K148" s="876"/>
      <c r="L148" s="877"/>
      <c r="M148" s="877"/>
      <c r="N148" s="867"/>
      <c r="O148" s="877"/>
      <c r="P148" s="877"/>
    </row>
    <row r="149" spans="1:16" ht="12.95" thickBot="1">
      <c r="A149" s="867"/>
      <c r="B149" s="867"/>
      <c r="C149" s="867"/>
      <c r="D149" s="867" t="s">
        <v>530</v>
      </c>
      <c r="E149" s="867"/>
      <c r="F149" s="867"/>
      <c r="G149" s="867"/>
      <c r="H149" s="867"/>
      <c r="I149" s="867"/>
      <c r="J149" s="867"/>
      <c r="K149" s="876"/>
      <c r="L149" s="877"/>
      <c r="M149" s="877"/>
      <c r="N149" s="867"/>
      <c r="O149" s="877"/>
      <c r="P149" s="877"/>
    </row>
    <row r="150" spans="1:16" ht="15.75" customHeight="1" thickBot="1">
      <c r="A150" s="867"/>
      <c r="B150" s="867"/>
      <c r="C150" s="867"/>
      <c r="D150" s="3049"/>
      <c r="E150" s="3050"/>
      <c r="F150" s="3050"/>
      <c r="G150" s="3050"/>
      <c r="H150" s="3050"/>
      <c r="I150" s="3050"/>
      <c r="J150" s="3050"/>
      <c r="K150" s="3050"/>
      <c r="L150" s="3051"/>
      <c r="M150" s="877"/>
      <c r="N150" s="867"/>
      <c r="O150" s="877"/>
      <c r="P150" s="877"/>
    </row>
    <row r="151" spans="1:16">
      <c r="A151" s="867"/>
      <c r="B151" s="867"/>
      <c r="C151" s="867"/>
      <c r="D151" s="867"/>
      <c r="E151" s="867"/>
      <c r="F151" s="867"/>
      <c r="G151" s="867"/>
      <c r="H151" s="867"/>
      <c r="I151" s="867"/>
      <c r="J151" s="867"/>
      <c r="K151" s="876"/>
      <c r="L151" s="877"/>
      <c r="M151" s="877"/>
      <c r="N151" s="867"/>
      <c r="O151" s="877"/>
      <c r="P151" s="877"/>
    </row>
    <row r="152" spans="1:16">
      <c r="A152" s="867"/>
      <c r="B152" s="867"/>
      <c r="C152" s="867"/>
      <c r="D152" s="867"/>
      <c r="E152" s="867"/>
      <c r="F152" s="867"/>
      <c r="G152" s="867"/>
      <c r="H152" s="867"/>
      <c r="I152" s="867"/>
      <c r="J152" s="867"/>
      <c r="K152" s="876"/>
      <c r="L152" s="877"/>
      <c r="M152" s="877"/>
      <c r="N152" s="867"/>
      <c r="O152" s="877"/>
      <c r="P152" s="877"/>
    </row>
    <row r="153" spans="1:16" ht="13.5" thickBot="1">
      <c r="A153" s="867"/>
      <c r="B153" s="867"/>
      <c r="C153" s="197" t="s">
        <v>531</v>
      </c>
      <c r="E153" s="867"/>
      <c r="F153" s="867"/>
      <c r="G153" s="113"/>
      <c r="H153" s="867"/>
      <c r="I153" s="867"/>
      <c r="J153" s="867"/>
      <c r="K153" s="876"/>
      <c r="L153" s="877"/>
      <c r="M153" s="877"/>
      <c r="N153" s="867"/>
      <c r="O153" s="877"/>
      <c r="P153" s="877"/>
    </row>
    <row r="154" spans="1:16" ht="13.5" thickBot="1">
      <c r="A154" s="867"/>
      <c r="B154" s="867"/>
      <c r="C154" s="2746" t="s">
        <v>532</v>
      </c>
      <c r="D154" s="879">
        <f>'Financial Viability E'!C34</f>
        <v>0</v>
      </c>
      <c r="E154" s="3042" t="str">
        <f>IF(D154=0,"",IF(D154&gt;=0,"In compliance, no explanation required",IF(D154&lt;0,"Out of compliance, explanation required below:","")))</f>
        <v/>
      </c>
      <c r="F154" s="3042"/>
      <c r="G154" s="867"/>
      <c r="H154" s="867"/>
      <c r="I154" s="867"/>
      <c r="J154" s="867"/>
      <c r="K154" s="876"/>
      <c r="L154" s="877"/>
      <c r="M154" s="877"/>
      <c r="N154" s="867"/>
      <c r="O154" s="877"/>
      <c r="P154" s="877"/>
    </row>
    <row r="155" spans="1:16" ht="26.25" customHeight="1">
      <c r="A155" s="867"/>
      <c r="B155" s="867"/>
      <c r="C155" s="2836" t="str">
        <f>IF(OR(C2="Care 1st Health Plan Arizona",C2="Arizona Complete Health"),"Required Equity - RBHA TXIX Standard: at least $1,200 per SMI member for Greater Arizona",IF(C2="Mercy Care","Required Equity - RBHA TXIX Standard: at least $1,300 per SMI member for Maricopa County","Required Equity - RBHA TXIX Standard: at least"))</f>
        <v>Required Equity - RBHA TXIX Standard: at least $1,200 per SMI member for Greater Arizona</v>
      </c>
      <c r="D155" s="867"/>
      <c r="E155" s="867"/>
      <c r="F155" s="867"/>
      <c r="G155" s="867"/>
      <c r="H155" s="867"/>
      <c r="I155" s="867"/>
      <c r="J155" s="867"/>
      <c r="K155" s="876"/>
      <c r="L155" s="877"/>
      <c r="M155" s="877"/>
      <c r="N155" s="867"/>
      <c r="O155" s="877"/>
      <c r="P155" s="877"/>
    </row>
    <row r="156" spans="1:16" ht="13.5" thickBot="1">
      <c r="A156" s="867"/>
      <c r="B156" s="867"/>
      <c r="C156" s="2837"/>
      <c r="D156" s="867" t="s">
        <v>529</v>
      </c>
      <c r="E156" s="867"/>
      <c r="F156" s="867"/>
      <c r="G156" s="867"/>
      <c r="H156" s="867"/>
      <c r="I156" s="867"/>
      <c r="J156" s="867"/>
      <c r="K156" s="876"/>
      <c r="L156" s="877"/>
      <c r="M156" s="877"/>
      <c r="N156" s="867"/>
      <c r="O156" s="877"/>
      <c r="P156" s="877"/>
    </row>
    <row r="157" spans="1:16" ht="15.75" customHeight="1" thickBot="1">
      <c r="A157" s="867"/>
      <c r="B157" s="867"/>
      <c r="C157" s="867"/>
      <c r="D157" s="3049"/>
      <c r="E157" s="3050"/>
      <c r="F157" s="3050"/>
      <c r="G157" s="3050"/>
      <c r="H157" s="3050"/>
      <c r="I157" s="3050"/>
      <c r="J157" s="3050"/>
      <c r="K157" s="3050"/>
      <c r="L157" s="3051"/>
      <c r="M157" s="877"/>
      <c r="N157" s="867"/>
      <c r="O157" s="877"/>
      <c r="P157" s="877"/>
    </row>
    <row r="158" spans="1:16">
      <c r="A158" s="867"/>
      <c r="B158" s="867"/>
      <c r="C158" s="867"/>
      <c r="D158" s="867"/>
      <c r="E158" s="867"/>
      <c r="F158" s="867"/>
      <c r="G158" s="867"/>
      <c r="H158" s="867"/>
      <c r="I158" s="867"/>
      <c r="J158" s="867"/>
      <c r="K158" s="876"/>
      <c r="L158" s="877"/>
      <c r="M158" s="877"/>
      <c r="N158" s="867"/>
      <c r="O158" s="877"/>
      <c r="P158" s="877"/>
    </row>
    <row r="159" spans="1:16">
      <c r="A159" s="867"/>
      <c r="B159" s="867"/>
      <c r="C159" s="867"/>
      <c r="D159" s="867"/>
      <c r="E159" s="867"/>
      <c r="F159" s="867"/>
      <c r="G159" s="867"/>
      <c r="H159" s="867"/>
      <c r="I159" s="867"/>
      <c r="J159" s="867"/>
      <c r="K159" s="876"/>
      <c r="L159" s="877"/>
      <c r="M159" s="877"/>
      <c r="N159" s="867"/>
      <c r="O159" s="877"/>
      <c r="P159" s="877"/>
    </row>
    <row r="160" spans="1:16" ht="12.95" thickBot="1">
      <c r="A160" s="867"/>
      <c r="B160" s="867"/>
      <c r="C160" s="867"/>
      <c r="D160" s="867" t="s">
        <v>530</v>
      </c>
      <c r="E160" s="867"/>
      <c r="F160" s="867"/>
      <c r="G160" s="867"/>
      <c r="H160" s="867"/>
      <c r="I160" s="867"/>
      <c r="J160" s="867"/>
      <c r="K160" s="876"/>
      <c r="L160" s="877"/>
      <c r="M160" s="877"/>
      <c r="N160" s="867"/>
      <c r="O160" s="877"/>
      <c r="P160" s="877"/>
    </row>
    <row r="161" spans="1:16" ht="15.75" customHeight="1" thickBot="1">
      <c r="A161" s="867"/>
      <c r="B161" s="867"/>
      <c r="C161" s="867"/>
      <c r="D161" s="3049"/>
      <c r="E161" s="3050"/>
      <c r="F161" s="3050"/>
      <c r="G161" s="3050"/>
      <c r="H161" s="3050"/>
      <c r="I161" s="3050"/>
      <c r="J161" s="3050"/>
      <c r="K161" s="3050"/>
      <c r="L161" s="3051"/>
      <c r="M161" s="877"/>
      <c r="N161" s="867"/>
      <c r="O161" s="877"/>
      <c r="P161" s="877"/>
    </row>
    <row r="162" spans="1:16">
      <c r="A162" s="867"/>
      <c r="B162" s="867"/>
      <c r="C162" s="867"/>
      <c r="D162" s="867"/>
      <c r="E162" s="867"/>
      <c r="F162" s="867"/>
      <c r="G162" s="867"/>
      <c r="H162" s="867"/>
      <c r="I162" s="867"/>
      <c r="J162" s="867"/>
      <c r="K162" s="876"/>
      <c r="L162" s="877"/>
      <c r="M162" s="877"/>
      <c r="N162" s="867"/>
      <c r="O162" s="877"/>
      <c r="P162" s="877"/>
    </row>
    <row r="163" spans="1:16" ht="12.95" thickBot="1">
      <c r="A163" s="867"/>
      <c r="B163" s="867"/>
      <c r="C163" s="867"/>
      <c r="D163" s="867"/>
      <c r="E163" s="867"/>
      <c r="F163" s="867"/>
      <c r="G163" s="867"/>
      <c r="H163" s="867"/>
      <c r="I163" s="867"/>
      <c r="J163" s="867"/>
      <c r="K163" s="876"/>
      <c r="L163" s="877"/>
      <c r="M163" s="877"/>
      <c r="N163" s="867"/>
      <c r="O163" s="877"/>
      <c r="P163" s="877"/>
    </row>
    <row r="164" spans="1:16" ht="13.5" thickBot="1">
      <c r="A164" s="867"/>
      <c r="B164" s="867"/>
      <c r="C164" s="107" t="s">
        <v>533</v>
      </c>
      <c r="D164" s="880">
        <f>'Financial Viability E'!C48</f>
        <v>0</v>
      </c>
      <c r="E164" s="3042" t="str">
        <f>IF(D164=0,"",IF(D164&lt;=10%,"In compliance, no explanation required",IF(D164&gt;10%,"Out of compliance, explanation required below:","")))</f>
        <v/>
      </c>
      <c r="F164" s="3042"/>
      <c r="G164" s="113"/>
      <c r="H164" s="867"/>
      <c r="I164" s="867"/>
      <c r="J164" s="867"/>
      <c r="K164" s="876"/>
      <c r="L164" s="877"/>
      <c r="M164" s="877"/>
      <c r="N164" s="867"/>
      <c r="O164" s="877"/>
      <c r="P164" s="877"/>
    </row>
    <row r="165" spans="1:16" ht="12.95">
      <c r="A165" s="867"/>
      <c r="B165" s="867"/>
      <c r="C165" s="114" t="s">
        <v>534</v>
      </c>
      <c r="D165" s="867"/>
      <c r="E165" s="867"/>
      <c r="F165" s="867"/>
      <c r="G165" s="867"/>
      <c r="H165" s="867"/>
      <c r="I165" s="867"/>
      <c r="J165" s="867"/>
      <c r="K165" s="876"/>
      <c r="L165" s="877"/>
      <c r="M165" s="877"/>
      <c r="N165" s="867"/>
      <c r="O165" s="877"/>
      <c r="P165" s="877"/>
    </row>
    <row r="166" spans="1:16" ht="12.95" thickBot="1">
      <c r="A166" s="867"/>
      <c r="B166" s="867"/>
      <c r="C166" s="867"/>
      <c r="D166" s="867" t="s">
        <v>529</v>
      </c>
      <c r="E166" s="867"/>
      <c r="F166" s="867"/>
      <c r="G166" s="867"/>
      <c r="H166" s="867"/>
      <c r="I166" s="867"/>
      <c r="J166" s="867"/>
      <c r="K166" s="876"/>
      <c r="L166" s="877"/>
      <c r="M166" s="877"/>
      <c r="N166" s="867"/>
      <c r="O166" s="877"/>
      <c r="P166" s="877"/>
    </row>
    <row r="167" spans="1:16" ht="15.75" customHeight="1" thickBot="1">
      <c r="A167" s="867"/>
      <c r="B167" s="867"/>
      <c r="C167" s="867"/>
      <c r="D167" s="3049"/>
      <c r="E167" s="3050"/>
      <c r="F167" s="3050"/>
      <c r="G167" s="3050"/>
      <c r="H167" s="3050"/>
      <c r="I167" s="3050"/>
      <c r="J167" s="3050"/>
      <c r="K167" s="3050"/>
      <c r="L167" s="3051"/>
      <c r="M167" s="877"/>
      <c r="N167" s="867"/>
      <c r="O167" s="877"/>
      <c r="P167" s="877"/>
    </row>
    <row r="168" spans="1:16">
      <c r="A168" s="867"/>
      <c r="B168" s="867"/>
      <c r="C168" s="867"/>
      <c r="D168" s="867"/>
      <c r="E168" s="867"/>
      <c r="F168" s="867"/>
      <c r="G168" s="867"/>
      <c r="H168" s="867"/>
      <c r="I168" s="867"/>
      <c r="J168" s="867"/>
      <c r="K168" s="876"/>
      <c r="L168" s="877"/>
      <c r="M168" s="877"/>
      <c r="N168" s="867"/>
      <c r="O168" s="877"/>
      <c r="P168" s="877"/>
    </row>
    <row r="169" spans="1:16">
      <c r="A169" s="867"/>
      <c r="B169" s="867"/>
      <c r="C169" s="867"/>
      <c r="D169" s="867"/>
      <c r="E169" s="867"/>
      <c r="F169" s="867"/>
      <c r="G169" s="867"/>
      <c r="H169" s="867"/>
      <c r="I169" s="867"/>
      <c r="J169" s="867"/>
      <c r="K169" s="876"/>
      <c r="L169" s="877"/>
      <c r="M169" s="877"/>
      <c r="N169" s="867"/>
      <c r="O169" s="877"/>
      <c r="P169" s="877"/>
    </row>
    <row r="170" spans="1:16" ht="12.95" thickBot="1">
      <c r="A170" s="867"/>
      <c r="B170" s="867"/>
      <c r="C170" s="867"/>
      <c r="D170" s="867" t="s">
        <v>530</v>
      </c>
      <c r="E170" s="867"/>
      <c r="F170" s="867"/>
      <c r="G170" s="867"/>
      <c r="H170" s="867"/>
      <c r="I170" s="867"/>
      <c r="J170" s="867"/>
      <c r="K170" s="876"/>
      <c r="L170" s="877"/>
      <c r="M170" s="877"/>
      <c r="N170" s="867"/>
      <c r="O170" s="877"/>
      <c r="P170" s="877"/>
    </row>
    <row r="171" spans="1:16" ht="15.75" customHeight="1" thickBot="1">
      <c r="A171" s="867"/>
      <c r="B171" s="867"/>
      <c r="C171" s="867"/>
      <c r="D171" s="3049"/>
      <c r="E171" s="3050"/>
      <c r="F171" s="3050"/>
      <c r="G171" s="3050"/>
      <c r="H171" s="3050"/>
      <c r="I171" s="3050"/>
      <c r="J171" s="3050"/>
      <c r="K171" s="3050"/>
      <c r="L171" s="3051"/>
      <c r="M171" s="877"/>
      <c r="N171" s="867"/>
      <c r="O171" s="877"/>
      <c r="P171" s="877"/>
    </row>
    <row r="172" spans="1:16">
      <c r="A172" s="867"/>
      <c r="B172" s="867"/>
      <c r="C172" s="867"/>
      <c r="D172" s="867"/>
      <c r="E172" s="867"/>
      <c r="F172" s="867"/>
      <c r="G172" s="867"/>
      <c r="H172" s="867"/>
      <c r="I172" s="867"/>
      <c r="J172" s="867"/>
      <c r="K172" s="876"/>
      <c r="L172" s="877"/>
      <c r="M172" s="877"/>
      <c r="N172" s="867"/>
      <c r="O172" s="877"/>
      <c r="P172" s="877"/>
    </row>
    <row r="173" spans="1:16" ht="12.95" thickBot="1">
      <c r="A173" s="867"/>
      <c r="B173" s="867"/>
      <c r="C173" s="867"/>
      <c r="D173" s="867"/>
      <c r="E173" s="867"/>
      <c r="F173" s="867"/>
      <c r="G173" s="867"/>
      <c r="H173" s="867"/>
      <c r="I173" s="867"/>
      <c r="J173" s="867"/>
      <c r="K173" s="876"/>
      <c r="L173" s="877"/>
      <c r="M173" s="877"/>
      <c r="N173" s="867"/>
      <c r="O173" s="877"/>
      <c r="P173" s="877"/>
    </row>
    <row r="174" spans="1:16" ht="13.5" thickBot="1">
      <c r="A174" s="867"/>
      <c r="B174" s="867"/>
      <c r="C174" s="107" t="s">
        <v>535</v>
      </c>
      <c r="D174" s="880">
        <f>'Financial Viability E'!C66</f>
        <v>0</v>
      </c>
      <c r="E174" s="3042" t="str">
        <f>IF(D174=0,"",IF(D174&lt;=8%,"In compliance, no explanation required",IF(D174&gt;8%,"Out of compliance, explanation required below:","")))</f>
        <v/>
      </c>
      <c r="F174" s="3042"/>
      <c r="G174" s="113"/>
      <c r="H174" s="867"/>
      <c r="I174" s="867"/>
      <c r="J174" s="867"/>
      <c r="K174" s="876"/>
      <c r="L174" s="877"/>
      <c r="M174" s="877"/>
      <c r="N174" s="867"/>
      <c r="O174" s="877"/>
      <c r="P174" s="877"/>
    </row>
    <row r="175" spans="1:16" ht="12.95">
      <c r="A175" s="867"/>
      <c r="B175" s="867"/>
      <c r="C175" s="114" t="s">
        <v>536</v>
      </c>
      <c r="D175" s="867"/>
      <c r="E175" s="867"/>
      <c r="F175" s="867"/>
      <c r="G175" s="867"/>
      <c r="H175" s="867"/>
      <c r="I175" s="867"/>
      <c r="J175" s="867"/>
      <c r="K175" s="876"/>
      <c r="L175" s="877"/>
      <c r="M175" s="877"/>
      <c r="N175" s="867"/>
      <c r="O175" s="877"/>
      <c r="P175" s="877"/>
    </row>
    <row r="176" spans="1:16" ht="12.95" thickBot="1">
      <c r="A176" s="867"/>
      <c r="B176" s="867"/>
      <c r="C176" s="867"/>
      <c r="D176" s="867" t="s">
        <v>529</v>
      </c>
      <c r="E176" s="867"/>
      <c r="F176" s="867"/>
      <c r="G176" s="867"/>
      <c r="H176" s="867"/>
      <c r="I176" s="867"/>
      <c r="J176" s="867"/>
      <c r="K176" s="876"/>
      <c r="L176" s="877"/>
      <c r="M176" s="877"/>
      <c r="N176" s="867"/>
      <c r="O176" s="877"/>
      <c r="P176" s="877"/>
    </row>
    <row r="177" spans="1:16" ht="15.75" customHeight="1" thickBot="1">
      <c r="A177" s="867"/>
      <c r="B177" s="867"/>
      <c r="C177" s="867"/>
      <c r="D177" s="3049"/>
      <c r="E177" s="3050"/>
      <c r="F177" s="3050"/>
      <c r="G177" s="3050"/>
      <c r="H177" s="3050"/>
      <c r="I177" s="3050"/>
      <c r="J177" s="3050"/>
      <c r="K177" s="3050"/>
      <c r="L177" s="3051"/>
      <c r="M177" s="877"/>
      <c r="N177" s="867"/>
      <c r="O177" s="877"/>
      <c r="P177" s="877"/>
    </row>
    <row r="178" spans="1:16">
      <c r="A178" s="867"/>
      <c r="B178" s="867"/>
      <c r="C178" s="867"/>
      <c r="D178" s="867"/>
      <c r="E178" s="867"/>
      <c r="F178" s="867"/>
      <c r="G178" s="867"/>
      <c r="H178" s="867"/>
      <c r="I178" s="867"/>
      <c r="J178" s="867"/>
      <c r="K178" s="876"/>
      <c r="L178" s="877"/>
      <c r="M178" s="877"/>
      <c r="N178" s="867"/>
      <c r="O178" s="877"/>
      <c r="P178" s="877"/>
    </row>
    <row r="179" spans="1:16">
      <c r="A179" s="867"/>
      <c r="B179" s="867"/>
      <c r="C179" s="867"/>
      <c r="D179" s="867"/>
      <c r="E179" s="867"/>
      <c r="F179" s="867"/>
      <c r="G179" s="867"/>
      <c r="H179" s="867"/>
      <c r="I179" s="867"/>
      <c r="J179" s="867"/>
      <c r="K179" s="876"/>
      <c r="L179" s="877"/>
      <c r="M179" s="877"/>
      <c r="N179" s="867"/>
      <c r="O179" s="877"/>
      <c r="P179" s="877"/>
    </row>
    <row r="180" spans="1:16" ht="12.95" thickBot="1">
      <c r="A180" s="867"/>
      <c r="B180" s="867"/>
      <c r="C180" s="867"/>
      <c r="D180" s="867" t="s">
        <v>530</v>
      </c>
      <c r="E180" s="867"/>
      <c r="F180" s="867"/>
      <c r="G180" s="867"/>
      <c r="H180" s="867"/>
      <c r="I180" s="867"/>
      <c r="J180" s="867"/>
      <c r="K180" s="876"/>
      <c r="L180" s="877"/>
      <c r="M180" s="877"/>
      <c r="N180" s="867"/>
      <c r="O180" s="877"/>
      <c r="P180" s="877"/>
    </row>
    <row r="181" spans="1:16" ht="15.75" customHeight="1" thickBot="1">
      <c r="A181" s="867"/>
      <c r="B181" s="867"/>
      <c r="C181" s="867"/>
      <c r="D181" s="3049"/>
      <c r="E181" s="3050"/>
      <c r="F181" s="3050"/>
      <c r="G181" s="3050"/>
      <c r="H181" s="3050"/>
      <c r="I181" s="3050"/>
      <c r="J181" s="3050"/>
      <c r="K181" s="3050"/>
      <c r="L181" s="3051"/>
      <c r="M181" s="877"/>
      <c r="N181" s="867"/>
      <c r="O181" s="877"/>
      <c r="P181" s="877"/>
    </row>
    <row r="182" spans="1:16">
      <c r="A182" s="867"/>
      <c r="B182" s="867"/>
      <c r="C182" s="867"/>
      <c r="D182" s="867"/>
      <c r="E182" s="867"/>
      <c r="F182" s="867"/>
      <c r="G182" s="867"/>
      <c r="H182" s="867"/>
      <c r="I182" s="867"/>
      <c r="J182" s="867"/>
      <c r="K182" s="876"/>
      <c r="L182" s="877"/>
      <c r="M182" s="877"/>
      <c r="N182" s="867"/>
      <c r="O182" s="877"/>
      <c r="P182" s="877"/>
    </row>
    <row r="183" spans="1:16" ht="12.95" thickBot="1">
      <c r="A183" s="867"/>
      <c r="B183" s="867"/>
      <c r="C183" s="867"/>
      <c r="D183" s="867"/>
      <c r="E183" s="867"/>
      <c r="F183" s="867"/>
      <c r="G183" s="867"/>
      <c r="H183" s="867"/>
      <c r="I183" s="867"/>
      <c r="J183" s="867"/>
      <c r="K183" s="876"/>
      <c r="L183" s="877"/>
      <c r="M183" s="877"/>
      <c r="N183" s="867"/>
      <c r="O183" s="877"/>
      <c r="P183" s="877"/>
    </row>
    <row r="184" spans="1:16" ht="13.5" thickBot="1">
      <c r="A184" s="867"/>
      <c r="B184" s="867"/>
      <c r="C184" s="107" t="s">
        <v>537</v>
      </c>
      <c r="D184" s="881">
        <f>'MLR H-1'!O101</f>
        <v>0</v>
      </c>
      <c r="E184" s="3042" t="str">
        <f>IF(D184=0,"",IF(D184&gt;=85%,"In compliance, no explanation required",IF(D184&lt;85%,"Out of compliance, explanation required below:","")))</f>
        <v/>
      </c>
      <c r="F184" s="3042"/>
      <c r="G184" s="113"/>
      <c r="H184" s="867"/>
      <c r="I184" s="867"/>
      <c r="J184" s="867"/>
      <c r="K184" s="876"/>
      <c r="L184" s="877"/>
      <c r="M184" s="877"/>
      <c r="N184" s="867"/>
      <c r="O184" s="877"/>
      <c r="P184" s="877"/>
    </row>
    <row r="185" spans="1:16" ht="12.95">
      <c r="A185" s="867"/>
      <c r="B185" s="867"/>
      <c r="C185" s="114" t="s">
        <v>538</v>
      </c>
      <c r="D185" s="867"/>
      <c r="E185" s="867"/>
      <c r="F185" s="867"/>
      <c r="G185" s="867"/>
      <c r="H185" s="867"/>
      <c r="I185" s="867"/>
      <c r="J185" s="867"/>
      <c r="K185" s="876"/>
      <c r="L185" s="877"/>
      <c r="M185" s="877"/>
      <c r="N185" s="867"/>
      <c r="O185" s="877"/>
      <c r="P185" s="877"/>
    </row>
    <row r="186" spans="1:16" ht="12.95" thickBot="1">
      <c r="A186" s="867"/>
      <c r="B186" s="867"/>
      <c r="C186" s="867"/>
      <c r="D186" s="867" t="s">
        <v>529</v>
      </c>
      <c r="E186" s="867"/>
      <c r="F186" s="867"/>
      <c r="G186" s="867"/>
      <c r="H186" s="867"/>
      <c r="I186" s="867"/>
      <c r="J186" s="867"/>
      <c r="K186" s="876"/>
      <c r="L186" s="877"/>
      <c r="M186" s="877"/>
      <c r="N186" s="867"/>
      <c r="O186" s="877"/>
      <c r="P186" s="877"/>
    </row>
    <row r="187" spans="1:16" ht="15.75" customHeight="1" thickBot="1">
      <c r="A187" s="867"/>
      <c r="B187" s="867"/>
      <c r="C187" s="867"/>
      <c r="D187" s="3049"/>
      <c r="E187" s="3050"/>
      <c r="F187" s="3050"/>
      <c r="G187" s="3050"/>
      <c r="H187" s="3050"/>
      <c r="I187" s="3050"/>
      <c r="J187" s="3050"/>
      <c r="K187" s="3050"/>
      <c r="L187" s="3051"/>
      <c r="M187" s="877"/>
      <c r="N187" s="867"/>
      <c r="O187" s="877"/>
      <c r="P187" s="877"/>
    </row>
    <row r="188" spans="1:16">
      <c r="A188" s="867"/>
      <c r="B188" s="867"/>
      <c r="C188" s="867"/>
      <c r="D188" s="867"/>
      <c r="E188" s="867"/>
      <c r="F188" s="867"/>
      <c r="G188" s="867"/>
      <c r="H188" s="867"/>
      <c r="I188" s="867"/>
      <c r="J188" s="867"/>
      <c r="K188" s="876"/>
      <c r="L188" s="877"/>
      <c r="M188" s="877"/>
      <c r="N188" s="867"/>
      <c r="O188" s="877"/>
      <c r="P188" s="877"/>
    </row>
    <row r="189" spans="1:16">
      <c r="A189" s="867"/>
      <c r="B189" s="867"/>
      <c r="C189" s="867"/>
      <c r="D189" s="867"/>
      <c r="E189" s="867"/>
      <c r="F189" s="867"/>
      <c r="G189" s="867"/>
      <c r="H189" s="867"/>
      <c r="I189" s="867"/>
      <c r="J189" s="867"/>
      <c r="K189" s="876"/>
      <c r="L189" s="877"/>
      <c r="M189" s="877"/>
      <c r="N189" s="867"/>
      <c r="O189" s="877"/>
      <c r="P189" s="877"/>
    </row>
    <row r="190" spans="1:16" ht="12.95" thickBot="1">
      <c r="A190" s="867"/>
      <c r="B190" s="867"/>
      <c r="C190" s="867"/>
      <c r="D190" s="867" t="s">
        <v>530</v>
      </c>
      <c r="E190" s="867"/>
      <c r="F190" s="867"/>
      <c r="G190" s="867"/>
      <c r="H190" s="867"/>
      <c r="I190" s="867"/>
      <c r="J190" s="867"/>
      <c r="K190" s="876"/>
      <c r="L190" s="877"/>
      <c r="M190" s="877"/>
      <c r="N190" s="867"/>
      <c r="O190" s="877"/>
      <c r="P190" s="877"/>
    </row>
    <row r="191" spans="1:16" ht="15.75" customHeight="1" thickBot="1">
      <c r="A191" s="867"/>
      <c r="B191" s="867"/>
      <c r="C191" s="867"/>
      <c r="D191" s="3049"/>
      <c r="E191" s="3050"/>
      <c r="F191" s="3050"/>
      <c r="G191" s="3050"/>
      <c r="H191" s="3050"/>
      <c r="I191" s="3050"/>
      <c r="J191" s="3050"/>
      <c r="K191" s="3050"/>
      <c r="L191" s="3051"/>
      <c r="M191" s="877"/>
      <c r="N191" s="867"/>
      <c r="O191" s="877"/>
      <c r="P191" s="877"/>
    </row>
    <row r="192" spans="1:16">
      <c r="A192" s="867"/>
      <c r="B192" s="867"/>
      <c r="C192" s="867"/>
      <c r="D192" s="882"/>
      <c r="E192" s="882"/>
      <c r="F192" s="882"/>
      <c r="G192" s="882"/>
      <c r="H192" s="882"/>
      <c r="I192" s="882"/>
      <c r="J192" s="882"/>
      <c r="K192" s="882"/>
      <c r="L192" s="883"/>
      <c r="M192" s="877"/>
      <c r="N192" s="867"/>
      <c r="O192" s="877"/>
      <c r="P192" s="877"/>
    </row>
    <row r="193" spans="1:16" ht="12.95" thickBot="1">
      <c r="A193" s="867"/>
      <c r="B193" s="867"/>
      <c r="C193" s="867"/>
      <c r="D193" s="882"/>
      <c r="E193" s="882"/>
      <c r="F193" s="882"/>
      <c r="G193" s="882"/>
      <c r="H193" s="882"/>
      <c r="I193" s="882"/>
      <c r="J193" s="882"/>
      <c r="K193" s="882"/>
      <c r="L193" s="883"/>
      <c r="M193" s="877"/>
      <c r="N193" s="867"/>
      <c r="O193" s="877"/>
      <c r="P193" s="877"/>
    </row>
    <row r="194" spans="1:16" ht="13.5" thickBot="1">
      <c r="A194" s="867"/>
      <c r="B194" s="867"/>
      <c r="C194" s="107" t="s">
        <v>539</v>
      </c>
      <c r="D194" s="884"/>
      <c r="E194" s="882"/>
      <c r="F194" s="882"/>
      <c r="G194" s="882"/>
      <c r="H194" s="882"/>
      <c r="I194" s="882"/>
      <c r="J194" s="882"/>
      <c r="K194" s="882"/>
      <c r="L194" s="883"/>
      <c r="M194" s="877"/>
      <c r="N194" s="867"/>
      <c r="O194" s="877"/>
      <c r="P194" s="877"/>
    </row>
    <row r="195" spans="1:16" ht="12.95">
      <c r="C195" s="373" t="s">
        <v>540</v>
      </c>
      <c r="E195" s="787" t="s">
        <v>541</v>
      </c>
      <c r="F195" s="787" t="s">
        <v>542</v>
      </c>
      <c r="G195" s="787" t="s">
        <v>543</v>
      </c>
      <c r="H195" s="787" t="s">
        <v>544</v>
      </c>
      <c r="I195" s="787" t="s">
        <v>545</v>
      </c>
    </row>
    <row r="196" spans="1:16">
      <c r="A196" s="867"/>
      <c r="B196" s="867"/>
      <c r="C196" s="867"/>
      <c r="D196" s="882"/>
      <c r="E196" s="882"/>
      <c r="F196" s="882"/>
      <c r="G196" s="882"/>
      <c r="H196" s="882"/>
      <c r="I196" s="882"/>
      <c r="J196" s="882"/>
      <c r="K196" s="882"/>
      <c r="L196" s="883"/>
      <c r="M196" s="877"/>
      <c r="N196" s="867"/>
      <c r="O196" s="877"/>
      <c r="P196" s="877"/>
    </row>
    <row r="197" spans="1:16" ht="12.95" thickBot="1">
      <c r="A197" s="867"/>
      <c r="B197" s="867"/>
      <c r="C197" s="867"/>
      <c r="D197" s="867" t="s">
        <v>546</v>
      </c>
      <c r="E197" s="882"/>
      <c r="F197" s="882"/>
      <c r="G197" s="882"/>
      <c r="H197" s="882"/>
      <c r="I197" s="882"/>
      <c r="J197" s="882"/>
      <c r="K197" s="882"/>
      <c r="L197" s="883"/>
      <c r="M197" s="877"/>
      <c r="N197" s="867"/>
      <c r="O197" s="877"/>
      <c r="P197" s="877"/>
    </row>
    <row r="198" spans="1:16" ht="15.75" customHeight="1" thickBot="1">
      <c r="A198" s="867"/>
      <c r="B198" s="867"/>
      <c r="C198" s="867"/>
      <c r="D198" s="3049"/>
      <c r="E198" s="3050"/>
      <c r="F198" s="3050"/>
      <c r="G198" s="3050"/>
      <c r="H198" s="3050"/>
      <c r="I198" s="3050"/>
      <c r="J198" s="3050"/>
      <c r="K198" s="3050"/>
      <c r="L198" s="3051"/>
      <c r="M198" s="877"/>
      <c r="N198" s="867"/>
      <c r="O198" s="877"/>
      <c r="P198" s="877"/>
    </row>
    <row r="199" spans="1:16">
      <c r="A199" s="867"/>
      <c r="B199" s="867"/>
      <c r="C199" s="867"/>
      <c r="D199" s="882"/>
      <c r="E199" s="882"/>
      <c r="F199" s="882"/>
      <c r="G199" s="882"/>
      <c r="H199" s="882"/>
      <c r="I199" s="882"/>
      <c r="J199" s="882"/>
      <c r="K199" s="882"/>
      <c r="L199" s="883"/>
      <c r="M199" s="877"/>
      <c r="N199" s="867"/>
      <c r="O199" s="877"/>
      <c r="P199" s="877"/>
    </row>
    <row r="200" spans="1:16" ht="12.95" thickBot="1">
      <c r="A200" s="867"/>
      <c r="B200" s="867"/>
      <c r="C200" s="867"/>
      <c r="D200" s="882"/>
      <c r="E200" s="882"/>
      <c r="F200" s="882"/>
      <c r="G200" s="882"/>
      <c r="H200" s="882"/>
      <c r="I200" s="882"/>
      <c r="J200" s="882"/>
      <c r="K200" s="882"/>
      <c r="L200" s="883"/>
      <c r="M200" s="877"/>
      <c r="N200" s="867"/>
      <c r="O200" s="877"/>
      <c r="P200" s="877"/>
    </row>
    <row r="201" spans="1:16" ht="13.5" thickBot="1">
      <c r="A201" s="867"/>
      <c r="B201" s="867"/>
      <c r="C201" s="107" t="s">
        <v>547</v>
      </c>
      <c r="D201" s="884"/>
      <c r="E201" s="882"/>
      <c r="F201" s="882"/>
      <c r="G201" s="882"/>
      <c r="H201" s="882"/>
      <c r="I201" s="882"/>
      <c r="J201" s="882"/>
      <c r="K201" s="882"/>
      <c r="L201" s="883"/>
      <c r="M201" s="877"/>
      <c r="N201" s="867"/>
      <c r="O201" s="877"/>
      <c r="P201" s="877"/>
    </row>
    <row r="202" spans="1:16" ht="12.95">
      <c r="C202" s="373" t="s">
        <v>540</v>
      </c>
      <c r="E202" s="787" t="s">
        <v>544</v>
      </c>
      <c r="F202" s="787" t="s">
        <v>541</v>
      </c>
      <c r="G202" s="787" t="s">
        <v>542</v>
      </c>
      <c r="H202" s="787" t="s">
        <v>543</v>
      </c>
      <c r="I202" s="787" t="s">
        <v>548</v>
      </c>
    </row>
    <row r="204" spans="1:16" ht="12.95" thickBot="1">
      <c r="A204" s="867"/>
      <c r="B204" s="867"/>
      <c r="C204" s="867"/>
      <c r="D204" s="867" t="s">
        <v>549</v>
      </c>
      <c r="E204" s="882"/>
      <c r="F204" s="882"/>
      <c r="G204" s="882"/>
      <c r="H204" s="882"/>
      <c r="I204" s="882"/>
      <c r="J204" s="882"/>
      <c r="K204" s="882"/>
      <c r="L204" s="883"/>
      <c r="M204" s="877"/>
      <c r="N204" s="867"/>
      <c r="O204" s="877"/>
      <c r="P204" s="877"/>
    </row>
    <row r="205" spans="1:16" ht="15.75" customHeight="1" thickBot="1">
      <c r="A205" s="867"/>
      <c r="B205" s="867"/>
      <c r="C205" s="867"/>
      <c r="D205" s="3049"/>
      <c r="E205" s="3050"/>
      <c r="F205" s="3050"/>
      <c r="G205" s="3050"/>
      <c r="H205" s="3050"/>
      <c r="I205" s="3050"/>
      <c r="J205" s="3050"/>
      <c r="K205" s="3050"/>
      <c r="L205" s="3051"/>
      <c r="M205" s="877"/>
      <c r="N205" s="867"/>
      <c r="O205" s="877"/>
      <c r="P205" s="877"/>
    </row>
    <row r="206" spans="1:16">
      <c r="A206" s="867"/>
      <c r="B206" s="867"/>
      <c r="C206" s="867"/>
      <c r="D206" s="867"/>
      <c r="E206" s="885"/>
      <c r="F206" s="885"/>
      <c r="G206" s="885"/>
      <c r="H206" s="885"/>
      <c r="I206" s="885"/>
      <c r="J206" s="885"/>
      <c r="K206" s="885"/>
      <c r="L206" s="885"/>
      <c r="M206" s="886"/>
      <c r="N206" s="877"/>
      <c r="O206" s="877"/>
      <c r="P206" s="877"/>
    </row>
    <row r="207" spans="1:16" ht="12.95">
      <c r="A207" s="107" t="s">
        <v>550</v>
      </c>
      <c r="B207" s="867"/>
      <c r="C207" s="867"/>
      <c r="D207" s="867"/>
      <c r="E207" s="867"/>
      <c r="F207" s="867"/>
      <c r="G207" s="867"/>
      <c r="H207" s="867"/>
      <c r="I207" s="867"/>
      <c r="J207" s="867"/>
      <c r="K207" s="867"/>
      <c r="L207" s="867"/>
      <c r="M207" s="867"/>
      <c r="N207" s="867"/>
      <c r="O207" s="867"/>
      <c r="P207" s="867"/>
    </row>
    <row r="208" spans="1:16">
      <c r="A208" s="867"/>
      <c r="B208" s="867"/>
      <c r="C208" s="867"/>
      <c r="D208" s="867"/>
      <c r="E208" s="867"/>
      <c r="F208" s="867"/>
      <c r="G208" s="867"/>
      <c r="H208" s="867"/>
      <c r="I208" s="867"/>
      <c r="J208" s="867"/>
      <c r="K208" s="867"/>
      <c r="L208" s="867"/>
      <c r="M208" s="867"/>
      <c r="N208" s="867"/>
      <c r="O208" s="867"/>
      <c r="P208" s="867"/>
    </row>
    <row r="209" spans="1:16" ht="12.95">
      <c r="A209" s="867"/>
      <c r="B209" s="867"/>
      <c r="C209" s="107" t="s">
        <v>551</v>
      </c>
      <c r="D209" s="867"/>
      <c r="E209" s="867"/>
      <c r="F209" s="867"/>
      <c r="G209" s="867"/>
      <c r="H209" s="867"/>
      <c r="I209" s="867"/>
      <c r="J209" s="867"/>
      <c r="K209" s="867"/>
      <c r="L209" s="867"/>
      <c r="M209" s="867"/>
      <c r="N209" s="867"/>
      <c r="O209" s="867"/>
      <c r="P209" s="867"/>
    </row>
    <row r="210" spans="1:16">
      <c r="A210" s="867"/>
      <c r="B210" s="867"/>
      <c r="C210" s="867"/>
      <c r="D210" s="867"/>
      <c r="E210" s="867"/>
      <c r="F210" s="867"/>
      <c r="G210" s="867"/>
      <c r="H210" s="867"/>
      <c r="I210" s="867"/>
      <c r="J210" s="867"/>
      <c r="K210" s="867"/>
      <c r="L210" s="867"/>
      <c r="M210" s="867"/>
      <c r="N210" s="867"/>
      <c r="O210" s="867"/>
      <c r="P210" s="867"/>
    </row>
    <row r="211" spans="1:16" ht="12.95">
      <c r="A211" s="107" t="s">
        <v>552</v>
      </c>
      <c r="B211" s="867"/>
      <c r="C211" s="867"/>
      <c r="D211" s="867"/>
      <c r="E211" s="867"/>
      <c r="F211" s="867"/>
      <c r="G211" s="867"/>
      <c r="H211" s="867"/>
      <c r="I211" s="867"/>
      <c r="J211" s="867"/>
      <c r="K211" s="867"/>
      <c r="L211" s="867"/>
      <c r="M211" s="867"/>
      <c r="N211" s="867"/>
      <c r="O211" s="867"/>
      <c r="P211" s="867"/>
    </row>
    <row r="213" spans="1:16">
      <c r="B213" s="867" t="s">
        <v>553</v>
      </c>
      <c r="F213" s="842" t="s">
        <v>476</v>
      </c>
    </row>
    <row r="214" spans="1:16">
      <c r="A214" s="867"/>
      <c r="B214" s="867"/>
      <c r="C214" s="867"/>
      <c r="D214" s="867"/>
      <c r="E214" s="867"/>
      <c r="F214" s="867"/>
      <c r="G214" s="867"/>
      <c r="H214" s="867"/>
      <c r="I214" s="867"/>
      <c r="J214" s="867"/>
      <c r="K214" s="867"/>
      <c r="L214" s="867"/>
      <c r="M214" s="867"/>
      <c r="N214" s="867"/>
      <c r="O214" s="867"/>
      <c r="P214" s="867"/>
    </row>
    <row r="215" spans="1:16" ht="13.5" thickBot="1">
      <c r="A215" s="867"/>
      <c r="B215" s="867"/>
      <c r="C215" s="1225" t="str">
        <f>IF(F213="Yes","Please complete the table below:",IF(F213="No","Explanation not required",""))</f>
        <v/>
      </c>
      <c r="D215" s="867"/>
      <c r="E215" s="867"/>
      <c r="F215" s="867"/>
      <c r="G215" s="867"/>
      <c r="H215" s="867"/>
      <c r="I215" s="867"/>
      <c r="J215" s="867"/>
      <c r="K215" s="867"/>
      <c r="L215" s="867"/>
      <c r="M215" s="867"/>
      <c r="N215" s="867"/>
      <c r="O215" s="867"/>
      <c r="P215" s="867"/>
    </row>
    <row r="216" spans="1:16" ht="13.5" thickBot="1">
      <c r="A216" s="867"/>
      <c r="B216" s="867"/>
      <c r="C216" s="722" t="s">
        <v>554</v>
      </c>
      <c r="D216" s="1375" t="s">
        <v>555</v>
      </c>
      <c r="E216" s="1375" t="s">
        <v>556</v>
      </c>
      <c r="F216" s="1375" t="s">
        <v>557</v>
      </c>
      <c r="G216" s="1406" t="s">
        <v>558</v>
      </c>
      <c r="H216" s="724" t="s">
        <v>516</v>
      </c>
      <c r="I216" s="867"/>
      <c r="K216" s="867"/>
      <c r="L216" s="867"/>
      <c r="M216" s="867"/>
      <c r="N216" s="867"/>
      <c r="O216" s="867"/>
      <c r="P216" s="867"/>
    </row>
    <row r="217" spans="1:16" ht="12.95">
      <c r="A217" s="867"/>
      <c r="B217" s="867"/>
      <c r="C217" s="1377"/>
      <c r="D217" s="1378"/>
      <c r="E217" s="1378"/>
      <c r="F217" s="1385">
        <v>0</v>
      </c>
      <c r="G217" s="1407">
        <v>0</v>
      </c>
      <c r="H217" s="1410">
        <f t="shared" ref="H217:H225" si="2">F217+G217</f>
        <v>0</v>
      </c>
      <c r="I217" s="867"/>
      <c r="K217" s="867"/>
      <c r="L217" s="867"/>
      <c r="M217" s="867"/>
      <c r="N217" s="867"/>
      <c r="O217" s="867"/>
      <c r="P217" s="867"/>
    </row>
    <row r="218" spans="1:16" ht="12.95">
      <c r="A218" s="867"/>
      <c r="B218" s="867"/>
      <c r="C218" s="1379"/>
      <c r="D218" s="1376"/>
      <c r="E218" s="1376"/>
      <c r="F218" s="1386">
        <v>0</v>
      </c>
      <c r="G218" s="1408">
        <v>0</v>
      </c>
      <c r="H218" s="1411">
        <f t="shared" si="2"/>
        <v>0</v>
      </c>
      <c r="I218" s="867"/>
      <c r="K218" s="867"/>
      <c r="L218" s="867"/>
      <c r="M218" s="867"/>
      <c r="N218" s="867"/>
      <c r="O218" s="867"/>
      <c r="P218" s="867"/>
    </row>
    <row r="219" spans="1:16" ht="12.95">
      <c r="A219" s="867"/>
      <c r="B219" s="867"/>
      <c r="C219" s="1379"/>
      <c r="D219" s="1376"/>
      <c r="E219" s="1376"/>
      <c r="F219" s="1386">
        <v>0</v>
      </c>
      <c r="G219" s="1408">
        <v>0</v>
      </c>
      <c r="H219" s="1411">
        <f t="shared" si="2"/>
        <v>0</v>
      </c>
      <c r="I219" s="867"/>
      <c r="K219" s="867"/>
      <c r="L219" s="867"/>
      <c r="M219" s="867"/>
      <c r="N219" s="867"/>
      <c r="O219" s="867"/>
      <c r="P219" s="867"/>
    </row>
    <row r="220" spans="1:16" ht="12.95">
      <c r="A220" s="867"/>
      <c r="B220" s="867"/>
      <c r="C220" s="1379"/>
      <c r="D220" s="1376"/>
      <c r="E220" s="1376"/>
      <c r="F220" s="1386">
        <v>0</v>
      </c>
      <c r="G220" s="1408">
        <v>0</v>
      </c>
      <c r="H220" s="1411">
        <f t="shared" si="2"/>
        <v>0</v>
      </c>
      <c r="I220" s="867"/>
      <c r="K220" s="867"/>
      <c r="L220" s="867"/>
      <c r="M220" s="867"/>
      <c r="N220" s="867"/>
      <c r="O220" s="867"/>
      <c r="P220" s="867"/>
    </row>
    <row r="221" spans="1:16" ht="12.95">
      <c r="A221" s="867"/>
      <c r="B221" s="867"/>
      <c r="C221" s="1379"/>
      <c r="D221" s="1376"/>
      <c r="E221" s="1376"/>
      <c r="F221" s="1386">
        <v>0</v>
      </c>
      <c r="G221" s="1408">
        <v>0</v>
      </c>
      <c r="H221" s="1411">
        <f t="shared" si="2"/>
        <v>0</v>
      </c>
      <c r="I221" s="867"/>
      <c r="K221" s="867"/>
      <c r="L221" s="867"/>
      <c r="M221" s="867"/>
      <c r="N221" s="867"/>
      <c r="O221" s="867"/>
      <c r="P221" s="867"/>
    </row>
    <row r="222" spans="1:16" ht="12.95">
      <c r="A222" s="867"/>
      <c r="B222" s="867"/>
      <c r="C222" s="1379"/>
      <c r="D222" s="1376"/>
      <c r="E222" s="1376"/>
      <c r="F222" s="1386">
        <v>0</v>
      </c>
      <c r="G222" s="1408">
        <v>0</v>
      </c>
      <c r="H222" s="1411">
        <f t="shared" si="2"/>
        <v>0</v>
      </c>
      <c r="I222" s="867"/>
      <c r="K222" s="867"/>
      <c r="L222" s="867"/>
      <c r="M222" s="867"/>
      <c r="N222" s="867"/>
      <c r="O222" s="867"/>
      <c r="P222" s="867"/>
    </row>
    <row r="223" spans="1:16" ht="12.95">
      <c r="A223" s="867"/>
      <c r="B223" s="867"/>
      <c r="C223" s="1379"/>
      <c r="D223" s="1376"/>
      <c r="E223" s="1376"/>
      <c r="F223" s="1386">
        <v>0</v>
      </c>
      <c r="G223" s="1408">
        <v>0</v>
      </c>
      <c r="H223" s="1411">
        <f t="shared" si="2"/>
        <v>0</v>
      </c>
      <c r="I223" s="867"/>
      <c r="K223" s="867"/>
      <c r="L223" s="867"/>
      <c r="M223" s="867"/>
      <c r="N223" s="867"/>
      <c r="O223" s="867"/>
      <c r="P223" s="867"/>
    </row>
    <row r="224" spans="1:16" ht="12.95">
      <c r="A224" s="867"/>
      <c r="B224" s="867"/>
      <c r="C224" s="1379"/>
      <c r="D224" s="1376" t="s">
        <v>559</v>
      </c>
      <c r="E224" s="1376"/>
      <c r="F224" s="1386">
        <v>0</v>
      </c>
      <c r="G224" s="1408">
        <v>0</v>
      </c>
      <c r="H224" s="1411">
        <f t="shared" si="2"/>
        <v>0</v>
      </c>
      <c r="I224" s="867"/>
      <c r="K224" s="867"/>
      <c r="L224" s="867"/>
      <c r="M224" s="867"/>
      <c r="N224" s="867"/>
      <c r="O224" s="867"/>
      <c r="P224" s="867"/>
    </row>
    <row r="225" spans="1:16" ht="13.5" thickBot="1">
      <c r="A225" s="867"/>
      <c r="B225" s="867"/>
      <c r="C225" s="1380"/>
      <c r="D225" s="1381" t="s">
        <v>559</v>
      </c>
      <c r="E225" s="1381"/>
      <c r="F225" s="1387">
        <v>0</v>
      </c>
      <c r="G225" s="1409">
        <v>0</v>
      </c>
      <c r="H225" s="1412">
        <f t="shared" si="2"/>
        <v>0</v>
      </c>
      <c r="I225" s="867"/>
      <c r="K225" s="867"/>
      <c r="L225" s="867"/>
      <c r="M225" s="867"/>
      <c r="N225" s="867"/>
      <c r="O225" s="867"/>
      <c r="P225" s="867"/>
    </row>
    <row r="226" spans="1:16" ht="13.5" thickBot="1">
      <c r="A226" s="867"/>
      <c r="B226" s="867"/>
      <c r="C226" s="3052" t="s">
        <v>560</v>
      </c>
      <c r="D226" s="3053"/>
      <c r="E226" s="3054"/>
      <c r="F226" s="1382">
        <f>SUM(F217:F225)</f>
        <v>0</v>
      </c>
      <c r="G226" s="1383">
        <f>SUM(G217:G225)</f>
        <v>0</v>
      </c>
      <c r="H226" s="1384">
        <f>SUM(H217:H225)</f>
        <v>0</v>
      </c>
      <c r="I226" s="867"/>
      <c r="K226" s="867"/>
      <c r="L226" s="867"/>
      <c r="M226" s="867"/>
      <c r="N226" s="867"/>
      <c r="O226" s="867"/>
      <c r="P226" s="867"/>
    </row>
    <row r="227" spans="1:16">
      <c r="A227" s="867"/>
      <c r="B227" s="867"/>
      <c r="C227" s="867"/>
      <c r="D227" s="867"/>
      <c r="E227" s="867"/>
      <c r="F227" s="867"/>
      <c r="G227" s="867"/>
      <c r="H227" s="867"/>
      <c r="I227" s="867"/>
      <c r="J227" s="867"/>
      <c r="K227" s="867"/>
      <c r="L227" s="867"/>
      <c r="M227" s="867"/>
      <c r="N227" s="867"/>
      <c r="O227" s="867"/>
      <c r="P227" s="867"/>
    </row>
    <row r="228" spans="1:16">
      <c r="A228" s="867"/>
      <c r="B228" s="867"/>
      <c r="C228" s="867"/>
      <c r="D228" s="867"/>
      <c r="E228" s="867"/>
      <c r="F228" s="867"/>
      <c r="G228" s="867"/>
      <c r="H228" s="867"/>
      <c r="I228" s="867"/>
      <c r="J228" s="867"/>
      <c r="K228" s="867"/>
      <c r="L228" s="867"/>
      <c r="M228" s="867"/>
      <c r="N228" s="867"/>
      <c r="O228" s="867"/>
      <c r="P228" s="867"/>
    </row>
    <row r="229" spans="1:16" ht="13.5" thickBot="1">
      <c r="A229" s="867"/>
      <c r="B229" s="867"/>
      <c r="C229" s="107" t="s">
        <v>524</v>
      </c>
      <c r="D229" s="867"/>
      <c r="E229" s="867"/>
      <c r="F229" s="867"/>
      <c r="G229" s="867"/>
      <c r="H229" s="867"/>
      <c r="I229" s="867"/>
      <c r="J229" s="867"/>
      <c r="K229" s="867"/>
      <c r="L229" s="873"/>
      <c r="M229" s="867"/>
      <c r="N229" s="867"/>
      <c r="O229" s="867"/>
      <c r="P229" s="867"/>
    </row>
    <row r="230" spans="1:16" ht="15.75" customHeight="1" thickBot="1">
      <c r="A230" s="867"/>
      <c r="B230" s="867"/>
      <c r="C230" s="3049"/>
      <c r="D230" s="3050"/>
      <c r="E230" s="3050"/>
      <c r="F230" s="3050"/>
      <c r="G230" s="3050"/>
      <c r="H230" s="3050"/>
      <c r="I230" s="3050"/>
      <c r="J230" s="3050"/>
      <c r="K230" s="3050"/>
      <c r="L230" s="3051"/>
      <c r="M230" s="867"/>
      <c r="N230" s="867"/>
      <c r="O230" s="867"/>
      <c r="P230" s="867"/>
    </row>
    <row r="231" spans="1:16">
      <c r="A231" s="867"/>
      <c r="B231" s="867"/>
      <c r="C231" s="867"/>
      <c r="D231" s="867"/>
      <c r="E231" s="867"/>
      <c r="F231" s="867"/>
      <c r="G231" s="867"/>
      <c r="H231" s="867"/>
      <c r="I231" s="867"/>
      <c r="J231" s="867"/>
      <c r="K231" s="867"/>
      <c r="L231" s="867"/>
      <c r="M231" s="867"/>
      <c r="N231" s="867"/>
      <c r="O231" s="867"/>
      <c r="P231" s="867"/>
    </row>
    <row r="232" spans="1:16">
      <c r="A232" s="867"/>
      <c r="B232" s="867"/>
      <c r="C232" s="867"/>
      <c r="D232" s="867"/>
      <c r="E232" s="867"/>
      <c r="F232" s="867"/>
      <c r="G232" s="867"/>
      <c r="H232" s="867"/>
      <c r="I232" s="867"/>
      <c r="J232" s="867"/>
      <c r="K232" s="867"/>
      <c r="L232" s="867"/>
      <c r="M232" s="867"/>
      <c r="N232" s="867"/>
      <c r="O232" s="867"/>
      <c r="P232" s="867"/>
    </row>
    <row r="233" spans="1:16" ht="12.95">
      <c r="A233" s="107" t="s">
        <v>561</v>
      </c>
      <c r="B233" s="867"/>
      <c r="C233" s="867"/>
      <c r="D233" s="867"/>
      <c r="E233" s="867"/>
      <c r="F233" s="867"/>
      <c r="G233" s="867"/>
      <c r="H233" s="867"/>
      <c r="I233" s="867"/>
      <c r="J233" s="867"/>
      <c r="K233" s="867"/>
      <c r="L233" s="867"/>
      <c r="M233" s="867"/>
      <c r="N233" s="867"/>
      <c r="O233" s="867"/>
      <c r="P233" s="867"/>
    </row>
    <row r="235" spans="1:16">
      <c r="B235" s="867" t="s">
        <v>562</v>
      </c>
      <c r="E235" s="842" t="s">
        <v>476</v>
      </c>
    </row>
    <row r="237" spans="1:16" ht="13.5" thickBot="1">
      <c r="C237" s="1225" t="str">
        <f>IF(E235="Yes","Please complete the table below:",IF(E235="No","Explanation not required",""))</f>
        <v/>
      </c>
    </row>
    <row r="238" spans="1:16" ht="26.45" thickBot="1">
      <c r="C238" s="689" t="s">
        <v>556</v>
      </c>
      <c r="D238" s="690" t="s">
        <v>563</v>
      </c>
      <c r="E238" s="691" t="s">
        <v>564</v>
      </c>
    </row>
    <row r="239" spans="1:16" ht="12.95" thickBot="1">
      <c r="C239" s="887"/>
      <c r="D239" s="1388">
        <v>0</v>
      </c>
      <c r="E239" s="1388">
        <v>0</v>
      </c>
    </row>
    <row r="241" spans="1:16" ht="12.95">
      <c r="F241" s="117"/>
      <c r="G241" s="112"/>
    </row>
    <row r="242" spans="1:16" ht="12.95">
      <c r="B242" s="867" t="s">
        <v>565</v>
      </c>
      <c r="E242" s="842" t="s">
        <v>476</v>
      </c>
      <c r="F242" s="117"/>
      <c r="G242" s="112"/>
    </row>
    <row r="244" spans="1:16" ht="13.5" thickBot="1">
      <c r="A244" s="867"/>
      <c r="B244" s="867"/>
      <c r="C244" s="1225" t="str">
        <f>IF(E242="Yes","Please complete the table below:",IF(E242="No","Explanation not required",""))</f>
        <v/>
      </c>
      <c r="D244" s="867"/>
      <c r="E244" s="867"/>
      <c r="F244" s="867"/>
      <c r="G244" s="867"/>
      <c r="H244" s="867"/>
      <c r="I244" s="867"/>
      <c r="J244" s="867"/>
      <c r="K244" s="867"/>
      <c r="L244" s="867"/>
      <c r="M244" s="867"/>
      <c r="N244" s="867"/>
      <c r="O244" s="867"/>
      <c r="P244" s="867"/>
    </row>
    <row r="245" spans="1:16" ht="13.5" thickBot="1">
      <c r="A245" s="867"/>
      <c r="B245" s="867"/>
      <c r="C245" s="859" t="s">
        <v>566</v>
      </c>
      <c r="D245" s="860">
        <f>YEAR('Instructions &amp; Audit Report B'!C20)</f>
        <v>2024</v>
      </c>
      <c r="E245" s="196"/>
      <c r="F245" s="196"/>
      <c r="G245" s="196"/>
      <c r="H245" s="867"/>
      <c r="I245" s="867"/>
      <c r="J245" s="867"/>
      <c r="K245" s="867"/>
      <c r="L245" s="867"/>
      <c r="M245" s="867"/>
      <c r="N245" s="867"/>
      <c r="O245" s="867"/>
    </row>
    <row r="246" spans="1:16" ht="13.5" thickBot="1">
      <c r="A246" s="867"/>
      <c r="B246" s="867"/>
      <c r="C246" s="1389" t="s">
        <v>567</v>
      </c>
      <c r="D246" s="1390" t="s">
        <v>568</v>
      </c>
      <c r="E246" s="1391" t="s">
        <v>569</v>
      </c>
      <c r="F246" s="1391" t="s">
        <v>556</v>
      </c>
      <c r="G246" s="1392" t="s">
        <v>502</v>
      </c>
      <c r="I246" s="867"/>
      <c r="J246" s="867"/>
      <c r="K246" s="867"/>
      <c r="L246" s="867"/>
      <c r="M246" s="867"/>
      <c r="N246" s="867"/>
      <c r="O246" s="867"/>
    </row>
    <row r="247" spans="1:16">
      <c r="A247" s="867"/>
      <c r="B247" s="867"/>
      <c r="C247" s="1347"/>
      <c r="D247" s="1395"/>
      <c r="E247" s="1395"/>
      <c r="F247" s="1395"/>
      <c r="G247" s="1399">
        <v>0</v>
      </c>
      <c r="I247" s="867"/>
      <c r="J247" s="867"/>
      <c r="K247" s="867"/>
      <c r="L247" s="867"/>
      <c r="M247" s="867"/>
      <c r="N247" s="867"/>
      <c r="O247" s="867"/>
    </row>
    <row r="248" spans="1:16">
      <c r="A248" s="867"/>
      <c r="B248" s="867"/>
      <c r="C248" s="1396"/>
      <c r="D248" s="1394"/>
      <c r="E248" s="1394"/>
      <c r="F248" s="1394"/>
      <c r="G248" s="1400">
        <v>0</v>
      </c>
      <c r="I248" s="867"/>
      <c r="J248" s="867"/>
      <c r="K248" s="867"/>
      <c r="L248" s="867"/>
      <c r="M248" s="867"/>
      <c r="N248" s="867"/>
      <c r="O248" s="867"/>
    </row>
    <row r="249" spans="1:16">
      <c r="A249" s="867"/>
      <c r="B249" s="867"/>
      <c r="C249" s="1396"/>
      <c r="D249" s="1394"/>
      <c r="E249" s="1394"/>
      <c r="F249" s="1394"/>
      <c r="G249" s="1400">
        <v>0</v>
      </c>
      <c r="I249" s="867"/>
      <c r="J249" s="867"/>
      <c r="K249" s="867"/>
      <c r="L249" s="867"/>
      <c r="M249" s="867"/>
      <c r="N249" s="867"/>
      <c r="O249" s="867"/>
    </row>
    <row r="250" spans="1:16">
      <c r="A250" s="867"/>
      <c r="B250" s="867"/>
      <c r="C250" s="1396"/>
      <c r="D250" s="1394"/>
      <c r="E250" s="1394"/>
      <c r="F250" s="1394"/>
      <c r="G250" s="1400">
        <v>0</v>
      </c>
      <c r="I250" s="867"/>
      <c r="J250" s="867"/>
      <c r="K250" s="867"/>
      <c r="L250" s="867"/>
      <c r="M250" s="867"/>
      <c r="N250" s="867"/>
      <c r="O250" s="867"/>
    </row>
    <row r="251" spans="1:16">
      <c r="A251" s="867"/>
      <c r="B251" s="867"/>
      <c r="C251" s="1396"/>
      <c r="D251" s="1394"/>
      <c r="E251" s="1394"/>
      <c r="F251" s="1394"/>
      <c r="G251" s="1400">
        <v>0</v>
      </c>
      <c r="I251" s="867"/>
      <c r="J251" s="867"/>
      <c r="K251" s="867"/>
      <c r="L251" s="867"/>
      <c r="M251" s="867"/>
      <c r="N251" s="867"/>
      <c r="O251" s="867"/>
    </row>
    <row r="252" spans="1:16" ht="12.95" thickBot="1">
      <c r="A252" s="867"/>
      <c r="B252" s="867"/>
      <c r="C252" s="1397"/>
      <c r="D252" s="1398"/>
      <c r="E252" s="1398"/>
      <c r="F252" s="1398"/>
      <c r="G252" s="1401">
        <v>0</v>
      </c>
      <c r="I252" s="867"/>
      <c r="J252" s="867"/>
      <c r="K252" s="867"/>
      <c r="L252" s="867"/>
      <c r="M252" s="867"/>
      <c r="N252" s="867"/>
      <c r="O252" s="867"/>
    </row>
    <row r="253" spans="1:16" ht="13.5" thickBot="1">
      <c r="A253" s="867"/>
      <c r="B253" s="867"/>
      <c r="C253" s="3055" t="s">
        <v>516</v>
      </c>
      <c r="D253" s="3056"/>
      <c r="E253" s="3056"/>
      <c r="F253" s="3057"/>
      <c r="G253" s="1402">
        <f>SUM(G247:G252)</f>
        <v>0</v>
      </c>
      <c r="I253" s="867"/>
      <c r="J253" s="867"/>
      <c r="K253" s="867"/>
      <c r="L253" s="867"/>
      <c r="M253" s="867"/>
      <c r="N253" s="867"/>
      <c r="O253" s="867"/>
    </row>
    <row r="254" spans="1:16" ht="12.95">
      <c r="A254" s="867"/>
      <c r="B254" s="867"/>
      <c r="F254" s="117"/>
      <c r="G254" s="112"/>
      <c r="H254" s="867"/>
      <c r="I254" s="867"/>
      <c r="J254" s="867"/>
      <c r="K254" s="867"/>
      <c r="L254" s="867"/>
      <c r="M254" s="867"/>
      <c r="N254" s="867"/>
      <c r="O254" s="867"/>
      <c r="P254" s="867"/>
    </row>
    <row r="255" spans="1:16" ht="12.95">
      <c r="A255" s="867"/>
      <c r="B255" s="867" t="s">
        <v>570</v>
      </c>
      <c r="E255" s="842" t="s">
        <v>476</v>
      </c>
      <c r="F255" s="117"/>
      <c r="G255" s="112"/>
      <c r="H255" s="867"/>
      <c r="I255" s="867"/>
      <c r="J255" s="867"/>
      <c r="K255" s="867"/>
      <c r="L255" s="867"/>
      <c r="M255" s="867"/>
      <c r="N255" s="867"/>
      <c r="O255" s="867"/>
      <c r="P255" s="867"/>
    </row>
    <row r="256" spans="1:16">
      <c r="A256" s="867"/>
      <c r="H256" s="867"/>
      <c r="I256" s="867"/>
      <c r="J256" s="867"/>
      <c r="K256" s="867"/>
      <c r="L256" s="867"/>
      <c r="M256" s="867"/>
      <c r="N256" s="867"/>
      <c r="O256" s="867"/>
      <c r="P256" s="867"/>
    </row>
    <row r="257" spans="1:16" ht="13.5" thickBot="1">
      <c r="A257" s="867"/>
      <c r="B257" s="867"/>
      <c r="C257" s="1225" t="str">
        <f>IF(E255="Yes","Please complete the table below:",IF(E255="No","Explanation not required",""))</f>
        <v/>
      </c>
      <c r="D257" s="867"/>
      <c r="E257" s="867"/>
      <c r="F257" s="867"/>
      <c r="G257" s="867"/>
      <c r="H257" s="867"/>
      <c r="I257" s="867"/>
      <c r="J257" s="867"/>
      <c r="K257" s="867"/>
      <c r="L257" s="867"/>
      <c r="M257" s="867"/>
      <c r="N257" s="867"/>
      <c r="O257" s="867"/>
      <c r="P257" s="867"/>
    </row>
    <row r="258" spans="1:16" ht="13.5" thickBot="1">
      <c r="A258" s="867"/>
      <c r="B258" s="867"/>
      <c r="C258" s="859" t="s">
        <v>566</v>
      </c>
      <c r="D258" s="860">
        <f>D245</f>
        <v>2024</v>
      </c>
      <c r="E258" s="196"/>
      <c r="F258" s="196"/>
      <c r="G258" s="196"/>
      <c r="H258" s="867"/>
      <c r="I258" s="867"/>
      <c r="J258" s="867"/>
      <c r="K258" s="867"/>
      <c r="L258" s="867"/>
      <c r="M258" s="867"/>
      <c r="N258" s="867"/>
      <c r="O258" s="867"/>
      <c r="P258" s="867"/>
    </row>
    <row r="259" spans="1:16" ht="13.5" thickBot="1">
      <c r="A259" s="867"/>
      <c r="B259" s="867"/>
      <c r="C259" s="1389" t="s">
        <v>567</v>
      </c>
      <c r="D259" s="1390" t="s">
        <v>569</v>
      </c>
      <c r="E259" s="1391" t="s">
        <v>556</v>
      </c>
      <c r="F259" s="1391" t="s">
        <v>571</v>
      </c>
      <c r="G259" s="1392" t="s">
        <v>502</v>
      </c>
      <c r="H259" s="867"/>
      <c r="I259" s="867"/>
      <c r="J259" s="867"/>
      <c r="K259" s="867"/>
      <c r="L259" s="867"/>
      <c r="M259" s="867"/>
      <c r="N259" s="867"/>
      <c r="O259" s="867"/>
    </row>
    <row r="260" spans="1:16">
      <c r="A260" s="867"/>
      <c r="B260" s="867"/>
      <c r="C260" s="1347"/>
      <c r="D260" s="1395"/>
      <c r="E260" s="1395"/>
      <c r="F260" s="1395"/>
      <c r="G260" s="1399">
        <v>0</v>
      </c>
      <c r="H260" s="867"/>
      <c r="I260" s="867"/>
      <c r="J260" s="867"/>
      <c r="K260" s="867"/>
      <c r="L260" s="867"/>
      <c r="M260" s="867"/>
      <c r="N260" s="867"/>
      <c r="O260" s="867"/>
    </row>
    <row r="261" spans="1:16">
      <c r="A261" s="867"/>
      <c r="B261" s="867"/>
      <c r="C261" s="1396"/>
      <c r="D261" s="1394"/>
      <c r="E261" s="1394"/>
      <c r="F261" s="1394"/>
      <c r="G261" s="1400">
        <v>0</v>
      </c>
      <c r="H261" s="867"/>
      <c r="I261" s="867"/>
      <c r="J261" s="867"/>
      <c r="K261" s="867"/>
      <c r="L261" s="867"/>
      <c r="M261" s="867"/>
      <c r="N261" s="867"/>
      <c r="O261" s="867"/>
    </row>
    <row r="262" spans="1:16">
      <c r="A262" s="867"/>
      <c r="B262" s="867"/>
      <c r="C262" s="1396"/>
      <c r="D262" s="1394"/>
      <c r="E262" s="1394"/>
      <c r="F262" s="1394"/>
      <c r="G262" s="1400">
        <v>0</v>
      </c>
      <c r="H262" s="867"/>
      <c r="I262" s="867"/>
      <c r="J262" s="867"/>
      <c r="K262" s="867"/>
      <c r="L262" s="867"/>
      <c r="M262" s="867"/>
      <c r="N262" s="867"/>
      <c r="O262" s="867"/>
    </row>
    <row r="263" spans="1:16">
      <c r="A263" s="867"/>
      <c r="B263" s="867"/>
      <c r="C263" s="1396"/>
      <c r="D263" s="1394"/>
      <c r="E263" s="1394"/>
      <c r="F263" s="1394"/>
      <c r="G263" s="1400">
        <v>0</v>
      </c>
      <c r="H263" s="867"/>
      <c r="I263" s="867"/>
      <c r="J263" s="867"/>
      <c r="K263" s="867"/>
      <c r="L263" s="867"/>
      <c r="M263" s="867"/>
      <c r="N263" s="867"/>
      <c r="O263" s="867"/>
    </row>
    <row r="264" spans="1:16">
      <c r="A264" s="867"/>
      <c r="B264" s="867"/>
      <c r="C264" s="1396"/>
      <c r="D264" s="1394"/>
      <c r="E264" s="1394"/>
      <c r="F264" s="1394"/>
      <c r="G264" s="1400">
        <v>0</v>
      </c>
      <c r="H264" s="867"/>
      <c r="I264" s="867"/>
      <c r="J264" s="867"/>
      <c r="K264" s="867"/>
      <c r="L264" s="867"/>
      <c r="M264" s="867"/>
      <c r="N264" s="867"/>
      <c r="O264" s="867"/>
    </row>
    <row r="265" spans="1:16" ht="12.95" thickBot="1">
      <c r="A265" s="867"/>
      <c r="B265" s="867"/>
      <c r="C265" s="1397"/>
      <c r="D265" s="1398"/>
      <c r="E265" s="1398"/>
      <c r="F265" s="1398"/>
      <c r="G265" s="1401">
        <v>0</v>
      </c>
      <c r="H265" s="867"/>
      <c r="I265" s="867"/>
      <c r="J265" s="867"/>
      <c r="K265" s="867"/>
      <c r="L265" s="867"/>
      <c r="M265" s="867"/>
      <c r="N265" s="867"/>
      <c r="O265" s="867"/>
    </row>
    <row r="266" spans="1:16" ht="13.5" thickBot="1">
      <c r="A266" s="867"/>
      <c r="B266" s="867"/>
      <c r="C266" s="1403"/>
      <c r="D266" s="1404"/>
      <c r="E266" s="1404"/>
      <c r="F266" s="1393" t="s">
        <v>516</v>
      </c>
      <c r="G266" s="1405">
        <f>SUM(G260:G265)</f>
        <v>0</v>
      </c>
      <c r="H266" s="867"/>
      <c r="I266" s="867"/>
      <c r="J266" s="867"/>
      <c r="K266" s="867"/>
      <c r="L266" s="867"/>
      <c r="M266" s="867"/>
      <c r="N266" s="867"/>
      <c r="O266" s="867"/>
    </row>
    <row r="267" spans="1:16" ht="12.95">
      <c r="A267" s="867"/>
      <c r="B267" s="867"/>
      <c r="G267" s="117"/>
      <c r="H267" s="112"/>
      <c r="I267" s="867"/>
      <c r="J267" s="867"/>
      <c r="K267" s="867"/>
      <c r="L267" s="867"/>
      <c r="M267" s="867"/>
      <c r="N267" s="867"/>
      <c r="O267" s="867"/>
      <c r="P267" s="867"/>
    </row>
    <row r="268" spans="1:16" ht="12.95" thickBot="1">
      <c r="A268" s="867"/>
      <c r="B268" s="867"/>
      <c r="E268" s="867"/>
      <c r="F268" s="867"/>
      <c r="G268" s="867"/>
      <c r="H268" s="867"/>
      <c r="I268" s="867"/>
      <c r="J268" s="867"/>
      <c r="K268" s="867"/>
      <c r="L268" s="867"/>
      <c r="M268" s="867"/>
      <c r="N268" s="867"/>
      <c r="O268" s="867"/>
      <c r="P268" s="867"/>
    </row>
    <row r="269" spans="1:16" ht="13.5" thickBot="1">
      <c r="A269" s="867"/>
      <c r="B269" s="867"/>
      <c r="C269" s="859" t="s">
        <v>572</v>
      </c>
      <c r="D269" s="860">
        <f>D258-1</f>
        <v>2023</v>
      </c>
      <c r="E269" s="196"/>
      <c r="F269" s="196"/>
      <c r="G269" s="196"/>
      <c r="H269" s="867"/>
      <c r="I269" s="867"/>
      <c r="J269" s="867"/>
      <c r="K269" s="867"/>
      <c r="L269" s="867"/>
      <c r="M269" s="867"/>
      <c r="N269" s="867"/>
      <c r="O269" s="867"/>
      <c r="P269" s="867"/>
    </row>
    <row r="270" spans="1:16" ht="13.5" thickBot="1">
      <c r="A270" s="867"/>
      <c r="B270" s="867"/>
      <c r="C270" s="1389" t="s">
        <v>567</v>
      </c>
      <c r="D270" s="1390" t="s">
        <v>569</v>
      </c>
      <c r="E270" s="1391" t="s">
        <v>556</v>
      </c>
      <c r="F270" s="1391" t="s">
        <v>571</v>
      </c>
      <c r="G270" s="1392" t="s">
        <v>502</v>
      </c>
      <c r="H270" s="867"/>
      <c r="I270" s="867"/>
      <c r="J270" s="867"/>
      <c r="K270" s="867"/>
      <c r="L270" s="867"/>
      <c r="M270" s="867"/>
      <c r="N270" s="867"/>
      <c r="O270" s="867"/>
    </row>
    <row r="271" spans="1:16">
      <c r="A271" s="867"/>
      <c r="B271" s="867"/>
      <c r="C271" s="1347"/>
      <c r="D271" s="1395"/>
      <c r="E271" s="1395"/>
      <c r="F271" s="1395"/>
      <c r="G271" s="1399">
        <v>0</v>
      </c>
      <c r="H271" s="867"/>
      <c r="I271" s="867"/>
      <c r="J271" s="867"/>
      <c r="K271" s="867"/>
      <c r="L271" s="867"/>
      <c r="M271" s="867"/>
      <c r="N271" s="867"/>
      <c r="O271" s="867"/>
    </row>
    <row r="272" spans="1:16">
      <c r="A272" s="867"/>
      <c r="B272" s="867"/>
      <c r="C272" s="1396"/>
      <c r="D272" s="1394"/>
      <c r="E272" s="1394"/>
      <c r="F272" s="1394"/>
      <c r="G272" s="1400">
        <v>0</v>
      </c>
      <c r="H272" s="867"/>
      <c r="I272" s="867"/>
      <c r="J272" s="867"/>
      <c r="K272" s="867"/>
      <c r="L272" s="867"/>
      <c r="M272" s="867"/>
      <c r="N272" s="867"/>
      <c r="O272" s="867"/>
    </row>
    <row r="273" spans="1:16">
      <c r="A273" s="867"/>
      <c r="B273" s="867"/>
      <c r="C273" s="1396"/>
      <c r="D273" s="1394"/>
      <c r="E273" s="1394"/>
      <c r="F273" s="1394"/>
      <c r="G273" s="1400">
        <v>0</v>
      </c>
      <c r="H273" s="867"/>
      <c r="I273" s="867"/>
      <c r="J273" s="867"/>
      <c r="K273" s="867"/>
      <c r="L273" s="867"/>
      <c r="M273" s="867"/>
      <c r="N273" s="867"/>
      <c r="O273" s="867"/>
    </row>
    <row r="274" spans="1:16">
      <c r="A274" s="867"/>
      <c r="B274" s="867"/>
      <c r="C274" s="1396"/>
      <c r="D274" s="1394"/>
      <c r="E274" s="1394"/>
      <c r="F274" s="1394"/>
      <c r="G274" s="1400">
        <v>0</v>
      </c>
      <c r="H274" s="867"/>
      <c r="I274" s="867"/>
      <c r="J274" s="867"/>
      <c r="K274" s="867"/>
      <c r="L274" s="867"/>
      <c r="M274" s="867"/>
      <c r="N274" s="867"/>
      <c r="O274" s="867"/>
    </row>
    <row r="275" spans="1:16">
      <c r="A275" s="867"/>
      <c r="B275" s="867"/>
      <c r="C275" s="1396"/>
      <c r="D275" s="1394"/>
      <c r="E275" s="1394"/>
      <c r="F275" s="1394"/>
      <c r="G275" s="1400">
        <v>0</v>
      </c>
      <c r="H275" s="867"/>
      <c r="I275" s="867"/>
      <c r="J275" s="867"/>
      <c r="K275" s="867"/>
      <c r="L275" s="867"/>
      <c r="M275" s="867"/>
      <c r="N275" s="867"/>
      <c r="O275" s="867"/>
    </row>
    <row r="276" spans="1:16" ht="12.95" thickBot="1">
      <c r="A276" s="867"/>
      <c r="B276" s="867"/>
      <c r="C276" s="1397"/>
      <c r="D276" s="1398"/>
      <c r="E276" s="1398"/>
      <c r="F276" s="1398"/>
      <c r="G276" s="1401">
        <v>0</v>
      </c>
      <c r="H276" s="867"/>
      <c r="I276" s="867"/>
      <c r="J276" s="867"/>
      <c r="K276" s="867"/>
      <c r="L276" s="867"/>
      <c r="M276" s="867"/>
      <c r="N276" s="867"/>
      <c r="O276" s="867"/>
    </row>
    <row r="277" spans="1:16" ht="13.5" thickBot="1">
      <c r="A277" s="867"/>
      <c r="B277" s="867"/>
      <c r="C277" s="1403"/>
      <c r="D277" s="1404"/>
      <c r="E277" s="1404"/>
      <c r="F277" s="1393" t="s">
        <v>516</v>
      </c>
      <c r="G277" s="1405">
        <f>SUM(G271:G276)</f>
        <v>0</v>
      </c>
      <c r="H277" s="867"/>
      <c r="I277" s="867"/>
      <c r="J277" s="867"/>
      <c r="K277" s="867"/>
      <c r="L277" s="867"/>
      <c r="M277" s="867"/>
      <c r="N277" s="867"/>
      <c r="O277" s="867"/>
    </row>
    <row r="278" spans="1:16">
      <c r="A278" s="867"/>
      <c r="B278" s="867"/>
      <c r="H278" s="867"/>
      <c r="I278" s="867"/>
      <c r="J278" s="867"/>
      <c r="K278" s="867"/>
      <c r="L278" s="867"/>
      <c r="M278" s="867"/>
      <c r="N278" s="867"/>
      <c r="O278" s="867"/>
      <c r="P278" s="867"/>
    </row>
    <row r="279" spans="1:16" ht="12.95">
      <c r="A279" s="107" t="s">
        <v>573</v>
      </c>
      <c r="B279" s="116"/>
      <c r="C279" s="867"/>
      <c r="D279" s="867"/>
      <c r="E279" s="867"/>
      <c r="F279" s="867"/>
      <c r="G279" s="867"/>
      <c r="H279" s="867"/>
      <c r="I279" s="867"/>
      <c r="J279" s="867"/>
      <c r="K279" s="867"/>
      <c r="L279" s="867"/>
      <c r="M279" s="867"/>
      <c r="N279" s="867"/>
      <c r="O279" s="867"/>
      <c r="P279" s="867"/>
    </row>
    <row r="280" spans="1:16" ht="12.95">
      <c r="A280" s="107"/>
      <c r="B280" s="116"/>
      <c r="C280" s="867"/>
      <c r="D280" s="867"/>
      <c r="E280" s="867"/>
      <c r="F280" s="867"/>
      <c r="G280" s="867"/>
      <c r="H280" s="867"/>
      <c r="I280" s="867"/>
      <c r="J280" s="867"/>
      <c r="K280" s="867"/>
      <c r="L280" s="867"/>
      <c r="M280" s="867"/>
      <c r="N280" s="867"/>
      <c r="O280" s="867"/>
      <c r="P280" s="867"/>
    </row>
    <row r="281" spans="1:16" ht="12.95">
      <c r="A281" s="107"/>
      <c r="B281" s="116" t="s">
        <v>574</v>
      </c>
      <c r="C281" s="867"/>
      <c r="D281" s="867"/>
      <c r="E281" s="867"/>
      <c r="F281" s="867"/>
      <c r="G281" s="867"/>
      <c r="H281" s="867"/>
      <c r="I281" s="867"/>
      <c r="J281" s="867"/>
      <c r="K281" s="867"/>
      <c r="L281" s="867"/>
      <c r="M281" s="867"/>
      <c r="N281" s="867"/>
      <c r="O281" s="867"/>
      <c r="P281" s="867"/>
    </row>
    <row r="282" spans="1:16" ht="13.5" thickBot="1">
      <c r="A282" s="107"/>
      <c r="B282" s="116"/>
      <c r="C282" s="867"/>
      <c r="D282" s="867"/>
      <c r="E282" s="867"/>
      <c r="F282" s="867"/>
      <c r="G282" s="867"/>
      <c r="H282" s="867"/>
      <c r="I282" s="867"/>
      <c r="J282" s="867"/>
      <c r="K282" s="867"/>
      <c r="L282" s="867"/>
      <c r="M282" s="867"/>
      <c r="N282" s="867"/>
      <c r="O282" s="867"/>
      <c r="P282" s="867"/>
    </row>
    <row r="283" spans="1:16" ht="13.5" thickBot="1">
      <c r="A283" s="107"/>
      <c r="B283" s="116"/>
      <c r="C283" s="867" t="s">
        <v>575</v>
      </c>
      <c r="D283" s="867"/>
      <c r="E283" s="118">
        <v>0</v>
      </c>
      <c r="F283" s="867"/>
      <c r="G283" s="867"/>
      <c r="H283" s="867"/>
      <c r="I283" s="867"/>
      <c r="J283" s="867"/>
      <c r="K283" s="867"/>
      <c r="L283" s="867"/>
      <c r="M283" s="867"/>
      <c r="N283" s="867"/>
      <c r="O283" s="867"/>
      <c r="P283" s="867"/>
    </row>
    <row r="285" spans="1:16" ht="12.95" thickBot="1"/>
    <row r="286" spans="1:16" ht="13.5" thickBot="1">
      <c r="A286" s="107"/>
      <c r="B286" s="116"/>
      <c r="C286" s="3058" t="s">
        <v>576</v>
      </c>
      <c r="D286" s="3059"/>
      <c r="E286" s="867"/>
      <c r="F286" s="867"/>
      <c r="G286" s="867"/>
      <c r="H286" s="867"/>
      <c r="I286" s="867"/>
      <c r="J286" s="867"/>
      <c r="K286" s="867"/>
      <c r="L286" s="867"/>
      <c r="M286" s="867"/>
      <c r="N286" s="867"/>
      <c r="O286" s="867"/>
      <c r="P286" s="867"/>
    </row>
    <row r="287" spans="1:16" ht="13.5" thickBot="1">
      <c r="A287" s="107"/>
      <c r="B287" s="116"/>
      <c r="C287" s="858" t="s">
        <v>577</v>
      </c>
      <c r="D287" s="1420" t="s">
        <v>502</v>
      </c>
      <c r="E287" s="867"/>
      <c r="F287" s="867"/>
      <c r="G287" s="867"/>
      <c r="H287" s="867"/>
      <c r="I287" s="867"/>
      <c r="J287" s="867"/>
      <c r="K287" s="867"/>
      <c r="L287" s="867"/>
      <c r="M287" s="867"/>
      <c r="N287" s="867"/>
      <c r="O287" s="867"/>
      <c r="P287" s="867"/>
    </row>
    <row r="288" spans="1:16" ht="12.95">
      <c r="A288" s="107"/>
      <c r="B288" s="116"/>
      <c r="C288" s="1414"/>
      <c r="D288" s="2777">
        <v>0</v>
      </c>
      <c r="E288" s="867"/>
      <c r="F288" s="867"/>
      <c r="G288" s="867"/>
      <c r="H288" s="867"/>
      <c r="I288" s="867"/>
      <c r="J288" s="867"/>
      <c r="K288" s="867"/>
      <c r="L288" s="867"/>
      <c r="M288" s="867"/>
      <c r="N288" s="867"/>
      <c r="O288" s="867"/>
      <c r="P288" s="867"/>
    </row>
    <row r="289" spans="1:16" ht="12.95">
      <c r="A289" s="107"/>
      <c r="B289" s="116"/>
      <c r="C289" s="1416"/>
      <c r="D289" s="2778">
        <v>0</v>
      </c>
      <c r="E289" s="867"/>
      <c r="F289" s="867"/>
      <c r="G289" s="867"/>
      <c r="H289" s="867"/>
      <c r="I289" s="867"/>
      <c r="J289" s="867"/>
      <c r="K289" s="867"/>
      <c r="L289" s="867"/>
      <c r="M289" s="867"/>
      <c r="N289" s="867"/>
      <c r="O289" s="867"/>
      <c r="P289" s="867"/>
    </row>
    <row r="290" spans="1:16" ht="12.95">
      <c r="A290" s="107"/>
      <c r="B290" s="116"/>
      <c r="C290" s="1416"/>
      <c r="D290" s="2778">
        <v>0</v>
      </c>
      <c r="E290" s="867"/>
      <c r="F290" s="867"/>
      <c r="G290" s="867"/>
      <c r="H290" s="867"/>
      <c r="I290" s="867"/>
      <c r="J290" s="867"/>
      <c r="K290" s="867"/>
      <c r="L290" s="867"/>
      <c r="M290" s="867"/>
      <c r="N290" s="867"/>
      <c r="O290" s="867"/>
      <c r="P290" s="867"/>
    </row>
    <row r="291" spans="1:16" ht="12.95">
      <c r="A291" s="107"/>
      <c r="B291" s="116"/>
      <c r="C291" s="1416"/>
      <c r="D291" s="2778">
        <v>0</v>
      </c>
      <c r="E291" s="867"/>
      <c r="F291" s="867"/>
      <c r="G291" s="867"/>
      <c r="H291" s="867"/>
      <c r="I291" s="867"/>
      <c r="J291" s="867"/>
      <c r="K291" s="867"/>
      <c r="L291" s="867"/>
      <c r="M291" s="867"/>
      <c r="N291" s="867"/>
      <c r="O291" s="867"/>
      <c r="P291" s="867"/>
    </row>
    <row r="292" spans="1:16" ht="12.95">
      <c r="A292" s="107"/>
      <c r="B292" s="116"/>
      <c r="C292" s="1416"/>
      <c r="D292" s="2778">
        <v>0</v>
      </c>
      <c r="E292" s="867"/>
      <c r="F292" s="867"/>
      <c r="G292" s="867"/>
      <c r="H292" s="867"/>
      <c r="I292" s="867"/>
      <c r="J292" s="867"/>
      <c r="K292" s="867"/>
      <c r="L292" s="867"/>
      <c r="M292" s="867"/>
      <c r="N292" s="867"/>
      <c r="O292" s="867"/>
      <c r="P292" s="867"/>
    </row>
    <row r="293" spans="1:16" ht="12.95">
      <c r="A293" s="107"/>
      <c r="B293" s="116"/>
      <c r="C293" s="1416"/>
      <c r="D293" s="2778">
        <v>0</v>
      </c>
      <c r="E293" s="867"/>
      <c r="F293" s="867"/>
      <c r="G293" s="867"/>
      <c r="H293" s="867"/>
      <c r="I293" s="867"/>
      <c r="J293" s="867"/>
      <c r="K293" s="867"/>
      <c r="L293" s="867"/>
      <c r="M293" s="867"/>
      <c r="N293" s="867"/>
      <c r="O293" s="867"/>
      <c r="P293" s="867"/>
    </row>
    <row r="294" spans="1:16" ht="12.95">
      <c r="A294" s="107"/>
      <c r="B294" s="116"/>
      <c r="C294" s="1416"/>
      <c r="D294" s="2778">
        <v>0</v>
      </c>
      <c r="E294" s="867"/>
      <c r="F294" s="867"/>
      <c r="G294" s="867"/>
      <c r="H294" s="867"/>
      <c r="I294" s="867"/>
      <c r="J294" s="867"/>
      <c r="K294" s="867"/>
      <c r="L294" s="867"/>
      <c r="M294" s="867"/>
      <c r="N294" s="867"/>
      <c r="O294" s="867"/>
      <c r="P294" s="867"/>
    </row>
    <row r="295" spans="1:16" ht="13.5" thickBot="1">
      <c r="A295" s="107"/>
      <c r="B295" s="116"/>
      <c r="C295" s="1418"/>
      <c r="D295" s="2779">
        <v>0</v>
      </c>
      <c r="E295" s="867"/>
      <c r="F295" s="867"/>
      <c r="G295" s="867"/>
      <c r="H295" s="867"/>
      <c r="I295" s="867"/>
      <c r="J295" s="867"/>
      <c r="K295" s="867"/>
      <c r="L295" s="867"/>
      <c r="M295" s="867"/>
      <c r="N295" s="867"/>
      <c r="O295" s="867"/>
      <c r="P295" s="867"/>
    </row>
    <row r="296" spans="1:16" ht="13.5" thickBot="1">
      <c r="A296" s="107"/>
      <c r="B296" s="116"/>
      <c r="C296" s="861" t="s">
        <v>516</v>
      </c>
      <c r="D296" s="2780">
        <f>SUM(D288:D295)</f>
        <v>0</v>
      </c>
      <c r="E296" s="867"/>
      <c r="F296" s="867"/>
      <c r="G296" s="867"/>
      <c r="H296" s="867"/>
      <c r="I296" s="867"/>
      <c r="J296" s="867"/>
      <c r="K296" s="867"/>
      <c r="L296" s="867"/>
      <c r="M296" s="867"/>
      <c r="N296" s="867"/>
      <c r="O296" s="867"/>
      <c r="P296" s="867"/>
    </row>
    <row r="297" spans="1:16" ht="12.95">
      <c r="A297" s="107"/>
      <c r="B297" s="116"/>
      <c r="C297" s="867"/>
      <c r="D297" s="867"/>
      <c r="E297" s="867"/>
      <c r="F297" s="867"/>
      <c r="G297" s="867"/>
      <c r="H297" s="867"/>
      <c r="I297" s="867"/>
      <c r="J297" s="867"/>
      <c r="K297" s="867"/>
      <c r="L297" s="867"/>
      <c r="M297" s="867"/>
      <c r="N297" s="867"/>
      <c r="O297" s="867"/>
      <c r="P297" s="867"/>
    </row>
    <row r="298" spans="1:16" ht="12.95">
      <c r="A298" s="107"/>
      <c r="B298" s="116"/>
      <c r="C298" s="867"/>
      <c r="D298" s="867"/>
      <c r="E298" s="867"/>
      <c r="F298" s="867"/>
      <c r="G298" s="867"/>
      <c r="H298" s="867"/>
      <c r="I298" s="867"/>
      <c r="J298" s="867"/>
      <c r="K298" s="867"/>
      <c r="L298" s="867"/>
      <c r="M298" s="867"/>
      <c r="N298" s="867"/>
      <c r="O298" s="867"/>
      <c r="P298" s="867"/>
    </row>
    <row r="299" spans="1:16" ht="12.95">
      <c r="A299" s="107"/>
      <c r="B299" s="116" t="s">
        <v>578</v>
      </c>
      <c r="C299" s="867"/>
      <c r="D299" s="867"/>
      <c r="E299" s="867"/>
      <c r="F299" s="867"/>
      <c r="G299" s="867"/>
      <c r="H299" s="867"/>
      <c r="I299" s="867"/>
      <c r="J299" s="867"/>
      <c r="K299" s="867"/>
      <c r="L299" s="867"/>
      <c r="M299" s="867"/>
      <c r="N299" s="867"/>
      <c r="O299" s="867"/>
      <c r="P299" s="867"/>
    </row>
    <row r="300" spans="1:16" ht="13.5" thickBot="1">
      <c r="A300" s="107"/>
      <c r="B300" s="116"/>
      <c r="C300" s="867"/>
      <c r="D300" s="867"/>
      <c r="E300" s="867"/>
      <c r="F300" s="867"/>
      <c r="G300" s="867"/>
      <c r="H300" s="867"/>
      <c r="I300" s="867"/>
      <c r="J300" s="867"/>
      <c r="K300" s="867"/>
      <c r="L300" s="867"/>
      <c r="M300" s="867"/>
      <c r="N300" s="867"/>
      <c r="O300" s="867"/>
      <c r="P300" s="867"/>
    </row>
    <row r="301" spans="1:16" ht="13.5" thickBot="1">
      <c r="A301" s="107"/>
      <c r="B301" s="116"/>
      <c r="C301" s="865" t="s">
        <v>579</v>
      </c>
      <c r="D301" s="865" t="s">
        <v>502</v>
      </c>
      <c r="E301" s="867"/>
      <c r="F301" s="867"/>
      <c r="G301" s="867"/>
      <c r="H301" s="867"/>
      <c r="I301" s="867"/>
      <c r="J301" s="867"/>
      <c r="K301" s="867"/>
      <c r="L301" s="867"/>
      <c r="M301" s="867"/>
      <c r="N301" s="867"/>
      <c r="O301" s="867"/>
      <c r="P301" s="867"/>
    </row>
    <row r="302" spans="1:16" ht="12.95">
      <c r="A302" s="107"/>
      <c r="B302" s="116"/>
      <c r="C302" s="1414"/>
      <c r="D302" s="2777">
        <v>0</v>
      </c>
      <c r="E302" s="867"/>
      <c r="F302" s="867"/>
      <c r="G302" s="867"/>
      <c r="H302" s="867"/>
      <c r="I302" s="867"/>
      <c r="J302" s="867"/>
      <c r="K302" s="867"/>
      <c r="L302" s="867"/>
      <c r="M302" s="867"/>
      <c r="N302" s="867"/>
      <c r="O302" s="867"/>
      <c r="P302" s="867"/>
    </row>
    <row r="303" spans="1:16" ht="12.95">
      <c r="A303" s="107"/>
      <c r="B303" s="116"/>
      <c r="C303" s="1416"/>
      <c r="D303" s="2778">
        <v>0</v>
      </c>
      <c r="E303" s="867"/>
      <c r="F303" s="867"/>
      <c r="G303" s="867"/>
      <c r="H303" s="867"/>
      <c r="I303" s="867"/>
      <c r="J303" s="867"/>
      <c r="K303" s="867"/>
      <c r="L303" s="867"/>
      <c r="M303" s="867"/>
      <c r="N303" s="867"/>
      <c r="O303" s="867"/>
      <c r="P303" s="867"/>
    </row>
    <row r="304" spans="1:16" ht="12.95">
      <c r="A304" s="107"/>
      <c r="B304" s="116"/>
      <c r="C304" s="1416"/>
      <c r="D304" s="2778">
        <v>0</v>
      </c>
      <c r="E304" s="867"/>
      <c r="F304" s="867"/>
      <c r="G304" s="867"/>
      <c r="H304" s="867"/>
      <c r="I304" s="867"/>
      <c r="J304" s="867"/>
      <c r="K304" s="867"/>
      <c r="L304" s="867"/>
      <c r="M304" s="867"/>
      <c r="N304" s="867"/>
      <c r="O304" s="867"/>
      <c r="P304" s="867"/>
    </row>
    <row r="305" spans="1:16" ht="12.95">
      <c r="A305" s="107"/>
      <c r="B305" s="116"/>
      <c r="C305" s="1416"/>
      <c r="D305" s="2778">
        <v>0</v>
      </c>
      <c r="E305" s="867"/>
      <c r="F305" s="867"/>
      <c r="G305" s="867"/>
      <c r="H305" s="867"/>
      <c r="I305" s="867"/>
      <c r="J305" s="867"/>
      <c r="K305" s="867"/>
      <c r="L305" s="867"/>
      <c r="M305" s="867"/>
      <c r="N305" s="867"/>
      <c r="O305" s="867"/>
      <c r="P305" s="867"/>
    </row>
    <row r="306" spans="1:16" ht="12.95">
      <c r="A306" s="107"/>
      <c r="B306" s="116"/>
      <c r="C306" s="1416"/>
      <c r="D306" s="2778">
        <v>0</v>
      </c>
      <c r="E306" s="867"/>
      <c r="F306" s="867"/>
      <c r="G306" s="867"/>
      <c r="H306" s="867"/>
      <c r="I306" s="867"/>
      <c r="J306" s="867"/>
      <c r="K306" s="867"/>
      <c r="L306" s="867"/>
      <c r="M306" s="867"/>
      <c r="N306" s="867"/>
      <c r="O306" s="867"/>
      <c r="P306" s="867"/>
    </row>
    <row r="307" spans="1:16" ht="12.95">
      <c r="A307" s="107"/>
      <c r="B307" s="116"/>
      <c r="C307" s="1416"/>
      <c r="D307" s="2778">
        <v>0</v>
      </c>
      <c r="E307" s="867"/>
      <c r="F307" s="867"/>
      <c r="G307" s="867"/>
      <c r="H307" s="867"/>
      <c r="I307" s="867"/>
      <c r="J307" s="867"/>
      <c r="K307" s="867"/>
      <c r="L307" s="867"/>
      <c r="M307" s="867"/>
      <c r="N307" s="867"/>
      <c r="O307" s="867"/>
      <c r="P307" s="867"/>
    </row>
    <row r="308" spans="1:16" ht="12.95">
      <c r="A308" s="107"/>
      <c r="B308" s="116"/>
      <c r="C308" s="1416"/>
      <c r="D308" s="2778">
        <v>0</v>
      </c>
      <c r="E308" s="867"/>
      <c r="F308" s="867"/>
      <c r="G308" s="867"/>
      <c r="H308" s="867"/>
      <c r="I308" s="867"/>
      <c r="J308" s="867"/>
      <c r="K308" s="867"/>
      <c r="L308" s="867"/>
      <c r="M308" s="867"/>
      <c r="N308" s="867"/>
      <c r="O308" s="867"/>
      <c r="P308" s="867"/>
    </row>
    <row r="309" spans="1:16" ht="13.5" thickBot="1">
      <c r="A309" s="107"/>
      <c r="B309" s="116"/>
      <c r="C309" s="1418"/>
      <c r="D309" s="2779">
        <v>0</v>
      </c>
      <c r="E309" s="867"/>
      <c r="F309" s="867"/>
      <c r="G309" s="867"/>
      <c r="H309" s="867"/>
      <c r="I309" s="867"/>
      <c r="J309" s="867"/>
      <c r="K309" s="867"/>
      <c r="L309" s="867"/>
      <c r="M309" s="867"/>
      <c r="N309" s="867"/>
      <c r="O309" s="867"/>
      <c r="P309" s="867"/>
    </row>
    <row r="310" spans="1:16" ht="13.5" thickBot="1">
      <c r="A310" s="107"/>
      <c r="B310" s="116"/>
      <c r="C310" s="861" t="s">
        <v>516</v>
      </c>
      <c r="D310" s="2780">
        <f>SUM(D302:D309)</f>
        <v>0</v>
      </c>
      <c r="E310" s="867"/>
      <c r="F310" s="867"/>
      <c r="G310" s="867"/>
      <c r="H310" s="867"/>
      <c r="I310" s="867"/>
      <c r="J310" s="867"/>
      <c r="K310" s="867"/>
      <c r="L310" s="867"/>
      <c r="M310" s="867"/>
      <c r="N310" s="867"/>
      <c r="O310" s="867"/>
      <c r="P310" s="867"/>
    </row>
    <row r="311" spans="1:16" ht="12.95">
      <c r="A311" s="107"/>
      <c r="B311" s="116"/>
      <c r="C311" s="867"/>
      <c r="D311" s="867"/>
      <c r="E311" s="867"/>
      <c r="F311" s="867"/>
      <c r="G311" s="867"/>
      <c r="H311" s="867"/>
      <c r="I311" s="867"/>
      <c r="J311" s="867"/>
      <c r="K311" s="867"/>
      <c r="L311" s="867"/>
      <c r="M311" s="867"/>
      <c r="N311" s="867"/>
      <c r="O311" s="867"/>
      <c r="P311" s="867"/>
    </row>
    <row r="312" spans="1:16" ht="12.95">
      <c r="A312" s="107"/>
      <c r="B312" s="116"/>
      <c r="C312" s="867"/>
      <c r="D312" s="867"/>
      <c r="E312" s="867"/>
      <c r="F312" s="867"/>
      <c r="G312" s="867"/>
      <c r="H312" s="867"/>
      <c r="I312" s="867"/>
      <c r="J312" s="867"/>
      <c r="K312" s="867"/>
      <c r="L312" s="867"/>
      <c r="M312" s="867"/>
      <c r="N312" s="867"/>
      <c r="O312" s="867"/>
      <c r="P312" s="867"/>
    </row>
    <row r="313" spans="1:16" ht="12.95">
      <c r="A313" s="107"/>
      <c r="B313" s="116" t="s">
        <v>580</v>
      </c>
      <c r="C313" s="867"/>
      <c r="D313" s="867"/>
      <c r="E313" s="867"/>
      <c r="F313" s="867"/>
      <c r="G313" s="867"/>
      <c r="H313" s="867"/>
      <c r="I313" s="867"/>
      <c r="J313" s="867"/>
      <c r="K313" s="867"/>
      <c r="L313" s="867"/>
      <c r="M313" s="867"/>
      <c r="N313" s="867"/>
      <c r="O313" s="867"/>
      <c r="P313" s="867"/>
    </row>
    <row r="314" spans="1:16" ht="12.95">
      <c r="A314" s="107"/>
      <c r="B314" s="116"/>
      <c r="C314" s="867"/>
      <c r="D314" s="867"/>
      <c r="E314" s="867"/>
      <c r="F314" s="867"/>
      <c r="G314" s="867"/>
      <c r="H314" s="867"/>
      <c r="I314" s="867"/>
      <c r="J314" s="867"/>
      <c r="K314" s="867"/>
      <c r="L314" s="867"/>
      <c r="M314" s="867"/>
      <c r="N314" s="867"/>
      <c r="O314" s="867"/>
      <c r="P314" s="867"/>
    </row>
    <row r="315" spans="1:16" ht="12.95">
      <c r="A315" s="107"/>
      <c r="B315" s="116"/>
      <c r="C315" s="867" t="s">
        <v>581</v>
      </c>
      <c r="D315" s="867"/>
      <c r="E315" s="842" t="s">
        <v>476</v>
      </c>
      <c r="F315" s="867"/>
      <c r="G315" s="867"/>
      <c r="H315" s="867"/>
      <c r="I315" s="867"/>
      <c r="J315" s="867"/>
      <c r="K315" s="867"/>
      <c r="L315" s="867"/>
      <c r="M315" s="867"/>
      <c r="N315" s="867"/>
      <c r="O315" s="867"/>
      <c r="P315" s="867"/>
    </row>
    <row r="316" spans="1:16" ht="13.5" thickBot="1">
      <c r="A316" s="107"/>
      <c r="B316" s="116"/>
      <c r="C316" s="867"/>
      <c r="D316" s="867"/>
      <c r="E316" s="867"/>
      <c r="F316" s="867"/>
      <c r="G316" s="867"/>
      <c r="H316" s="867"/>
      <c r="I316" s="867"/>
      <c r="J316" s="867"/>
      <c r="K316" s="867"/>
      <c r="L316" s="867"/>
      <c r="M316" s="867"/>
      <c r="N316" s="867"/>
      <c r="O316" s="867"/>
      <c r="P316" s="867"/>
    </row>
    <row r="317" spans="1:16" ht="12.95">
      <c r="A317" s="107"/>
      <c r="B317" s="116"/>
      <c r="C317" s="692" t="s">
        <v>582</v>
      </c>
      <c r="D317" s="693" t="s">
        <v>502</v>
      </c>
      <c r="E317" s="867"/>
      <c r="F317" s="867"/>
      <c r="G317" s="867"/>
      <c r="H317" s="867"/>
      <c r="I317" s="867"/>
      <c r="J317" s="867"/>
      <c r="K317" s="867"/>
      <c r="L317" s="867"/>
      <c r="M317" s="867"/>
      <c r="N317" s="867"/>
      <c r="O317" s="867"/>
      <c r="P317" s="867"/>
    </row>
    <row r="318" spans="1:16" ht="12.95">
      <c r="A318" s="107"/>
      <c r="B318" s="116"/>
      <c r="C318" s="214"/>
      <c r="D318" s="1422">
        <v>0</v>
      </c>
      <c r="E318" s="867"/>
      <c r="F318" s="867"/>
      <c r="G318" s="867"/>
      <c r="H318" s="867"/>
      <c r="I318" s="867"/>
      <c r="J318" s="867"/>
      <c r="K318" s="867"/>
      <c r="L318" s="867"/>
      <c r="M318" s="867"/>
      <c r="N318" s="867"/>
      <c r="O318" s="867"/>
      <c r="P318" s="867"/>
    </row>
    <row r="319" spans="1:16" ht="12.95">
      <c r="A319" s="107"/>
      <c r="B319" s="116"/>
      <c r="C319" s="175"/>
      <c r="D319" s="1423">
        <v>0</v>
      </c>
      <c r="E319" s="867"/>
      <c r="F319" s="867"/>
      <c r="G319" s="867"/>
      <c r="H319" s="867"/>
      <c r="I319" s="867"/>
      <c r="J319" s="867"/>
      <c r="K319" s="867"/>
      <c r="L319" s="867"/>
      <c r="M319" s="867"/>
      <c r="N319" s="867"/>
      <c r="O319" s="867"/>
      <c r="P319" s="867"/>
    </row>
    <row r="320" spans="1:16" ht="12.95">
      <c r="A320" s="107"/>
      <c r="B320" s="116"/>
      <c r="C320" s="175"/>
      <c r="D320" s="1423">
        <v>0</v>
      </c>
      <c r="E320" s="867"/>
      <c r="F320" s="867"/>
      <c r="G320" s="867"/>
      <c r="H320" s="867"/>
      <c r="I320" s="867"/>
      <c r="J320" s="867"/>
      <c r="K320" s="867"/>
      <c r="L320" s="867"/>
      <c r="M320" s="867"/>
      <c r="N320" s="867"/>
      <c r="O320" s="867"/>
      <c r="P320" s="867"/>
    </row>
    <row r="321" spans="1:16" ht="12.95">
      <c r="A321" s="107"/>
      <c r="B321" s="116"/>
      <c r="C321" s="175"/>
      <c r="D321" s="1423">
        <v>0</v>
      </c>
      <c r="E321" s="867"/>
      <c r="F321" s="867"/>
      <c r="G321" s="867"/>
      <c r="H321" s="867"/>
      <c r="I321" s="867"/>
      <c r="J321" s="867"/>
      <c r="K321" s="867"/>
      <c r="L321" s="867"/>
      <c r="M321" s="867"/>
      <c r="N321" s="867"/>
      <c r="O321" s="867"/>
      <c r="P321" s="867"/>
    </row>
    <row r="322" spans="1:16" ht="12.95">
      <c r="A322" s="107"/>
      <c r="B322" s="116"/>
      <c r="C322" s="175"/>
      <c r="D322" s="1423">
        <v>0</v>
      </c>
      <c r="E322" s="867"/>
      <c r="F322" s="867"/>
      <c r="G322" s="867"/>
      <c r="H322" s="867"/>
      <c r="I322" s="867"/>
      <c r="J322" s="867"/>
      <c r="K322" s="867"/>
      <c r="L322" s="867"/>
      <c r="M322" s="867"/>
      <c r="N322" s="867"/>
      <c r="O322" s="867"/>
      <c r="P322" s="867"/>
    </row>
    <row r="323" spans="1:16" ht="12.95">
      <c r="A323" s="107"/>
      <c r="B323" s="116"/>
      <c r="C323" s="175"/>
      <c r="D323" s="1423">
        <v>0</v>
      </c>
      <c r="E323" s="867"/>
      <c r="F323" s="867"/>
      <c r="G323" s="867"/>
      <c r="H323" s="867"/>
      <c r="I323" s="867"/>
      <c r="J323" s="867"/>
      <c r="K323" s="867"/>
      <c r="L323" s="867"/>
      <c r="M323" s="867"/>
      <c r="N323" s="867"/>
      <c r="O323" s="867"/>
      <c r="P323" s="867"/>
    </row>
    <row r="324" spans="1:16" ht="12.95">
      <c r="A324" s="107"/>
      <c r="B324" s="116"/>
      <c r="C324" s="175"/>
      <c r="D324" s="1423">
        <v>0</v>
      </c>
      <c r="E324" s="867"/>
      <c r="F324" s="867"/>
      <c r="G324" s="867"/>
      <c r="H324" s="867"/>
      <c r="I324" s="867"/>
      <c r="J324" s="867"/>
      <c r="K324" s="867"/>
      <c r="L324" s="867"/>
      <c r="M324" s="867"/>
      <c r="N324" s="867"/>
      <c r="O324" s="867"/>
      <c r="P324" s="867"/>
    </row>
    <row r="325" spans="1:16" ht="12.95">
      <c r="A325" s="107"/>
      <c r="B325" s="116"/>
      <c r="C325" s="175"/>
      <c r="D325" s="1423">
        <v>0</v>
      </c>
      <c r="E325" s="867"/>
      <c r="F325" s="867"/>
      <c r="G325" s="867"/>
      <c r="H325" s="867"/>
      <c r="I325" s="867"/>
      <c r="J325" s="867"/>
      <c r="K325" s="867"/>
      <c r="L325" s="867"/>
      <c r="M325" s="867"/>
      <c r="N325" s="867"/>
      <c r="O325" s="867"/>
      <c r="P325" s="867"/>
    </row>
    <row r="326" spans="1:16" ht="12.95">
      <c r="A326" s="107"/>
      <c r="B326" s="116"/>
      <c r="C326" s="175"/>
      <c r="D326" s="1423">
        <v>0</v>
      </c>
      <c r="E326" s="867"/>
      <c r="F326" s="867"/>
      <c r="G326" s="867"/>
      <c r="H326" s="867"/>
      <c r="I326" s="867"/>
      <c r="J326" s="867"/>
      <c r="K326" s="867"/>
      <c r="L326" s="867"/>
      <c r="M326" s="867"/>
      <c r="N326" s="867"/>
      <c r="O326" s="867"/>
      <c r="P326" s="867"/>
    </row>
    <row r="327" spans="1:16" ht="12.95">
      <c r="A327" s="107"/>
      <c r="B327" s="116"/>
      <c r="C327" s="175"/>
      <c r="D327" s="1423">
        <v>0</v>
      </c>
      <c r="E327" s="867"/>
      <c r="F327" s="867"/>
      <c r="G327" s="867"/>
      <c r="H327" s="867"/>
      <c r="I327" s="867"/>
      <c r="J327" s="867"/>
      <c r="K327" s="867"/>
      <c r="L327" s="867"/>
      <c r="M327" s="867"/>
      <c r="N327" s="867"/>
      <c r="O327" s="867"/>
      <c r="P327" s="867"/>
    </row>
    <row r="328" spans="1:16" ht="12.95">
      <c r="A328" s="107"/>
      <c r="B328" s="116"/>
      <c r="C328" s="175"/>
      <c r="D328" s="1423">
        <v>0</v>
      </c>
      <c r="E328" s="867"/>
      <c r="F328" s="867"/>
      <c r="G328" s="867"/>
      <c r="H328" s="867"/>
      <c r="I328" s="867"/>
      <c r="J328" s="867"/>
      <c r="K328" s="867"/>
      <c r="L328" s="867"/>
      <c r="M328" s="867"/>
      <c r="N328" s="867"/>
      <c r="O328" s="867"/>
      <c r="P328" s="867"/>
    </row>
    <row r="329" spans="1:16" ht="12.95">
      <c r="A329" s="107"/>
      <c r="B329" s="116"/>
      <c r="C329" s="175"/>
      <c r="D329" s="1423">
        <v>0</v>
      </c>
      <c r="E329" s="867"/>
      <c r="F329" s="867"/>
      <c r="G329" s="867"/>
      <c r="H329" s="867"/>
      <c r="I329" s="867"/>
      <c r="J329" s="867"/>
      <c r="K329" s="867"/>
      <c r="L329" s="867"/>
      <c r="M329" s="867"/>
      <c r="N329" s="867"/>
      <c r="O329" s="867"/>
      <c r="P329" s="867"/>
    </row>
    <row r="330" spans="1:16" ht="12.95">
      <c r="A330" s="107"/>
      <c r="B330" s="116"/>
      <c r="C330" s="175"/>
      <c r="D330" s="1423">
        <v>0</v>
      </c>
      <c r="E330" s="867"/>
      <c r="F330" s="867"/>
      <c r="G330" s="867"/>
      <c r="H330" s="867"/>
      <c r="I330" s="867"/>
      <c r="J330" s="867"/>
      <c r="K330" s="867"/>
      <c r="L330" s="867"/>
      <c r="M330" s="867"/>
      <c r="N330" s="867"/>
      <c r="O330" s="867"/>
      <c r="P330" s="867"/>
    </row>
    <row r="331" spans="1:16" ht="12.95">
      <c r="A331" s="107"/>
      <c r="B331" s="116"/>
      <c r="C331" s="175"/>
      <c r="D331" s="1423">
        <v>0</v>
      </c>
      <c r="E331" s="867"/>
      <c r="F331" s="867"/>
      <c r="G331" s="867"/>
      <c r="H331" s="867"/>
      <c r="I331" s="867"/>
      <c r="J331" s="867"/>
      <c r="K331" s="867"/>
      <c r="L331" s="867"/>
      <c r="M331" s="867"/>
      <c r="N331" s="867"/>
      <c r="O331" s="867"/>
      <c r="P331" s="867"/>
    </row>
    <row r="332" spans="1:16" ht="12.95">
      <c r="A332" s="107"/>
      <c r="B332" s="116"/>
      <c r="C332" s="175"/>
      <c r="D332" s="1423">
        <v>0</v>
      </c>
      <c r="E332" s="867"/>
      <c r="F332" s="867"/>
      <c r="G332" s="867"/>
      <c r="H332" s="867"/>
      <c r="I332" s="867"/>
      <c r="J332" s="867"/>
      <c r="K332" s="867"/>
      <c r="L332" s="867"/>
      <c r="M332" s="867"/>
      <c r="N332" s="867"/>
      <c r="O332" s="867"/>
      <c r="P332" s="867"/>
    </row>
    <row r="333" spans="1:16" ht="12.95">
      <c r="A333" s="107"/>
      <c r="B333" s="116"/>
      <c r="C333" s="175"/>
      <c r="D333" s="1423">
        <v>0</v>
      </c>
      <c r="E333" s="867"/>
      <c r="F333" s="867"/>
      <c r="G333" s="867"/>
      <c r="H333" s="867"/>
      <c r="I333" s="867"/>
      <c r="J333" s="867"/>
      <c r="K333" s="867"/>
      <c r="L333" s="867"/>
      <c r="M333" s="867"/>
      <c r="N333" s="867"/>
      <c r="O333" s="867"/>
      <c r="P333" s="867"/>
    </row>
    <row r="334" spans="1:16" ht="12.95">
      <c r="A334" s="107"/>
      <c r="B334" s="116"/>
      <c r="C334" s="175"/>
      <c r="D334" s="1423">
        <v>0</v>
      </c>
      <c r="E334" s="867"/>
      <c r="F334" s="867"/>
      <c r="G334" s="867"/>
      <c r="H334" s="867"/>
      <c r="I334" s="867"/>
      <c r="J334" s="867"/>
      <c r="K334" s="867"/>
      <c r="L334" s="867"/>
      <c r="M334" s="867"/>
      <c r="N334" s="867"/>
      <c r="O334" s="867"/>
      <c r="P334" s="867"/>
    </row>
    <row r="335" spans="1:16" ht="12.95">
      <c r="A335" s="107"/>
      <c r="B335" s="116"/>
      <c r="C335" s="175"/>
      <c r="D335" s="1423">
        <v>0</v>
      </c>
      <c r="E335" s="867"/>
      <c r="F335" s="867"/>
      <c r="G335" s="867"/>
      <c r="H335" s="867"/>
      <c r="I335" s="867"/>
      <c r="J335" s="867"/>
      <c r="K335" s="867"/>
      <c r="L335" s="867"/>
      <c r="M335" s="867"/>
      <c r="N335" s="867"/>
      <c r="O335" s="867"/>
      <c r="P335" s="867"/>
    </row>
    <row r="336" spans="1:16" ht="12.95">
      <c r="A336" s="107"/>
      <c r="B336" s="116"/>
      <c r="C336" s="175"/>
      <c r="D336" s="1423">
        <v>0</v>
      </c>
      <c r="E336" s="867"/>
      <c r="F336" s="867"/>
      <c r="G336" s="867"/>
      <c r="H336" s="867"/>
      <c r="I336" s="867"/>
      <c r="J336" s="867"/>
      <c r="K336" s="867"/>
      <c r="L336" s="867"/>
      <c r="M336" s="867"/>
      <c r="N336" s="867"/>
      <c r="O336" s="867"/>
      <c r="P336" s="867"/>
    </row>
    <row r="337" spans="1:16" ht="12.95">
      <c r="A337" s="107"/>
      <c r="B337" s="116"/>
      <c r="C337" s="175"/>
      <c r="D337" s="1423">
        <v>0</v>
      </c>
      <c r="E337" s="867"/>
      <c r="F337" s="867"/>
      <c r="G337" s="867"/>
      <c r="H337" s="867"/>
      <c r="I337" s="867"/>
      <c r="J337" s="867"/>
      <c r="K337" s="867"/>
      <c r="L337" s="867"/>
      <c r="M337" s="867"/>
      <c r="N337" s="867"/>
      <c r="O337" s="867"/>
      <c r="P337" s="867"/>
    </row>
    <row r="338" spans="1:16" ht="12.95">
      <c r="A338" s="107"/>
      <c r="B338" s="116"/>
      <c r="C338" s="175"/>
      <c r="D338" s="1423">
        <v>0</v>
      </c>
      <c r="E338" s="867"/>
      <c r="F338" s="867"/>
      <c r="G338" s="867"/>
      <c r="H338" s="867"/>
      <c r="I338" s="867"/>
      <c r="J338" s="867"/>
      <c r="K338" s="867"/>
      <c r="L338" s="867"/>
      <c r="M338" s="867"/>
      <c r="N338" s="867"/>
      <c r="O338" s="867"/>
      <c r="P338" s="867"/>
    </row>
    <row r="339" spans="1:16" ht="12.95">
      <c r="A339" s="107"/>
      <c r="B339" s="116"/>
      <c r="C339" s="175"/>
      <c r="D339" s="1423">
        <v>0</v>
      </c>
      <c r="E339" s="867"/>
      <c r="F339" s="867"/>
      <c r="G339" s="867"/>
      <c r="H339" s="867"/>
      <c r="I339" s="867"/>
      <c r="J339" s="867"/>
      <c r="K339" s="867"/>
      <c r="L339" s="867"/>
      <c r="M339" s="867"/>
      <c r="N339" s="867"/>
      <c r="O339" s="867"/>
      <c r="P339" s="867"/>
    </row>
    <row r="340" spans="1:16" ht="12.95">
      <c r="A340" s="107"/>
      <c r="B340" s="116"/>
      <c r="C340" s="175"/>
      <c r="D340" s="1423">
        <v>0</v>
      </c>
      <c r="E340" s="867"/>
      <c r="F340" s="867"/>
      <c r="G340" s="867"/>
      <c r="H340" s="867"/>
      <c r="I340" s="867"/>
      <c r="J340" s="867"/>
      <c r="K340" s="867"/>
      <c r="L340" s="867"/>
      <c r="M340" s="867"/>
      <c r="N340" s="867"/>
      <c r="O340" s="867"/>
      <c r="P340" s="867"/>
    </row>
    <row r="341" spans="1:16" ht="12.95">
      <c r="A341" s="107"/>
      <c r="B341" s="116"/>
      <c r="C341" s="175"/>
      <c r="D341" s="1423">
        <v>0</v>
      </c>
      <c r="E341" s="867"/>
      <c r="F341" s="867"/>
      <c r="G341" s="867"/>
      <c r="H341" s="867"/>
      <c r="I341" s="867"/>
      <c r="J341" s="867"/>
      <c r="K341" s="867"/>
      <c r="L341" s="867"/>
      <c r="M341" s="867"/>
      <c r="N341" s="867"/>
      <c r="O341" s="867"/>
      <c r="P341" s="867"/>
    </row>
    <row r="342" spans="1:16" ht="12.95">
      <c r="A342" s="107"/>
      <c r="B342" s="116"/>
      <c r="C342" s="175"/>
      <c r="D342" s="1423">
        <v>0</v>
      </c>
      <c r="E342" s="867"/>
      <c r="F342" s="867"/>
      <c r="G342" s="867"/>
      <c r="H342" s="867"/>
      <c r="I342" s="867"/>
      <c r="J342" s="867"/>
      <c r="K342" s="867"/>
      <c r="L342" s="867"/>
      <c r="M342" s="867"/>
      <c r="N342" s="867"/>
      <c r="O342" s="867"/>
      <c r="P342" s="867"/>
    </row>
    <row r="343" spans="1:16" ht="12.95">
      <c r="A343" s="107"/>
      <c r="B343" s="116"/>
      <c r="C343" s="175"/>
      <c r="D343" s="1423">
        <v>0</v>
      </c>
      <c r="E343" s="867"/>
      <c r="F343" s="867"/>
      <c r="G343" s="867"/>
      <c r="H343" s="867"/>
      <c r="I343" s="867"/>
      <c r="J343" s="867"/>
      <c r="K343" s="867"/>
      <c r="L343" s="867"/>
      <c r="M343" s="867"/>
      <c r="N343" s="867"/>
      <c r="O343" s="867"/>
      <c r="P343" s="867"/>
    </row>
    <row r="344" spans="1:16" ht="13.5" thickBot="1">
      <c r="A344" s="107"/>
      <c r="B344" s="116"/>
      <c r="C344" s="215"/>
      <c r="D344" s="1424">
        <v>0</v>
      </c>
      <c r="E344" s="867"/>
      <c r="F344" s="867"/>
      <c r="G344" s="867"/>
      <c r="H344" s="867"/>
      <c r="I344" s="867"/>
      <c r="J344" s="867"/>
      <c r="K344" s="867"/>
      <c r="L344" s="867"/>
      <c r="M344" s="867"/>
      <c r="N344" s="867"/>
      <c r="O344" s="867"/>
      <c r="P344" s="867"/>
    </row>
    <row r="345" spans="1:16" ht="13.5" thickBot="1">
      <c r="A345" s="107"/>
      <c r="B345" s="116"/>
      <c r="C345" s="1426" t="s">
        <v>516</v>
      </c>
      <c r="D345" s="1425">
        <f>SUM(D318:D344)</f>
        <v>0</v>
      </c>
      <c r="E345" s="867"/>
      <c r="F345" s="867"/>
      <c r="G345" s="867"/>
      <c r="H345" s="867"/>
      <c r="I345" s="867"/>
      <c r="J345" s="867"/>
      <c r="K345" s="867"/>
      <c r="L345" s="867"/>
      <c r="M345" s="867"/>
      <c r="N345" s="867"/>
      <c r="O345" s="867"/>
      <c r="P345" s="867"/>
    </row>
    <row r="346" spans="1:16" ht="12.95">
      <c r="A346" s="107"/>
      <c r="B346" s="116"/>
      <c r="C346" s="867"/>
      <c r="D346" s="867"/>
      <c r="E346" s="867"/>
      <c r="F346" s="867"/>
      <c r="G346" s="867"/>
      <c r="H346" s="867"/>
      <c r="I346" s="867"/>
      <c r="J346" s="867"/>
      <c r="K346" s="867"/>
      <c r="L346" s="867"/>
      <c r="M346" s="867"/>
      <c r="N346" s="867"/>
      <c r="O346" s="867"/>
      <c r="P346" s="867"/>
    </row>
    <row r="347" spans="1:16" ht="12.95">
      <c r="A347" s="107"/>
      <c r="B347" s="116"/>
      <c r="C347" s="867"/>
      <c r="D347" s="867"/>
      <c r="E347" s="867"/>
      <c r="F347" s="867"/>
      <c r="G347" s="867"/>
      <c r="H347" s="867"/>
      <c r="I347" s="867"/>
      <c r="J347" s="867"/>
      <c r="K347" s="867"/>
      <c r="L347" s="867"/>
      <c r="M347" s="867"/>
      <c r="N347" s="867"/>
      <c r="O347" s="867"/>
      <c r="P347" s="867"/>
    </row>
    <row r="348" spans="1:16" ht="12.95">
      <c r="A348" s="107"/>
      <c r="B348" s="116" t="s">
        <v>583</v>
      </c>
      <c r="C348" s="867"/>
      <c r="D348" s="867"/>
      <c r="E348" s="867"/>
      <c r="F348" s="867"/>
      <c r="G348" s="867"/>
      <c r="H348" s="115" t="s">
        <v>476</v>
      </c>
      <c r="I348" s="3036" t="str">
        <f>IF(H348="No","These services are unallowable with these funding sources","")</f>
        <v/>
      </c>
      <c r="J348" s="3037"/>
      <c r="K348" s="3037"/>
      <c r="L348" s="3037"/>
      <c r="M348" s="867"/>
      <c r="N348" s="867"/>
      <c r="O348" s="867"/>
      <c r="P348" s="867"/>
    </row>
    <row r="349" spans="1:16" ht="12.95">
      <c r="A349" s="107"/>
      <c r="B349" s="116"/>
      <c r="C349" s="867"/>
      <c r="D349" s="867"/>
      <c r="E349" s="867"/>
      <c r="F349" s="867"/>
      <c r="G349" s="867"/>
      <c r="H349" s="867"/>
      <c r="I349" s="867"/>
      <c r="J349" s="867"/>
      <c r="K349" s="867"/>
      <c r="L349" s="867"/>
      <c r="M349" s="867"/>
      <c r="N349" s="867"/>
      <c r="O349" s="867"/>
      <c r="P349" s="867"/>
    </row>
    <row r="350" spans="1:16" ht="12.95">
      <c r="A350" s="107"/>
      <c r="B350" s="116" t="s">
        <v>584</v>
      </c>
      <c r="C350" s="867"/>
      <c r="D350" s="867"/>
      <c r="E350" s="867"/>
      <c r="F350" s="867"/>
      <c r="G350" s="867"/>
      <c r="H350" s="115" t="s">
        <v>476</v>
      </c>
      <c r="I350" s="3036" t="str">
        <f>IF(H350="No","These services are unallowable with these funding sources","")</f>
        <v/>
      </c>
      <c r="J350" s="3037"/>
      <c r="K350" s="3037"/>
      <c r="L350" s="3037"/>
      <c r="M350" s="867"/>
      <c r="N350" s="867"/>
      <c r="O350" s="867"/>
      <c r="P350" s="867"/>
    </row>
    <row r="351" spans="1:16" ht="12.95">
      <c r="A351" s="107"/>
      <c r="B351" s="116"/>
      <c r="C351" s="867"/>
      <c r="D351" s="867"/>
      <c r="E351" s="867"/>
      <c r="F351" s="867"/>
      <c r="G351" s="867"/>
      <c r="H351" s="867"/>
      <c r="I351" s="867"/>
      <c r="J351" s="867"/>
      <c r="K351" s="867"/>
      <c r="L351" s="867"/>
      <c r="M351" s="867"/>
      <c r="N351" s="867"/>
      <c r="O351" s="867"/>
      <c r="P351" s="867"/>
    </row>
    <row r="352" spans="1:16" ht="12.95">
      <c r="A352" s="107"/>
      <c r="B352" s="116" t="s">
        <v>585</v>
      </c>
      <c r="C352" s="867"/>
      <c r="D352" s="867"/>
      <c r="E352" s="867"/>
      <c r="F352" s="867"/>
      <c r="G352" s="867"/>
      <c r="H352" s="115" t="s">
        <v>476</v>
      </c>
      <c r="I352" s="3036" t="str">
        <f>IF(H352="No","These services are unallowable with these funding sources","")</f>
        <v/>
      </c>
      <c r="J352" s="3037"/>
      <c r="K352" s="3037"/>
      <c r="L352" s="3037"/>
      <c r="M352" s="867"/>
      <c r="N352" s="867"/>
      <c r="O352" s="867"/>
      <c r="P352" s="867"/>
    </row>
    <row r="353" spans="1:16" ht="12.95">
      <c r="A353" s="107"/>
      <c r="B353" s="116"/>
      <c r="C353" s="867"/>
      <c r="D353" s="867"/>
      <c r="E353" s="867"/>
      <c r="F353" s="867"/>
      <c r="G353" s="867"/>
      <c r="H353" s="867"/>
      <c r="I353" s="867"/>
      <c r="J353" s="867"/>
      <c r="K353" s="867"/>
      <c r="L353" s="867"/>
      <c r="M353" s="867"/>
      <c r="N353" s="867"/>
      <c r="O353" s="867"/>
      <c r="P353" s="867"/>
    </row>
    <row r="354" spans="1:16" ht="12.95">
      <c r="A354" s="107"/>
      <c r="B354" s="116" t="s">
        <v>586</v>
      </c>
      <c r="C354" s="867"/>
      <c r="D354" s="867"/>
      <c r="E354" s="867"/>
      <c r="F354" s="867"/>
      <c r="G354" s="867"/>
      <c r="H354" s="115" t="s">
        <v>476</v>
      </c>
      <c r="I354" s="3036" t="str">
        <f>IF(H354="No","These services are unallowable with these funding sources","")</f>
        <v/>
      </c>
      <c r="J354" s="3037"/>
      <c r="K354" s="3037"/>
      <c r="L354" s="3037"/>
      <c r="M354" s="867"/>
      <c r="N354" s="867"/>
      <c r="O354" s="867"/>
      <c r="P354" s="867"/>
    </row>
    <row r="355" spans="1:16" ht="12.95">
      <c r="A355" s="107"/>
      <c r="B355" s="116"/>
      <c r="C355" s="867"/>
      <c r="D355" s="867"/>
      <c r="E355" s="867"/>
      <c r="F355" s="867"/>
      <c r="G355" s="867"/>
      <c r="H355" s="867"/>
      <c r="I355" s="867"/>
      <c r="J355" s="867"/>
      <c r="K355" s="867"/>
      <c r="L355" s="867"/>
      <c r="M355" s="867"/>
      <c r="N355" s="867"/>
      <c r="O355" s="867"/>
      <c r="P355" s="867"/>
    </row>
    <row r="356" spans="1:16" ht="12.95">
      <c r="A356" s="107"/>
      <c r="B356" s="116" t="s">
        <v>587</v>
      </c>
      <c r="C356" s="867"/>
      <c r="D356" s="867"/>
      <c r="E356" s="867"/>
      <c r="F356" s="867"/>
      <c r="G356" s="867"/>
      <c r="H356" s="867"/>
      <c r="I356" s="867"/>
      <c r="J356" s="867"/>
      <c r="K356" s="867"/>
      <c r="L356" s="867"/>
      <c r="M356" s="867"/>
      <c r="N356" s="867"/>
      <c r="O356" s="867"/>
      <c r="P356" s="867"/>
    </row>
    <row r="357" spans="1:16" ht="13.5" thickBot="1">
      <c r="A357" s="107"/>
      <c r="B357" s="116"/>
      <c r="C357" s="867"/>
      <c r="D357" s="867"/>
      <c r="E357" s="867"/>
      <c r="F357" s="867"/>
      <c r="G357" s="867"/>
      <c r="H357" s="867"/>
      <c r="I357" s="867"/>
      <c r="J357" s="867"/>
      <c r="K357" s="867"/>
      <c r="L357" s="867"/>
      <c r="M357" s="867"/>
      <c r="N357" s="867"/>
      <c r="O357" s="867"/>
      <c r="P357" s="867"/>
    </row>
    <row r="358" spans="1:16" ht="26.45" thickBot="1">
      <c r="A358" s="107"/>
      <c r="B358" s="116"/>
      <c r="C358" s="734" t="s">
        <v>588</v>
      </c>
      <c r="D358" s="688" t="s">
        <v>589</v>
      </c>
      <c r="E358" s="688" t="s">
        <v>590</v>
      </c>
      <c r="F358" s="688" t="s">
        <v>591</v>
      </c>
      <c r="G358" s="688" t="s">
        <v>516</v>
      </c>
      <c r="H358" s="738" t="s">
        <v>592</v>
      </c>
      <c r="I358" s="867"/>
      <c r="J358" s="867"/>
      <c r="K358" s="867"/>
      <c r="L358" s="867"/>
      <c r="M358" s="867"/>
      <c r="N358" s="867"/>
      <c r="O358" s="867"/>
      <c r="P358" s="867"/>
    </row>
    <row r="359" spans="1:16" ht="12.95">
      <c r="A359" s="107"/>
      <c r="B359" s="116"/>
      <c r="C359" s="1431"/>
      <c r="D359" s="1432">
        <v>0</v>
      </c>
      <c r="E359" s="1432">
        <v>0</v>
      </c>
      <c r="F359" s="1432">
        <v>0</v>
      </c>
      <c r="G359" s="1433">
        <f>E359+F359</f>
        <v>0</v>
      </c>
      <c r="H359" s="1434">
        <f>D359-G359</f>
        <v>0</v>
      </c>
      <c r="I359" s="867"/>
      <c r="J359" s="867"/>
      <c r="K359" s="867"/>
      <c r="L359" s="867"/>
      <c r="M359" s="867"/>
      <c r="N359" s="867"/>
      <c r="O359" s="867"/>
      <c r="P359" s="867"/>
    </row>
    <row r="360" spans="1:16" ht="12.95">
      <c r="A360" s="107"/>
      <c r="B360" s="116"/>
      <c r="C360" s="119"/>
      <c r="D360" s="1427">
        <v>0</v>
      </c>
      <c r="E360" s="1427">
        <v>0</v>
      </c>
      <c r="F360" s="1427">
        <v>0</v>
      </c>
      <c r="G360" s="1435">
        <f t="shared" ref="G360:G364" si="3">E360+F360</f>
        <v>0</v>
      </c>
      <c r="H360" s="1436">
        <f t="shared" ref="H360:H364" si="4">D360-G360</f>
        <v>0</v>
      </c>
      <c r="I360" s="867"/>
      <c r="J360" s="867"/>
      <c r="K360" s="867"/>
      <c r="L360" s="867"/>
      <c r="M360" s="867"/>
      <c r="N360" s="867"/>
      <c r="O360" s="867"/>
      <c r="P360" s="867"/>
    </row>
    <row r="361" spans="1:16" ht="12.95">
      <c r="A361" s="107"/>
      <c r="B361" s="116"/>
      <c r="C361" s="119"/>
      <c r="D361" s="1427">
        <v>0</v>
      </c>
      <c r="E361" s="1427">
        <v>0</v>
      </c>
      <c r="F361" s="1427">
        <v>0</v>
      </c>
      <c r="G361" s="1435">
        <f t="shared" si="3"/>
        <v>0</v>
      </c>
      <c r="H361" s="1436">
        <f t="shared" si="4"/>
        <v>0</v>
      </c>
      <c r="I361" s="867"/>
      <c r="J361" s="867"/>
      <c r="K361" s="867"/>
      <c r="L361" s="867"/>
      <c r="M361" s="867"/>
      <c r="N361" s="867"/>
      <c r="O361" s="867"/>
      <c r="P361" s="867"/>
    </row>
    <row r="362" spans="1:16" ht="12.95">
      <c r="A362" s="107"/>
      <c r="B362" s="116"/>
      <c r="C362" s="119"/>
      <c r="D362" s="1427">
        <v>0</v>
      </c>
      <c r="E362" s="1427">
        <v>0</v>
      </c>
      <c r="F362" s="1427">
        <v>0</v>
      </c>
      <c r="G362" s="1437">
        <f t="shared" si="3"/>
        <v>0</v>
      </c>
      <c r="H362" s="1436">
        <f t="shared" si="4"/>
        <v>0</v>
      </c>
      <c r="I362" s="867"/>
      <c r="J362" s="867"/>
      <c r="K362" s="867"/>
      <c r="L362" s="867"/>
      <c r="M362" s="867"/>
      <c r="N362" s="867"/>
      <c r="O362" s="867"/>
      <c r="P362" s="867"/>
    </row>
    <row r="363" spans="1:16" ht="12.95">
      <c r="A363" s="107"/>
      <c r="B363" s="116"/>
      <c r="C363" s="119"/>
      <c r="D363" s="1427">
        <v>0</v>
      </c>
      <c r="E363" s="1427">
        <v>0</v>
      </c>
      <c r="F363" s="1427">
        <v>0</v>
      </c>
      <c r="G363" s="1437">
        <f t="shared" si="3"/>
        <v>0</v>
      </c>
      <c r="H363" s="1436">
        <f t="shared" si="4"/>
        <v>0</v>
      </c>
      <c r="I363" s="867"/>
      <c r="J363" s="867"/>
      <c r="K363" s="867"/>
      <c r="L363" s="867"/>
      <c r="M363" s="867"/>
      <c r="N363" s="867"/>
      <c r="O363" s="867"/>
      <c r="P363" s="867"/>
    </row>
    <row r="364" spans="1:16" ht="13.5" thickBot="1">
      <c r="A364" s="107"/>
      <c r="B364" s="116"/>
      <c r="C364" s="120"/>
      <c r="D364" s="1428">
        <v>0</v>
      </c>
      <c r="E364" s="1428">
        <v>0</v>
      </c>
      <c r="F364" s="1428">
        <v>0</v>
      </c>
      <c r="G364" s="1438">
        <f t="shared" si="3"/>
        <v>0</v>
      </c>
      <c r="H364" s="1439">
        <f t="shared" si="4"/>
        <v>0</v>
      </c>
      <c r="I364" s="867"/>
      <c r="J364" s="867"/>
      <c r="K364" s="867"/>
      <c r="L364" s="867"/>
      <c r="M364" s="867"/>
      <c r="N364" s="867"/>
      <c r="O364" s="867"/>
      <c r="P364" s="867"/>
    </row>
    <row r="365" spans="1:16" ht="13.5" thickBot="1">
      <c r="A365" s="107"/>
      <c r="B365" s="116"/>
      <c r="C365" s="527" t="s">
        <v>516</v>
      </c>
      <c r="D365" s="1429">
        <f>SUM(D359:D364)</f>
        <v>0</v>
      </c>
      <c r="E365" s="1429">
        <f>SUM(E359:E364)</f>
        <v>0</v>
      </c>
      <c r="F365" s="1429">
        <f>SUM(F359:F364)</f>
        <v>0</v>
      </c>
      <c r="G365" s="1429">
        <f>SUM(G359:G364)</f>
        <v>0</v>
      </c>
      <c r="H365" s="1430">
        <f>SUM(H359:H364)</f>
        <v>0</v>
      </c>
      <c r="I365" s="867"/>
      <c r="J365" s="867"/>
      <c r="K365" s="867"/>
      <c r="L365" s="867"/>
      <c r="M365" s="867"/>
      <c r="N365" s="867"/>
      <c r="O365" s="867"/>
      <c r="P365" s="867"/>
    </row>
    <row r="366" spans="1:16" ht="12.95">
      <c r="A366" s="107"/>
      <c r="B366" s="116"/>
      <c r="C366" s="867"/>
      <c r="D366" s="867"/>
      <c r="E366" s="867"/>
      <c r="F366" s="867"/>
      <c r="G366" s="867"/>
      <c r="H366" s="867"/>
      <c r="I366" s="867"/>
      <c r="J366" s="867"/>
      <c r="K366" s="867"/>
      <c r="L366" s="867"/>
      <c r="M366" s="867"/>
      <c r="N366" s="867"/>
      <c r="O366" s="867"/>
      <c r="P366" s="867"/>
    </row>
    <row r="367" spans="1:16" ht="12.95">
      <c r="A367" s="107"/>
      <c r="B367" s="116"/>
      <c r="C367" s="867"/>
      <c r="D367" s="867"/>
      <c r="E367" s="867"/>
      <c r="F367" s="867"/>
      <c r="G367" s="867"/>
      <c r="H367" s="867"/>
      <c r="I367" s="867"/>
      <c r="J367" s="867"/>
      <c r="K367" s="867"/>
      <c r="L367" s="867"/>
      <c r="M367" s="867"/>
      <c r="N367" s="867"/>
      <c r="O367" s="867"/>
      <c r="P367" s="867"/>
    </row>
    <row r="368" spans="1:16" ht="12.95">
      <c r="A368" s="107"/>
      <c r="B368" s="116" t="s">
        <v>593</v>
      </c>
      <c r="C368" s="867"/>
      <c r="D368" s="867"/>
      <c r="E368" s="867"/>
      <c r="F368" s="867"/>
      <c r="G368" s="867"/>
      <c r="H368" s="867"/>
      <c r="I368" s="867"/>
      <c r="J368" s="867"/>
      <c r="K368" s="867"/>
      <c r="L368" s="867"/>
      <c r="M368" s="867"/>
      <c r="N368" s="867"/>
      <c r="O368" s="867"/>
      <c r="P368" s="867"/>
    </row>
    <row r="369" spans="1:16" ht="13.5" thickBot="1">
      <c r="A369" s="107"/>
      <c r="B369" s="116"/>
      <c r="C369" s="867"/>
      <c r="D369" s="867"/>
      <c r="E369" s="867"/>
      <c r="F369" s="867"/>
      <c r="G369" s="867"/>
      <c r="H369" s="867"/>
      <c r="I369" s="867"/>
      <c r="J369" s="867"/>
      <c r="K369" s="867"/>
      <c r="L369" s="867"/>
      <c r="M369" s="867"/>
      <c r="N369" s="867"/>
      <c r="O369" s="867"/>
      <c r="P369" s="867"/>
    </row>
    <row r="370" spans="1:16" ht="13.5" thickBot="1">
      <c r="A370" s="107"/>
      <c r="B370" s="116"/>
      <c r="C370" s="734" t="s">
        <v>594</v>
      </c>
      <c r="D370" s="738" t="s">
        <v>595</v>
      </c>
      <c r="E370" s="867"/>
      <c r="F370" s="867"/>
      <c r="G370" s="867"/>
      <c r="H370" s="867"/>
      <c r="I370" s="867"/>
      <c r="J370" s="867"/>
      <c r="K370" s="867"/>
      <c r="L370" s="867"/>
      <c r="M370" s="867"/>
      <c r="N370" s="867"/>
      <c r="O370" s="867"/>
      <c r="P370" s="867"/>
    </row>
    <row r="371" spans="1:16" ht="12.95">
      <c r="A371" s="107"/>
      <c r="B371" s="116"/>
      <c r="C371" s="1440" t="s">
        <v>596</v>
      </c>
      <c r="D371" s="2781">
        <v>0</v>
      </c>
      <c r="E371" s="867"/>
      <c r="F371" s="867"/>
      <c r="G371" s="867"/>
      <c r="H371" s="867"/>
      <c r="I371" s="867"/>
      <c r="J371" s="867"/>
      <c r="K371" s="867"/>
      <c r="L371" s="867"/>
      <c r="M371" s="867"/>
      <c r="N371" s="867"/>
      <c r="O371" s="867"/>
      <c r="P371" s="867"/>
    </row>
    <row r="372" spans="1:16" ht="12.95">
      <c r="A372" s="107"/>
      <c r="B372" s="116"/>
      <c r="C372" s="119" t="s">
        <v>597</v>
      </c>
      <c r="D372" s="2782">
        <v>0</v>
      </c>
      <c r="E372" s="867"/>
      <c r="F372" s="867"/>
      <c r="G372" s="867"/>
      <c r="H372" s="867"/>
      <c r="I372" s="867"/>
      <c r="J372" s="867"/>
      <c r="K372" s="867"/>
      <c r="L372" s="867"/>
      <c r="M372" s="867"/>
      <c r="N372" s="867"/>
      <c r="O372" s="867"/>
      <c r="P372" s="867"/>
    </row>
    <row r="373" spans="1:16" ht="12.95">
      <c r="A373" s="107"/>
      <c r="B373" s="116"/>
      <c r="C373" s="119" t="s">
        <v>598</v>
      </c>
      <c r="D373" s="2782">
        <v>0</v>
      </c>
      <c r="E373" s="867"/>
      <c r="F373" s="867"/>
      <c r="G373" s="867"/>
      <c r="H373" s="867"/>
      <c r="I373" s="867"/>
      <c r="J373" s="867"/>
      <c r="K373" s="867"/>
      <c r="L373" s="867"/>
      <c r="M373" s="867"/>
      <c r="N373" s="867"/>
      <c r="O373" s="867"/>
      <c r="P373" s="867"/>
    </row>
    <row r="374" spans="1:16" ht="12.95">
      <c r="A374" s="107"/>
      <c r="B374" s="116"/>
      <c r="C374" s="119" t="s">
        <v>599</v>
      </c>
      <c r="D374" s="2782">
        <v>0</v>
      </c>
      <c r="E374" s="867"/>
      <c r="F374" s="867"/>
      <c r="G374" s="867"/>
      <c r="H374" s="867"/>
      <c r="I374" s="867"/>
      <c r="J374" s="867"/>
      <c r="K374" s="867"/>
      <c r="L374" s="867"/>
      <c r="M374" s="867"/>
      <c r="N374" s="867"/>
      <c r="O374" s="867"/>
      <c r="P374" s="867"/>
    </row>
    <row r="375" spans="1:16" ht="13.5" thickBot="1">
      <c r="A375" s="107"/>
      <c r="B375" s="116"/>
      <c r="C375" s="120" t="s">
        <v>600</v>
      </c>
      <c r="D375" s="2783">
        <v>0</v>
      </c>
      <c r="E375" s="867"/>
      <c r="F375" s="867"/>
      <c r="G375" s="867"/>
      <c r="H375" s="867"/>
      <c r="I375" s="867"/>
      <c r="J375" s="867"/>
      <c r="K375" s="867"/>
      <c r="L375" s="867"/>
      <c r="M375" s="867"/>
      <c r="N375" s="867"/>
      <c r="O375" s="867"/>
      <c r="P375" s="867"/>
    </row>
    <row r="376" spans="1:16" ht="13.5" thickBot="1">
      <c r="A376" s="107"/>
      <c r="B376" s="116"/>
      <c r="C376" s="527" t="s">
        <v>516</v>
      </c>
      <c r="D376" s="2784">
        <f>SUM(D371:D375)</f>
        <v>0</v>
      </c>
      <c r="E376" s="867"/>
      <c r="F376" s="867"/>
      <c r="G376" s="867"/>
      <c r="H376" s="867"/>
      <c r="I376" s="867"/>
      <c r="J376" s="867"/>
      <c r="K376" s="867"/>
      <c r="L376" s="867"/>
      <c r="M376" s="867"/>
      <c r="N376" s="867"/>
      <c r="O376" s="867"/>
      <c r="P376" s="867"/>
    </row>
    <row r="377" spans="1:16" ht="12.95">
      <c r="A377" s="107"/>
      <c r="B377" s="116"/>
      <c r="C377" s="867"/>
      <c r="D377" s="867"/>
      <c r="E377" s="867"/>
      <c r="F377" s="867"/>
      <c r="G377" s="867"/>
      <c r="H377" s="867"/>
      <c r="I377" s="867"/>
      <c r="J377" s="867"/>
      <c r="K377" s="867"/>
      <c r="L377" s="867"/>
      <c r="M377" s="867"/>
      <c r="N377" s="867"/>
      <c r="O377" s="867"/>
      <c r="P377" s="867"/>
    </row>
    <row r="378" spans="1:16" ht="12.95">
      <c r="A378" s="107"/>
      <c r="B378" s="116"/>
      <c r="C378" s="867"/>
      <c r="D378" s="867"/>
      <c r="E378" s="867"/>
      <c r="F378" s="867"/>
      <c r="G378" s="867"/>
      <c r="H378" s="867"/>
      <c r="I378" s="867"/>
      <c r="J378" s="867"/>
      <c r="K378" s="867"/>
      <c r="L378" s="867"/>
      <c r="M378" s="867"/>
      <c r="N378" s="867"/>
      <c r="O378" s="867"/>
      <c r="P378" s="867"/>
    </row>
    <row r="379" spans="1:16">
      <c r="A379" s="867"/>
      <c r="B379" s="116"/>
      <c r="C379" s="867"/>
      <c r="D379" s="867"/>
      <c r="E379" s="867"/>
      <c r="F379" s="867"/>
      <c r="G379" s="867"/>
      <c r="H379" s="867"/>
      <c r="I379" s="867"/>
      <c r="J379" s="867"/>
      <c r="K379" s="867"/>
      <c r="L379" s="867"/>
      <c r="M379" s="867"/>
      <c r="N379" s="867"/>
      <c r="O379" s="867"/>
      <c r="P379" s="867"/>
    </row>
    <row r="380" spans="1:16" ht="12.95">
      <c r="A380" s="107" t="s">
        <v>601</v>
      </c>
      <c r="B380" s="867"/>
      <c r="C380" s="867"/>
      <c r="D380" s="867"/>
      <c r="E380" s="867"/>
      <c r="F380" s="867"/>
      <c r="G380" s="867"/>
      <c r="H380" s="867"/>
      <c r="I380" s="867"/>
      <c r="J380" s="867"/>
      <c r="K380" s="867"/>
      <c r="L380" s="867"/>
      <c r="M380" s="867"/>
      <c r="N380" s="867"/>
      <c r="O380" s="867"/>
      <c r="P380" s="867"/>
    </row>
    <row r="382" spans="1:16">
      <c r="B382" s="867" t="s">
        <v>602</v>
      </c>
      <c r="D382" s="842" t="s">
        <v>476</v>
      </c>
    </row>
    <row r="384" spans="1:16" ht="13.5" thickBot="1">
      <c r="C384" s="373" t="str">
        <f>IF(D382="Yes","Please complete the table below:",IF(D382="No","Explanation not required",""))</f>
        <v/>
      </c>
    </row>
    <row r="385" spans="1:16" ht="13.5" thickBot="1">
      <c r="C385" s="1033" t="s">
        <v>603</v>
      </c>
      <c r="D385" s="1034" t="s">
        <v>604</v>
      </c>
      <c r="E385" s="3087" t="s">
        <v>605</v>
      </c>
      <c r="F385" s="3087"/>
      <c r="G385" s="3087"/>
      <c r="H385" s="3087"/>
      <c r="I385" s="3087"/>
      <c r="J385" s="3087"/>
      <c r="K385" s="3088"/>
    </row>
    <row r="386" spans="1:16" ht="12.95" thickBot="1">
      <c r="C386" s="1443">
        <v>0</v>
      </c>
      <c r="D386" s="2785"/>
      <c r="E386" s="3431"/>
      <c r="F386" s="3432"/>
      <c r="G386" s="3432"/>
      <c r="H386" s="3432"/>
      <c r="I386" s="3432"/>
      <c r="J386" s="3432"/>
      <c r="K386" s="3433"/>
    </row>
    <row r="387" spans="1:16">
      <c r="C387" s="1444">
        <v>0</v>
      </c>
      <c r="D387" s="2786"/>
      <c r="E387" s="3431"/>
      <c r="F387" s="3432"/>
      <c r="G387" s="3432"/>
      <c r="H387" s="3432"/>
      <c r="I387" s="3432"/>
      <c r="J387" s="3432"/>
      <c r="K387" s="3433"/>
    </row>
    <row r="388" spans="1:16" ht="12.95" thickBot="1">
      <c r="C388" s="1444">
        <v>0</v>
      </c>
      <c r="D388" s="2786"/>
      <c r="E388" s="3434"/>
      <c r="F388" s="3435"/>
      <c r="G388" s="3435"/>
      <c r="H388" s="3435"/>
      <c r="I388" s="3435"/>
      <c r="J388" s="3435"/>
      <c r="K388" s="3436"/>
    </row>
    <row r="389" spans="1:16">
      <c r="C389" s="1444">
        <v>0</v>
      </c>
      <c r="D389" s="2786"/>
      <c r="E389" s="3431"/>
      <c r="F389" s="3432"/>
      <c r="G389" s="3432"/>
      <c r="H389" s="3432"/>
      <c r="I389" s="3432"/>
      <c r="J389" s="3432"/>
      <c r="K389" s="3433"/>
    </row>
    <row r="390" spans="1:16" ht="12.95" thickBot="1">
      <c r="C390" s="1444">
        <v>0</v>
      </c>
      <c r="D390" s="2786"/>
      <c r="E390" s="3434"/>
      <c r="F390" s="3435"/>
      <c r="G390" s="3435"/>
      <c r="H390" s="3435"/>
      <c r="I390" s="3435"/>
      <c r="J390" s="3435"/>
      <c r="K390" s="3436"/>
    </row>
    <row r="391" spans="1:16" ht="12.95" thickBot="1">
      <c r="C391" s="1444">
        <v>0</v>
      </c>
      <c r="D391" s="2786"/>
      <c r="E391" s="3431"/>
      <c r="F391" s="3432"/>
      <c r="G391" s="3432"/>
      <c r="H391" s="3432"/>
      <c r="I391" s="3432"/>
      <c r="J391" s="3432"/>
      <c r="K391" s="3433"/>
    </row>
    <row r="392" spans="1:16" ht="12.95" thickBot="1">
      <c r="C392" s="1444">
        <v>0</v>
      </c>
      <c r="D392" s="2786"/>
      <c r="E392" s="3431"/>
      <c r="F392" s="3432"/>
      <c r="G392" s="3432"/>
      <c r="H392" s="3432"/>
      <c r="I392" s="3432"/>
      <c r="J392" s="3432"/>
      <c r="K392" s="3433"/>
    </row>
    <row r="393" spans="1:16" ht="12.95" thickBot="1">
      <c r="C393" s="1444">
        <v>0</v>
      </c>
      <c r="D393" s="2786"/>
      <c r="E393" s="3431"/>
      <c r="F393" s="3432"/>
      <c r="G393" s="3432"/>
      <c r="H393" s="3432"/>
      <c r="I393" s="3432"/>
      <c r="J393" s="3432"/>
      <c r="K393" s="3433"/>
    </row>
    <row r="394" spans="1:16">
      <c r="C394" s="1444">
        <v>0</v>
      </c>
      <c r="D394" s="2786"/>
      <c r="E394" s="3431"/>
      <c r="F394" s="3432"/>
      <c r="G394" s="3432"/>
      <c r="H394" s="3432"/>
      <c r="I394" s="3432"/>
      <c r="J394" s="3432"/>
      <c r="K394" s="3433"/>
    </row>
    <row r="395" spans="1:16" ht="12.95" thickBot="1">
      <c r="C395" s="1445">
        <v>0</v>
      </c>
      <c r="D395" s="292"/>
      <c r="E395" s="3434"/>
      <c r="F395" s="3435"/>
      <c r="G395" s="3435"/>
      <c r="H395" s="3435"/>
      <c r="I395" s="3435"/>
      <c r="J395" s="3435"/>
      <c r="K395" s="3436"/>
    </row>
    <row r="396" spans="1:16" ht="13.5" thickBot="1">
      <c r="C396" s="1446">
        <f>SUM(C386:C395)</f>
        <v>0</v>
      </c>
      <c r="D396" s="1441"/>
      <c r="E396" s="1404"/>
      <c r="F396" s="1404"/>
      <c r="G396" s="1404"/>
      <c r="H396" s="1404"/>
      <c r="I396" s="1404"/>
      <c r="J396" s="1404"/>
      <c r="K396" s="1442"/>
    </row>
    <row r="397" spans="1:16">
      <c r="A397" s="867"/>
      <c r="B397" s="867"/>
      <c r="N397" s="867"/>
      <c r="O397" s="867"/>
      <c r="P397" s="867"/>
    </row>
    <row r="398" spans="1:16" ht="12.95">
      <c r="A398" s="2" t="s">
        <v>606</v>
      </c>
      <c r="B398" s="867"/>
      <c r="C398" s="867"/>
      <c r="D398" s="867"/>
      <c r="E398" s="867"/>
      <c r="F398" s="867"/>
      <c r="G398" s="867"/>
      <c r="H398" s="867"/>
      <c r="I398" s="867"/>
      <c r="J398" s="867"/>
      <c r="K398" s="867"/>
      <c r="L398" s="867"/>
      <c r="M398" s="867"/>
      <c r="N398" s="867"/>
      <c r="O398" s="867"/>
      <c r="P398" s="867"/>
    </row>
    <row r="399" spans="1:16" ht="12.95">
      <c r="A399" s="2"/>
      <c r="B399" s="867"/>
      <c r="C399" s="867"/>
      <c r="D399" s="867"/>
      <c r="E399" s="867"/>
      <c r="F399" s="867"/>
      <c r="G399" s="867"/>
      <c r="H399" s="867"/>
      <c r="I399" s="867"/>
      <c r="J399" s="867"/>
      <c r="K399" s="867"/>
      <c r="L399" s="867"/>
      <c r="M399" s="867"/>
      <c r="N399" s="867"/>
      <c r="O399" s="867"/>
      <c r="P399" s="867"/>
    </row>
    <row r="400" spans="1:16" s="867" customFormat="1">
      <c r="B400" s="867" t="s">
        <v>607</v>
      </c>
      <c r="F400" s="842" t="s">
        <v>476</v>
      </c>
    </row>
    <row r="401" spans="3:5" s="867" customFormat="1"/>
    <row r="402" spans="3:5" s="867" customFormat="1"/>
    <row r="403" spans="3:5" s="867" customFormat="1" ht="13.5" thickBot="1">
      <c r="C403" s="1225" t="str">
        <f>IF(F400="Yes","Please complete the table below:",IF(F400="No","Explanation not required",""))</f>
        <v/>
      </c>
    </row>
    <row r="404" spans="3:5" s="867" customFormat="1" ht="13.5" thickBot="1">
      <c r="C404" s="1447" t="s">
        <v>608</v>
      </c>
      <c r="D404" s="1448" t="s">
        <v>563</v>
      </c>
      <c r="E404" s="1449" t="s">
        <v>609</v>
      </c>
    </row>
    <row r="405" spans="3:5" s="867" customFormat="1">
      <c r="C405" s="1347"/>
      <c r="D405" s="1450">
        <v>0</v>
      </c>
      <c r="E405" s="1399">
        <v>0</v>
      </c>
    </row>
    <row r="406" spans="3:5" s="867" customFormat="1">
      <c r="C406" s="1396"/>
      <c r="D406" s="1451">
        <v>0</v>
      </c>
      <c r="E406" s="1400">
        <v>0</v>
      </c>
    </row>
    <row r="407" spans="3:5" s="867" customFormat="1">
      <c r="C407" s="1396"/>
      <c r="D407" s="1451">
        <v>0</v>
      </c>
      <c r="E407" s="1400">
        <v>0</v>
      </c>
    </row>
    <row r="408" spans="3:5" s="867" customFormat="1">
      <c r="C408" s="1396"/>
      <c r="D408" s="1451">
        <v>0</v>
      </c>
      <c r="E408" s="1400">
        <v>0</v>
      </c>
    </row>
    <row r="409" spans="3:5" s="867" customFormat="1">
      <c r="C409" s="1396"/>
      <c r="D409" s="1451">
        <v>0</v>
      </c>
      <c r="E409" s="1400">
        <v>0</v>
      </c>
    </row>
    <row r="410" spans="3:5" s="867" customFormat="1">
      <c r="C410" s="1396"/>
      <c r="D410" s="1451">
        <v>0</v>
      </c>
      <c r="E410" s="1400">
        <v>0</v>
      </c>
    </row>
    <row r="411" spans="3:5" s="867" customFormat="1">
      <c r="C411" s="1396"/>
      <c r="D411" s="1451">
        <v>0</v>
      </c>
      <c r="E411" s="1400">
        <v>0</v>
      </c>
    </row>
    <row r="412" spans="3:5" s="867" customFormat="1">
      <c r="C412" s="1396"/>
      <c r="D412" s="1451">
        <v>0</v>
      </c>
      <c r="E412" s="1400">
        <v>0</v>
      </c>
    </row>
    <row r="413" spans="3:5" s="867" customFormat="1" ht="12.95" thickBot="1">
      <c r="C413" s="1397"/>
      <c r="D413" s="1452">
        <v>0</v>
      </c>
      <c r="E413" s="1401">
        <v>0</v>
      </c>
    </row>
    <row r="414" spans="3:5" s="867" customFormat="1" ht="13.5" thickBot="1">
      <c r="C414" s="862" t="s">
        <v>516</v>
      </c>
      <c r="D414" s="1453">
        <f>SUM(D405:D413)</f>
        <v>0</v>
      </c>
      <c r="E414" s="1405">
        <f>SUM(E405:E413)</f>
        <v>0</v>
      </c>
    </row>
    <row r="415" spans="3:5" s="867" customFormat="1"/>
    <row r="416" spans="3:5" s="867" customFormat="1" ht="13.5" thickBot="1">
      <c r="C416" s="107" t="s">
        <v>524</v>
      </c>
    </row>
    <row r="417" spans="1:16" s="867" customFormat="1" ht="15.75" customHeight="1" thickBot="1">
      <c r="C417" s="3064"/>
      <c r="D417" s="3065"/>
      <c r="E417" s="3065"/>
      <c r="F417" s="3065"/>
      <c r="G417" s="3065"/>
      <c r="H417" s="3065"/>
      <c r="I417" s="3065"/>
      <c r="J417" s="3065"/>
      <c r="K417" s="3065"/>
      <c r="L417" s="3066"/>
    </row>
    <row r="418" spans="1:16" ht="12.95">
      <c r="A418" s="2"/>
      <c r="B418" s="867"/>
      <c r="C418" s="867"/>
      <c r="D418" s="867"/>
      <c r="E418" s="867"/>
      <c r="F418" s="867"/>
      <c r="G418" s="867"/>
      <c r="H418" s="867"/>
      <c r="I418" s="867"/>
      <c r="J418" s="867"/>
      <c r="K418" s="867"/>
      <c r="L418" s="867"/>
      <c r="M418" s="867"/>
      <c r="N418" s="867"/>
      <c r="O418" s="867"/>
      <c r="P418" s="867"/>
    </row>
    <row r="419" spans="1:16" ht="12.95">
      <c r="A419" s="107" t="s">
        <v>610</v>
      </c>
      <c r="B419" s="116"/>
      <c r="C419" s="867"/>
      <c r="D419" s="867"/>
      <c r="E419" s="867"/>
      <c r="F419" s="867"/>
      <c r="G419" s="867"/>
      <c r="H419" s="867"/>
      <c r="I419" s="867"/>
      <c r="J419" s="867"/>
      <c r="K419" s="867"/>
      <c r="L419" s="867"/>
      <c r="M419" s="867"/>
      <c r="N419" s="867"/>
      <c r="O419" s="867"/>
      <c r="P419" s="867"/>
    </row>
    <row r="420" spans="1:16" ht="12.95">
      <c r="A420" s="107"/>
      <c r="B420" s="867"/>
      <c r="C420" s="867"/>
      <c r="D420" s="867"/>
      <c r="E420" s="867"/>
      <c r="F420" s="867"/>
      <c r="G420" s="867"/>
      <c r="H420" s="867"/>
      <c r="I420" s="867"/>
      <c r="J420" s="867"/>
      <c r="K420" s="867"/>
      <c r="L420" s="867"/>
      <c r="M420" s="867"/>
      <c r="N420" s="867"/>
      <c r="O420" s="867"/>
      <c r="P420" s="867"/>
    </row>
    <row r="421" spans="1:16" s="867" customFormat="1" ht="12.95">
      <c r="A421" s="107"/>
      <c r="B421" s="116" t="s">
        <v>611</v>
      </c>
    </row>
    <row r="422" spans="1:16" s="867" customFormat="1" ht="13.5" thickBot="1">
      <c r="A422" s="107"/>
      <c r="B422" s="116"/>
    </row>
    <row r="423" spans="1:16" s="867" customFormat="1" ht="15" customHeight="1" thickBot="1">
      <c r="B423" s="116"/>
      <c r="N423" s="3018" t="s">
        <v>612</v>
      </c>
      <c r="O423" s="3020"/>
    </row>
    <row r="424" spans="1:16" s="867" customFormat="1" ht="15" customHeight="1" thickBot="1">
      <c r="B424" s="116"/>
      <c r="F424" s="3030" t="str">
        <f>IFERROR(EOMONTH(H424,-3),"mm/dd/yyyy")</f>
        <v>mm/dd/yyyy</v>
      </c>
      <c r="G424" s="3031"/>
      <c r="H424" s="3030" t="str">
        <f>IFERROR(EOMONTH(J424,-3),"mm/dd/yyyy")</f>
        <v>mm/dd/yyyy</v>
      </c>
      <c r="I424" s="3031"/>
      <c r="J424" s="3030" t="str">
        <f>IFERROR(EOMONTH(L424,-3),"mm/dd/yyyy")</f>
        <v>mm/dd/yyyy</v>
      </c>
      <c r="K424" s="3031"/>
      <c r="L424" s="3032" t="str">
        <f>N424</f>
        <v>mm/dd/yyyy</v>
      </c>
      <c r="M424" s="3033"/>
      <c r="N424" s="3034" t="str">
        <f>'Instructions &amp; Audit Report B'!C19</f>
        <v>mm/dd/yyyy</v>
      </c>
      <c r="O424" s="3035"/>
    </row>
    <row r="425" spans="1:16" s="867" customFormat="1" ht="15" customHeight="1" thickBot="1">
      <c r="B425" s="116"/>
      <c r="C425" s="3085" t="s">
        <v>613</v>
      </c>
      <c r="D425" s="3086"/>
      <c r="E425" s="1462" t="s">
        <v>614</v>
      </c>
      <c r="F425" s="1389" t="s">
        <v>615</v>
      </c>
      <c r="G425" s="1454" t="s">
        <v>616</v>
      </c>
      <c r="H425" s="1389" t="s">
        <v>615</v>
      </c>
      <c r="I425" s="1420" t="s">
        <v>616</v>
      </c>
      <c r="J425" s="1389" t="s">
        <v>615</v>
      </c>
      <c r="K425" s="1420" t="s">
        <v>616</v>
      </c>
      <c r="L425" s="1390" t="s">
        <v>615</v>
      </c>
      <c r="M425" s="1462" t="s">
        <v>616</v>
      </c>
      <c r="N425" s="1389" t="s">
        <v>615</v>
      </c>
      <c r="O425" s="1420" t="s">
        <v>616</v>
      </c>
    </row>
    <row r="426" spans="1:16" s="867" customFormat="1" ht="15" customHeight="1">
      <c r="B426" s="116"/>
      <c r="C426" s="3060"/>
      <c r="D426" s="3061"/>
      <c r="E426" s="1477"/>
      <c r="F426" s="1474">
        <v>0</v>
      </c>
      <c r="G426" s="1415">
        <v>0</v>
      </c>
      <c r="H426" s="1474">
        <v>0</v>
      </c>
      <c r="I426" s="1415">
        <v>0</v>
      </c>
      <c r="J426" s="1474">
        <v>0</v>
      </c>
      <c r="K426" s="1415">
        <v>0</v>
      </c>
      <c r="L426" s="1470">
        <v>0</v>
      </c>
      <c r="M426" s="1463">
        <v>0</v>
      </c>
      <c r="N426" s="1467">
        <f t="shared" ref="N426:O436" si="5">F426+H426+J426+L426</f>
        <v>0</v>
      </c>
      <c r="O426" s="1459">
        <f t="shared" si="5"/>
        <v>0</v>
      </c>
    </row>
    <row r="427" spans="1:16" s="867" customFormat="1" ht="12.95">
      <c r="B427" s="116"/>
      <c r="C427" s="3027"/>
      <c r="D427" s="3029"/>
      <c r="E427" s="1478"/>
      <c r="F427" s="1475">
        <v>0</v>
      </c>
      <c r="G427" s="1417">
        <v>0</v>
      </c>
      <c r="H427" s="1475">
        <v>0</v>
      </c>
      <c r="I427" s="1417">
        <v>0</v>
      </c>
      <c r="J427" s="1475">
        <v>0</v>
      </c>
      <c r="K427" s="1417">
        <v>0</v>
      </c>
      <c r="L427" s="1471">
        <v>0</v>
      </c>
      <c r="M427" s="1464">
        <v>0</v>
      </c>
      <c r="N427" s="1468">
        <f t="shared" si="5"/>
        <v>0</v>
      </c>
      <c r="O427" s="1460">
        <f t="shared" si="5"/>
        <v>0</v>
      </c>
    </row>
    <row r="428" spans="1:16" s="867" customFormat="1" ht="12.95">
      <c r="B428" s="116"/>
      <c r="C428" s="3027"/>
      <c r="D428" s="3029"/>
      <c r="E428" s="1478"/>
      <c r="F428" s="1475">
        <v>0</v>
      </c>
      <c r="G428" s="1417">
        <v>0</v>
      </c>
      <c r="H428" s="1475">
        <v>0</v>
      </c>
      <c r="I428" s="1417">
        <v>0</v>
      </c>
      <c r="J428" s="1475">
        <v>0</v>
      </c>
      <c r="K428" s="1417">
        <v>0</v>
      </c>
      <c r="L428" s="1471">
        <v>0</v>
      </c>
      <c r="M428" s="1464">
        <v>0</v>
      </c>
      <c r="N428" s="1468">
        <f t="shared" si="5"/>
        <v>0</v>
      </c>
      <c r="O428" s="1460">
        <f t="shared" si="5"/>
        <v>0</v>
      </c>
    </row>
    <row r="429" spans="1:16" s="867" customFormat="1" ht="12.95">
      <c r="B429" s="116"/>
      <c r="C429" s="3027"/>
      <c r="D429" s="3029"/>
      <c r="E429" s="1478"/>
      <c r="F429" s="1475">
        <v>0</v>
      </c>
      <c r="G429" s="1417">
        <v>0</v>
      </c>
      <c r="H429" s="1475">
        <v>0</v>
      </c>
      <c r="I429" s="1417">
        <v>0</v>
      </c>
      <c r="J429" s="1475">
        <v>0</v>
      </c>
      <c r="K429" s="1417">
        <v>0</v>
      </c>
      <c r="L429" s="1471">
        <v>0</v>
      </c>
      <c r="M429" s="1464">
        <v>0</v>
      </c>
      <c r="N429" s="1468">
        <f t="shared" si="5"/>
        <v>0</v>
      </c>
      <c r="O429" s="1460">
        <f t="shared" si="5"/>
        <v>0</v>
      </c>
    </row>
    <row r="430" spans="1:16" s="867" customFormat="1" ht="12.95">
      <c r="B430" s="116"/>
      <c r="C430" s="3027"/>
      <c r="D430" s="3029"/>
      <c r="E430" s="1478"/>
      <c r="F430" s="1475">
        <v>0</v>
      </c>
      <c r="G430" s="1417">
        <v>0</v>
      </c>
      <c r="H430" s="1475">
        <v>0</v>
      </c>
      <c r="I430" s="1417">
        <v>0</v>
      </c>
      <c r="J430" s="1475">
        <v>0</v>
      </c>
      <c r="K430" s="1417">
        <v>0</v>
      </c>
      <c r="L430" s="1471">
        <v>0</v>
      </c>
      <c r="M430" s="1464">
        <v>0</v>
      </c>
      <c r="N430" s="1468">
        <f t="shared" si="5"/>
        <v>0</v>
      </c>
      <c r="O430" s="1460">
        <f t="shared" si="5"/>
        <v>0</v>
      </c>
    </row>
    <row r="431" spans="1:16" s="867" customFormat="1" ht="12.95">
      <c r="B431" s="116"/>
      <c r="C431" s="3027"/>
      <c r="D431" s="3029"/>
      <c r="E431" s="1478"/>
      <c r="F431" s="1475">
        <v>0</v>
      </c>
      <c r="G431" s="1417">
        <v>0</v>
      </c>
      <c r="H431" s="1475">
        <v>0</v>
      </c>
      <c r="I431" s="1417">
        <v>0</v>
      </c>
      <c r="J431" s="1475">
        <v>0</v>
      </c>
      <c r="K431" s="1417">
        <v>0</v>
      </c>
      <c r="L431" s="1471">
        <v>0</v>
      </c>
      <c r="M431" s="1464">
        <v>0</v>
      </c>
      <c r="N431" s="1468">
        <f t="shared" si="5"/>
        <v>0</v>
      </c>
      <c r="O431" s="1460">
        <f t="shared" si="5"/>
        <v>0</v>
      </c>
    </row>
    <row r="432" spans="1:16" s="867" customFormat="1" ht="12.95">
      <c r="B432" s="116"/>
      <c r="C432" s="3027"/>
      <c r="D432" s="3029"/>
      <c r="E432" s="1478"/>
      <c r="F432" s="1475">
        <v>0</v>
      </c>
      <c r="G432" s="1417">
        <v>0</v>
      </c>
      <c r="H432" s="1475">
        <v>0</v>
      </c>
      <c r="I432" s="1417">
        <v>0</v>
      </c>
      <c r="J432" s="1475">
        <v>0</v>
      </c>
      <c r="K432" s="1417">
        <v>0</v>
      </c>
      <c r="L432" s="1471">
        <v>0</v>
      </c>
      <c r="M432" s="1464">
        <v>0</v>
      </c>
      <c r="N432" s="1468">
        <f t="shared" si="5"/>
        <v>0</v>
      </c>
      <c r="O432" s="1460">
        <f t="shared" si="5"/>
        <v>0</v>
      </c>
    </row>
    <row r="433" spans="1:16" s="867" customFormat="1" ht="12.95">
      <c r="B433" s="116"/>
      <c r="C433" s="3027"/>
      <c r="D433" s="3029"/>
      <c r="E433" s="1478"/>
      <c r="F433" s="1475">
        <v>0</v>
      </c>
      <c r="G433" s="1417">
        <v>0</v>
      </c>
      <c r="H433" s="1475">
        <v>0</v>
      </c>
      <c r="I433" s="1417">
        <v>0</v>
      </c>
      <c r="J433" s="1475">
        <v>0</v>
      </c>
      <c r="K433" s="1417">
        <v>0</v>
      </c>
      <c r="L433" s="1471">
        <v>0</v>
      </c>
      <c r="M433" s="1464">
        <v>0</v>
      </c>
      <c r="N433" s="1468">
        <f t="shared" si="5"/>
        <v>0</v>
      </c>
      <c r="O433" s="1460">
        <f t="shared" si="5"/>
        <v>0</v>
      </c>
    </row>
    <row r="434" spans="1:16" s="867" customFormat="1" ht="12.95">
      <c r="B434" s="116"/>
      <c r="C434" s="3027"/>
      <c r="D434" s="3029"/>
      <c r="E434" s="1478"/>
      <c r="F434" s="1475">
        <v>0</v>
      </c>
      <c r="G434" s="1417">
        <v>0</v>
      </c>
      <c r="H434" s="1475">
        <v>0</v>
      </c>
      <c r="I434" s="1417">
        <v>0</v>
      </c>
      <c r="J434" s="1475">
        <v>0</v>
      </c>
      <c r="K434" s="1417">
        <v>0</v>
      </c>
      <c r="L434" s="1471">
        <v>0</v>
      </c>
      <c r="M434" s="1464">
        <v>0</v>
      </c>
      <c r="N434" s="1468">
        <f t="shared" si="5"/>
        <v>0</v>
      </c>
      <c r="O434" s="1460">
        <f t="shared" si="5"/>
        <v>0</v>
      </c>
    </row>
    <row r="435" spans="1:16" s="867" customFormat="1" ht="12.95">
      <c r="B435" s="116"/>
      <c r="C435" s="3027"/>
      <c r="D435" s="3029"/>
      <c r="E435" s="1478"/>
      <c r="F435" s="1475">
        <v>0</v>
      </c>
      <c r="G435" s="1417">
        <v>0</v>
      </c>
      <c r="H435" s="1475">
        <v>0</v>
      </c>
      <c r="I435" s="1417">
        <v>0</v>
      </c>
      <c r="J435" s="1475">
        <v>0</v>
      </c>
      <c r="K435" s="1417">
        <v>0</v>
      </c>
      <c r="L435" s="1471">
        <v>0</v>
      </c>
      <c r="M435" s="1464">
        <v>0</v>
      </c>
      <c r="N435" s="1468">
        <f t="shared" si="5"/>
        <v>0</v>
      </c>
      <c r="O435" s="1460">
        <f t="shared" si="5"/>
        <v>0</v>
      </c>
    </row>
    <row r="436" spans="1:16" s="867" customFormat="1" ht="13.5" thickBot="1">
      <c r="B436" s="116"/>
      <c r="C436" s="3062"/>
      <c r="D436" s="3063"/>
      <c r="E436" s="1479"/>
      <c r="F436" s="1476">
        <v>0</v>
      </c>
      <c r="G436" s="1419">
        <v>0</v>
      </c>
      <c r="H436" s="1476">
        <v>0</v>
      </c>
      <c r="I436" s="1419">
        <v>0</v>
      </c>
      <c r="J436" s="1476">
        <v>0</v>
      </c>
      <c r="K436" s="1419">
        <v>0</v>
      </c>
      <c r="L436" s="1472">
        <v>0</v>
      </c>
      <c r="M436" s="1465">
        <v>0</v>
      </c>
      <c r="N436" s="1469">
        <f t="shared" si="5"/>
        <v>0</v>
      </c>
      <c r="O436" s="1461">
        <f t="shared" si="5"/>
        <v>0</v>
      </c>
    </row>
    <row r="437" spans="1:16" s="867" customFormat="1" ht="13.5" thickBot="1">
      <c r="B437" s="116"/>
      <c r="C437" s="1455"/>
      <c r="D437" s="1456"/>
      <c r="E437" s="1457" t="s">
        <v>516</v>
      </c>
      <c r="F437" s="1458">
        <f t="shared" ref="F437:O437" si="6">SUM(F426:F436)</f>
        <v>0</v>
      </c>
      <c r="G437" s="1405">
        <f t="shared" si="6"/>
        <v>0</v>
      </c>
      <c r="H437" s="1458">
        <f t="shared" si="6"/>
        <v>0</v>
      </c>
      <c r="I437" s="1421">
        <f t="shared" si="6"/>
        <v>0</v>
      </c>
      <c r="J437" s="1458">
        <f t="shared" si="6"/>
        <v>0</v>
      </c>
      <c r="K437" s="1421">
        <f t="shared" si="6"/>
        <v>0</v>
      </c>
      <c r="L437" s="1473">
        <f t="shared" si="6"/>
        <v>0</v>
      </c>
      <c r="M437" s="1466">
        <f t="shared" si="6"/>
        <v>0</v>
      </c>
      <c r="N437" s="1458">
        <f t="shared" si="6"/>
        <v>0</v>
      </c>
      <c r="O437" s="1421">
        <f t="shared" si="6"/>
        <v>0</v>
      </c>
    </row>
    <row r="438" spans="1:16" s="867" customFormat="1" ht="12.95">
      <c r="A438" s="107"/>
    </row>
    <row r="439" spans="1:16" ht="12.95">
      <c r="A439" s="2" t="s">
        <v>617</v>
      </c>
      <c r="B439" s="867"/>
      <c r="C439" s="867"/>
      <c r="D439" s="867"/>
      <c r="E439" s="867"/>
      <c r="F439" s="867"/>
      <c r="G439" s="867"/>
      <c r="H439" s="867"/>
      <c r="I439" s="867"/>
      <c r="J439" s="867"/>
      <c r="K439" s="867"/>
      <c r="L439" s="867"/>
      <c r="M439" s="867"/>
      <c r="N439" s="867"/>
      <c r="O439" s="867"/>
      <c r="P439" s="867"/>
    </row>
    <row r="440" spans="1:16" ht="12.95">
      <c r="A440" s="2"/>
      <c r="B440" s="867"/>
      <c r="C440" s="867"/>
      <c r="D440" s="867"/>
      <c r="E440" s="867"/>
      <c r="F440" s="867"/>
      <c r="G440" s="867"/>
      <c r="H440" s="867"/>
      <c r="I440" s="867"/>
      <c r="J440" s="867"/>
      <c r="K440" s="867"/>
      <c r="L440" s="867"/>
      <c r="M440" s="867"/>
      <c r="N440" s="867"/>
      <c r="O440" s="867"/>
      <c r="P440" s="867"/>
    </row>
    <row r="441" spans="1:16" ht="12.95">
      <c r="A441" s="2"/>
      <c r="B441" s="867" t="s">
        <v>618</v>
      </c>
      <c r="C441" s="867"/>
      <c r="D441" s="864" t="s">
        <v>476</v>
      </c>
      <c r="E441" s="3042" t="str">
        <f>IF(D441="Yes","Complete the tables below:",IF(D441="No","Footnote not Required",""))</f>
        <v/>
      </c>
      <c r="F441" s="3042"/>
      <c r="G441" s="3042"/>
      <c r="H441" s="867"/>
      <c r="I441" s="867"/>
      <c r="J441" s="867"/>
      <c r="K441" s="867"/>
      <c r="L441" s="867"/>
      <c r="M441" s="867"/>
      <c r="N441" s="867"/>
      <c r="O441" s="867"/>
      <c r="P441" s="867"/>
    </row>
    <row r="442" spans="1:16" ht="15" customHeight="1">
      <c r="A442" s="2"/>
      <c r="B442" s="252"/>
      <c r="C442" s="867"/>
      <c r="G442" s="867"/>
      <c r="H442" s="867"/>
      <c r="I442" s="867"/>
      <c r="J442" s="867"/>
      <c r="K442" s="867"/>
      <c r="L442" s="867"/>
      <c r="M442" s="867"/>
      <c r="N442" s="867"/>
      <c r="O442" s="867"/>
      <c r="P442" s="867"/>
    </row>
    <row r="443" spans="1:16" ht="13.5" thickBot="1">
      <c r="A443" s="2"/>
      <c r="B443" s="867" t="s">
        <v>619</v>
      </c>
      <c r="C443" s="867"/>
      <c r="D443" s="867"/>
      <c r="F443" s="867"/>
      <c r="G443" s="867"/>
      <c r="H443" s="867"/>
      <c r="I443" s="867"/>
      <c r="J443" s="867"/>
      <c r="K443" s="867"/>
      <c r="L443" s="867"/>
      <c r="M443" s="867"/>
      <c r="N443" s="867"/>
      <c r="O443" s="867"/>
      <c r="P443" s="867"/>
    </row>
    <row r="444" spans="1:16" ht="13.5" thickBot="1">
      <c r="A444" s="2"/>
      <c r="B444" s="252"/>
      <c r="C444" s="867"/>
      <c r="D444" s="3058" t="s">
        <v>620</v>
      </c>
      <c r="E444" s="3067"/>
      <c r="F444" s="3067"/>
      <c r="G444" s="3059"/>
      <c r="H444" s="867"/>
      <c r="I444" s="867"/>
      <c r="J444" s="867"/>
      <c r="K444" s="867"/>
      <c r="L444" s="867"/>
      <c r="M444" s="867"/>
      <c r="N444" s="867"/>
      <c r="O444" s="867"/>
      <c r="P444" s="867"/>
    </row>
    <row r="445" spans="1:16" ht="13.5" thickBot="1">
      <c r="A445" s="2"/>
      <c r="B445" s="252"/>
      <c r="C445" s="867"/>
      <c r="D445" s="1226" t="str">
        <f>F424</f>
        <v>mm/dd/yyyy</v>
      </c>
      <c r="E445" s="1227" t="str">
        <f>H424</f>
        <v>mm/dd/yyyy</v>
      </c>
      <c r="F445" s="1227" t="str">
        <f>J424</f>
        <v>mm/dd/yyyy</v>
      </c>
      <c r="G445" s="1228" t="str">
        <f>L424</f>
        <v>mm/dd/yyyy</v>
      </c>
      <c r="H445" s="867"/>
      <c r="I445" s="867"/>
      <c r="J445" s="867"/>
      <c r="K445" s="867"/>
      <c r="L445" s="867"/>
      <c r="M445" s="867"/>
      <c r="N445" s="867"/>
      <c r="O445" s="867"/>
      <c r="P445" s="867"/>
    </row>
    <row r="446" spans="1:16" ht="13.5" thickBot="1">
      <c r="A446" s="2"/>
      <c r="B446" s="252"/>
      <c r="C446" s="253" t="s">
        <v>621</v>
      </c>
      <c r="D446" s="254">
        <v>0</v>
      </c>
      <c r="E446" s="255">
        <v>0</v>
      </c>
      <c r="F446" s="255">
        <v>0</v>
      </c>
      <c r="G446" s="256">
        <v>0</v>
      </c>
      <c r="H446" s="867"/>
      <c r="I446" s="867"/>
      <c r="J446" s="867"/>
      <c r="K446" s="867"/>
      <c r="L446" s="867"/>
      <c r="M446" s="867"/>
      <c r="N446" s="867"/>
      <c r="O446" s="867"/>
      <c r="P446" s="867"/>
    </row>
    <row r="447" spans="1:16" ht="12.95">
      <c r="A447" s="2"/>
      <c r="B447" s="252"/>
      <c r="C447" s="867"/>
      <c r="D447" s="867"/>
      <c r="E447" s="867"/>
      <c r="F447" s="867"/>
      <c r="G447" s="867"/>
      <c r="H447" s="867"/>
      <c r="I447" s="867"/>
      <c r="J447" s="867"/>
      <c r="K447" s="867"/>
      <c r="L447" s="867"/>
      <c r="M447" s="867"/>
      <c r="N447" s="867"/>
      <c r="O447" s="867"/>
      <c r="P447" s="867"/>
    </row>
    <row r="448" spans="1:16" ht="12.95">
      <c r="A448" s="2"/>
      <c r="B448" s="252"/>
      <c r="C448" s="867"/>
      <c r="D448" s="867"/>
      <c r="E448" s="867"/>
      <c r="F448" s="867"/>
      <c r="G448" s="867"/>
      <c r="H448" s="867"/>
      <c r="I448" s="867"/>
      <c r="J448" s="867"/>
      <c r="K448" s="867"/>
      <c r="L448" s="867"/>
      <c r="M448" s="867"/>
      <c r="N448" s="867"/>
      <c r="O448" s="867"/>
      <c r="P448" s="867"/>
    </row>
    <row r="449" spans="1:16" ht="12.95">
      <c r="A449" s="2"/>
      <c r="B449" s="867" t="s">
        <v>622</v>
      </c>
      <c r="C449" s="867"/>
      <c r="D449" s="867"/>
      <c r="E449" s="867"/>
      <c r="F449" s="867"/>
      <c r="G449" s="867"/>
      <c r="H449" s="867"/>
      <c r="I449" s="867"/>
      <c r="J449" s="867"/>
      <c r="K449" s="867"/>
      <c r="L449" s="867"/>
      <c r="M449" s="867"/>
      <c r="N449" s="867"/>
      <c r="O449" s="867"/>
      <c r="P449" s="867"/>
    </row>
    <row r="450" spans="1:16" ht="13.5" thickBot="1">
      <c r="A450" s="2"/>
      <c r="B450" s="867"/>
      <c r="C450" s="867"/>
      <c r="D450" s="867"/>
      <c r="E450" s="867"/>
      <c r="F450" s="867"/>
      <c r="G450" s="867"/>
      <c r="H450" s="867"/>
      <c r="I450" s="867"/>
      <c r="J450" s="867"/>
      <c r="K450" s="867"/>
      <c r="L450" s="867"/>
      <c r="M450" s="867"/>
      <c r="N450" s="867"/>
      <c r="O450" s="867"/>
      <c r="P450" s="867"/>
    </row>
    <row r="451" spans="1:16" ht="13.5" thickBot="1">
      <c r="A451" s="2"/>
      <c r="B451" s="867"/>
      <c r="C451" s="3094" t="s">
        <v>623</v>
      </c>
      <c r="D451" s="3095"/>
      <c r="E451" s="3058" t="s">
        <v>620</v>
      </c>
      <c r="F451" s="3067"/>
      <c r="G451" s="3067"/>
      <c r="H451" s="3059"/>
      <c r="I451" s="865" t="s">
        <v>624</v>
      </c>
      <c r="J451" s="867"/>
      <c r="K451" s="867"/>
      <c r="L451" s="867"/>
      <c r="M451" s="867"/>
      <c r="N451" s="867"/>
      <c r="O451" s="867"/>
      <c r="P451" s="867"/>
    </row>
    <row r="452" spans="1:16" ht="13.5" thickBot="1">
      <c r="A452" s="2"/>
      <c r="B452" s="867"/>
      <c r="C452" s="3092" t="s">
        <v>338</v>
      </c>
      <c r="D452" s="3093"/>
      <c r="E452" s="1229" t="str">
        <f>D445</f>
        <v>mm/dd/yyyy</v>
      </c>
      <c r="F452" s="1229" t="str">
        <f>E445</f>
        <v>mm/dd/yyyy</v>
      </c>
      <c r="G452" s="1229" t="str">
        <f>F445</f>
        <v>mm/dd/yyyy</v>
      </c>
      <c r="H452" s="1229" t="str">
        <f>G445</f>
        <v>mm/dd/yyyy</v>
      </c>
      <c r="I452" s="1485" t="str">
        <f>N424</f>
        <v>mm/dd/yyyy</v>
      </c>
      <c r="J452" s="867"/>
      <c r="K452" s="867"/>
      <c r="L452" s="867"/>
      <c r="M452" s="867"/>
      <c r="N452" s="867"/>
      <c r="O452" s="867"/>
      <c r="P452" s="867"/>
    </row>
    <row r="453" spans="1:16" ht="12.95">
      <c r="A453" s="2"/>
      <c r="B453" s="867"/>
      <c r="C453" s="1495" t="s">
        <v>339</v>
      </c>
      <c r="D453" s="1492" t="s">
        <v>340</v>
      </c>
      <c r="E453" s="1489">
        <v>0</v>
      </c>
      <c r="F453" s="1489">
        <v>0</v>
      </c>
      <c r="G453" s="1489">
        <v>0</v>
      </c>
      <c r="H453" s="1489">
        <v>0</v>
      </c>
      <c r="I453" s="1486">
        <f>SUM(E453:H453)</f>
        <v>0</v>
      </c>
      <c r="J453" s="867"/>
      <c r="K453" s="867"/>
      <c r="L453" s="867"/>
      <c r="M453" s="867"/>
      <c r="N453" s="867"/>
      <c r="O453" s="867"/>
      <c r="P453" s="867"/>
    </row>
    <row r="454" spans="1:16" ht="12.95">
      <c r="A454" s="2"/>
      <c r="B454" s="867"/>
      <c r="C454" s="1496" t="s">
        <v>341</v>
      </c>
      <c r="D454" s="1493" t="s">
        <v>342</v>
      </c>
      <c r="E454" s="1490">
        <v>0</v>
      </c>
      <c r="F454" s="1490">
        <v>0</v>
      </c>
      <c r="G454" s="1490">
        <v>0</v>
      </c>
      <c r="H454" s="1490">
        <v>0</v>
      </c>
      <c r="I454" s="1487">
        <f>SUM(E454:H454)</f>
        <v>0</v>
      </c>
      <c r="J454" s="867"/>
      <c r="K454" s="867"/>
      <c r="L454" s="867"/>
      <c r="M454" s="867"/>
      <c r="N454" s="867"/>
      <c r="O454" s="867"/>
      <c r="P454" s="867"/>
    </row>
    <row r="455" spans="1:16" ht="12.95">
      <c r="A455" s="2"/>
      <c r="B455" s="867"/>
      <c r="C455" s="1496" t="s">
        <v>343</v>
      </c>
      <c r="D455" s="1493" t="s">
        <v>344</v>
      </c>
      <c r="E455" s="1490">
        <v>0</v>
      </c>
      <c r="F455" s="1490">
        <v>0</v>
      </c>
      <c r="G455" s="1490">
        <v>0</v>
      </c>
      <c r="H455" s="1490">
        <v>0</v>
      </c>
      <c r="I455" s="1487">
        <f t="shared" ref="I455:I472" si="7">SUM(E455:H455)</f>
        <v>0</v>
      </c>
      <c r="J455" s="867"/>
      <c r="K455" s="867"/>
      <c r="L455" s="867"/>
      <c r="M455" s="867"/>
      <c r="N455" s="867"/>
      <c r="O455" s="867"/>
      <c r="P455" s="867"/>
    </row>
    <row r="456" spans="1:16" ht="12.95">
      <c r="A456" s="2"/>
      <c r="B456" s="867"/>
      <c r="C456" s="1496" t="s">
        <v>345</v>
      </c>
      <c r="D456" s="1493" t="s">
        <v>346</v>
      </c>
      <c r="E456" s="1490">
        <v>0</v>
      </c>
      <c r="F456" s="1490">
        <v>0</v>
      </c>
      <c r="G456" s="1490">
        <v>0</v>
      </c>
      <c r="H456" s="1490">
        <v>0</v>
      </c>
      <c r="I456" s="1487">
        <f t="shared" si="7"/>
        <v>0</v>
      </c>
      <c r="J456" s="867"/>
      <c r="K456" s="867"/>
      <c r="L456" s="867"/>
      <c r="M456" s="867"/>
      <c r="N456" s="867"/>
      <c r="O456" s="867"/>
      <c r="P456" s="867"/>
    </row>
    <row r="457" spans="1:16" ht="12.95">
      <c r="A457" s="2"/>
      <c r="B457" s="867"/>
      <c r="C457" s="1496" t="s">
        <v>347</v>
      </c>
      <c r="D457" s="1493" t="s">
        <v>348</v>
      </c>
      <c r="E457" s="1490">
        <v>0</v>
      </c>
      <c r="F457" s="1490">
        <v>0</v>
      </c>
      <c r="G457" s="1490">
        <v>0</v>
      </c>
      <c r="H457" s="1490">
        <v>0</v>
      </c>
      <c r="I457" s="1487">
        <f t="shared" si="7"/>
        <v>0</v>
      </c>
      <c r="J457" s="867"/>
      <c r="K457" s="867"/>
      <c r="L457" s="867"/>
      <c r="M457" s="867"/>
      <c r="N457" s="867"/>
      <c r="O457" s="867"/>
      <c r="P457" s="867"/>
    </row>
    <row r="458" spans="1:16" ht="12.95">
      <c r="A458" s="2"/>
      <c r="B458" s="867"/>
      <c r="C458" s="1496" t="s">
        <v>349</v>
      </c>
      <c r="D458" s="1493" t="s">
        <v>350</v>
      </c>
      <c r="E458" s="1490">
        <v>0</v>
      </c>
      <c r="F458" s="1490">
        <v>0</v>
      </c>
      <c r="G458" s="1490">
        <v>0</v>
      </c>
      <c r="H458" s="1490">
        <v>0</v>
      </c>
      <c r="I458" s="1487">
        <f t="shared" si="7"/>
        <v>0</v>
      </c>
      <c r="J458" s="867"/>
      <c r="K458" s="867"/>
      <c r="L458" s="867"/>
      <c r="M458" s="867"/>
      <c r="N458" s="867"/>
      <c r="O458" s="867"/>
      <c r="P458" s="867"/>
    </row>
    <row r="459" spans="1:16" ht="12.95">
      <c r="A459" s="2"/>
      <c r="B459" s="867"/>
      <c r="C459" s="1496" t="s">
        <v>351</v>
      </c>
      <c r="D459" s="1493" t="s">
        <v>352</v>
      </c>
      <c r="E459" s="1490">
        <v>0</v>
      </c>
      <c r="F459" s="1490">
        <v>0</v>
      </c>
      <c r="G459" s="1490">
        <v>0</v>
      </c>
      <c r="H459" s="1490">
        <v>0</v>
      </c>
      <c r="I459" s="1487">
        <f t="shared" si="7"/>
        <v>0</v>
      </c>
      <c r="J459" s="867"/>
      <c r="K459" s="867"/>
      <c r="L459" s="867"/>
      <c r="M459" s="867"/>
      <c r="N459" s="867"/>
      <c r="O459" s="867"/>
      <c r="P459" s="867"/>
    </row>
    <row r="460" spans="1:16" ht="12.95">
      <c r="A460" s="2"/>
      <c r="B460" s="867"/>
      <c r="C460" s="1496" t="s">
        <v>353</v>
      </c>
      <c r="D460" s="1493" t="s">
        <v>354</v>
      </c>
      <c r="E460" s="1490">
        <v>0</v>
      </c>
      <c r="F460" s="1490">
        <v>0</v>
      </c>
      <c r="G460" s="1490">
        <v>0</v>
      </c>
      <c r="H460" s="1490">
        <v>0</v>
      </c>
      <c r="I460" s="1487">
        <f t="shared" si="7"/>
        <v>0</v>
      </c>
      <c r="J460" s="867"/>
      <c r="K460" s="867"/>
      <c r="L460" s="867"/>
      <c r="M460" s="867"/>
      <c r="N460" s="867"/>
      <c r="O460" s="867"/>
      <c r="P460" s="867"/>
    </row>
    <row r="461" spans="1:16" ht="12.95">
      <c r="A461" s="2"/>
      <c r="B461" s="867"/>
      <c r="C461" s="1496" t="s">
        <v>355</v>
      </c>
      <c r="D461" s="1493" t="s">
        <v>356</v>
      </c>
      <c r="E461" s="1490">
        <v>0</v>
      </c>
      <c r="F461" s="1490">
        <v>0</v>
      </c>
      <c r="G461" s="1490">
        <v>0</v>
      </c>
      <c r="H461" s="1490">
        <v>0</v>
      </c>
      <c r="I461" s="1487">
        <f t="shared" si="7"/>
        <v>0</v>
      </c>
      <c r="J461" s="867"/>
      <c r="K461" s="867"/>
      <c r="L461" s="867"/>
      <c r="M461" s="867"/>
      <c r="N461" s="867"/>
      <c r="O461" s="867"/>
      <c r="P461" s="867"/>
    </row>
    <row r="462" spans="1:16" ht="12.95">
      <c r="A462" s="2"/>
      <c r="B462" s="867"/>
      <c r="C462" s="1496" t="s">
        <v>357</v>
      </c>
      <c r="D462" s="1493" t="s">
        <v>358</v>
      </c>
      <c r="E462" s="1490">
        <v>0</v>
      </c>
      <c r="F462" s="1490">
        <v>0</v>
      </c>
      <c r="G462" s="1490">
        <v>0</v>
      </c>
      <c r="H462" s="1490">
        <v>0</v>
      </c>
      <c r="I462" s="1487">
        <f t="shared" si="7"/>
        <v>0</v>
      </c>
      <c r="J462" s="867"/>
      <c r="K462" s="867"/>
      <c r="L462" s="867"/>
      <c r="M462" s="867"/>
      <c r="N462" s="867"/>
      <c r="O462" s="867"/>
      <c r="P462" s="867"/>
    </row>
    <row r="463" spans="1:16" ht="12.95">
      <c r="A463" s="2"/>
      <c r="B463" s="867"/>
      <c r="C463" s="1496" t="s">
        <v>359</v>
      </c>
      <c r="D463" s="1493" t="s">
        <v>360</v>
      </c>
      <c r="E463" s="1490">
        <v>0</v>
      </c>
      <c r="F463" s="1490">
        <v>0</v>
      </c>
      <c r="G463" s="1490">
        <v>0</v>
      </c>
      <c r="H463" s="1490">
        <v>0</v>
      </c>
      <c r="I463" s="1487">
        <f t="shared" si="7"/>
        <v>0</v>
      </c>
      <c r="J463" s="867"/>
      <c r="K463" s="867"/>
      <c r="L463" s="867"/>
      <c r="M463" s="867"/>
      <c r="N463" s="867"/>
      <c r="O463" s="867"/>
      <c r="P463" s="867"/>
    </row>
    <row r="464" spans="1:16" ht="12.95">
      <c r="A464" s="2"/>
      <c r="B464" s="867"/>
      <c r="C464" s="1496" t="s">
        <v>361</v>
      </c>
      <c r="D464" s="1493" t="s">
        <v>362</v>
      </c>
      <c r="E464" s="1490">
        <v>0</v>
      </c>
      <c r="F464" s="1490">
        <v>0</v>
      </c>
      <c r="G464" s="1490">
        <v>0</v>
      </c>
      <c r="H464" s="1490">
        <v>0</v>
      </c>
      <c r="I464" s="1487">
        <f t="shared" si="7"/>
        <v>0</v>
      </c>
      <c r="J464" s="867"/>
      <c r="K464" s="867"/>
      <c r="L464" s="867"/>
      <c r="M464" s="867"/>
      <c r="N464" s="867"/>
      <c r="O464" s="867"/>
      <c r="P464" s="867"/>
    </row>
    <row r="465" spans="1:16" ht="12.95">
      <c r="A465" s="2"/>
      <c r="B465" s="867"/>
      <c r="C465" s="1496" t="s">
        <v>363</v>
      </c>
      <c r="D465" s="1493" t="s">
        <v>364</v>
      </c>
      <c r="E465" s="1490">
        <v>0</v>
      </c>
      <c r="F465" s="1490">
        <v>0</v>
      </c>
      <c r="G465" s="1490">
        <v>0</v>
      </c>
      <c r="H465" s="1490">
        <v>0</v>
      </c>
      <c r="I465" s="1487">
        <f t="shared" si="7"/>
        <v>0</v>
      </c>
      <c r="J465" s="867"/>
      <c r="K465" s="867"/>
      <c r="L465" s="867"/>
      <c r="M465" s="867"/>
      <c r="N465" s="867"/>
      <c r="O465" s="867"/>
      <c r="P465" s="867"/>
    </row>
    <row r="466" spans="1:16" ht="12.95">
      <c r="A466" s="2"/>
      <c r="B466" s="867"/>
      <c r="C466" s="1496" t="s">
        <v>365</v>
      </c>
      <c r="D466" s="1493" t="s">
        <v>366</v>
      </c>
      <c r="E466" s="1490">
        <v>0</v>
      </c>
      <c r="F466" s="1490">
        <v>0</v>
      </c>
      <c r="G466" s="1490">
        <v>0</v>
      </c>
      <c r="H466" s="1490">
        <v>0</v>
      </c>
      <c r="I466" s="1487">
        <f t="shared" si="7"/>
        <v>0</v>
      </c>
      <c r="J466" s="867"/>
      <c r="K466" s="867"/>
      <c r="L466" s="867"/>
      <c r="M466" s="867"/>
      <c r="N466" s="867"/>
      <c r="O466" s="867"/>
      <c r="P466" s="867"/>
    </row>
    <row r="467" spans="1:16" ht="12.95">
      <c r="A467" s="2"/>
      <c r="B467" s="867"/>
      <c r="C467" s="1496" t="s">
        <v>367</v>
      </c>
      <c r="D467" s="1493" t="s">
        <v>368</v>
      </c>
      <c r="E467" s="1490">
        <v>0</v>
      </c>
      <c r="F467" s="1490">
        <v>0</v>
      </c>
      <c r="G467" s="1490">
        <v>0</v>
      </c>
      <c r="H467" s="1490">
        <v>0</v>
      </c>
      <c r="I467" s="1487">
        <f t="shared" si="7"/>
        <v>0</v>
      </c>
      <c r="J467" s="867"/>
      <c r="K467" s="867"/>
      <c r="L467" s="867"/>
      <c r="M467" s="867"/>
      <c r="N467" s="867"/>
      <c r="O467" s="867"/>
      <c r="P467" s="867"/>
    </row>
    <row r="468" spans="1:16" ht="12.95">
      <c r="A468" s="2"/>
      <c r="B468" s="867"/>
      <c r="C468" s="1496" t="s">
        <v>369</v>
      </c>
      <c r="D468" s="1493" t="s">
        <v>370</v>
      </c>
      <c r="E468" s="1490">
        <v>0</v>
      </c>
      <c r="F468" s="1490">
        <v>0</v>
      </c>
      <c r="G468" s="1490">
        <v>0</v>
      </c>
      <c r="H468" s="1490">
        <v>0</v>
      </c>
      <c r="I468" s="1487">
        <f t="shared" si="7"/>
        <v>0</v>
      </c>
      <c r="J468" s="867"/>
      <c r="K468" s="867"/>
      <c r="L468" s="867"/>
      <c r="M468" s="867"/>
      <c r="N468" s="867"/>
      <c r="O468" s="867"/>
      <c r="P468" s="867"/>
    </row>
    <row r="469" spans="1:16" ht="12.95">
      <c r="A469" s="2"/>
      <c r="B469" s="867"/>
      <c r="C469" s="1496" t="s">
        <v>371</v>
      </c>
      <c r="D469" s="1493" t="s">
        <v>372</v>
      </c>
      <c r="E469" s="1490">
        <v>0</v>
      </c>
      <c r="F469" s="1490">
        <v>0</v>
      </c>
      <c r="G469" s="1490">
        <v>0</v>
      </c>
      <c r="H469" s="1490">
        <v>0</v>
      </c>
      <c r="I469" s="1487">
        <f t="shared" si="7"/>
        <v>0</v>
      </c>
      <c r="J469" s="867"/>
      <c r="K469" s="867"/>
      <c r="L469" s="867"/>
      <c r="M469" s="867"/>
      <c r="N469" s="867"/>
      <c r="O469" s="867"/>
      <c r="P469" s="867"/>
    </row>
    <row r="470" spans="1:16" ht="12.95">
      <c r="A470" s="2"/>
      <c r="B470" s="867"/>
      <c r="C470" s="1496" t="s">
        <v>373</v>
      </c>
      <c r="D470" s="216" t="s">
        <v>374</v>
      </c>
      <c r="E470" s="1490">
        <v>0</v>
      </c>
      <c r="F470" s="1490">
        <v>0</v>
      </c>
      <c r="G470" s="1490">
        <v>0</v>
      </c>
      <c r="H470" s="1490">
        <v>0</v>
      </c>
      <c r="I470" s="1487">
        <f t="shared" si="7"/>
        <v>0</v>
      </c>
      <c r="J470" s="867"/>
      <c r="K470" s="867"/>
      <c r="L470" s="867"/>
      <c r="M470" s="867"/>
      <c r="N470" s="867"/>
      <c r="O470" s="867"/>
      <c r="P470" s="867"/>
    </row>
    <row r="471" spans="1:16" ht="12.95">
      <c r="A471" s="2"/>
      <c r="B471" s="867"/>
      <c r="C471" s="1496" t="s">
        <v>375</v>
      </c>
      <c r="D471" s="1493" t="s">
        <v>376</v>
      </c>
      <c r="E471" s="1490">
        <v>0</v>
      </c>
      <c r="F471" s="1490">
        <v>0</v>
      </c>
      <c r="G471" s="1490">
        <v>0</v>
      </c>
      <c r="H471" s="1490">
        <v>0</v>
      </c>
      <c r="I471" s="1487">
        <f t="shared" si="7"/>
        <v>0</v>
      </c>
      <c r="J471" s="867"/>
      <c r="K471" s="867"/>
      <c r="L471" s="867"/>
      <c r="M471" s="867"/>
      <c r="N471" s="867"/>
      <c r="O471" s="867"/>
      <c r="P471" s="867"/>
    </row>
    <row r="472" spans="1:16" ht="13.5" thickBot="1">
      <c r="A472" s="2"/>
      <c r="B472" s="867"/>
      <c r="C472" s="1497" t="s">
        <v>377</v>
      </c>
      <c r="D472" s="1494" t="s">
        <v>378</v>
      </c>
      <c r="E472" s="1491">
        <v>0</v>
      </c>
      <c r="F472" s="1491">
        <v>0</v>
      </c>
      <c r="G472" s="1491">
        <v>0</v>
      </c>
      <c r="H472" s="1491">
        <v>0</v>
      </c>
      <c r="I472" s="1488">
        <f t="shared" si="7"/>
        <v>0</v>
      </c>
      <c r="J472" s="867"/>
      <c r="K472" s="867"/>
      <c r="L472" s="867"/>
      <c r="M472" s="867"/>
      <c r="N472" s="867"/>
      <c r="O472" s="867"/>
      <c r="P472" s="867"/>
    </row>
    <row r="473" spans="1:16" ht="13.5" thickBot="1">
      <c r="A473" s="2"/>
      <c r="B473" s="867"/>
      <c r="C473" s="1480"/>
      <c r="D473" s="1481" t="s">
        <v>516</v>
      </c>
      <c r="E473" s="1482">
        <f>SUM(E453:E472)</f>
        <v>0</v>
      </c>
      <c r="F473" s="1483">
        <f>SUM(F453:F472)</f>
        <v>0</v>
      </c>
      <c r="G473" s="1483">
        <f>SUM(G453:G472)</f>
        <v>0</v>
      </c>
      <c r="H473" s="1483">
        <f>SUM(H453:H472)</f>
        <v>0</v>
      </c>
      <c r="I473" s="1484">
        <f>SUM(I453:I472)</f>
        <v>0</v>
      </c>
      <c r="J473" s="867"/>
      <c r="K473" s="867"/>
      <c r="L473" s="867"/>
      <c r="M473" s="867"/>
      <c r="N473" s="867"/>
      <c r="O473" s="867"/>
      <c r="P473" s="867"/>
    </row>
    <row r="474" spans="1:16" ht="12.95">
      <c r="A474" s="2"/>
      <c r="I474" s="867"/>
      <c r="J474" s="867"/>
      <c r="K474" s="867"/>
      <c r="L474" s="867"/>
      <c r="M474" s="867"/>
      <c r="N474" s="867"/>
      <c r="O474" s="867"/>
      <c r="P474" s="867"/>
    </row>
    <row r="475" spans="1:16" ht="12.95">
      <c r="A475" s="2"/>
      <c r="B475" s="867"/>
      <c r="C475" s="867"/>
      <c r="D475" s="867"/>
      <c r="E475" s="867"/>
      <c r="F475" s="867"/>
      <c r="G475" s="867"/>
      <c r="H475" s="867"/>
      <c r="I475" s="867"/>
      <c r="J475" s="867"/>
      <c r="K475" s="867"/>
      <c r="L475" s="867"/>
      <c r="M475" s="867"/>
      <c r="N475" s="867"/>
      <c r="O475" s="867"/>
      <c r="P475" s="867"/>
    </row>
    <row r="476" spans="1:16">
      <c r="A476" s="867"/>
      <c r="B476" s="867"/>
      <c r="C476" s="867"/>
      <c r="D476" s="867"/>
      <c r="E476" s="867"/>
      <c r="F476" s="867"/>
      <c r="G476" s="867"/>
      <c r="H476" s="867"/>
      <c r="I476" s="867"/>
      <c r="J476" s="867"/>
      <c r="K476" s="121"/>
      <c r="L476" s="867"/>
      <c r="M476" s="867"/>
      <c r="N476" s="867"/>
      <c r="O476" s="867"/>
      <c r="P476" s="867"/>
    </row>
    <row r="477" spans="1:16" ht="12.95">
      <c r="A477" s="107" t="s">
        <v>625</v>
      </c>
    </row>
    <row r="479" spans="1:16">
      <c r="B479" s="867" t="s">
        <v>626</v>
      </c>
      <c r="C479" s="867"/>
      <c r="D479" s="867"/>
    </row>
    <row r="480" spans="1:16" ht="12.95" thickBot="1">
      <c r="B480" s="867"/>
      <c r="C480" s="867"/>
      <c r="D480" s="867"/>
    </row>
    <row r="481" spans="1:4" ht="13.5" thickBot="1">
      <c r="B481" s="867"/>
      <c r="C481" s="889" t="str">
        <f>"Quarter Ended: "&amp;TEXT('Instructions &amp; Audit Report B'!$C$18,"mm/dd/yyy")</f>
        <v>Quarter Ended: mm/dd/yyyy</v>
      </c>
      <c r="D481" s="867"/>
    </row>
    <row r="482" spans="1:4" ht="13.5" thickBot="1">
      <c r="B482" s="867"/>
      <c r="C482" s="1413" t="s">
        <v>627</v>
      </c>
      <c r="D482" s="1413" t="s">
        <v>502</v>
      </c>
    </row>
    <row r="483" spans="1:4">
      <c r="B483" s="867"/>
      <c r="C483" s="1498"/>
      <c r="D483" s="1501">
        <v>0</v>
      </c>
    </row>
    <row r="484" spans="1:4">
      <c r="B484" s="867"/>
      <c r="C484" s="1499"/>
      <c r="D484" s="1502">
        <v>0</v>
      </c>
    </row>
    <row r="485" spans="1:4">
      <c r="B485" s="867"/>
      <c r="C485" s="1499"/>
      <c r="D485" s="1502">
        <v>0</v>
      </c>
    </row>
    <row r="486" spans="1:4">
      <c r="B486" s="867"/>
      <c r="C486" s="1499"/>
      <c r="D486" s="1502">
        <v>0</v>
      </c>
    </row>
    <row r="487" spans="1:4">
      <c r="B487" s="867"/>
      <c r="C487" s="1499"/>
      <c r="D487" s="1502">
        <v>0</v>
      </c>
    </row>
    <row r="488" spans="1:4">
      <c r="B488" s="867"/>
      <c r="C488" s="1499"/>
      <c r="D488" s="1502">
        <v>0</v>
      </c>
    </row>
    <row r="489" spans="1:4">
      <c r="B489" s="867"/>
      <c r="C489" s="1499"/>
      <c r="D489" s="1502">
        <v>0</v>
      </c>
    </row>
    <row r="490" spans="1:4" ht="12.95" thickBot="1">
      <c r="B490" s="867"/>
      <c r="C490" s="1500"/>
      <c r="D490" s="1503">
        <v>0</v>
      </c>
    </row>
    <row r="491" spans="1:4" ht="13.5" thickBot="1">
      <c r="B491" s="867"/>
      <c r="C491" s="862" t="s">
        <v>628</v>
      </c>
      <c r="D491" s="1504">
        <f>SUM(D483:D490)</f>
        <v>0</v>
      </c>
    </row>
    <row r="492" spans="1:4" ht="12.95">
      <c r="B492" s="867"/>
      <c r="C492" s="250"/>
      <c r="D492" s="251"/>
    </row>
    <row r="494" spans="1:4" ht="12.95">
      <c r="A494" s="2940" t="s">
        <v>629</v>
      </c>
    </row>
    <row r="496" spans="1:4">
      <c r="B496" s="109" t="s">
        <v>630</v>
      </c>
    </row>
    <row r="497" spans="3:9" ht="12.95" thickBot="1"/>
    <row r="498" spans="3:9" ht="13.5" thickBot="1">
      <c r="C498" s="3018" t="s">
        <v>631</v>
      </c>
      <c r="D498" s="3019"/>
      <c r="E498" s="3019"/>
      <c r="F498" s="3019"/>
      <c r="G498" s="3019"/>
      <c r="H498" s="3019"/>
      <c r="I498" s="3020"/>
    </row>
    <row r="499" spans="3:9">
      <c r="C499" s="3021"/>
      <c r="D499" s="3022"/>
      <c r="E499" s="3022"/>
      <c r="F499" s="3022"/>
      <c r="G499" s="3022"/>
      <c r="H499" s="3022"/>
      <c r="I499" s="3023"/>
    </row>
    <row r="500" spans="3:9">
      <c r="C500" s="3024"/>
      <c r="D500" s="3025"/>
      <c r="E500" s="3025"/>
      <c r="F500" s="3025"/>
      <c r="G500" s="3025"/>
      <c r="H500" s="3025"/>
      <c r="I500" s="3026"/>
    </row>
    <row r="501" spans="3:9">
      <c r="C501" s="3027"/>
      <c r="D501" s="3028"/>
      <c r="E501" s="3028"/>
      <c r="F501" s="3028"/>
      <c r="G501" s="3028"/>
      <c r="H501" s="3028"/>
      <c r="I501" s="3029"/>
    </row>
    <row r="502" spans="3:9">
      <c r="C502" s="3024"/>
      <c r="D502" s="3025"/>
      <c r="E502" s="3025"/>
      <c r="F502" s="3025"/>
      <c r="G502" s="3025"/>
      <c r="H502" s="3025"/>
      <c r="I502" s="3026"/>
    </row>
    <row r="503" spans="3:9">
      <c r="C503" s="3024"/>
      <c r="D503" s="3025"/>
      <c r="E503" s="3025"/>
      <c r="F503" s="3025"/>
      <c r="G503" s="3025"/>
      <c r="H503" s="3025"/>
      <c r="I503" s="3026"/>
    </row>
    <row r="504" spans="3:9">
      <c r="C504" s="3024"/>
      <c r="D504" s="3025"/>
      <c r="E504" s="3025"/>
      <c r="F504" s="3025"/>
      <c r="G504" s="3025"/>
      <c r="H504" s="3025"/>
      <c r="I504" s="3026"/>
    </row>
    <row r="505" spans="3:9">
      <c r="C505" s="3024"/>
      <c r="D505" s="3025"/>
      <c r="E505" s="3025"/>
      <c r="F505" s="3025"/>
      <c r="G505" s="3025"/>
      <c r="H505" s="3025"/>
      <c r="I505" s="3026"/>
    </row>
    <row r="506" spans="3:9">
      <c r="C506" s="3024"/>
      <c r="D506" s="3025"/>
      <c r="E506" s="3025"/>
      <c r="F506" s="3025"/>
      <c r="G506" s="3025"/>
      <c r="H506" s="3025"/>
      <c r="I506" s="3026"/>
    </row>
    <row r="507" spans="3:9">
      <c r="C507" s="3024"/>
      <c r="D507" s="3025"/>
      <c r="E507" s="3025"/>
      <c r="F507" s="3025"/>
      <c r="G507" s="3025"/>
      <c r="H507" s="3025"/>
      <c r="I507" s="3026"/>
    </row>
    <row r="508" spans="3:9">
      <c r="C508" s="3024"/>
      <c r="D508" s="3025"/>
      <c r="E508" s="3025"/>
      <c r="F508" s="3025"/>
      <c r="G508" s="3025"/>
      <c r="H508" s="3025"/>
      <c r="I508" s="3026"/>
    </row>
    <row r="509" spans="3:9">
      <c r="C509" s="3024"/>
      <c r="D509" s="3025"/>
      <c r="E509" s="3025"/>
      <c r="F509" s="3025"/>
      <c r="G509" s="3025"/>
      <c r="H509" s="3025"/>
      <c r="I509" s="3026"/>
    </row>
    <row r="510" spans="3:9" ht="12.95" thickBot="1">
      <c r="C510" s="3015"/>
      <c r="D510" s="3016"/>
      <c r="E510" s="3016"/>
      <c r="F510" s="3016"/>
      <c r="G510" s="3016"/>
      <c r="H510" s="3016"/>
      <c r="I510" s="3017"/>
    </row>
    <row r="511" spans="3:9" ht="12.95" thickBot="1">
      <c r="C511" s="2838"/>
      <c r="D511" s="2839"/>
      <c r="E511" s="2839"/>
      <c r="F511" s="2839"/>
      <c r="G511" s="2839"/>
      <c r="H511" s="2839"/>
      <c r="I511" s="2840"/>
    </row>
  </sheetData>
  <mergeCells count="110">
    <mergeCell ref="C430:D430"/>
    <mergeCell ref="C429:D429"/>
    <mergeCell ref="C428:D428"/>
    <mergeCell ref="C452:D452"/>
    <mergeCell ref="C502:I502"/>
    <mergeCell ref="C503:I503"/>
    <mergeCell ref="C504:I504"/>
    <mergeCell ref="C505:I505"/>
    <mergeCell ref="E441:G441"/>
    <mergeCell ref="D444:G444"/>
    <mergeCell ref="C451:D451"/>
    <mergeCell ref="E451:H451"/>
    <mergeCell ref="C34:L34"/>
    <mergeCell ref="G112:L112"/>
    <mergeCell ref="G100:L100"/>
    <mergeCell ref="G101:L101"/>
    <mergeCell ref="G102:L102"/>
    <mergeCell ref="G103:L103"/>
    <mergeCell ref="G104:L104"/>
    <mergeCell ref="G105:L105"/>
    <mergeCell ref="G106:L106"/>
    <mergeCell ref="G107:L107"/>
    <mergeCell ref="G109:L109"/>
    <mergeCell ref="G110:L110"/>
    <mergeCell ref="C426:D426"/>
    <mergeCell ref="C427:D427"/>
    <mergeCell ref="C436:D436"/>
    <mergeCell ref="C435:D435"/>
    <mergeCell ref="C434:D434"/>
    <mergeCell ref="C433:D433"/>
    <mergeCell ref="C432:D432"/>
    <mergeCell ref="C431:D431"/>
    <mergeCell ref="C23:L23"/>
    <mergeCell ref="G99:L99"/>
    <mergeCell ref="C42:L42"/>
    <mergeCell ref="D53:E53"/>
    <mergeCell ref="F53:I53"/>
    <mergeCell ref="D61:L61"/>
    <mergeCell ref="D62:L62"/>
    <mergeCell ref="D63:L63"/>
    <mergeCell ref="C72:L72"/>
    <mergeCell ref="C79:F79"/>
    <mergeCell ref="C85:D85"/>
    <mergeCell ref="G96:L96"/>
    <mergeCell ref="G98:L98"/>
    <mergeCell ref="C425:D425"/>
    <mergeCell ref="C417:L417"/>
    <mergeCell ref="E385:K385"/>
    <mergeCell ref="D198:L198"/>
    <mergeCell ref="D205:L205"/>
    <mergeCell ref="C226:E226"/>
    <mergeCell ref="C230:L230"/>
    <mergeCell ref="I354:L354"/>
    <mergeCell ref="D157:L157"/>
    <mergeCell ref="D161:L161"/>
    <mergeCell ref="D187:L187"/>
    <mergeCell ref="D191:L191"/>
    <mergeCell ref="D181:L181"/>
    <mergeCell ref="E184:F184"/>
    <mergeCell ref="C253:F253"/>
    <mergeCell ref="E164:F164"/>
    <mergeCell ref="D167:L167"/>
    <mergeCell ref="D171:L171"/>
    <mergeCell ref="E174:F174"/>
    <mergeCell ref="D177:L177"/>
    <mergeCell ref="C286:D286"/>
    <mergeCell ref="I348:L348"/>
    <mergeCell ref="N423:O423"/>
    <mergeCell ref="F424:G424"/>
    <mergeCell ref="H424:I424"/>
    <mergeCell ref="J424:K424"/>
    <mergeCell ref="L424:M424"/>
    <mergeCell ref="N424:O424"/>
    <mergeCell ref="I350:L350"/>
    <mergeCell ref="I352:L352"/>
    <mergeCell ref="A2:B2"/>
    <mergeCell ref="A3:B3"/>
    <mergeCell ref="G111:L111"/>
    <mergeCell ref="C108:L108"/>
    <mergeCell ref="E154:F154"/>
    <mergeCell ref="G113:L113"/>
    <mergeCell ref="G114:L114"/>
    <mergeCell ref="G115:L115"/>
    <mergeCell ref="G116:L116"/>
    <mergeCell ref="G117:L117"/>
    <mergeCell ref="G118:L118"/>
    <mergeCell ref="G119:L119"/>
    <mergeCell ref="C134:L134"/>
    <mergeCell ref="E143:F143"/>
    <mergeCell ref="D146:L146"/>
    <mergeCell ref="D150:L150"/>
    <mergeCell ref="C510:I510"/>
    <mergeCell ref="C498:I498"/>
    <mergeCell ref="C499:I499"/>
    <mergeCell ref="C500:I500"/>
    <mergeCell ref="C501:I501"/>
    <mergeCell ref="C506:I506"/>
    <mergeCell ref="C507:I507"/>
    <mergeCell ref="C508:I508"/>
    <mergeCell ref="C509:I509"/>
    <mergeCell ref="E391:K391"/>
    <mergeCell ref="E392:K392"/>
    <mergeCell ref="E393:K393"/>
    <mergeCell ref="E394:K394"/>
    <mergeCell ref="E395:K395"/>
    <mergeCell ref="E386:K386"/>
    <mergeCell ref="E387:K387"/>
    <mergeCell ref="E388:K388"/>
    <mergeCell ref="E389:K389"/>
    <mergeCell ref="E390:K390"/>
  </mergeCells>
  <phoneticPr fontId="29" type="noConversion"/>
  <conditionalFormatting sqref="C23">
    <cfRule type="expression" dxfId="247" priority="92">
      <formula>$G$20="Yes"</formula>
    </cfRule>
    <cfRule type="expression" priority="90" stopIfTrue="1">
      <formula>NOT(ISBLANK($C$23))</formula>
    </cfRule>
    <cfRule type="expression" dxfId="246" priority="91">
      <formula>$G$20="No"</formula>
    </cfRule>
  </conditionalFormatting>
  <conditionalFormatting sqref="C34">
    <cfRule type="expression" dxfId="245" priority="51">
      <formula>$F$31="No"</formula>
    </cfRule>
    <cfRule type="expression" priority="50" stopIfTrue="1">
      <formula>NOT(ISBLANK($C$34))</formula>
    </cfRule>
    <cfRule type="expression" dxfId="244" priority="52">
      <formula>$F$31="Yes"</formula>
    </cfRule>
  </conditionalFormatting>
  <conditionalFormatting sqref="C42">
    <cfRule type="expression" priority="114" stopIfTrue="1">
      <formula>NOT(ISBLANK($C$42))</formula>
    </cfRule>
    <cfRule type="expression" dxfId="243" priority="116">
      <formula>$E$39="Yes"</formula>
    </cfRule>
    <cfRule type="expression" dxfId="242" priority="115">
      <formula>$E$39="No"</formula>
    </cfRule>
  </conditionalFormatting>
  <conditionalFormatting sqref="C72">
    <cfRule type="expression" dxfId="241" priority="119">
      <formula>$E$68="Yes"</formula>
    </cfRule>
    <cfRule type="expression" dxfId="240" priority="118">
      <formula>$E$68="No"</formula>
    </cfRule>
    <cfRule type="expression" priority="117" stopIfTrue="1">
      <formula>NOT(ISBLANK($C$72))</formula>
    </cfRule>
  </conditionalFormatting>
  <conditionalFormatting sqref="C61:D61">
    <cfRule type="expression" dxfId="239" priority="137">
      <formula>OR($I$55&gt;10%,$I$55&lt;-10%)</formula>
    </cfRule>
    <cfRule type="expression" dxfId="238" priority="136">
      <formula>AND($I$55&lt;=10%,$I$55&gt;=-10%)</formula>
    </cfRule>
    <cfRule type="expression" priority="135" stopIfTrue="1">
      <formula>NOT(ISBLANK($D$61))</formula>
    </cfRule>
  </conditionalFormatting>
  <conditionalFormatting sqref="C62:D62">
    <cfRule type="expression" priority="38" stopIfTrue="1">
      <formula>NOT(ISBLANK($D$62))</formula>
    </cfRule>
    <cfRule type="expression" dxfId="237" priority="39">
      <formula>AND($I$56&lt;=10%,$I$56&gt;=-10%)</formula>
    </cfRule>
    <cfRule type="expression" dxfId="236" priority="40">
      <formula>OR($I$56&gt;10%,$I$56&lt;-10%)</formula>
    </cfRule>
  </conditionalFormatting>
  <conditionalFormatting sqref="C63:D63">
    <cfRule type="expression" priority="35" stopIfTrue="1">
      <formula>NOT(ISBLANK($D$63))</formula>
    </cfRule>
    <cfRule type="expression" dxfId="235" priority="37">
      <formula>OR($I$57&gt;10%,$I$57&lt;-10%)</formula>
    </cfRule>
    <cfRule type="expression" dxfId="234" priority="36">
      <formula>AND($I$57&lt;=10%,$I$57&gt;=-10%)</formula>
    </cfRule>
  </conditionalFormatting>
  <conditionalFormatting sqref="C318:D344">
    <cfRule type="expression" priority="66" stopIfTrue="1">
      <formula>$D$345&gt;0</formula>
    </cfRule>
    <cfRule type="expression" dxfId="233" priority="67">
      <formula>$E$315="Yes"</formula>
    </cfRule>
    <cfRule type="expression" dxfId="232" priority="68">
      <formula>$E$315="No"</formula>
    </cfRule>
  </conditionalFormatting>
  <conditionalFormatting sqref="C239:E239">
    <cfRule type="expression" priority="69" stopIfTrue="1">
      <formula>OR($D$239&gt;0,$E$239&gt;0)</formula>
    </cfRule>
    <cfRule type="expression" dxfId="231" priority="71">
      <formula>$E$235="Yes"</formula>
    </cfRule>
    <cfRule type="expression" dxfId="230" priority="70">
      <formula>$E$235="No"</formula>
    </cfRule>
  </conditionalFormatting>
  <conditionalFormatting sqref="C386:E395">
    <cfRule type="expression" priority="63" stopIfTrue="1">
      <formula>OR($C$396&gt;0,$C$396&lt;0)</formula>
    </cfRule>
    <cfRule type="expression" dxfId="229" priority="64">
      <formula>$D$382="No"</formula>
    </cfRule>
    <cfRule type="expression" dxfId="228" priority="65">
      <formula>$D$382="Yes"</formula>
    </cfRule>
  </conditionalFormatting>
  <conditionalFormatting sqref="C405:E413">
    <cfRule type="expression" dxfId="227" priority="140">
      <formula>$F$411="Yes"</formula>
    </cfRule>
    <cfRule type="expression" dxfId="226" priority="139">
      <formula>$F$411="No"</formula>
    </cfRule>
    <cfRule type="expression" priority="138" stopIfTrue="1">
      <formula>OR(#REF!&gt;0,#REF!&gt;0)</formula>
    </cfRule>
  </conditionalFormatting>
  <conditionalFormatting sqref="C81:F84">
    <cfRule type="expression" dxfId="225" priority="5">
      <formula>$G$76="No"</formula>
    </cfRule>
    <cfRule type="expression" dxfId="224" priority="6">
      <formula>$G$76="Yes"</formula>
    </cfRule>
    <cfRule type="expression" priority="4" stopIfTrue="1">
      <formula>$E$85&gt;0</formula>
    </cfRule>
  </conditionalFormatting>
  <conditionalFormatting sqref="C217:G225">
    <cfRule type="expression" dxfId="223" priority="74">
      <formula>$F$213="Yes"</formula>
    </cfRule>
    <cfRule type="expression" dxfId="222" priority="73">
      <formula>$F$213="No"</formula>
    </cfRule>
  </conditionalFormatting>
  <conditionalFormatting sqref="C247:G252">
    <cfRule type="expression" dxfId="221" priority="128">
      <formula>$E$242="Yes"</formula>
    </cfRule>
    <cfRule type="expression" priority="126" stopIfTrue="1">
      <formula>$G$253&gt;0</formula>
    </cfRule>
    <cfRule type="expression" dxfId="220" priority="127">
      <formula>$E$242="No"</formula>
    </cfRule>
  </conditionalFormatting>
  <conditionalFormatting sqref="C260:G265">
    <cfRule type="expression" dxfId="219" priority="130">
      <formula>$E$255="No"</formula>
    </cfRule>
    <cfRule type="expression" priority="129" stopIfTrue="1">
      <formula>$G$266&gt;0</formula>
    </cfRule>
    <cfRule type="expression" dxfId="218" priority="131">
      <formula>$E$255="Yes"</formula>
    </cfRule>
  </conditionalFormatting>
  <conditionalFormatting sqref="C271:G276">
    <cfRule type="expression" dxfId="217" priority="134">
      <formula>$E$255="Yes"</formula>
    </cfRule>
    <cfRule type="expression" dxfId="216" priority="133">
      <formula>$E$255="No"</formula>
    </cfRule>
    <cfRule type="expression" priority="132" stopIfTrue="1">
      <formula>$G$277&gt;0</formula>
    </cfRule>
  </conditionalFormatting>
  <conditionalFormatting sqref="C217:H225">
    <cfRule type="expression" priority="72" stopIfTrue="1">
      <formula>$H$226&gt;0</formula>
    </cfRule>
  </conditionalFormatting>
  <conditionalFormatting sqref="D51">
    <cfRule type="containsText" dxfId="215" priority="7" operator="containsText" text="Manual Entry">
      <formula>NOT(ISERROR(SEARCH("Manual Entry",D51)))</formula>
    </cfRule>
    <cfRule type="containsText" dxfId="214" priority="8" operator="containsText" text="Copy and Paste">
      <formula>NOT(ISERROR(SEARCH("Copy and Paste",D51)))</formula>
    </cfRule>
  </conditionalFormatting>
  <conditionalFormatting sqref="D55:D57">
    <cfRule type="containsText" dxfId="213" priority="9" operator="containsText" text="Manual Entry">
      <formula>NOT(ISERROR(SEARCH("Manual Entry",D55)))</formula>
    </cfRule>
  </conditionalFormatting>
  <conditionalFormatting sqref="D146">
    <cfRule type="expression" dxfId="212" priority="113">
      <formula>SEARCH("In compliance",$E$143)</formula>
    </cfRule>
    <cfRule type="expression" dxfId="211" priority="111">
      <formula>SEARCH("Out of Compliance",$E$143)</formula>
    </cfRule>
    <cfRule type="expression" priority="110" stopIfTrue="1">
      <formula>NOT(ISBLANK($D$146))</formula>
    </cfRule>
  </conditionalFormatting>
  <conditionalFormatting sqref="D150">
    <cfRule type="expression" dxfId="210" priority="109">
      <formula>SEARCH("In compliance",$E$143)</formula>
    </cfRule>
    <cfRule type="expression" dxfId="209" priority="108">
      <formula>SEARCH("Out of Compliance",$E$143)</formula>
    </cfRule>
    <cfRule type="expression" priority="107" stopIfTrue="1">
      <formula>NOT(ISBLANK($D$150))</formula>
    </cfRule>
  </conditionalFormatting>
  <conditionalFormatting sqref="D157">
    <cfRule type="expression" dxfId="208" priority="122">
      <formula>SEARCH("In compliance",$E$154)</formula>
    </cfRule>
    <cfRule type="expression" dxfId="207" priority="121">
      <formula>SEARCH("Out of Compliance",$E$154)</formula>
    </cfRule>
    <cfRule type="expression" priority="120" stopIfTrue="1">
      <formula>NOT(ISBLANK($D$157))</formula>
    </cfRule>
  </conditionalFormatting>
  <conditionalFormatting sqref="D161">
    <cfRule type="expression" dxfId="206" priority="125">
      <formula>SEARCH("In compliance",$E$154)</formula>
    </cfRule>
    <cfRule type="expression" dxfId="205" priority="124">
      <formula>SEARCH("Out of Compliance",$E$154)</formula>
    </cfRule>
    <cfRule type="expression" priority="123" stopIfTrue="1">
      <formula>NOT(ISBLANK($D$161))</formula>
    </cfRule>
  </conditionalFormatting>
  <conditionalFormatting sqref="D167">
    <cfRule type="expression" priority="104" stopIfTrue="1">
      <formula>NOT(ISBLANK($D$167))</formula>
    </cfRule>
    <cfRule type="expression" dxfId="204" priority="105">
      <formula>SEARCH("Out of Compliance",$E$164)</formula>
    </cfRule>
    <cfRule type="expression" dxfId="203" priority="106">
      <formula>SEARCH("In compliance",$E$164)</formula>
    </cfRule>
  </conditionalFormatting>
  <conditionalFormatting sqref="D171">
    <cfRule type="expression" dxfId="202" priority="103">
      <formula>SEARCH("In compliance",$E$164)</formula>
    </cfRule>
    <cfRule type="expression" dxfId="201" priority="102">
      <formula>SEARCH("Out of Compliance",$E$164)</formula>
    </cfRule>
    <cfRule type="expression" priority="101" stopIfTrue="1">
      <formula>NOT(ISBLANK($D$171))</formula>
    </cfRule>
  </conditionalFormatting>
  <conditionalFormatting sqref="D177">
    <cfRule type="expression" dxfId="200" priority="62">
      <formula>SEARCH("In compliance",$E$174)</formula>
    </cfRule>
    <cfRule type="expression" priority="60" stopIfTrue="1">
      <formula>NOT(ISBLANK($D$177))</formula>
    </cfRule>
    <cfRule type="expression" dxfId="199" priority="61">
      <formula>SEARCH("Out of Compliance",$E$174)</formula>
    </cfRule>
  </conditionalFormatting>
  <conditionalFormatting sqref="D181">
    <cfRule type="expression" dxfId="198" priority="59">
      <formula>SEARCH("In compliance",$E$174)</formula>
    </cfRule>
    <cfRule type="expression" dxfId="197" priority="58">
      <formula>SEARCH("Out of Compliance",$E$174)</formula>
    </cfRule>
    <cfRule type="expression" priority="57" stopIfTrue="1">
      <formula>NOT(ISBLANK($D$181))</formula>
    </cfRule>
  </conditionalFormatting>
  <conditionalFormatting sqref="D187">
    <cfRule type="expression" dxfId="196" priority="100">
      <formula>SEARCH("In compliance",$E$184)</formula>
    </cfRule>
    <cfRule type="expression" dxfId="195" priority="99">
      <formula>SEARCH("Out of Compliance",$E$184)</formula>
    </cfRule>
    <cfRule type="expression" priority="98" stopIfTrue="1">
      <formula>NOT(ISBLANK($D$187))</formula>
    </cfRule>
  </conditionalFormatting>
  <conditionalFormatting sqref="D191">
    <cfRule type="expression" dxfId="194" priority="97">
      <formula>SEARCH("In compliance",$E$184)</formula>
    </cfRule>
    <cfRule type="expression" dxfId="193" priority="96">
      <formula>SEARCH("Out of Compliance",$E$184)</formula>
    </cfRule>
    <cfRule type="expression" priority="95" stopIfTrue="1">
      <formula>NOT(ISBLANK($D$191))</formula>
    </cfRule>
  </conditionalFormatting>
  <conditionalFormatting sqref="D198">
    <cfRule type="expression" priority="93" stopIfTrue="1">
      <formula>NOT(ISBLANK($D$198))</formula>
    </cfRule>
    <cfRule type="expression" dxfId="192" priority="94">
      <formula>$D$194&lt;&gt;0</formula>
    </cfRule>
  </conditionalFormatting>
  <conditionalFormatting sqref="D205">
    <cfRule type="expression" priority="53" stopIfTrue="1">
      <formula>NOT(ISBLANK($D$205))</formula>
    </cfRule>
    <cfRule type="expression" dxfId="191" priority="54">
      <formula>$D$201&lt;&gt;0</formula>
    </cfRule>
  </conditionalFormatting>
  <conditionalFormatting sqref="D446:G446">
    <cfRule type="expression" dxfId="190" priority="20" stopIfTrue="1">
      <formula>AND($D$446&lt;&gt;0,$E$446&lt;&gt;0,$F$446&lt;&gt;0,$G$446&lt;&gt;0)</formula>
    </cfRule>
    <cfRule type="expression" dxfId="189" priority="16">
      <formula>$D$441="No"</formula>
    </cfRule>
    <cfRule type="expression" dxfId="188" priority="21">
      <formula>$D$441="Yes"</formula>
    </cfRule>
  </conditionalFormatting>
  <conditionalFormatting sqref="E143 G143">
    <cfRule type="containsText" dxfId="187" priority="89" operator="containsText" text="Out of Compliance">
      <formula>NOT(ISERROR(SEARCH("Out of Compliance",E143)))</formula>
    </cfRule>
  </conditionalFormatting>
  <conditionalFormatting sqref="E154">
    <cfRule type="containsText" dxfId="186" priority="87" operator="containsText" text="Out of Compliance">
      <formula>NOT(ISERROR(SEARCH("Out of Compliance",E154)))</formula>
    </cfRule>
  </conditionalFormatting>
  <conditionalFormatting sqref="E164">
    <cfRule type="containsText" dxfId="185" priority="85" operator="containsText" text="Out of Compliance">
      <formula>NOT(ISERROR(SEARCH("Out of Compliance",E164)))</formula>
    </cfRule>
  </conditionalFormatting>
  <conditionalFormatting sqref="E174">
    <cfRule type="containsText" dxfId="184" priority="56" operator="containsText" text="Out of Compliance">
      <formula>NOT(ISERROR(SEARCH("Out of Compliance",E174)))</formula>
    </cfRule>
  </conditionalFormatting>
  <conditionalFormatting sqref="E184">
    <cfRule type="containsText" dxfId="183" priority="83" operator="containsText" text="Out of Compliance">
      <formula>NOT(ISERROR(SEARCH("Out of Compliance",E184)))</formula>
    </cfRule>
  </conditionalFormatting>
  <conditionalFormatting sqref="E143:F143">
    <cfRule type="containsText" dxfId="182" priority="88" operator="containsText" text="In compliance">
      <formula>NOT(ISERROR(SEARCH("In compliance",E143)))</formula>
    </cfRule>
  </conditionalFormatting>
  <conditionalFormatting sqref="E154:F154">
    <cfRule type="containsText" dxfId="181" priority="86" operator="containsText" text="In compliance">
      <formula>NOT(ISERROR(SEARCH("In compliance",E154)))</formula>
    </cfRule>
  </conditionalFormatting>
  <conditionalFormatting sqref="E164:F164">
    <cfRule type="containsText" dxfId="180" priority="84" operator="containsText" text="In compliance">
      <formula>NOT(ISERROR(SEARCH("In compliance",E164)))</formula>
    </cfRule>
  </conditionalFormatting>
  <conditionalFormatting sqref="E174:F174">
    <cfRule type="containsText" dxfId="179" priority="55" operator="containsText" text="In compliance">
      <formula>NOT(ISERROR(SEARCH("In compliance",E174)))</formula>
    </cfRule>
  </conditionalFormatting>
  <conditionalFormatting sqref="E184:F184">
    <cfRule type="containsText" dxfId="178" priority="82" operator="containsText" text="In compliance">
      <formula>NOT(ISERROR(SEARCH("In compliance",E184)))</formula>
    </cfRule>
  </conditionalFormatting>
  <conditionalFormatting sqref="E453:H472">
    <cfRule type="expression" dxfId="177" priority="18" stopIfTrue="1">
      <formula>AND($E$473&lt;&gt;0,$F$473&lt;&gt;0,$G$473&lt;&gt;0,$H$473&lt;&gt;0)</formula>
    </cfRule>
    <cfRule type="expression" dxfId="176" priority="15">
      <formula>$D$441="No"</formula>
    </cfRule>
    <cfRule type="expression" dxfId="175" priority="19">
      <formula>$D$441="Yes"</formula>
    </cfRule>
  </conditionalFormatting>
  <conditionalFormatting sqref="G143">
    <cfRule type="containsText" dxfId="174" priority="112" operator="containsText" text="In compliance">
      <formula>NOT(ISERROR(SEARCH("In compliance",G143)))</formula>
    </cfRule>
  </conditionalFormatting>
  <conditionalFormatting sqref="G98:L106 G109:L117">
    <cfRule type="expression" dxfId="173" priority="28">
      <formula>OR($F98&gt;=10%,$F98&lt;=-10%)</formula>
    </cfRule>
    <cfRule type="expression" dxfId="172" priority="27">
      <formula>AND($F98 &lt;10%,$F98&gt;-10%)</formula>
    </cfRule>
    <cfRule type="expression" dxfId="171" priority="26" stopIfTrue="1">
      <formula>NOT(ISBLANK($G98))</formula>
    </cfRule>
  </conditionalFormatting>
  <conditionalFormatting sqref="I55:I57">
    <cfRule type="cellIs" dxfId="170" priority="42" operator="greaterThan">
      <formula>0.1</formula>
    </cfRule>
    <cfRule type="cellIs" dxfId="169" priority="41" operator="lessThan">
      <formula>-0.1</formula>
    </cfRule>
    <cfRule type="cellIs" dxfId="168" priority="43" operator="between">
      <formula>0.1</formula>
      <formula>-0.1</formula>
    </cfRule>
  </conditionalFormatting>
  <conditionalFormatting sqref="I348">
    <cfRule type="expression" dxfId="167" priority="81">
      <formula>$H348 = "No"</formula>
    </cfRule>
  </conditionalFormatting>
  <conditionalFormatting sqref="I350">
    <cfRule type="expression" dxfId="166" priority="80">
      <formula>$H350 = "No"</formula>
    </cfRule>
  </conditionalFormatting>
  <conditionalFormatting sqref="I352">
    <cfRule type="expression" dxfId="165" priority="79">
      <formula>$H352 = "No"</formula>
    </cfRule>
  </conditionalFormatting>
  <conditionalFormatting sqref="I354">
    <cfRule type="expression" dxfId="164" priority="78">
      <formula>$H354 = "No"</formula>
    </cfRule>
  </conditionalFormatting>
  <conditionalFormatting sqref="I453:I472">
    <cfRule type="expression" dxfId="163" priority="14">
      <formula>$C$357="Yes"</formula>
    </cfRule>
    <cfRule type="expression" dxfId="162" priority="13" stopIfTrue="1">
      <formula>AND($D$400&lt;&gt;0,$E$400&lt;&gt;0,$F$400&lt;&gt;0,$G$400&lt;&gt;0)</formula>
    </cfRule>
    <cfRule type="expression" dxfId="161" priority="12">
      <formula>$C$357="No"</formula>
    </cfRule>
  </conditionalFormatting>
  <dataValidations count="3">
    <dataValidation type="list" allowBlank="1" showInputMessage="1" showErrorMessage="1" sqref="E39 G76 H354 G20:G21 E68 D67:D69 F213 D212:D213 E235 E242 F400 D234:D237 E255 E315 H348 H350 H352 D381:D384 F31 D441" xr:uid="{0A7378C0-E9EA-4A1A-912E-9D09C393B6B6}">
      <formula1>"Select Yes/No,Yes,No"</formula1>
    </dataValidation>
    <dataValidation type="list" allowBlank="1" showInputMessage="1" showErrorMessage="1" sqref="D269" xr:uid="{B1032979-F057-4FFA-BD96-28F445FEAFEE}">
      <formula1>"Select Previous Contract Year,2021,2022,2023,2024,2025,2026,2027,2028,2029,2030"</formula1>
    </dataValidation>
    <dataValidation type="list" allowBlank="1" showInputMessage="1" showErrorMessage="1" sqref="T6" xr:uid="{EC970EE4-F9D9-4D31-B29D-7AC538E437F8}">
      <formula1>#REF!</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7006-CCEA-433E-8099-6EA15C35F942}">
  <dimension ref="A1:I123"/>
  <sheetViews>
    <sheetView showGridLines="0" topLeftCell="A91" workbookViewId="0">
      <selection activeCell="D13" sqref="D13"/>
    </sheetView>
  </sheetViews>
  <sheetFormatPr defaultColWidth="9.140625" defaultRowHeight="12.6"/>
  <cols>
    <col min="1" max="1" width="20.85546875" style="374" bestFit="1" customWidth="1"/>
    <col min="2" max="2" width="73" style="109" bestFit="1" customWidth="1"/>
    <col min="3" max="4" width="15.7109375" style="109" customWidth="1"/>
    <col min="5" max="8" width="12.5703125" style="109" customWidth="1"/>
    <col min="9" max="9" width="13.140625" style="109" customWidth="1"/>
    <col min="10" max="16384" width="9.140625" style="109"/>
  </cols>
  <sheetData>
    <row r="1" spans="1:9" ht="14.45" thickBot="1">
      <c r="A1" s="683" t="s">
        <v>632</v>
      </c>
      <c r="B1" s="677"/>
      <c r="C1" s="679"/>
      <c r="D1" s="679"/>
      <c r="E1" s="679"/>
      <c r="F1" s="679"/>
      <c r="G1" s="679"/>
      <c r="H1" s="679"/>
      <c r="I1" s="680"/>
    </row>
    <row r="2" spans="1:9" ht="12.95">
      <c r="A2" s="285" t="s">
        <v>36</v>
      </c>
      <c r="B2" s="373" t="str">
        <f>'FS-Balance Sheet C-1'!B4</f>
        <v>Arizona Complete Health</v>
      </c>
    </row>
    <row r="3" spans="1:9" ht="12.95">
      <c r="A3" s="285" t="s">
        <v>466</v>
      </c>
      <c r="B3" s="644" t="str">
        <f>'FS-Balance Sheet C-1'!B5</f>
        <v>mm/dd/yyyy</v>
      </c>
    </row>
    <row r="4" spans="1:9">
      <c r="A4" s="109"/>
    </row>
    <row r="5" spans="1:9" ht="12.95">
      <c r="A5" s="107" t="s">
        <v>467</v>
      </c>
    </row>
    <row r="6" spans="1:9" ht="12.95">
      <c r="A6" s="108" t="s">
        <v>633</v>
      </c>
    </row>
    <row r="7" spans="1:9" ht="12.95">
      <c r="A7" s="108" t="s">
        <v>634</v>
      </c>
    </row>
    <row r="8" spans="1:9" ht="12.95">
      <c r="A8" s="108" t="s">
        <v>470</v>
      </c>
    </row>
    <row r="9" spans="1:9" ht="12.95">
      <c r="A9" s="108" t="s">
        <v>471</v>
      </c>
    </row>
    <row r="10" spans="1:9" ht="12.95">
      <c r="A10" s="108" t="s">
        <v>635</v>
      </c>
    </row>
    <row r="11" spans="1:9" ht="12.95" thickBot="1"/>
    <row r="12" spans="1:9" ht="12.75" customHeight="1">
      <c r="C12" s="1191" t="s">
        <v>636</v>
      </c>
      <c r="D12" s="1190" t="s">
        <v>509</v>
      </c>
      <c r="E12" s="3096" t="s">
        <v>637</v>
      </c>
      <c r="F12" s="3096" t="s">
        <v>638</v>
      </c>
      <c r="G12" s="3096" t="s">
        <v>639</v>
      </c>
      <c r="H12" s="3096" t="s">
        <v>640</v>
      </c>
      <c r="I12" s="3100" t="s">
        <v>641</v>
      </c>
    </row>
    <row r="13" spans="1:9" ht="28.5" customHeight="1" thickBot="1">
      <c r="C13" s="1216" t="str">
        <f>IFERROR(EOMONTH(D13,-3),"mm/dd/yyyy")</f>
        <v>mm/dd/yyyy</v>
      </c>
      <c r="D13" s="1217" t="str">
        <f>B3</f>
        <v>mm/dd/yyyy</v>
      </c>
      <c r="E13" s="3097"/>
      <c r="F13" s="3097"/>
      <c r="G13" s="3097"/>
      <c r="H13" s="3097"/>
      <c r="I13" s="3101"/>
    </row>
    <row r="14" spans="1:9" ht="12.95">
      <c r="A14" s="375"/>
      <c r="B14" s="33" t="s">
        <v>69</v>
      </c>
      <c r="C14" s="1192"/>
      <c r="D14" s="376"/>
      <c r="E14" s="356"/>
      <c r="F14" s="294"/>
      <c r="G14" s="294"/>
      <c r="H14" s="294"/>
      <c r="I14" s="295"/>
    </row>
    <row r="15" spans="1:9" ht="12.95">
      <c r="A15" s="131"/>
      <c r="B15" s="34" t="s">
        <v>70</v>
      </c>
      <c r="C15" s="1193"/>
      <c r="D15" s="301"/>
      <c r="E15" s="377"/>
      <c r="I15" s="339"/>
    </row>
    <row r="16" spans="1:9">
      <c r="A16" s="131"/>
      <c r="B16" s="10" t="s">
        <v>71</v>
      </c>
      <c r="C16" s="1193"/>
      <c r="D16" s="301"/>
      <c r="E16" s="377"/>
      <c r="I16" s="339"/>
    </row>
    <row r="17" spans="1:9" ht="12.95">
      <c r="A17" s="131" t="s">
        <v>72</v>
      </c>
      <c r="B17" s="10" t="s">
        <v>73</v>
      </c>
      <c r="C17" s="1219" cm="1">
        <f t="array" ref="C17">IF($C$13="mm/dd/yyyy",0,IFERROR(_xlfn.XLOOKUP($C$13,'FS-Balance Sheet C-1'!$C$5:$F$5,_xlfn.XLOOKUP(A17,'FS-Balance Sheet C-1'!$A$10:$A$150,'FS-Balance Sheet C-1'!$C$10:$F$150)),"Manual Entry"))</f>
        <v>0</v>
      </c>
      <c r="D17" s="190" cm="1">
        <f t="array" ref="D17">IF($D$13="mm/dd/yyyy",0,_xlfn.XLOOKUP($D$13,'FS-Balance Sheet C-1'!$C$5:$F$5,_xlfn.XLOOKUP('FN11 Balance Sheet'!A17,'FS-Balance Sheet C-1'!$A$10:$A$150,'FS-Balance Sheet C-1'!$C$10:$F$150)))</f>
        <v>0</v>
      </c>
      <c r="E17" s="378">
        <f t="shared" ref="E17" si="0">IF(C17="Manual Entry",0,D17-C17)</f>
        <v>0</v>
      </c>
      <c r="F17" s="379">
        <f t="shared" ref="F17" si="1">IF(OR(AND(C17=0,D17=0),C17="Manual Entry"),0%,IF(AND(C17=0,D17&lt;&gt;0),100%,IF(C17&lt;0,(D17+ABS(C17))/ABS(C17),D17/C17-1)))</f>
        <v>0</v>
      </c>
      <c r="G17" s="379">
        <f t="shared" ref="G17" si="2">IF(OR(C17=0,C17="Manual Entry"),0,C17/$C$44)</f>
        <v>0</v>
      </c>
      <c r="H17" s="379">
        <f t="shared" ref="H17" si="3">IF(D17=0,0,D17/$D$44)</f>
        <v>0</v>
      </c>
      <c r="I17" s="380" t="str">
        <f t="shared" ref="I17:I25" si="4">IF(OR(AND(F17&gt;=5%,G17&gt;=5%),AND(H17&gt;=5%,F17&gt;=5%),AND(F17&lt;=-5%,G17&gt;=5%),AND(H17&gt;=5%,F17&lt;=-5%)),"Yes","No")</f>
        <v>No</v>
      </c>
    </row>
    <row r="18" spans="1:9" ht="12.95">
      <c r="A18" s="131" t="s">
        <v>74</v>
      </c>
      <c r="B18" s="10" t="s">
        <v>75</v>
      </c>
      <c r="C18" s="1219" cm="1">
        <f t="array" ref="C18">IF($C$13="mm/dd/yyyy",0,IFERROR(_xlfn.XLOOKUP($C$13,'FS-Balance Sheet C-1'!$C$5:$F$5,_xlfn.XLOOKUP(A18,'FS-Balance Sheet C-1'!$A$10:$A$150,'FS-Balance Sheet C-1'!$C$10:$F$150)),"Manual Entry"))</f>
        <v>0</v>
      </c>
      <c r="D18" s="190" cm="1">
        <f t="array" ref="D18">IF($D$13="mm/dd/yyyy",0,_xlfn.XLOOKUP($D$13,'FS-Balance Sheet C-1'!$C$5:$F$5,_xlfn.XLOOKUP('FN11 Balance Sheet'!A18,'FS-Balance Sheet C-1'!$A$10:$A$150,'FS-Balance Sheet C-1'!$C$10:$F$150)))</f>
        <v>0</v>
      </c>
      <c r="E18" s="378">
        <f t="shared" ref="E18:E25" si="5">IF(C18="Manual Entry",0,D18-C18)</f>
        <v>0</v>
      </c>
      <c r="F18" s="379">
        <f t="shared" ref="F18:F25" si="6">IF(OR(AND(C18=0,D18=0),C18="Manual Entry"),0%,IF(AND(C18=0,D18&lt;&gt;0),100%,IF(C18&lt;0,(D18+ABS(C18))/ABS(C18),D18/C18-1)))</f>
        <v>0</v>
      </c>
      <c r="G18" s="379">
        <f t="shared" ref="G18:G25" si="7">IF(OR(C18=0,C18="Manual Entry"),0,C18/$C$44)</f>
        <v>0</v>
      </c>
      <c r="H18" s="379">
        <f t="shared" ref="H18:H25" si="8">IF(D18=0,0,D18/$D$44)</f>
        <v>0</v>
      </c>
      <c r="I18" s="380" t="str">
        <f t="shared" si="4"/>
        <v>No</v>
      </c>
    </row>
    <row r="19" spans="1:9" ht="12.95">
      <c r="A19" s="131" t="s">
        <v>76</v>
      </c>
      <c r="B19" s="1" t="s">
        <v>77</v>
      </c>
      <c r="C19" s="1219" cm="1">
        <f t="array" ref="C19">IF($C$13="mm/dd/yyyy",0,IFERROR(_xlfn.XLOOKUP($C$13,'FS-Balance Sheet C-1'!$C$5:$F$5,_xlfn.XLOOKUP(A19,'FS-Balance Sheet C-1'!$A$10:$A$150,'FS-Balance Sheet C-1'!$C$10:$F$150)),"Manual Entry"))</f>
        <v>0</v>
      </c>
      <c r="D19" s="190" cm="1">
        <f t="array" ref="D19">IF($D$13="mm/dd/yyyy",0,_xlfn.XLOOKUP($D$13,'FS-Balance Sheet C-1'!$C$5:$F$5,_xlfn.XLOOKUP('FN11 Balance Sheet'!A19,'FS-Balance Sheet C-1'!$A$10:$A$150,'FS-Balance Sheet C-1'!$C$10:$F$150)))</f>
        <v>0</v>
      </c>
      <c r="E19" s="378">
        <f t="shared" si="5"/>
        <v>0</v>
      </c>
      <c r="F19" s="379">
        <f t="shared" si="6"/>
        <v>0</v>
      </c>
      <c r="G19" s="379">
        <f t="shared" si="7"/>
        <v>0</v>
      </c>
      <c r="H19" s="379">
        <f t="shared" si="8"/>
        <v>0</v>
      </c>
      <c r="I19" s="380" t="str">
        <f t="shared" si="4"/>
        <v>No</v>
      </c>
    </row>
    <row r="20" spans="1:9" ht="12.95">
      <c r="A20" s="131" t="s">
        <v>78</v>
      </c>
      <c r="B20" s="132" t="s">
        <v>79</v>
      </c>
      <c r="C20" s="1219" cm="1">
        <f t="array" ref="C20">IF($C$13="mm/dd/yyyy",0,IFERROR(_xlfn.XLOOKUP($C$13,'FS-Balance Sheet C-1'!$C$5:$F$5,_xlfn.XLOOKUP(A20,'FS-Balance Sheet C-1'!$A$10:$A$150,'FS-Balance Sheet C-1'!$C$10:$F$150)),"Manual Entry"))</f>
        <v>0</v>
      </c>
      <c r="D20" s="190" cm="1">
        <f t="array" ref="D20">IF($D$13="mm/dd/yyyy",0,_xlfn.XLOOKUP($D$13,'FS-Balance Sheet C-1'!$C$5:$F$5,_xlfn.XLOOKUP('FN11 Balance Sheet'!A20,'FS-Balance Sheet C-1'!$A$10:$A$150,'FS-Balance Sheet C-1'!$C$10:$F$150)))</f>
        <v>0</v>
      </c>
      <c r="E20" s="378">
        <f t="shared" si="5"/>
        <v>0</v>
      </c>
      <c r="F20" s="379">
        <f t="shared" si="6"/>
        <v>0</v>
      </c>
      <c r="G20" s="379">
        <f t="shared" si="7"/>
        <v>0</v>
      </c>
      <c r="H20" s="379">
        <f t="shared" si="8"/>
        <v>0</v>
      </c>
      <c r="I20" s="380" t="str">
        <f t="shared" si="4"/>
        <v>No</v>
      </c>
    </row>
    <row r="21" spans="1:9" ht="12.95">
      <c r="A21" s="131" t="s">
        <v>80</v>
      </c>
      <c r="B21" s="132" t="s">
        <v>81</v>
      </c>
      <c r="C21" s="1219" cm="1">
        <f t="array" ref="C21">IF($C$13="mm/dd/yyyy",0,IFERROR(_xlfn.XLOOKUP($C$13,'FS-Balance Sheet C-1'!$C$5:$F$5,_xlfn.XLOOKUP(A21,'FS-Balance Sheet C-1'!$A$10:$A$150,'FS-Balance Sheet C-1'!$C$10:$F$150)),"Manual Entry"))</f>
        <v>0</v>
      </c>
      <c r="D21" s="190" cm="1">
        <f t="array" ref="D21">IF($D$13="mm/dd/yyyy",0,_xlfn.XLOOKUP($D$13,'FS-Balance Sheet C-1'!$C$5:$F$5,_xlfn.XLOOKUP('FN11 Balance Sheet'!A21,'FS-Balance Sheet C-1'!$A$10:$A$150,'FS-Balance Sheet C-1'!$C$10:$F$150)))</f>
        <v>0</v>
      </c>
      <c r="E21" s="378">
        <f t="shared" si="5"/>
        <v>0</v>
      </c>
      <c r="F21" s="379">
        <f t="shared" si="6"/>
        <v>0</v>
      </c>
      <c r="G21" s="379">
        <f t="shared" si="7"/>
        <v>0</v>
      </c>
      <c r="H21" s="379">
        <f t="shared" si="8"/>
        <v>0</v>
      </c>
      <c r="I21" s="380" t="str">
        <f t="shared" si="4"/>
        <v>No</v>
      </c>
    </row>
    <row r="22" spans="1:9" ht="12.95">
      <c r="A22" s="131" t="s">
        <v>82</v>
      </c>
      <c r="B22" s="10" t="s">
        <v>83</v>
      </c>
      <c r="C22" s="1219" cm="1">
        <f t="array" ref="C22">IF($C$13="mm/dd/yyyy",0,IFERROR(_xlfn.XLOOKUP($C$13,'FS-Balance Sheet C-1'!$C$5:$F$5,_xlfn.XLOOKUP(A22,'FS-Balance Sheet C-1'!$A$10:$A$150,'FS-Balance Sheet C-1'!$C$10:$F$150)),"Manual Entry"))</f>
        <v>0</v>
      </c>
      <c r="D22" s="190" cm="1">
        <f t="array" ref="D22">IF($D$13="mm/dd/yyyy",0,_xlfn.XLOOKUP($D$13,'FS-Balance Sheet C-1'!$C$5:$F$5,_xlfn.XLOOKUP('FN11 Balance Sheet'!A22,'FS-Balance Sheet C-1'!$A$10:$A$150,'FS-Balance Sheet C-1'!$C$10:$F$150)))</f>
        <v>0</v>
      </c>
      <c r="E22" s="378">
        <f t="shared" si="5"/>
        <v>0</v>
      </c>
      <c r="F22" s="379">
        <f t="shared" si="6"/>
        <v>0</v>
      </c>
      <c r="G22" s="379">
        <f t="shared" si="7"/>
        <v>0</v>
      </c>
      <c r="H22" s="379">
        <f t="shared" si="8"/>
        <v>0</v>
      </c>
      <c r="I22" s="380" t="str">
        <f t="shared" si="4"/>
        <v>No</v>
      </c>
    </row>
    <row r="23" spans="1:9" ht="12.95">
      <c r="A23" s="131" t="s">
        <v>84</v>
      </c>
      <c r="B23" s="10" t="s">
        <v>85</v>
      </c>
      <c r="C23" s="1219" cm="1">
        <f t="array" ref="C23">IF($C$13="mm/dd/yyyy",0,IFERROR(_xlfn.XLOOKUP($C$13,'FS-Balance Sheet C-1'!$C$5:$F$5,_xlfn.XLOOKUP(A23,'FS-Balance Sheet C-1'!$A$10:$A$150,'FS-Balance Sheet C-1'!$C$10:$F$150)),"Manual Entry"))</f>
        <v>0</v>
      </c>
      <c r="D23" s="190" cm="1">
        <f t="array" ref="D23">IF($D$13="mm/dd/yyyy",0,_xlfn.XLOOKUP($D$13,'FS-Balance Sheet C-1'!$C$5:$F$5,_xlfn.XLOOKUP('FN11 Balance Sheet'!A23,'FS-Balance Sheet C-1'!$A$10:$A$150,'FS-Balance Sheet C-1'!$C$10:$F$150)))</f>
        <v>0</v>
      </c>
      <c r="E23" s="378">
        <f t="shared" si="5"/>
        <v>0</v>
      </c>
      <c r="F23" s="379">
        <f t="shared" si="6"/>
        <v>0</v>
      </c>
      <c r="G23" s="379">
        <f t="shared" si="7"/>
        <v>0</v>
      </c>
      <c r="H23" s="379">
        <f t="shared" si="8"/>
        <v>0</v>
      </c>
      <c r="I23" s="380" t="str">
        <f t="shared" si="4"/>
        <v>No</v>
      </c>
    </row>
    <row r="24" spans="1:9" ht="12.95">
      <c r="A24" s="131" t="s">
        <v>86</v>
      </c>
      <c r="B24" s="1" t="s">
        <v>87</v>
      </c>
      <c r="C24" s="1219" cm="1">
        <f t="array" ref="C24">IF($C$13="mm/dd/yyyy",0,IFERROR(_xlfn.XLOOKUP($C$13,'FS-Balance Sheet C-1'!$C$5:$F$5,_xlfn.XLOOKUP(A24,'FS-Balance Sheet C-1'!$A$10:$A$150,'FS-Balance Sheet C-1'!$C$10:$F$150)),"Manual Entry"))</f>
        <v>0</v>
      </c>
      <c r="D24" s="190" cm="1">
        <f t="array" ref="D24">IF($D$13="mm/dd/yyyy",0,_xlfn.XLOOKUP($D$13,'FS-Balance Sheet C-1'!$C$5:$F$5,_xlfn.XLOOKUP('FN11 Balance Sheet'!A24,'FS-Balance Sheet C-1'!$A$10:$A$150,'FS-Balance Sheet C-1'!$C$10:$F$150)))</f>
        <v>0</v>
      </c>
      <c r="E24" s="378">
        <f t="shared" si="5"/>
        <v>0</v>
      </c>
      <c r="F24" s="379">
        <f t="shared" si="6"/>
        <v>0</v>
      </c>
      <c r="G24" s="379">
        <f t="shared" si="7"/>
        <v>0</v>
      </c>
      <c r="H24" s="379">
        <f t="shared" si="8"/>
        <v>0</v>
      </c>
      <c r="I24" s="380" t="str">
        <f t="shared" si="4"/>
        <v>No</v>
      </c>
    </row>
    <row r="25" spans="1:9" ht="13.5" thickBot="1">
      <c r="A25" s="131" t="s">
        <v>88</v>
      </c>
      <c r="B25" s="10" t="s">
        <v>89</v>
      </c>
      <c r="C25" s="1219" cm="1">
        <f t="array" ref="C25">IF($C$13="mm/dd/yyyy",0,IFERROR(_xlfn.XLOOKUP($C$13,'FS-Balance Sheet C-1'!$C$5:$F$5,_xlfn.XLOOKUP(A25,'FS-Balance Sheet C-1'!$A$10:$A$150,'FS-Balance Sheet C-1'!$C$10:$F$150)),"Manual Entry"))</f>
        <v>0</v>
      </c>
      <c r="D25" s="190" cm="1">
        <f t="array" ref="D25">IF($D$13="mm/dd/yyyy",0,_xlfn.XLOOKUP($D$13,'FS-Balance Sheet C-1'!$C$5:$F$5,_xlfn.XLOOKUP('FN11 Balance Sheet'!A25,'FS-Balance Sheet C-1'!$A$10:$A$150,'FS-Balance Sheet C-1'!$C$10:$F$150)))</f>
        <v>0</v>
      </c>
      <c r="E25" s="378">
        <f t="shared" si="5"/>
        <v>0</v>
      </c>
      <c r="F25" s="379">
        <f t="shared" si="6"/>
        <v>0</v>
      </c>
      <c r="G25" s="379">
        <f t="shared" si="7"/>
        <v>0</v>
      </c>
      <c r="H25" s="379">
        <f t="shared" si="8"/>
        <v>0</v>
      </c>
      <c r="I25" s="380" t="str">
        <f t="shared" si="4"/>
        <v>No</v>
      </c>
    </row>
    <row r="26" spans="1:9" ht="13.5" thickBot="1">
      <c r="A26" s="381">
        <v>10199</v>
      </c>
      <c r="B26" s="309" t="s">
        <v>90</v>
      </c>
      <c r="C26" s="1198">
        <f>SUM(C17:C25)</f>
        <v>0</v>
      </c>
      <c r="D26" s="312">
        <f>SUM(D17:D25)</f>
        <v>0</v>
      </c>
      <c r="E26" s="382"/>
      <c r="F26" s="383"/>
      <c r="G26" s="383"/>
      <c r="H26" s="383"/>
      <c r="I26" s="384"/>
    </row>
    <row r="27" spans="1:9">
      <c r="A27" s="131"/>
      <c r="B27" s="10" t="s">
        <v>91</v>
      </c>
      <c r="C27" s="1194"/>
      <c r="D27" s="190"/>
      <c r="E27" s="377"/>
      <c r="I27" s="339"/>
    </row>
    <row r="28" spans="1:9" ht="12.95">
      <c r="A28" s="131" t="s">
        <v>92</v>
      </c>
      <c r="B28" s="10" t="s">
        <v>93</v>
      </c>
      <c r="C28" s="1219" cm="1">
        <f t="array" ref="C28">IF($C$13="mm/dd/yyyy",0,IFERROR(_xlfn.XLOOKUP($C$13,'FS-Balance Sheet C-1'!$C$5:$F$5,_xlfn.XLOOKUP(A28,'FS-Balance Sheet C-1'!$A$10:$A$150,'FS-Balance Sheet C-1'!$C$10:$F$150)),"Manual Entry"))</f>
        <v>0</v>
      </c>
      <c r="D28" s="190" cm="1">
        <f t="array" ref="D28">IF($D$13="mm/dd/yyyy",0,_xlfn.XLOOKUP($D$13,'FS-Balance Sheet C-1'!$C$5:$F$5,_xlfn.XLOOKUP('FN11 Balance Sheet'!A28,'FS-Balance Sheet C-1'!$A$10:$A$150,'FS-Balance Sheet C-1'!$C$10:$F$150)))</f>
        <v>0</v>
      </c>
      <c r="E28" s="378">
        <f t="shared" ref="E28:E32" si="9">IF(C28="Manual Entry",0,D28-C28)</f>
        <v>0</v>
      </c>
      <c r="F28" s="379">
        <f t="shared" ref="F28:F32" si="10">IF(OR(AND(C28=0,D28=0),C28="Manual Entry"),0%,IF(AND(C28=0,D28&lt;&gt;0),100%,IF(C28&lt;0,(D28+ABS(C28))/ABS(C28),D28/C28-1)))</f>
        <v>0</v>
      </c>
      <c r="G28" s="379">
        <f t="shared" ref="G28:G32" si="11">IF(OR(C28=0,C28="Manual Entry"),0,C28/$C$44)</f>
        <v>0</v>
      </c>
      <c r="H28" s="379">
        <f t="shared" ref="H28:H32" si="12">IF(D28=0,0,D28/$D$44)</f>
        <v>0</v>
      </c>
      <c r="I28" s="380" t="str">
        <f>IF(OR(AND(F28&gt;=5%,G28&gt;=5%),AND(H28&gt;=5%,F28&gt;=5%),AND(F28&lt;=-5%,G28&gt;=5%),AND(H28&gt;=5%,F28&lt;=-5%)),"Yes","No")</f>
        <v>No</v>
      </c>
    </row>
    <row r="29" spans="1:9" ht="12.95">
      <c r="A29" s="131" t="s">
        <v>94</v>
      </c>
      <c r="B29" s="10" t="s">
        <v>95</v>
      </c>
      <c r="C29" s="1219" cm="1">
        <f t="array" ref="C29">IF($C$13="mm/dd/yyyy",0,IFERROR(_xlfn.XLOOKUP($C$13,'FS-Balance Sheet C-1'!$C$5:$F$5,_xlfn.XLOOKUP(A29,'FS-Balance Sheet C-1'!$A$10:$A$150,'FS-Balance Sheet C-1'!$C$10:$F$150)),"Manual Entry"))</f>
        <v>0</v>
      </c>
      <c r="D29" s="190" cm="1">
        <f t="array" ref="D29">IF($D$13="mm/dd/yyyy",0,_xlfn.XLOOKUP($D$13,'FS-Balance Sheet C-1'!$C$5:$F$5,_xlfn.XLOOKUP('FN11 Balance Sheet'!A29,'FS-Balance Sheet C-1'!$A$10:$A$150,'FS-Balance Sheet C-1'!$C$10:$F$150)))</f>
        <v>0</v>
      </c>
      <c r="E29" s="378">
        <f t="shared" si="9"/>
        <v>0</v>
      </c>
      <c r="F29" s="379">
        <f t="shared" si="10"/>
        <v>0</v>
      </c>
      <c r="G29" s="379">
        <f t="shared" si="11"/>
        <v>0</v>
      </c>
      <c r="H29" s="379">
        <f t="shared" si="12"/>
        <v>0</v>
      </c>
      <c r="I29" s="380" t="str">
        <f>IF(OR(AND(F29&gt;=5%,G29&gt;=5%),AND(H29&gt;=5%,F29&gt;=5%),AND(F29&lt;=-5%,G29&gt;=5%),AND(H29&gt;=5%,F29&lt;=-5%)),"Yes","No")</f>
        <v>No</v>
      </c>
    </row>
    <row r="30" spans="1:9" ht="12.95">
      <c r="A30" s="131" t="s">
        <v>96</v>
      </c>
      <c r="B30" s="10" t="s">
        <v>97</v>
      </c>
      <c r="C30" s="1219" cm="1">
        <f t="array" ref="C30">IF($C$13="mm/dd/yyyy",0,IFERROR(_xlfn.XLOOKUP($C$13,'FS-Balance Sheet C-1'!$C$5:$F$5,_xlfn.XLOOKUP(A30,'FS-Balance Sheet C-1'!$A$10:$A$150,'FS-Balance Sheet C-1'!$C$10:$F$150)),"Manual Entry"))</f>
        <v>0</v>
      </c>
      <c r="D30" s="190" cm="1">
        <f t="array" ref="D30">IF($D$13="mm/dd/yyyy",0,_xlfn.XLOOKUP($D$13,'FS-Balance Sheet C-1'!$C$5:$F$5,_xlfn.XLOOKUP('FN11 Balance Sheet'!A30,'FS-Balance Sheet C-1'!$A$10:$A$150,'FS-Balance Sheet C-1'!$C$10:$F$150)))</f>
        <v>0</v>
      </c>
      <c r="E30" s="378">
        <f t="shared" si="9"/>
        <v>0</v>
      </c>
      <c r="F30" s="379">
        <f t="shared" si="10"/>
        <v>0</v>
      </c>
      <c r="G30" s="379">
        <f t="shared" si="11"/>
        <v>0</v>
      </c>
      <c r="H30" s="379">
        <f t="shared" si="12"/>
        <v>0</v>
      </c>
      <c r="I30" s="380" t="str">
        <f>IF(OR(AND(F30&gt;=5%,G30&gt;=5%),AND(H30&gt;=5%,F30&gt;=5%),AND(F30&lt;=-5%,G30&gt;=5%),AND(H30&gt;=5%,F30&lt;=-5%)),"Yes","No")</f>
        <v>No</v>
      </c>
    </row>
    <row r="31" spans="1:9" ht="12.95">
      <c r="A31" s="131" t="s">
        <v>98</v>
      </c>
      <c r="B31" s="10" t="s">
        <v>99</v>
      </c>
      <c r="C31" s="1219" cm="1">
        <f t="array" ref="C31">IF($C$13="mm/dd/yyyy",0,IFERROR(_xlfn.XLOOKUP($C$13,'FS-Balance Sheet C-1'!$C$5:$F$5,_xlfn.XLOOKUP(A31,'FS-Balance Sheet C-1'!$A$10:$A$150,'FS-Balance Sheet C-1'!$C$10:$F$150)),"Manual Entry"))</f>
        <v>0</v>
      </c>
      <c r="D31" s="190" cm="1">
        <f t="array" ref="D31">IF($D$13="mm/dd/yyyy",0,_xlfn.XLOOKUP($D$13,'FS-Balance Sheet C-1'!$C$5:$F$5,_xlfn.XLOOKUP('FN11 Balance Sheet'!A31,'FS-Balance Sheet C-1'!$A$10:$A$150,'FS-Balance Sheet C-1'!$C$10:$F$150)))</f>
        <v>0</v>
      </c>
      <c r="E31" s="378">
        <f t="shared" si="9"/>
        <v>0</v>
      </c>
      <c r="F31" s="379">
        <f t="shared" si="10"/>
        <v>0</v>
      </c>
      <c r="G31" s="379">
        <f t="shared" si="11"/>
        <v>0</v>
      </c>
      <c r="H31" s="379">
        <f t="shared" si="12"/>
        <v>0</v>
      </c>
      <c r="I31" s="380" t="str">
        <f>IF(OR(AND(F31&gt;=5%,G31&gt;=5%),AND(H31&gt;=5%,F31&gt;=5%),AND(F31&lt;=-5%,G31&gt;=5%),AND(H31&gt;=5%,F31&lt;=-5%)),"Yes","No")</f>
        <v>No</v>
      </c>
    </row>
    <row r="32" spans="1:9" ht="13.5" thickBot="1">
      <c r="A32" s="131" t="s">
        <v>100</v>
      </c>
      <c r="B32" s="10" t="s">
        <v>101</v>
      </c>
      <c r="C32" s="1219" cm="1">
        <f t="array" ref="C32">IF($C$13="mm/dd/yyyy",0,IFERROR(_xlfn.XLOOKUP($C$13,'FS-Balance Sheet C-1'!$C$5:$F$5,_xlfn.XLOOKUP(A32,'FS-Balance Sheet C-1'!$A$10:$A$150,'FS-Balance Sheet C-1'!$C$10:$F$150)),"Manual Entry"))</f>
        <v>0</v>
      </c>
      <c r="D32" s="190" cm="1">
        <f t="array" ref="D32">IF($D$13="mm/dd/yyyy",0,_xlfn.XLOOKUP($D$13,'FS-Balance Sheet C-1'!$C$5:$F$5,_xlfn.XLOOKUP('FN11 Balance Sheet'!A32,'FS-Balance Sheet C-1'!$A$10:$A$150,'FS-Balance Sheet C-1'!$C$10:$F$150)))</f>
        <v>0</v>
      </c>
      <c r="E32" s="378">
        <f t="shared" si="9"/>
        <v>0</v>
      </c>
      <c r="F32" s="379">
        <f t="shared" si="10"/>
        <v>0</v>
      </c>
      <c r="G32" s="379">
        <f t="shared" si="11"/>
        <v>0</v>
      </c>
      <c r="H32" s="379">
        <f t="shared" si="12"/>
        <v>0</v>
      </c>
      <c r="I32" s="380" t="str">
        <f>IF(OR(AND(F32&gt;=5%,G32&gt;=5%),AND(H32&gt;=5%,F32&gt;=5%),AND(F32&lt;=-5%,G32&gt;=5%),AND(H32&gt;=5%,F32&lt;=-5%)),"Yes","No")</f>
        <v>No</v>
      </c>
    </row>
    <row r="33" spans="1:9" ht="13.5" thickBot="1">
      <c r="A33" s="385">
        <v>10299</v>
      </c>
      <c r="B33" s="309" t="s">
        <v>102</v>
      </c>
      <c r="C33" s="1198">
        <f>SUM(C28:C32)</f>
        <v>0</v>
      </c>
      <c r="D33" s="312">
        <f>SUM(D28:D32)</f>
        <v>0</v>
      </c>
      <c r="E33" s="382"/>
      <c r="F33" s="383"/>
      <c r="G33" s="383"/>
      <c r="H33" s="383"/>
      <c r="I33" s="384"/>
    </row>
    <row r="34" spans="1:9">
      <c r="A34" s="131"/>
      <c r="B34" s="10" t="s">
        <v>103</v>
      </c>
      <c r="C34" s="1194"/>
      <c r="D34" s="190"/>
      <c r="E34" s="377"/>
      <c r="I34" s="339"/>
    </row>
    <row r="35" spans="1:9" ht="12.95">
      <c r="A35" s="131" t="s">
        <v>104</v>
      </c>
      <c r="B35" s="10" t="s">
        <v>105</v>
      </c>
      <c r="C35" s="1219" cm="1">
        <f t="array" ref="C35">IF($C$13="mm/dd/yyyy",0,IFERROR(_xlfn.XLOOKUP($C$13,'FS-Balance Sheet C-1'!$C$5:$F$5,_xlfn.XLOOKUP(A35,'FS-Balance Sheet C-1'!$A$10:$A$150,'FS-Balance Sheet C-1'!$C$10:$F$150)),"Manual Entry"))</f>
        <v>0</v>
      </c>
      <c r="D35" s="190" cm="1">
        <f t="array" ref="D35">IF($D$13="mm/dd/yyyy",0,_xlfn.XLOOKUP($D$13,'FS-Balance Sheet C-1'!$C$5:$F$5,_xlfn.XLOOKUP('FN11 Balance Sheet'!A35,'FS-Balance Sheet C-1'!$A$10:$A$150,'FS-Balance Sheet C-1'!$C$10:$F$150)))</f>
        <v>0</v>
      </c>
      <c r="E35" s="378">
        <f t="shared" ref="E35:E39" si="13">IF(C35="Manual Entry",0,D35-C35)</f>
        <v>0</v>
      </c>
      <c r="F35" s="379">
        <f t="shared" ref="F35:F39" si="14">IF(OR(AND(C35=0,D35=0),C35="Manual Entry"),0%,IF(AND(C35=0,D35&lt;&gt;0),100%,IF(C35&lt;0,(D35+ABS(C35))/ABS(C35),D35/C35-1)))</f>
        <v>0</v>
      </c>
      <c r="G35" s="379">
        <f t="shared" ref="G35:G39" si="15">IF(OR(C35=0,C35="Manual Entry"),0,C35/$C$44)</f>
        <v>0</v>
      </c>
      <c r="H35" s="379">
        <f t="shared" ref="H35:H39" si="16">IF(D35=0,0,D35/$D$44)</f>
        <v>0</v>
      </c>
      <c r="I35" s="380" t="str">
        <f>IF(OR(AND(F35&gt;=5%,G35&gt;=5%),AND(H35&gt;=5%,F35&gt;=5%),AND(F35&lt;=-5%,G35&gt;=5%),AND(H35&gt;=5%,F35&lt;=-5%)),"Yes","No")</f>
        <v>No</v>
      </c>
    </row>
    <row r="36" spans="1:9" ht="12.95">
      <c r="A36" s="131" t="s">
        <v>106</v>
      </c>
      <c r="B36" s="10" t="s">
        <v>107</v>
      </c>
      <c r="C36" s="1219" cm="1">
        <f t="array" ref="C36">IF($C$13="mm/dd/yyyy",0,IFERROR(_xlfn.XLOOKUP($C$13,'FS-Balance Sheet C-1'!$C$5:$F$5,_xlfn.XLOOKUP(A36,'FS-Balance Sheet C-1'!$A$10:$A$150,'FS-Balance Sheet C-1'!$C$10:$F$150)),"Manual Entry"))</f>
        <v>0</v>
      </c>
      <c r="D36" s="190" cm="1">
        <f t="array" ref="D36">IF($D$13="mm/dd/yyyy",0,_xlfn.XLOOKUP($D$13,'FS-Balance Sheet C-1'!$C$5:$F$5,_xlfn.XLOOKUP('FN11 Balance Sheet'!A36,'FS-Balance Sheet C-1'!$A$10:$A$150,'FS-Balance Sheet C-1'!$C$10:$F$150)))</f>
        <v>0</v>
      </c>
      <c r="E36" s="378">
        <f t="shared" si="13"/>
        <v>0</v>
      </c>
      <c r="F36" s="379">
        <f t="shared" si="14"/>
        <v>0</v>
      </c>
      <c r="G36" s="379">
        <f t="shared" si="15"/>
        <v>0</v>
      </c>
      <c r="H36" s="379">
        <f t="shared" si="16"/>
        <v>0</v>
      </c>
      <c r="I36" s="380" t="str">
        <f>IF(OR(AND(F36&gt;=5%,G36&gt;=5%),AND(H36&gt;=5%,F36&gt;=5%),AND(F36&lt;=-5%,G36&gt;=5%),AND(H36&gt;=5%,F36&lt;=-5%)),"Yes","No")</f>
        <v>No</v>
      </c>
    </row>
    <row r="37" spans="1:9" ht="12.95">
      <c r="A37" s="131" t="s">
        <v>108</v>
      </c>
      <c r="B37" s="10" t="s">
        <v>109</v>
      </c>
      <c r="C37" s="1219" cm="1">
        <f t="array" ref="C37">IF($C$13="mm/dd/yyyy",0,IFERROR(_xlfn.XLOOKUP($C$13,'FS-Balance Sheet C-1'!$C$5:$F$5,_xlfn.XLOOKUP(A37,'FS-Balance Sheet C-1'!$A$10:$A$150,'FS-Balance Sheet C-1'!$C$10:$F$150)),"Manual Entry"))</f>
        <v>0</v>
      </c>
      <c r="D37" s="190" cm="1">
        <f t="array" ref="D37">IF($D$13="mm/dd/yyyy",0,_xlfn.XLOOKUP($D$13,'FS-Balance Sheet C-1'!$C$5:$F$5,_xlfn.XLOOKUP('FN11 Balance Sheet'!A37,'FS-Balance Sheet C-1'!$A$10:$A$150,'FS-Balance Sheet C-1'!$C$10:$F$150)))</f>
        <v>0</v>
      </c>
      <c r="E37" s="378">
        <f t="shared" si="13"/>
        <v>0</v>
      </c>
      <c r="F37" s="379">
        <f t="shared" si="14"/>
        <v>0</v>
      </c>
      <c r="G37" s="379">
        <f t="shared" si="15"/>
        <v>0</v>
      </c>
      <c r="H37" s="379">
        <f t="shared" si="16"/>
        <v>0</v>
      </c>
      <c r="I37" s="380" t="str">
        <f>IF(OR(AND(F37&gt;=5%,G37&gt;=5%),AND(H37&gt;=5%,F37&gt;=5%),AND(F37&lt;=-5%,G37&gt;=5%),AND(H37&gt;=5%,F37&lt;=-5%)),"Yes","No")</f>
        <v>No</v>
      </c>
    </row>
    <row r="38" spans="1:9" ht="12.95">
      <c r="A38" s="131" t="s">
        <v>110</v>
      </c>
      <c r="B38" s="10" t="s">
        <v>111</v>
      </c>
      <c r="C38" s="1219" cm="1">
        <f t="array" ref="C38">IF($C$13="mm/dd/yyyy",0,IFERROR(_xlfn.XLOOKUP($C$13,'FS-Balance Sheet C-1'!$C$5:$F$5,_xlfn.XLOOKUP(A38,'FS-Balance Sheet C-1'!$A$10:$A$150,'FS-Balance Sheet C-1'!$C$10:$F$150)),"Manual Entry"))</f>
        <v>0</v>
      </c>
      <c r="D38" s="190" cm="1">
        <f t="array" ref="D38">IF($D$13="mm/dd/yyyy",0,_xlfn.XLOOKUP($D$13,'FS-Balance Sheet C-1'!$C$5:$F$5,_xlfn.XLOOKUP('FN11 Balance Sheet'!A38,'FS-Balance Sheet C-1'!$A$10:$A$150,'FS-Balance Sheet C-1'!$C$10:$F$150)))</f>
        <v>0</v>
      </c>
      <c r="E38" s="378">
        <f t="shared" si="13"/>
        <v>0</v>
      </c>
      <c r="F38" s="379">
        <f t="shared" si="14"/>
        <v>0</v>
      </c>
      <c r="G38" s="379">
        <f t="shared" si="15"/>
        <v>0</v>
      </c>
      <c r="H38" s="379">
        <f t="shared" si="16"/>
        <v>0</v>
      </c>
      <c r="I38" s="380" t="str">
        <f>IF(OR(AND(F38&gt;=5%,G38&gt;=5%),AND(H38&gt;=5%,F38&gt;=5%),AND(F38&lt;=-5%,G38&gt;=5%),AND(H38&gt;=5%,F38&lt;=-5%)),"Yes","No")</f>
        <v>No</v>
      </c>
    </row>
    <row r="39" spans="1:9" ht="12.95">
      <c r="A39" s="131" t="s">
        <v>112</v>
      </c>
      <c r="B39" s="10" t="s">
        <v>113</v>
      </c>
      <c r="C39" s="1219" cm="1">
        <f t="array" ref="C39">IF($C$13="mm/dd/yyyy",0,IFERROR(_xlfn.XLOOKUP($C$13,'FS-Balance Sheet C-1'!$C$5:$F$5,_xlfn.XLOOKUP(A39,'FS-Balance Sheet C-1'!$A$10:$A$150,'FS-Balance Sheet C-1'!$C$10:$F$150)),"Manual Entry"))</f>
        <v>0</v>
      </c>
      <c r="D39" s="190" cm="1">
        <f t="array" ref="D39">IF($D$13="mm/dd/yyyy",0,_xlfn.XLOOKUP($D$13,'FS-Balance Sheet C-1'!$C$5:$F$5,_xlfn.XLOOKUP('FN11 Balance Sheet'!A39,'FS-Balance Sheet C-1'!$A$10:$A$150,'FS-Balance Sheet C-1'!$C$10:$F$150)))</f>
        <v>0</v>
      </c>
      <c r="E39" s="386">
        <f t="shared" si="13"/>
        <v>0</v>
      </c>
      <c r="F39" s="387">
        <f t="shared" si="14"/>
        <v>0</v>
      </c>
      <c r="G39" s="387">
        <f t="shared" si="15"/>
        <v>0</v>
      </c>
      <c r="H39" s="387">
        <f t="shared" si="16"/>
        <v>0</v>
      </c>
      <c r="I39" s="388" t="str">
        <f>IF(OR(AND(F39&gt;=5%,G39&gt;=5%),AND(H39&gt;=5%,F39&gt;=5%),AND(F39&lt;=-5%,G39&gt;=5%),AND(H39&gt;=5%,F39&lt;=-5%)),"Yes","No")</f>
        <v>No</v>
      </c>
    </row>
    <row r="40" spans="1:9">
      <c r="A40" s="131" t="s">
        <v>114</v>
      </c>
      <c r="B40" s="10" t="s">
        <v>115</v>
      </c>
      <c r="C40" s="1211">
        <f>SUM(C35:C39)</f>
        <v>0</v>
      </c>
      <c r="D40" s="1212">
        <f>SUM(D35:D39)</f>
        <v>0</v>
      </c>
      <c r="E40" s="1199"/>
      <c r="F40" s="1200"/>
      <c r="G40" s="1200"/>
      <c r="H40" s="1200"/>
      <c r="I40" s="1201"/>
    </row>
    <row r="41" spans="1:9" ht="13.5" thickBot="1">
      <c r="A41" s="131" t="s">
        <v>116</v>
      </c>
      <c r="B41" s="300" t="s">
        <v>117</v>
      </c>
      <c r="C41" s="1219" cm="1">
        <f t="array" ref="C41">IF($C$13="mm/dd/yyyy",0,IFERROR(_xlfn.XLOOKUP($C$13,'FS-Balance Sheet C-1'!$C$5:$F$5,_xlfn.XLOOKUP(A41,'FS-Balance Sheet C-1'!$A$10:$A$150,'FS-Balance Sheet C-1'!$C$10:$F$150)),"Manual Entry"))</f>
        <v>0</v>
      </c>
      <c r="D41" s="190" cm="1">
        <f t="array" ref="D41">IF($D$13="mm/dd/yyyy",0,_xlfn.XLOOKUP($D$13,'FS-Balance Sheet C-1'!$C$5:$F$5,_xlfn.XLOOKUP('FN11 Balance Sheet'!A41,'FS-Balance Sheet C-1'!$A$10:$A$150,'FS-Balance Sheet C-1'!$C$10:$F$150)))</f>
        <v>0</v>
      </c>
      <c r="E41" s="378">
        <f t="shared" ref="E41" si="17">IF(C41="Manual Entry",0,D41-C41)</f>
        <v>0</v>
      </c>
      <c r="F41" s="379">
        <f t="shared" ref="F41" si="18">IF(OR(AND(C41=0,D41=0),C41="Manual Entry"),0%,IF(AND(C41=0,D41&lt;&gt;0),100%,IF(C41&lt;0,(D41+ABS(C41))/ABS(C41),D41/C41-1)))</f>
        <v>0</v>
      </c>
      <c r="G41" s="379">
        <f t="shared" ref="G41" si="19">IF(OR(C41=0,C41="Manual Entry"),0,C41/$C$44)</f>
        <v>0</v>
      </c>
      <c r="H41" s="379">
        <f t="shared" ref="H41" si="20">IF(D41=0,0,D41/$D$44)</f>
        <v>0</v>
      </c>
      <c r="I41" s="380" t="str">
        <f>IF(OR(AND(F41&gt;=5%,G41&gt;=5%),AND(H41&gt;=5%,F41&gt;=5%),AND(F41&lt;=-5%,G41&gt;=5%),AND(H41&gt;=5%,F41&lt;=-5%)),"Yes","No")</f>
        <v>No</v>
      </c>
    </row>
    <row r="42" spans="1:9" ht="13.5" thickBot="1">
      <c r="A42" s="385">
        <v>10399</v>
      </c>
      <c r="B42" s="309" t="s">
        <v>118</v>
      </c>
      <c r="C42" s="1198">
        <f>IFERROR(C40+C41,0)</f>
        <v>0</v>
      </c>
      <c r="D42" s="312">
        <f>D40+D41</f>
        <v>0</v>
      </c>
      <c r="E42" s="382"/>
      <c r="F42" s="383"/>
      <c r="G42" s="383"/>
      <c r="H42" s="383"/>
      <c r="I42" s="384"/>
    </row>
    <row r="43" spans="1:9" ht="13.5" thickBot="1">
      <c r="A43" s="131"/>
      <c r="B43" s="9"/>
      <c r="C43" s="1194"/>
      <c r="D43" s="190"/>
      <c r="E43" s="377"/>
      <c r="I43" s="339"/>
    </row>
    <row r="44" spans="1:9" ht="13.5" thickBot="1">
      <c r="A44" s="385">
        <v>19999</v>
      </c>
      <c r="B44" s="309" t="s">
        <v>119</v>
      </c>
      <c r="C44" s="1198">
        <f>C26+C33+C42</f>
        <v>0</v>
      </c>
      <c r="D44" s="312">
        <f>D26+D33+D42</f>
        <v>0</v>
      </c>
      <c r="E44" s="382"/>
      <c r="F44" s="383"/>
      <c r="G44" s="383"/>
      <c r="H44" s="383"/>
      <c r="I44" s="384"/>
    </row>
    <row r="45" spans="1:9" ht="12.95">
      <c r="A45" s="131"/>
      <c r="B45" s="34" t="s">
        <v>120</v>
      </c>
      <c r="C45" s="1194"/>
      <c r="D45" s="190"/>
      <c r="E45" s="377"/>
      <c r="I45" s="339"/>
    </row>
    <row r="46" spans="1:9">
      <c r="A46" s="131"/>
      <c r="B46" s="10" t="s">
        <v>121</v>
      </c>
      <c r="C46" s="1194"/>
      <c r="D46" s="190"/>
      <c r="E46" s="377"/>
      <c r="I46" s="339"/>
    </row>
    <row r="47" spans="1:9" ht="12.95">
      <c r="A47" s="131" t="s">
        <v>122</v>
      </c>
      <c r="B47" s="10" t="s">
        <v>123</v>
      </c>
      <c r="C47" s="1219" cm="1">
        <f t="array" ref="C47">IF($C$13="mm/dd/yyyy",0,IFERROR(_xlfn.XLOOKUP($C$13,'FS-Balance Sheet C-1'!$C$5:$F$5,_xlfn.XLOOKUP(A47,'FS-Balance Sheet C-1'!$A$10:$A$150,'FS-Balance Sheet C-1'!$C$10:$F$150)),"Manual Entry"))</f>
        <v>0</v>
      </c>
      <c r="D47" s="190" cm="1">
        <f t="array" ref="D47">IF($D$13="mm/dd/yyyy",0,_xlfn.XLOOKUP($D$13,'FS-Balance Sheet C-1'!$C$5:$F$5,_xlfn.XLOOKUP('FN11 Balance Sheet'!A47,'FS-Balance Sheet C-1'!$A$10:$A$150,'FS-Balance Sheet C-1'!$C$10:$F$150)))</f>
        <v>0</v>
      </c>
      <c r="E47" s="378">
        <f>IF(C47="Manual Entry",0,D47-C47)</f>
        <v>0</v>
      </c>
      <c r="F47" s="379">
        <f>IF(OR(AND(C47=0,D47=0),C47="Manual Entry"),0%,IF(AND(C47=0,D47&lt;&gt;0),100%,IF(C47&lt;0,(D47+ABS(C47))/ABS(C47),D47/C47-1)))</f>
        <v>0</v>
      </c>
      <c r="G47" s="379">
        <f>IF(OR(C47=0,C47="Manual Entry"),0,C47/$C$66)</f>
        <v>0</v>
      </c>
      <c r="H47" s="379">
        <f>IF(D47=0,0,D47/$D$66)</f>
        <v>0</v>
      </c>
      <c r="I47" s="380" t="str">
        <f>IF(OR(AND(F47&gt;=5%,G47&gt;=5%),AND(H47&gt;=5%,F47&gt;=5%),AND(F47&lt;=-5%,G47&gt;=5%),AND(H47&gt;=5%,F47&lt;=-5%)),"Yes","No")</f>
        <v>No</v>
      </c>
    </row>
    <row r="48" spans="1:9" ht="12.95">
      <c r="A48" s="131" t="s">
        <v>124</v>
      </c>
      <c r="B48" s="10" t="s">
        <v>125</v>
      </c>
      <c r="C48" s="1219" cm="1">
        <f t="array" ref="C48">IF($C$13="mm/dd/yyyy",0,IFERROR(_xlfn.XLOOKUP($C$13,'FS-Balance Sheet C-1'!$C$5:$F$5,_xlfn.XLOOKUP(A48,'FS-Balance Sheet C-1'!$A$10:$A$150,'FS-Balance Sheet C-1'!$C$10:$F$150)),"Manual Entry"))</f>
        <v>0</v>
      </c>
      <c r="D48" s="190" cm="1">
        <f t="array" ref="D48">IF($D$13="mm/dd/yyyy",0,_xlfn.XLOOKUP($D$13,'FS-Balance Sheet C-1'!$C$5:$F$5,_xlfn.XLOOKUP('FN11 Balance Sheet'!A48,'FS-Balance Sheet C-1'!$A$10:$A$150,'FS-Balance Sheet C-1'!$C$10:$F$150)))</f>
        <v>0</v>
      </c>
      <c r="E48" s="378">
        <f>IF(C48="Manual Entry",0,D48-C48)</f>
        <v>0</v>
      </c>
      <c r="F48" s="379">
        <f>IF(OR(AND(C48=0,D48=0),C48="Manual Entry"),0%,IF(AND(C48=0,D48&lt;&gt;0),100%,IF(C48&lt;0,(D48+ABS(C48))/ABS(C48),D48/C48-1)))</f>
        <v>0</v>
      </c>
      <c r="G48" s="379">
        <f>IF(OR(C48=0,C48="Manual Entry"),0,C48/$C$66)</f>
        <v>0</v>
      </c>
      <c r="H48" s="379">
        <f t="shared" ref="H48:H49" si="21">IF(D48=0,0,D48/$D$66)</f>
        <v>0</v>
      </c>
      <c r="I48" s="380" t="str">
        <f>IF(OR(AND(F48&gt;=5%,G48&gt;=5%),AND(H48&gt;=5%,F48&gt;=5%),AND(F48&lt;=-5%,G48&gt;=5%),AND(H48&gt;=5%,F48&lt;=-5%)),"Yes","No")</f>
        <v>No</v>
      </c>
    </row>
    <row r="49" spans="1:9" ht="12.95">
      <c r="A49" s="131" t="s">
        <v>126</v>
      </c>
      <c r="B49" s="10" t="s">
        <v>127</v>
      </c>
      <c r="C49" s="1219" cm="1">
        <f t="array" ref="C49">IF($C$13="mm/dd/yyyy",0,IFERROR(_xlfn.XLOOKUP($C$13,'FS-Balance Sheet C-1'!$C$5:$F$5,_xlfn.XLOOKUP(A49,'FS-Balance Sheet C-1'!$A$10:$A$150,'FS-Balance Sheet C-1'!$C$10:$F$150)),"Manual Entry"))</f>
        <v>0</v>
      </c>
      <c r="D49" s="190" cm="1">
        <f t="array" ref="D49">IF($D$13="mm/dd/yyyy",0,_xlfn.XLOOKUP($D$13,'FS-Balance Sheet C-1'!$C$5:$F$5,_xlfn.XLOOKUP('FN11 Balance Sheet'!A49,'FS-Balance Sheet C-1'!$A$10:$A$150,'FS-Balance Sheet C-1'!$C$10:$F$150)))</f>
        <v>0</v>
      </c>
      <c r="E49" s="378">
        <f>IF(C49="Manual Entry",0,D49-C49)</f>
        <v>0</v>
      </c>
      <c r="F49" s="379">
        <f>IF(OR(AND(C49=0,D49=0),C49="Manual Entry"),0%,IF(AND(C49=0,D49&lt;&gt;0),100%,IF(C49&lt;0,(D49+ABS(C49))/ABS(C49),D49/C49-1)))</f>
        <v>0</v>
      </c>
      <c r="G49" s="379">
        <f>IF(OR(C49=0,C49="Manual Entry"),0,C49/$C$66)</f>
        <v>0</v>
      </c>
      <c r="H49" s="379">
        <f t="shared" si="21"/>
        <v>0</v>
      </c>
      <c r="I49" s="380" t="str">
        <f>IF(OR(AND(F49&gt;=5%,G49&gt;=5%),AND(H49&gt;=5%,F49&gt;=5%),AND(F49&lt;=-5%,G49&gt;=5%),AND(H49&gt;=5%,F49&lt;=-5%)),"Yes","No")</f>
        <v>No</v>
      </c>
    </row>
    <row r="50" spans="1:9" ht="12.95">
      <c r="A50" s="131" t="s">
        <v>128</v>
      </c>
      <c r="B50" s="304" t="s">
        <v>642</v>
      </c>
      <c r="C50" s="1219" cm="1">
        <f t="array" ref="C50">IF($C$13="mm/dd/yyyy",0,IFERROR(_xlfn.XLOOKUP($C$13,'FS-Balance Sheet C-1'!$C$5:$F$5,_xlfn.XLOOKUP(A50,'FS-Balance Sheet C-1'!$A$10:$A$150,'FS-Balance Sheet C-1'!$C$10:$F$150)),"Manual Entry"))</f>
        <v>0</v>
      </c>
      <c r="D50" s="190" cm="1">
        <f t="array" ref="D50">IF($D$13="mm/dd/yyyy",0,_xlfn.XLOOKUP($D$13,'FS-Balance Sheet C-1'!$C$5:$F$5,_xlfn.XLOOKUP('FN11 Balance Sheet'!A50,'FS-Balance Sheet C-1'!$A$10:$A$150,'FS-Balance Sheet C-1'!$C$10:$F$150)))</f>
        <v>0</v>
      </c>
      <c r="E50" s="1202"/>
      <c r="F50" s="1203"/>
      <c r="G50" s="1203"/>
      <c r="H50" s="1203"/>
      <c r="I50" s="1204"/>
    </row>
    <row r="51" spans="1:9" ht="12.95">
      <c r="A51" s="131" t="s">
        <v>130</v>
      </c>
      <c r="B51" s="304" t="s">
        <v>643</v>
      </c>
      <c r="C51" s="1219" cm="1">
        <f t="array" ref="C51">IF($C$13="mm/dd/yyyy",0,IFERROR(_xlfn.XLOOKUP($C$13,'FS-Balance Sheet C-1'!$C$5:$F$5,_xlfn.XLOOKUP(A51,'FS-Balance Sheet C-1'!$A$10:$A$150,'FS-Balance Sheet C-1'!$C$10:$F$150)),"Manual Entry"))</f>
        <v>0</v>
      </c>
      <c r="D51" s="190" cm="1">
        <f t="array" ref="D51">IF($D$13="mm/dd/yyyy",0,_xlfn.XLOOKUP($D$13,'FS-Balance Sheet C-1'!$C$5:$F$5,_xlfn.XLOOKUP('FN11 Balance Sheet'!A51,'FS-Balance Sheet C-1'!$A$10:$A$150,'FS-Balance Sheet C-1'!$C$10:$F$150)))</f>
        <v>0</v>
      </c>
      <c r="E51" s="1202"/>
      <c r="F51" s="1203"/>
      <c r="G51" s="1203"/>
      <c r="H51" s="1203"/>
      <c r="I51" s="1204"/>
    </row>
    <row r="52" spans="1:9" ht="12.95">
      <c r="A52" s="131" t="s">
        <v>132</v>
      </c>
      <c r="B52" s="304" t="s">
        <v>644</v>
      </c>
      <c r="C52" s="1219" cm="1">
        <f t="array" ref="C52">IF($C$13="mm/dd/yyyy",0,IFERROR(_xlfn.XLOOKUP($C$13,'FS-Balance Sheet C-1'!$C$5:$F$5,_xlfn.XLOOKUP(A52,'FS-Balance Sheet C-1'!$A$10:$A$150,'FS-Balance Sheet C-1'!$C$10:$F$150)),"Manual Entry"))</f>
        <v>0</v>
      </c>
      <c r="D52" s="190" cm="1">
        <f t="array" ref="D52">IF($D$13="mm/dd/yyyy",0,_xlfn.XLOOKUP($D$13,'FS-Balance Sheet C-1'!$C$5:$F$5,_xlfn.XLOOKUP('FN11 Balance Sheet'!A52,'FS-Balance Sheet C-1'!$A$10:$A$150,'FS-Balance Sheet C-1'!$C$10:$F$150)))</f>
        <v>0</v>
      </c>
      <c r="E52" s="1205"/>
      <c r="F52" s="1206"/>
      <c r="G52" s="1206"/>
      <c r="H52" s="1206"/>
      <c r="I52" s="1207"/>
    </row>
    <row r="53" spans="1:9">
      <c r="A53" s="131" t="s">
        <v>134</v>
      </c>
      <c r="B53" s="10" t="s">
        <v>135</v>
      </c>
      <c r="C53" s="1211">
        <f>SUM(C50:C52)</f>
        <v>0</v>
      </c>
      <c r="D53" s="1212">
        <f>SUM(D50:D52)</f>
        <v>0</v>
      </c>
      <c r="E53" s="1208"/>
      <c r="F53" s="1209"/>
      <c r="G53" s="1209"/>
      <c r="H53" s="1209"/>
      <c r="I53" s="1210"/>
    </row>
    <row r="54" spans="1:9" ht="12.95">
      <c r="A54" s="131" t="s">
        <v>136</v>
      </c>
      <c r="B54" s="10" t="s">
        <v>137</v>
      </c>
      <c r="C54" s="1219" cm="1">
        <f t="array" ref="C54">IF($C$13="mm/dd/yyyy",0,IFERROR(_xlfn.XLOOKUP($C$13,'FS-Balance Sheet C-1'!$C$5:$F$5,_xlfn.XLOOKUP(A54,'FS-Balance Sheet C-1'!$A$10:$A$150,'FS-Balance Sheet C-1'!$C$10:$F$150)),"Manual Entry"))</f>
        <v>0</v>
      </c>
      <c r="D54" s="190" cm="1">
        <f t="array" ref="D54">IF($D$13="mm/dd/yyyy",0,_xlfn.XLOOKUP($D$13,'FS-Balance Sheet C-1'!$C$5:$F$5,_xlfn.XLOOKUP('FN11 Balance Sheet'!A54,'FS-Balance Sheet C-1'!$A$10:$A$150,'FS-Balance Sheet C-1'!$C$10:$F$150)))</f>
        <v>0</v>
      </c>
      <c r="E54" s="378">
        <f>IF(C54="Manual Entry",0,D54-C54)</f>
        <v>0</v>
      </c>
      <c r="F54" s="379">
        <f>IF(OR(AND(C54=0,D54=0),C54="Manual Entry"),0%,IF(AND(C54=0,D54&lt;&gt;0),100%,IF(C54&lt;0,(D54+ABS(C54))/ABS(C54),D54/C54-1)))</f>
        <v>0</v>
      </c>
      <c r="G54" s="379">
        <f>IF(OR(C54=0,C54="Manual Entry"),0,C54/$C$66)</f>
        <v>0</v>
      </c>
      <c r="H54" s="379">
        <f t="shared" ref="H54:H58" si="22">IF(D54=0,0,D54/$D$66)</f>
        <v>0</v>
      </c>
      <c r="I54" s="380" t="str">
        <f>IF(OR(AND(F54&gt;=5%,G54&gt;=5%),AND(H54&gt;=5%,F54&gt;=5%),AND(F54&lt;=-5%,G54&gt;=5%),AND(H54&gt;=5%,F54&lt;=-5%)),"Yes","No")</f>
        <v>No</v>
      </c>
    </row>
    <row r="55" spans="1:9" ht="12.95">
      <c r="A55" s="131" t="s">
        <v>138</v>
      </c>
      <c r="B55" s="10" t="s">
        <v>139</v>
      </c>
      <c r="C55" s="1219" cm="1">
        <f t="array" ref="C55">IF($C$13="mm/dd/yyyy",0,IFERROR(_xlfn.XLOOKUP($C$13,'FS-Balance Sheet C-1'!$C$5:$F$5,_xlfn.XLOOKUP(A55,'FS-Balance Sheet C-1'!$A$10:$A$150,'FS-Balance Sheet C-1'!$C$10:$F$150)),"Manual Entry"))</f>
        <v>0</v>
      </c>
      <c r="D55" s="190" cm="1">
        <f t="array" ref="D55">IF($D$13="mm/dd/yyyy",0,_xlfn.XLOOKUP($D$13,'FS-Balance Sheet C-1'!$C$5:$F$5,_xlfn.XLOOKUP('FN11 Balance Sheet'!A55,'FS-Balance Sheet C-1'!$A$10:$A$150,'FS-Balance Sheet C-1'!$C$10:$F$150)))</f>
        <v>0</v>
      </c>
      <c r="E55" s="378">
        <f>IF(C55="Manual Entry",0,D55-C55)</f>
        <v>0</v>
      </c>
      <c r="F55" s="379">
        <f>IF(OR(AND(C55=0,D55=0),C55="Manual Entry"),0%,IF(AND(C55=0,D55&lt;&gt;0),100%,IF(C55&lt;0,(D55+ABS(C55))/ABS(C55),D55/C55-1)))</f>
        <v>0</v>
      </c>
      <c r="G55" s="379">
        <f>IF(OR(C55=0,C55="Manual Entry"),0,C55/$C$66)</f>
        <v>0</v>
      </c>
      <c r="H55" s="379">
        <f t="shared" si="22"/>
        <v>0</v>
      </c>
      <c r="I55" s="380" t="str">
        <f>IF(OR(AND(F55&gt;=5%,G55&gt;=5%),AND(H55&gt;=5%,F55&gt;=5%),AND(F55&lt;=-5%,G55&gt;=5%),AND(H55&gt;=5%,F55&lt;=-5%)),"Yes","No")</f>
        <v>No</v>
      </c>
    </row>
    <row r="56" spans="1:9" ht="12.95">
      <c r="A56" s="131" t="s">
        <v>140</v>
      </c>
      <c r="B56" s="10" t="s">
        <v>141</v>
      </c>
      <c r="C56" s="1219" cm="1">
        <f t="array" ref="C56">IF($C$13="mm/dd/yyyy",0,IFERROR(_xlfn.XLOOKUP($C$13,'FS-Balance Sheet C-1'!$C$5:$F$5,_xlfn.XLOOKUP(A56,'FS-Balance Sheet C-1'!$A$10:$A$150,'FS-Balance Sheet C-1'!$C$10:$F$150)),"Manual Entry"))</f>
        <v>0</v>
      </c>
      <c r="D56" s="190" cm="1">
        <f t="array" ref="D56">IF($D$13="mm/dd/yyyy",0,_xlfn.XLOOKUP($D$13,'FS-Balance Sheet C-1'!$C$5:$F$5,_xlfn.XLOOKUP('FN11 Balance Sheet'!A56,'FS-Balance Sheet C-1'!$A$10:$A$150,'FS-Balance Sheet C-1'!$C$10:$F$150)))</f>
        <v>0</v>
      </c>
      <c r="E56" s="378">
        <f>IF(C56="Manual Entry",0,D56-C56)</f>
        <v>0</v>
      </c>
      <c r="F56" s="379">
        <f>IF(OR(AND(C56=0,D56=0),C56="Manual Entry"),0%,IF(AND(C56=0,D56&lt;&gt;0),100%,IF(C56&lt;0,(D56+ABS(C56))/ABS(C56),D56/C56-1)))</f>
        <v>0</v>
      </c>
      <c r="G56" s="379">
        <f>IF(OR(C56=0,C56="Manual Entry"),0,C56/$C$66)</f>
        <v>0</v>
      </c>
      <c r="H56" s="379">
        <f t="shared" si="22"/>
        <v>0</v>
      </c>
      <c r="I56" s="380" t="str">
        <f>IF(OR(AND(F56&gt;=5%,G56&gt;=5%),AND(H56&gt;=5%,F56&gt;=5%),AND(F56&lt;=-5%,G56&gt;=5%),AND(H56&gt;=5%,F56&lt;=-5%)),"Yes","No")</f>
        <v>No</v>
      </c>
    </row>
    <row r="57" spans="1:9" ht="12.95">
      <c r="A57" s="131" t="s">
        <v>142</v>
      </c>
      <c r="B57" s="132" t="s">
        <v>143</v>
      </c>
      <c r="C57" s="1219" cm="1">
        <f t="array" ref="C57">IF($C$13="mm/dd/yyyy",0,IFERROR(_xlfn.XLOOKUP($C$13,'FS-Balance Sheet C-1'!$C$5:$F$5,_xlfn.XLOOKUP(A57,'FS-Balance Sheet C-1'!$A$10:$A$150,'FS-Balance Sheet C-1'!$C$10:$F$150)),"Manual Entry"))</f>
        <v>0</v>
      </c>
      <c r="D57" s="190" cm="1">
        <f t="array" ref="D57">IF($D$13="mm/dd/yyyy",0,_xlfn.XLOOKUP($D$13,'FS-Balance Sheet C-1'!$C$5:$F$5,_xlfn.XLOOKUP('FN11 Balance Sheet'!A57,'FS-Balance Sheet C-1'!$A$10:$A$150,'FS-Balance Sheet C-1'!$C$10:$F$150)))</f>
        <v>0</v>
      </c>
      <c r="E57" s="378">
        <f>IF(C57="Manual Entry",0,D57-C57)</f>
        <v>0</v>
      </c>
      <c r="F57" s="379">
        <f>IF(OR(AND(C57=0,D57=0),C57="Manual Entry"),0%,IF(AND(C57=0,D57&lt;&gt;0),100%,IF(C57&lt;0,(D57+ABS(C57))/ABS(C57),D57/C57-1)))</f>
        <v>0</v>
      </c>
      <c r="G57" s="379">
        <f>IF(OR(C57=0,C57="Manual Entry"),0,C57/$C$66)</f>
        <v>0</v>
      </c>
      <c r="H57" s="379">
        <f t="shared" si="22"/>
        <v>0</v>
      </c>
      <c r="I57" s="380" t="str">
        <f>IF(OR(AND(F57&gt;=5%,G57&gt;=5%),AND(H57&gt;=5%,F57&gt;=5%),AND(F57&lt;=-5%,G57&gt;=5%),AND(H57&gt;=5%,F57&lt;=-5%)),"Yes","No")</f>
        <v>No</v>
      </c>
    </row>
    <row r="58" spans="1:9" ht="13.5" thickBot="1">
      <c r="A58" s="131" t="s">
        <v>144</v>
      </c>
      <c r="B58" s="10" t="s">
        <v>145</v>
      </c>
      <c r="C58" s="1219" cm="1">
        <f t="array" ref="C58">IF($C$13="mm/dd/yyyy",0,IFERROR(_xlfn.XLOOKUP($C$13,'FS-Balance Sheet C-1'!$C$5:$F$5,_xlfn.XLOOKUP(A58,'FS-Balance Sheet C-1'!$A$10:$A$150,'FS-Balance Sheet C-1'!$C$10:$F$150)),"Manual Entry"))</f>
        <v>0</v>
      </c>
      <c r="D58" s="190" cm="1">
        <f t="array" ref="D58">IF($D$13="mm/dd/yyyy",0,_xlfn.XLOOKUP($D$13,'FS-Balance Sheet C-1'!$C$5:$F$5,_xlfn.XLOOKUP('FN11 Balance Sheet'!A58,'FS-Balance Sheet C-1'!$A$10:$A$150,'FS-Balance Sheet C-1'!$C$10:$F$150)))</f>
        <v>0</v>
      </c>
      <c r="E58" s="378">
        <f>IF(C58="Manual Entry",0,D58-C58)</f>
        <v>0</v>
      </c>
      <c r="F58" s="379">
        <f>IF(OR(AND(C58=0,D58=0),C58="Manual Entry"),0%,IF(AND(C58=0,D58&lt;&gt;0),100%,IF(C58&lt;0,(D58+ABS(C58))/ABS(C58),D58/C58-1)))</f>
        <v>0</v>
      </c>
      <c r="G58" s="379">
        <f>IF(OR(C58=0,C58="Manual Entry"),0,C58/$C$66)</f>
        <v>0</v>
      </c>
      <c r="H58" s="379">
        <f t="shared" si="22"/>
        <v>0</v>
      </c>
      <c r="I58" s="380" t="str">
        <f>IF(OR(AND(F58&gt;=5%,G58&gt;=5%),AND(H58&gt;=5%,F58&gt;=5%),AND(F58&lt;=-5%,G58&gt;=5%),AND(H58&gt;=5%,F58&lt;=-5%)),"Yes","No")</f>
        <v>No</v>
      </c>
    </row>
    <row r="59" spans="1:9" ht="13.5" thickBot="1">
      <c r="A59" s="381">
        <v>20199</v>
      </c>
      <c r="B59" s="309" t="s">
        <v>146</v>
      </c>
      <c r="C59" s="1198">
        <f>SUM(C47:C49)+SUM(C53:C58)</f>
        <v>0</v>
      </c>
      <c r="D59" s="312">
        <f>SUM(D47:D49)+SUM(D53:D58)</f>
        <v>0</v>
      </c>
      <c r="E59" s="382"/>
      <c r="F59" s="383"/>
      <c r="G59" s="383"/>
      <c r="H59" s="383"/>
      <c r="I59" s="384"/>
    </row>
    <row r="60" spans="1:9">
      <c r="A60" s="131"/>
      <c r="B60" s="10" t="s">
        <v>147</v>
      </c>
      <c r="C60" s="1194"/>
      <c r="D60" s="190"/>
      <c r="E60" s="377"/>
      <c r="I60" s="339"/>
    </row>
    <row r="61" spans="1:9" ht="12.95">
      <c r="A61" s="131" t="s">
        <v>148</v>
      </c>
      <c r="B61" s="132" t="s">
        <v>149</v>
      </c>
      <c r="C61" s="1219" cm="1">
        <f t="array" ref="C61">IF($C$13="mm/dd/yyyy",0,IFERROR(_xlfn.XLOOKUP($C$13,'FS-Balance Sheet C-1'!$C$5:$F$5,_xlfn.XLOOKUP(A61,'FS-Balance Sheet C-1'!$A$10:$A$150,'FS-Balance Sheet C-1'!$C$10:$F$150)),"Manual Entry"))</f>
        <v>0</v>
      </c>
      <c r="D61" s="190" cm="1">
        <f t="array" ref="D61">IF($D$13="mm/dd/yyyy",0,_xlfn.XLOOKUP($D$13,'FS-Balance Sheet C-1'!$C$5:$F$5,_xlfn.XLOOKUP('FN11 Balance Sheet'!A61,'FS-Balance Sheet C-1'!$A$10:$A$150,'FS-Balance Sheet C-1'!$C$10:$F$150)))</f>
        <v>0</v>
      </c>
      <c r="E61" s="378">
        <f>IF(C61="Manual Entry",0,D61-C61)</f>
        <v>0</v>
      </c>
      <c r="F61" s="379">
        <f>IF(OR(AND(C61=0,D61=0),C61="Manual Entry"),0%,IF(AND(C61=0,D61&lt;&gt;0),100%,IF(C61&lt;0,(D61+ABS(C61))/ABS(C61),D61/C61-1)))</f>
        <v>0</v>
      </c>
      <c r="G61" s="379">
        <f>IF(OR(C61=0,C61="Manual Entry"),0,C61/$C$66)</f>
        <v>0</v>
      </c>
      <c r="H61" s="379">
        <f t="shared" ref="H61:H63" si="23">IF(D61=0,0,D61/$D$66)</f>
        <v>0</v>
      </c>
      <c r="I61" s="380" t="str">
        <f>IF(OR(AND(F61&gt;=5%,G61&gt;=5%),AND(H61&gt;=5%,F61&gt;=5%),AND(F61&lt;=-5%,G61&gt;=5%),AND(H61&gt;=5%,F61&lt;=-5%)),"Yes","No")</f>
        <v>No</v>
      </c>
    </row>
    <row r="62" spans="1:9" ht="12.95">
      <c r="A62" s="131" t="s">
        <v>150</v>
      </c>
      <c r="B62" s="132" t="s">
        <v>151</v>
      </c>
      <c r="C62" s="1219" cm="1">
        <f t="array" ref="C62">IF($C$13="mm/dd/yyyy",0,IFERROR(_xlfn.XLOOKUP($C$13,'FS-Balance Sheet C-1'!$C$5:$F$5,_xlfn.XLOOKUP(A62,'FS-Balance Sheet C-1'!$A$10:$A$150,'FS-Balance Sheet C-1'!$C$10:$F$150)),"Manual Entry"))</f>
        <v>0</v>
      </c>
      <c r="D62" s="190" cm="1">
        <f t="array" ref="D62">IF($D$13="mm/dd/yyyy",0,_xlfn.XLOOKUP($D$13,'FS-Balance Sheet C-1'!$C$5:$F$5,_xlfn.XLOOKUP('FN11 Balance Sheet'!A62,'FS-Balance Sheet C-1'!$A$10:$A$150,'FS-Balance Sheet C-1'!$C$10:$F$150)))</f>
        <v>0</v>
      </c>
      <c r="E62" s="378">
        <f>IF(C62="Manual Entry",0,D62-C62)</f>
        <v>0</v>
      </c>
      <c r="F62" s="379">
        <f>IF(OR(AND(C62=0,D62=0),C62="Manual Entry"),0%,IF(AND(C62=0,D62&lt;&gt;0),100%,IF(C62&lt;0,(D62+ABS(C62))/ABS(C62),D62/C62-1)))</f>
        <v>0</v>
      </c>
      <c r="G62" s="379">
        <f>IF(OR(C62=0,C62="Manual Entry"),0,C62/$C$66)</f>
        <v>0</v>
      </c>
      <c r="H62" s="379">
        <f t="shared" si="23"/>
        <v>0</v>
      </c>
      <c r="I62" s="380" t="str">
        <f>IF(OR(AND(F62&gt;=5%,G62&gt;=5%),AND(H62&gt;=5%,F62&gt;=5%),AND(F62&lt;=-5%,G62&gt;=5%),AND(H62&gt;=5%,F62&lt;=-5%)),"Yes","No")</f>
        <v>No</v>
      </c>
    </row>
    <row r="63" spans="1:9" ht="13.5" thickBot="1">
      <c r="A63" s="131" t="s">
        <v>152</v>
      </c>
      <c r="B63" s="10" t="s">
        <v>153</v>
      </c>
      <c r="C63" s="1219" cm="1">
        <f t="array" ref="C63">IF($C$13="mm/dd/yyyy",0,IFERROR(_xlfn.XLOOKUP($C$13,'FS-Balance Sheet C-1'!$C$5:$F$5,_xlfn.XLOOKUP(A63,'FS-Balance Sheet C-1'!$A$10:$A$150,'FS-Balance Sheet C-1'!$C$10:$F$150)),"Manual Entry"))</f>
        <v>0</v>
      </c>
      <c r="D63" s="190" cm="1">
        <f t="array" ref="D63">IF($D$13="mm/dd/yyyy",0,_xlfn.XLOOKUP($D$13,'FS-Balance Sheet C-1'!$C$5:$F$5,_xlfn.XLOOKUP('FN11 Balance Sheet'!A63,'FS-Balance Sheet C-1'!$A$10:$A$150,'FS-Balance Sheet C-1'!$C$10:$F$150)))</f>
        <v>0</v>
      </c>
      <c r="E63" s="378">
        <f>IF(C63="Manual Entry",0,D63-C63)</f>
        <v>0</v>
      </c>
      <c r="F63" s="379">
        <f>IF(OR(AND(C63=0,D63=0),C63="Manual Entry"),0%,IF(AND(C63=0,D63&lt;&gt;0),100%,IF(C63&lt;0,(D63+ABS(C63))/ABS(C63),D63/C63-1)))</f>
        <v>0</v>
      </c>
      <c r="G63" s="379">
        <f>IF(OR(C63=0,C63="Manual Entry"),0,C63/$C$66)</f>
        <v>0</v>
      </c>
      <c r="H63" s="379">
        <f t="shared" si="23"/>
        <v>0</v>
      </c>
      <c r="I63" s="380" t="str">
        <f>IF(OR(AND(F63&gt;=5%,G63&gt;=5%),AND(H63&gt;=5%,F63&gt;=5%),AND(F63&lt;=-5%,G63&gt;=5%),AND(H63&gt;=5%,F63&lt;=-5%)),"Yes","No")</f>
        <v>No</v>
      </c>
    </row>
    <row r="64" spans="1:9" ht="13.5" thickBot="1">
      <c r="A64" s="385">
        <v>20299</v>
      </c>
      <c r="B64" s="309" t="s">
        <v>154</v>
      </c>
      <c r="C64" s="1198">
        <f>SUM(C61:C63)</f>
        <v>0</v>
      </c>
      <c r="D64" s="312">
        <f>SUM(D61:D63)</f>
        <v>0</v>
      </c>
      <c r="E64" s="382"/>
      <c r="F64" s="383"/>
      <c r="G64" s="383"/>
      <c r="H64" s="383"/>
      <c r="I64" s="384"/>
    </row>
    <row r="65" spans="1:9" ht="12.95" thickBot="1">
      <c r="A65" s="131"/>
      <c r="B65" s="10"/>
      <c r="C65" s="1194"/>
      <c r="D65" s="190"/>
      <c r="E65" s="377"/>
      <c r="I65" s="339"/>
    </row>
    <row r="66" spans="1:9" ht="13.5" thickBot="1">
      <c r="A66" s="385">
        <v>29999</v>
      </c>
      <c r="B66" s="309" t="s">
        <v>155</v>
      </c>
      <c r="C66" s="1198">
        <f>C59+C64</f>
        <v>0</v>
      </c>
      <c r="D66" s="312">
        <f>D59+D64</f>
        <v>0</v>
      </c>
      <c r="E66" s="382"/>
      <c r="F66" s="383"/>
      <c r="G66" s="383"/>
      <c r="H66" s="383"/>
      <c r="I66" s="384"/>
    </row>
    <row r="67" spans="1:9" ht="12.95">
      <c r="A67" s="131"/>
      <c r="B67" s="34" t="s">
        <v>156</v>
      </c>
      <c r="C67" s="1194"/>
      <c r="D67" s="190"/>
      <c r="E67" s="377"/>
      <c r="I67" s="339"/>
    </row>
    <row r="68" spans="1:9" ht="12.95">
      <c r="A68" s="131" t="s">
        <v>157</v>
      </c>
      <c r="B68" s="10" t="s">
        <v>158</v>
      </c>
      <c r="C68" s="1219" cm="1">
        <f t="array" ref="C68">IF($C$13="mm/dd/yyyy",0,IFERROR(_xlfn.XLOOKUP($C$13,'FS-Balance Sheet C-1'!$C$5:$F$5,_xlfn.XLOOKUP(A68,'FS-Balance Sheet C-1'!$A$10:$A$150,'FS-Balance Sheet C-1'!$C$10:$F$150)),"Manual Entry"))</f>
        <v>0</v>
      </c>
      <c r="D68" s="190" cm="1">
        <f t="array" ref="D68">IF($D$13="mm/dd/yyyy",0,_xlfn.XLOOKUP($D$13,'FS-Balance Sheet C-1'!$C$5:$F$5,_xlfn.XLOOKUP('FN11 Balance Sheet'!A68,'FS-Balance Sheet C-1'!$A$10:$A$150,'FS-Balance Sheet C-1'!$C$10:$F$150)))</f>
        <v>0</v>
      </c>
      <c r="E68" s="378">
        <f t="shared" ref="E68:E73" si="24">IF(C68="Manual Entry",0,D68-C68)</f>
        <v>0</v>
      </c>
      <c r="F68" s="379">
        <f t="shared" ref="F68:F73" si="25">IF(OR(AND(C68=0,D68=0),C68="Manual Entry"),0%,IF(AND(C68=0,D68&lt;&gt;0),100%,IF(C68&lt;0,(D68+ABS(C68))/ABS(C68),D68/C68-1)))</f>
        <v>0</v>
      </c>
      <c r="G68" s="379">
        <f t="shared" ref="G68:G73" si="26">IF(OR(C68=0,C68="Manual Entry"),0,C68/$C$80)</f>
        <v>0</v>
      </c>
      <c r="H68" s="379">
        <f>IF(D68=0,0,D68/$D$80)</f>
        <v>0</v>
      </c>
      <c r="I68" s="380" t="str">
        <f t="shared" ref="I68:I73" si="27">IF(OR(AND(F68&gt;=5%,G68&gt;=5%),AND(H68&gt;=5%,F68&gt;=5%),AND(F68&lt;=-5%,G68&gt;=5%),AND(H68&gt;=5%,F68&lt;=-5%)),"Yes","No")</f>
        <v>No</v>
      </c>
    </row>
    <row r="69" spans="1:9" ht="12.95">
      <c r="A69" s="131" t="s">
        <v>159</v>
      </c>
      <c r="B69" s="10" t="s">
        <v>160</v>
      </c>
      <c r="C69" s="1219" cm="1">
        <f t="array" ref="C69">IF($C$13="mm/dd/yyyy",0,IFERROR(_xlfn.XLOOKUP($C$13,'FS-Balance Sheet C-1'!$C$5:$F$5,_xlfn.XLOOKUP(A69,'FS-Balance Sheet C-1'!$A$10:$A$150,'FS-Balance Sheet C-1'!$C$10:$F$150)),"Manual Entry"))</f>
        <v>0</v>
      </c>
      <c r="D69" s="190" cm="1">
        <f t="array" ref="D69">IF($D$13="mm/dd/yyyy",0,_xlfn.XLOOKUP($D$13,'FS-Balance Sheet C-1'!$C$5:$F$5,_xlfn.XLOOKUP('FN11 Balance Sheet'!A69,'FS-Balance Sheet C-1'!$A$10:$A$150,'FS-Balance Sheet C-1'!$C$10:$F$150)))</f>
        <v>0</v>
      </c>
      <c r="E69" s="378">
        <f t="shared" si="24"/>
        <v>0</v>
      </c>
      <c r="F69" s="379">
        <f t="shared" si="25"/>
        <v>0</v>
      </c>
      <c r="G69" s="379">
        <f t="shared" si="26"/>
        <v>0</v>
      </c>
      <c r="H69" s="379">
        <f t="shared" ref="H69:H73" si="28">IF(D69=0,0,D69/$D$80)</f>
        <v>0</v>
      </c>
      <c r="I69" s="380" t="str">
        <f t="shared" si="27"/>
        <v>No</v>
      </c>
    </row>
    <row r="70" spans="1:9" ht="12.95">
      <c r="A70" s="131" t="s">
        <v>161</v>
      </c>
      <c r="B70" s="10" t="s">
        <v>162</v>
      </c>
      <c r="C70" s="1219" cm="1">
        <f t="array" ref="C70">IF($C$13="mm/dd/yyyy",0,IFERROR(_xlfn.XLOOKUP($C$13,'FS-Balance Sheet C-1'!$C$5:$F$5,_xlfn.XLOOKUP(A70,'FS-Balance Sheet C-1'!$A$10:$A$150,'FS-Balance Sheet C-1'!$C$10:$F$150)),"Manual Entry"))</f>
        <v>0</v>
      </c>
      <c r="D70" s="190" cm="1">
        <f t="array" ref="D70">IF($D$13="mm/dd/yyyy",0,_xlfn.XLOOKUP($D$13,'FS-Balance Sheet C-1'!$C$5:$F$5,_xlfn.XLOOKUP('FN11 Balance Sheet'!A70,'FS-Balance Sheet C-1'!$A$10:$A$150,'FS-Balance Sheet C-1'!$C$10:$F$150)))</f>
        <v>0</v>
      </c>
      <c r="E70" s="378">
        <f t="shared" si="24"/>
        <v>0</v>
      </c>
      <c r="F70" s="379">
        <f t="shared" si="25"/>
        <v>0</v>
      </c>
      <c r="G70" s="379">
        <f t="shared" si="26"/>
        <v>0</v>
      </c>
      <c r="H70" s="379">
        <f t="shared" si="28"/>
        <v>0</v>
      </c>
      <c r="I70" s="380" t="str">
        <f t="shared" si="27"/>
        <v>No</v>
      </c>
    </row>
    <row r="71" spans="1:9" ht="12.95">
      <c r="A71" s="131" t="s">
        <v>163</v>
      </c>
      <c r="B71" s="10" t="s">
        <v>164</v>
      </c>
      <c r="C71" s="1219" cm="1">
        <f t="array" ref="C71">IF($C$13="mm/dd/yyyy",0,IFERROR(_xlfn.XLOOKUP($C$13,'FS-Balance Sheet C-1'!$C$5:$F$5,_xlfn.XLOOKUP(A71,'FS-Balance Sheet C-1'!$A$10:$A$150,'FS-Balance Sheet C-1'!$C$10:$F$150)),"Manual Entry"))</f>
        <v>0</v>
      </c>
      <c r="D71" s="190" cm="1">
        <f t="array" ref="D71">IF($D$13="mm/dd/yyyy",0,_xlfn.XLOOKUP($D$13,'FS-Balance Sheet C-1'!$C$5:$F$5,_xlfn.XLOOKUP('FN11 Balance Sheet'!A71,'FS-Balance Sheet C-1'!$A$10:$A$150,'FS-Balance Sheet C-1'!$C$10:$F$150)))</f>
        <v>0</v>
      </c>
      <c r="E71" s="378">
        <f t="shared" si="24"/>
        <v>0</v>
      </c>
      <c r="F71" s="379">
        <f t="shared" si="25"/>
        <v>0</v>
      </c>
      <c r="G71" s="379">
        <f t="shared" si="26"/>
        <v>0</v>
      </c>
      <c r="H71" s="379">
        <f t="shared" si="28"/>
        <v>0</v>
      </c>
      <c r="I71" s="380" t="str">
        <f t="shared" si="27"/>
        <v>No</v>
      </c>
    </row>
    <row r="72" spans="1:9" ht="12.95">
      <c r="A72" s="131" t="s">
        <v>165</v>
      </c>
      <c r="B72" s="10" t="s">
        <v>166</v>
      </c>
      <c r="C72" s="1219" cm="1">
        <f t="array" ref="C72">IF($C$13="mm/dd/yyyy",0,IFERROR(_xlfn.XLOOKUP($C$13,'FS-Balance Sheet C-1'!$C$5:$F$5,_xlfn.XLOOKUP(A72,'FS-Balance Sheet C-1'!$A$10:$A$150,'FS-Balance Sheet C-1'!$C$10:$F$150)),"Manual Entry"))</f>
        <v>0</v>
      </c>
      <c r="D72" s="190" cm="1">
        <f t="array" ref="D72">IF($D$13="mm/dd/yyyy",0,_xlfn.XLOOKUP($D$13,'FS-Balance Sheet C-1'!$C$5:$F$5,_xlfn.XLOOKUP('FN11 Balance Sheet'!A72,'FS-Balance Sheet C-1'!$A$10:$A$150,'FS-Balance Sheet C-1'!$C$10:$F$150)))</f>
        <v>0</v>
      </c>
      <c r="E72" s="378">
        <f t="shared" si="24"/>
        <v>0</v>
      </c>
      <c r="F72" s="379">
        <f t="shared" si="25"/>
        <v>0</v>
      </c>
      <c r="G72" s="379">
        <f t="shared" si="26"/>
        <v>0</v>
      </c>
      <c r="H72" s="379">
        <f t="shared" si="28"/>
        <v>0</v>
      </c>
      <c r="I72" s="380" t="str">
        <f t="shared" si="27"/>
        <v>No</v>
      </c>
    </row>
    <row r="73" spans="1:9" ht="12.95">
      <c r="A73" s="131" t="s">
        <v>167</v>
      </c>
      <c r="B73" s="10" t="s">
        <v>168</v>
      </c>
      <c r="C73" s="1219" cm="1">
        <f t="array" ref="C73">IF($C$13="mm/dd/yyyy",0,IFERROR(_xlfn.XLOOKUP($C$13,'FS-Balance Sheet C-1'!$C$5:$F$5,_xlfn.XLOOKUP(A73,'FS-Balance Sheet C-1'!$A$10:$A$150,'FS-Balance Sheet C-1'!$C$10:$F$150)),"Manual Entry"))</f>
        <v>0</v>
      </c>
      <c r="D73" s="190" cm="1">
        <f t="array" ref="D73">IF($D$13="mm/dd/yyyy",0,_xlfn.XLOOKUP($D$13,'FS-Balance Sheet C-1'!$C$5:$F$5,_xlfn.XLOOKUP('FN11 Balance Sheet'!A73,'FS-Balance Sheet C-1'!$A$10:$A$150,'FS-Balance Sheet C-1'!$C$10:$F$150)))</f>
        <v>0</v>
      </c>
      <c r="E73" s="378">
        <f t="shared" si="24"/>
        <v>0</v>
      </c>
      <c r="F73" s="379">
        <f t="shared" si="25"/>
        <v>0</v>
      </c>
      <c r="G73" s="379">
        <f t="shared" si="26"/>
        <v>0</v>
      </c>
      <c r="H73" s="379">
        <f t="shared" si="28"/>
        <v>0</v>
      </c>
      <c r="I73" s="380" t="str">
        <f t="shared" si="27"/>
        <v>No</v>
      </c>
    </row>
    <row r="74" spans="1:9">
      <c r="A74" s="390" t="s">
        <v>169</v>
      </c>
      <c r="B74" s="10" t="s">
        <v>170</v>
      </c>
      <c r="C74" s="1219" cm="1">
        <f t="array" ref="C74">IF($C$13="mm/dd/yyyy",0,IFERROR(_xlfn.XLOOKUP($C$13,'FS-Balance Sheet C-1'!$C$5:$F$5,_xlfn.XLOOKUP(A74,'FS-Balance Sheet C-1'!$A$10:$A$150,'FS-Balance Sheet C-1'!$C$10:$F$150)),"Manual Entry"))</f>
        <v>0</v>
      </c>
      <c r="D74" s="190" cm="1">
        <f t="array" ref="D74">IF($D$13="mm/dd/yyyy",0,_xlfn.XLOOKUP($D$13,'FS-Balance Sheet C-1'!$C$5:$F$5,_xlfn.XLOOKUP('FN11 Balance Sheet'!A74,'FS-Balance Sheet C-1'!$A$10:$A$150,'FS-Balance Sheet C-1'!$C$10:$F$150)))</f>
        <v>0</v>
      </c>
      <c r="E74" s="1213"/>
      <c r="F74" s="1214"/>
      <c r="G74" s="1214"/>
      <c r="H74" s="1214"/>
      <c r="I74" s="1215"/>
    </row>
    <row r="75" spans="1:9">
      <c r="A75" s="390" t="s">
        <v>171</v>
      </c>
      <c r="B75" s="306" t="s">
        <v>172</v>
      </c>
      <c r="C75" s="1219" cm="1">
        <f t="array" ref="C75">IF($C$13="mm/dd/yyyy",0,IFERROR(_xlfn.XLOOKUP($C$13,'FS-Balance Sheet C-1'!$C$5:$F$5,_xlfn.XLOOKUP(A75,'FS-Balance Sheet C-1'!$A$10:$A$150,'FS-Balance Sheet C-1'!$C$10:$F$150)),"Manual Entry"))</f>
        <v>0</v>
      </c>
      <c r="D75" s="190" cm="1">
        <f t="array" ref="D75">IF($D$13="mm/dd/yyyy",0,_xlfn.XLOOKUP($D$13,'FS-Balance Sheet C-1'!$C$5:$F$5,_xlfn.XLOOKUP('FN11 Balance Sheet'!A75,'FS-Balance Sheet C-1'!$A$10:$A$150,'FS-Balance Sheet C-1'!$C$10:$F$150)))</f>
        <v>0</v>
      </c>
      <c r="E75" s="1213"/>
      <c r="F75" s="1214"/>
      <c r="G75" s="1214"/>
      <c r="H75" s="1214"/>
      <c r="I75" s="1215"/>
    </row>
    <row r="76" spans="1:9">
      <c r="A76" s="390" t="s">
        <v>173</v>
      </c>
      <c r="B76" s="306" t="s">
        <v>174</v>
      </c>
      <c r="C76" s="1220" cm="1">
        <f t="array" ref="C76">IF($C$13="mm/dd/yyyy",0,IFERROR(_xlfn.XLOOKUP($C$13,'FS-Balance Sheet C-1'!$C$5:$F$5,_xlfn.XLOOKUP(A76,'FS-Balance Sheet C-1'!$A$10:$A$150,'FS-Balance Sheet C-1'!$C$10:$F$150)),"Manual Entry"))</f>
        <v>0</v>
      </c>
      <c r="D76" s="1218" cm="1">
        <f t="array" ref="D76">IF($D$13="mm/dd/yyyy",0,_xlfn.XLOOKUP($D$13,'FS-Balance Sheet C-1'!$C$5:$F$5,_xlfn.XLOOKUP('FN11 Balance Sheet'!A76,'FS-Balance Sheet C-1'!$A$10:$A$150,'FS-Balance Sheet C-1'!$C$10:$F$150)))</f>
        <v>0</v>
      </c>
      <c r="E76" s="1213"/>
      <c r="F76" s="1214"/>
      <c r="G76" s="1214"/>
      <c r="H76" s="1214"/>
      <c r="I76" s="1215"/>
    </row>
    <row r="77" spans="1:9">
      <c r="A77" s="390" t="s">
        <v>175</v>
      </c>
      <c r="B77" s="10" t="s">
        <v>176</v>
      </c>
      <c r="C77" s="1211">
        <f>IFERROR((C74+C75+C76),0)</f>
        <v>0</v>
      </c>
      <c r="D77" s="1212">
        <f>D74+D75+D76</f>
        <v>0</v>
      </c>
      <c r="E77" s="1213"/>
      <c r="F77" s="1214"/>
      <c r="G77" s="1214"/>
      <c r="H77" s="1214"/>
      <c r="I77" s="1215"/>
    </row>
    <row r="78" spans="1:9" ht="12.95">
      <c r="A78" s="390" t="s">
        <v>177</v>
      </c>
      <c r="B78" s="1" t="s">
        <v>178</v>
      </c>
      <c r="C78" s="1219" cm="1">
        <f t="array" ref="C78">IF($C$13="mm/dd/yyyy",0,IFERROR(_xlfn.XLOOKUP($C$13,'FS-Balance Sheet C-1'!$C$5:$F$5,_xlfn.XLOOKUP(A78,'FS-Balance Sheet C-1'!$A$10:$A$150,'FS-Balance Sheet C-1'!$C$10:$F$150)),"Manual Entry"))</f>
        <v>0</v>
      </c>
      <c r="D78" s="190" cm="1">
        <f t="array" ref="D78">IF($D$13="mm/dd/yyyy",0,_xlfn.XLOOKUP($D$13,'FS-Balance Sheet C-1'!$C$5:$F$5,_xlfn.XLOOKUP('FN11 Balance Sheet'!A78,'FS-Balance Sheet C-1'!$A$10:$A$150,'FS-Balance Sheet C-1'!$C$10:$F$150)))</f>
        <v>0</v>
      </c>
      <c r="E78" s="378">
        <f>IF(C78="Manual Entry",0,D78-C78)</f>
        <v>0</v>
      </c>
      <c r="F78" s="379">
        <f>IF(OR(AND(C78=0,D78=0),C78="Manual Entry"),0%,IF(AND(C78=0,D78&lt;&gt;0),100%,IF(C78&lt;0,(D78+ABS(C78))/ABS(C78),D78/C78-1)))</f>
        <v>0</v>
      </c>
      <c r="G78" s="379">
        <f>IF(OR(C78=0,C78="Manual Entry"),0,C78/$C$80)</f>
        <v>0</v>
      </c>
      <c r="H78" s="379">
        <f>IF(D78=0,0,D78/$D$80)</f>
        <v>0</v>
      </c>
      <c r="I78" s="380" t="str">
        <f>IF(OR(AND(F78&gt;=5%,G78&gt;=5%),AND(H78&gt;=5%,F78&gt;=5%),AND(F78&lt;=-5%,G78&gt;=5%),AND(H78&gt;=5%,F78&lt;=-5%)),"Yes","No")</f>
        <v>No</v>
      </c>
    </row>
    <row r="79" spans="1:9" ht="12.95" thickBot="1">
      <c r="A79" s="131"/>
      <c r="B79" s="10"/>
      <c r="C79" s="1194"/>
      <c r="D79" s="190"/>
      <c r="E79" s="377"/>
      <c r="I79" s="339"/>
    </row>
    <row r="80" spans="1:9" ht="12.95">
      <c r="A80" s="391">
        <v>39991</v>
      </c>
      <c r="B80" s="317" t="s">
        <v>179</v>
      </c>
      <c r="C80" s="1221">
        <f>IFERROR(SUM(C68:C73)+C77+C78,0)</f>
        <v>0</v>
      </c>
      <c r="D80" s="319">
        <f>SUM(D68:D73)+D77+D78</f>
        <v>0</v>
      </c>
      <c r="E80" s="392"/>
      <c r="F80" s="393"/>
      <c r="G80" s="393"/>
      <c r="H80" s="393"/>
      <c r="I80" s="394"/>
    </row>
    <row r="81" spans="1:9" ht="13.5" thickBot="1">
      <c r="A81" s="395">
        <v>39992</v>
      </c>
      <c r="B81" s="136" t="s">
        <v>180</v>
      </c>
      <c r="C81" s="1222">
        <f>C66+C80</f>
        <v>0</v>
      </c>
      <c r="D81" s="303">
        <f>D66+D80</f>
        <v>0</v>
      </c>
      <c r="E81" s="396"/>
      <c r="F81" s="397"/>
      <c r="G81" s="397"/>
      <c r="H81" s="397"/>
      <c r="I81" s="398"/>
    </row>
    <row r="84" spans="1:9" ht="13.5" thickBot="1">
      <c r="A84" s="399" t="s">
        <v>645</v>
      </c>
    </row>
    <row r="85" spans="1:9" ht="13.5" thickBot="1">
      <c r="A85" s="695" t="s">
        <v>646</v>
      </c>
      <c r="B85" s="3102" t="s">
        <v>647</v>
      </c>
      <c r="C85" s="3103"/>
      <c r="D85" s="3103"/>
      <c r="E85" s="3103"/>
      <c r="F85" s="3103"/>
      <c r="G85" s="3103"/>
      <c r="H85" s="3103"/>
      <c r="I85" s="3104"/>
    </row>
    <row r="86" spans="1:9" ht="13.5" thickBot="1">
      <c r="A86" s="400" t="s">
        <v>72</v>
      </c>
      <c r="B86" s="3098"/>
      <c r="C86" s="3098"/>
      <c r="D86" s="3098"/>
      <c r="E86" s="3098"/>
      <c r="F86" s="3098"/>
      <c r="G86" s="3098"/>
      <c r="H86" s="3098"/>
      <c r="I86" s="3099"/>
    </row>
    <row r="87" spans="1:9" ht="13.5" thickBot="1">
      <c r="A87" s="400" t="s">
        <v>74</v>
      </c>
      <c r="B87" s="3098"/>
      <c r="C87" s="3098"/>
      <c r="D87" s="3098"/>
      <c r="E87" s="3098"/>
      <c r="F87" s="3098"/>
      <c r="G87" s="3098"/>
      <c r="H87" s="3098"/>
      <c r="I87" s="3099"/>
    </row>
    <row r="88" spans="1:9" ht="13.5" thickBot="1">
      <c r="A88" s="400" t="s">
        <v>76</v>
      </c>
      <c r="B88" s="3098"/>
      <c r="C88" s="3098"/>
      <c r="D88" s="3098"/>
      <c r="E88" s="3098"/>
      <c r="F88" s="3098"/>
      <c r="G88" s="3098"/>
      <c r="H88" s="3098"/>
      <c r="I88" s="3099"/>
    </row>
    <row r="89" spans="1:9" ht="13.5" thickBot="1">
      <c r="A89" s="400" t="s">
        <v>78</v>
      </c>
      <c r="B89" s="3098"/>
      <c r="C89" s="3098"/>
      <c r="D89" s="3098"/>
      <c r="E89" s="3098"/>
      <c r="F89" s="3098"/>
      <c r="G89" s="3098"/>
      <c r="H89" s="3098"/>
      <c r="I89" s="3099"/>
    </row>
    <row r="90" spans="1:9" ht="13.5" thickBot="1">
      <c r="A90" s="400" t="s">
        <v>80</v>
      </c>
      <c r="B90" s="3098"/>
      <c r="C90" s="3098"/>
      <c r="D90" s="3098"/>
      <c r="E90" s="3098"/>
      <c r="F90" s="3098"/>
      <c r="G90" s="3098"/>
      <c r="H90" s="3098"/>
      <c r="I90" s="3099"/>
    </row>
    <row r="91" spans="1:9" ht="13.5" thickBot="1">
      <c r="A91" s="400" t="s">
        <v>82</v>
      </c>
      <c r="B91" s="3098"/>
      <c r="C91" s="3098"/>
      <c r="D91" s="3098"/>
      <c r="E91" s="3098"/>
      <c r="F91" s="3098"/>
      <c r="G91" s="3098"/>
      <c r="H91" s="3098"/>
      <c r="I91" s="3099"/>
    </row>
    <row r="92" spans="1:9" ht="13.5" thickBot="1">
      <c r="A92" s="400" t="s">
        <v>84</v>
      </c>
      <c r="B92" s="3098"/>
      <c r="C92" s="3098"/>
      <c r="D92" s="3098"/>
      <c r="E92" s="3098"/>
      <c r="F92" s="3098"/>
      <c r="G92" s="3098"/>
      <c r="H92" s="3098"/>
      <c r="I92" s="3099"/>
    </row>
    <row r="93" spans="1:9" ht="13.5" thickBot="1">
      <c r="A93" s="400" t="s">
        <v>86</v>
      </c>
      <c r="B93" s="3098"/>
      <c r="C93" s="3098"/>
      <c r="D93" s="3098"/>
      <c r="E93" s="3098"/>
      <c r="F93" s="3098"/>
      <c r="G93" s="3098"/>
      <c r="H93" s="3098"/>
      <c r="I93" s="3099"/>
    </row>
    <row r="94" spans="1:9" ht="13.5" thickBot="1">
      <c r="A94" s="400" t="s">
        <v>88</v>
      </c>
      <c r="B94" s="3098"/>
      <c r="C94" s="3098"/>
      <c r="D94" s="3098"/>
      <c r="E94" s="3098"/>
      <c r="F94" s="3098"/>
      <c r="G94" s="3098"/>
      <c r="H94" s="3098"/>
      <c r="I94" s="3099"/>
    </row>
    <row r="95" spans="1:9" ht="13.5" thickBot="1">
      <c r="A95" s="400" t="s">
        <v>92</v>
      </c>
      <c r="B95" s="3098"/>
      <c r="C95" s="3098"/>
      <c r="D95" s="3098"/>
      <c r="E95" s="3098"/>
      <c r="F95" s="3098"/>
      <c r="G95" s="3098"/>
      <c r="H95" s="3098"/>
      <c r="I95" s="3099"/>
    </row>
    <row r="96" spans="1:9" ht="13.5" thickBot="1">
      <c r="A96" s="400" t="s">
        <v>94</v>
      </c>
      <c r="B96" s="3098"/>
      <c r="C96" s="3098"/>
      <c r="D96" s="3098"/>
      <c r="E96" s="3098"/>
      <c r="F96" s="3098"/>
      <c r="G96" s="3098"/>
      <c r="H96" s="3098"/>
      <c r="I96" s="3099"/>
    </row>
    <row r="97" spans="1:9" ht="13.5" thickBot="1">
      <c r="A97" s="400" t="s">
        <v>96</v>
      </c>
      <c r="B97" s="3098"/>
      <c r="C97" s="3098"/>
      <c r="D97" s="3098"/>
      <c r="E97" s="3098"/>
      <c r="F97" s="3098"/>
      <c r="G97" s="3098"/>
      <c r="H97" s="3098"/>
      <c r="I97" s="3099"/>
    </row>
    <row r="98" spans="1:9" ht="13.5" thickBot="1">
      <c r="A98" s="400" t="s">
        <v>98</v>
      </c>
      <c r="B98" s="3098"/>
      <c r="C98" s="3098"/>
      <c r="D98" s="3098"/>
      <c r="E98" s="3098"/>
      <c r="F98" s="3098"/>
      <c r="G98" s="3098"/>
      <c r="H98" s="3098"/>
      <c r="I98" s="3099"/>
    </row>
    <row r="99" spans="1:9" ht="13.5" thickBot="1">
      <c r="A99" s="400" t="s">
        <v>100</v>
      </c>
      <c r="B99" s="3098"/>
      <c r="C99" s="3098"/>
      <c r="D99" s="3098"/>
      <c r="E99" s="3098"/>
      <c r="F99" s="3098"/>
      <c r="G99" s="3098"/>
      <c r="H99" s="3098"/>
      <c r="I99" s="3099"/>
    </row>
    <row r="100" spans="1:9" ht="13.5" thickBot="1">
      <c r="A100" s="400" t="s">
        <v>104</v>
      </c>
      <c r="B100" s="3098"/>
      <c r="C100" s="3098"/>
      <c r="D100" s="3098"/>
      <c r="E100" s="3098"/>
      <c r="F100" s="3098"/>
      <c r="G100" s="3098"/>
      <c r="H100" s="3098"/>
      <c r="I100" s="3099"/>
    </row>
    <row r="101" spans="1:9" ht="13.5" thickBot="1">
      <c r="A101" s="400" t="s">
        <v>106</v>
      </c>
      <c r="B101" s="3098"/>
      <c r="C101" s="3098"/>
      <c r="D101" s="3098"/>
      <c r="E101" s="3098"/>
      <c r="F101" s="3098"/>
      <c r="G101" s="3098"/>
      <c r="H101" s="3098"/>
      <c r="I101" s="3099"/>
    </row>
    <row r="102" spans="1:9" ht="13.5" thickBot="1">
      <c r="A102" s="400" t="s">
        <v>108</v>
      </c>
      <c r="B102" s="3098"/>
      <c r="C102" s="3098"/>
      <c r="D102" s="3098"/>
      <c r="E102" s="3098"/>
      <c r="F102" s="3098"/>
      <c r="G102" s="3098"/>
      <c r="H102" s="3098"/>
      <c r="I102" s="3099"/>
    </row>
    <row r="103" spans="1:9" ht="13.5" thickBot="1">
      <c r="A103" s="400" t="s">
        <v>110</v>
      </c>
      <c r="B103" s="3098"/>
      <c r="C103" s="3098"/>
      <c r="D103" s="3098"/>
      <c r="E103" s="3098"/>
      <c r="F103" s="3098"/>
      <c r="G103" s="3098"/>
      <c r="H103" s="3098"/>
      <c r="I103" s="3099"/>
    </row>
    <row r="104" spans="1:9" ht="13.5" thickBot="1">
      <c r="A104" s="400" t="s">
        <v>112</v>
      </c>
      <c r="B104" s="3098"/>
      <c r="C104" s="3098"/>
      <c r="D104" s="3098"/>
      <c r="E104" s="3098"/>
      <c r="F104" s="3098"/>
      <c r="G104" s="3098"/>
      <c r="H104" s="3098"/>
      <c r="I104" s="3099"/>
    </row>
    <row r="105" spans="1:9" ht="13.5" thickBot="1">
      <c r="A105" s="400" t="s">
        <v>116</v>
      </c>
      <c r="B105" s="3098"/>
      <c r="C105" s="3098"/>
      <c r="D105" s="3098"/>
      <c r="E105" s="3098"/>
      <c r="F105" s="3098"/>
      <c r="G105" s="3098"/>
      <c r="H105" s="3098"/>
      <c r="I105" s="3099"/>
    </row>
    <row r="106" spans="1:9" ht="13.5" thickBot="1">
      <c r="A106" s="400" t="s">
        <v>122</v>
      </c>
      <c r="B106" s="3098"/>
      <c r="C106" s="3098"/>
      <c r="D106" s="3098"/>
      <c r="E106" s="3098"/>
      <c r="F106" s="3098"/>
      <c r="G106" s="3098"/>
      <c r="H106" s="3098"/>
      <c r="I106" s="3099"/>
    </row>
    <row r="107" spans="1:9" ht="13.5" thickBot="1">
      <c r="A107" s="400" t="s">
        <v>124</v>
      </c>
      <c r="B107" s="3098"/>
      <c r="C107" s="3098"/>
      <c r="D107" s="3098"/>
      <c r="E107" s="3098"/>
      <c r="F107" s="3098"/>
      <c r="G107" s="3098"/>
      <c r="H107" s="3098"/>
      <c r="I107" s="3099"/>
    </row>
    <row r="108" spans="1:9" ht="13.5" thickBot="1">
      <c r="A108" s="400" t="s">
        <v>126</v>
      </c>
      <c r="B108" s="3098"/>
      <c r="C108" s="3098"/>
      <c r="D108" s="3098"/>
      <c r="E108" s="3098"/>
      <c r="F108" s="3098"/>
      <c r="G108" s="3098"/>
      <c r="H108" s="3098"/>
      <c r="I108" s="3099"/>
    </row>
    <row r="109" spans="1:9" ht="13.5" thickBot="1">
      <c r="A109" s="400" t="s">
        <v>136</v>
      </c>
      <c r="B109" s="3098"/>
      <c r="C109" s="3098"/>
      <c r="D109" s="3098"/>
      <c r="E109" s="3098"/>
      <c r="F109" s="3098"/>
      <c r="G109" s="3098"/>
      <c r="H109" s="3098"/>
      <c r="I109" s="3099"/>
    </row>
    <row r="110" spans="1:9" ht="13.5" thickBot="1">
      <c r="A110" s="400" t="s">
        <v>138</v>
      </c>
      <c r="B110" s="3098"/>
      <c r="C110" s="3098"/>
      <c r="D110" s="3098"/>
      <c r="E110" s="3098"/>
      <c r="F110" s="3098"/>
      <c r="G110" s="3098"/>
      <c r="H110" s="3098"/>
      <c r="I110" s="3099"/>
    </row>
    <row r="111" spans="1:9" ht="13.5" thickBot="1">
      <c r="A111" s="400" t="s">
        <v>140</v>
      </c>
      <c r="B111" s="3098"/>
      <c r="C111" s="3098"/>
      <c r="D111" s="3098"/>
      <c r="E111" s="3098"/>
      <c r="F111" s="3098"/>
      <c r="G111" s="3098"/>
      <c r="H111" s="3098"/>
      <c r="I111" s="3099"/>
    </row>
    <row r="112" spans="1:9" ht="13.5" thickBot="1">
      <c r="A112" s="400" t="s">
        <v>142</v>
      </c>
      <c r="B112" s="3098"/>
      <c r="C112" s="3098"/>
      <c r="D112" s="3098"/>
      <c r="E112" s="3098"/>
      <c r="F112" s="3098"/>
      <c r="G112" s="3098"/>
      <c r="H112" s="3098"/>
      <c r="I112" s="3099"/>
    </row>
    <row r="113" spans="1:9" ht="13.5" thickBot="1">
      <c r="A113" s="400" t="s">
        <v>144</v>
      </c>
      <c r="B113" s="3098"/>
      <c r="C113" s="3098"/>
      <c r="D113" s="3098"/>
      <c r="E113" s="3098"/>
      <c r="F113" s="3098"/>
      <c r="G113" s="3098"/>
      <c r="H113" s="3098"/>
      <c r="I113" s="3099"/>
    </row>
    <row r="114" spans="1:9" ht="13.5" thickBot="1">
      <c r="A114" s="400" t="s">
        <v>148</v>
      </c>
      <c r="B114" s="3098"/>
      <c r="C114" s="3098"/>
      <c r="D114" s="3098"/>
      <c r="E114" s="3098"/>
      <c r="F114" s="3098"/>
      <c r="G114" s="3098"/>
      <c r="H114" s="3098"/>
      <c r="I114" s="3099"/>
    </row>
    <row r="115" spans="1:9" ht="13.5" thickBot="1">
      <c r="A115" s="400" t="s">
        <v>150</v>
      </c>
      <c r="B115" s="3098"/>
      <c r="C115" s="3098"/>
      <c r="D115" s="3098"/>
      <c r="E115" s="3098"/>
      <c r="F115" s="3098"/>
      <c r="G115" s="3098"/>
      <c r="H115" s="3098"/>
      <c r="I115" s="3099"/>
    </row>
    <row r="116" spans="1:9" ht="13.5" thickBot="1">
      <c r="A116" s="400" t="s">
        <v>152</v>
      </c>
      <c r="B116" s="3098"/>
      <c r="C116" s="3098"/>
      <c r="D116" s="3098"/>
      <c r="E116" s="3098"/>
      <c r="F116" s="3098"/>
      <c r="G116" s="3098"/>
      <c r="H116" s="3098"/>
      <c r="I116" s="3099"/>
    </row>
    <row r="117" spans="1:9" ht="13.5" thickBot="1">
      <c r="A117" s="400" t="s">
        <v>157</v>
      </c>
      <c r="B117" s="3098"/>
      <c r="C117" s="3098"/>
      <c r="D117" s="3098"/>
      <c r="E117" s="3098"/>
      <c r="F117" s="3098"/>
      <c r="G117" s="3098"/>
      <c r="H117" s="3098"/>
      <c r="I117" s="3099"/>
    </row>
    <row r="118" spans="1:9" ht="13.5" thickBot="1">
      <c r="A118" s="400" t="s">
        <v>159</v>
      </c>
      <c r="B118" s="3098"/>
      <c r="C118" s="3098"/>
      <c r="D118" s="3098"/>
      <c r="E118" s="3098"/>
      <c r="F118" s="3098"/>
      <c r="G118" s="3098"/>
      <c r="H118" s="3098"/>
      <c r="I118" s="3099"/>
    </row>
    <row r="119" spans="1:9" ht="13.5" thickBot="1">
      <c r="A119" s="400" t="s">
        <v>161</v>
      </c>
      <c r="B119" s="3098"/>
      <c r="C119" s="3098"/>
      <c r="D119" s="3098"/>
      <c r="E119" s="3098"/>
      <c r="F119" s="3098"/>
      <c r="G119" s="3098"/>
      <c r="H119" s="3098"/>
      <c r="I119" s="3099"/>
    </row>
    <row r="120" spans="1:9" ht="13.5" thickBot="1">
      <c r="A120" s="400" t="s">
        <v>163</v>
      </c>
      <c r="B120" s="3098"/>
      <c r="C120" s="3098"/>
      <c r="D120" s="3098"/>
      <c r="E120" s="3098"/>
      <c r="F120" s="3098"/>
      <c r="G120" s="3098"/>
      <c r="H120" s="3098"/>
      <c r="I120" s="3099"/>
    </row>
    <row r="121" spans="1:9" ht="13.5" thickBot="1">
      <c r="A121" s="400" t="s">
        <v>165</v>
      </c>
      <c r="B121" s="3098"/>
      <c r="C121" s="3098"/>
      <c r="D121" s="3098"/>
      <c r="E121" s="3098"/>
      <c r="F121" s="3098"/>
      <c r="G121" s="3098"/>
      <c r="H121" s="3098"/>
      <c r="I121" s="3099"/>
    </row>
    <row r="122" spans="1:9" ht="13.5" thickBot="1">
      <c r="A122" s="400" t="s">
        <v>167</v>
      </c>
      <c r="B122" s="3098"/>
      <c r="C122" s="3098"/>
      <c r="D122" s="3098"/>
      <c r="E122" s="3098"/>
      <c r="F122" s="3098"/>
      <c r="G122" s="3098"/>
      <c r="H122" s="3098"/>
      <c r="I122" s="3099"/>
    </row>
    <row r="123" spans="1:9" ht="13.5" thickBot="1">
      <c r="A123" s="400" t="s">
        <v>177</v>
      </c>
      <c r="B123" s="3098"/>
      <c r="C123" s="3098"/>
      <c r="D123" s="3098"/>
      <c r="E123" s="3098"/>
      <c r="F123" s="3098"/>
      <c r="G123" s="3098"/>
      <c r="H123" s="3098"/>
      <c r="I123" s="3099"/>
    </row>
  </sheetData>
  <mergeCells count="44">
    <mergeCell ref="B123:I123"/>
    <mergeCell ref="B118:I118"/>
    <mergeCell ref="B119:I119"/>
    <mergeCell ref="B120:I120"/>
    <mergeCell ref="B121:I121"/>
    <mergeCell ref="B122:I122"/>
    <mergeCell ref="B88:I88"/>
    <mergeCell ref="B89:I89"/>
    <mergeCell ref="B90:I90"/>
    <mergeCell ref="B91:I91"/>
    <mergeCell ref="B108:I108"/>
    <mergeCell ref="B106:I106"/>
    <mergeCell ref="B107:I107"/>
    <mergeCell ref="B109:I109"/>
    <mergeCell ref="B110:I110"/>
    <mergeCell ref="B111:I111"/>
    <mergeCell ref="B99:I99"/>
    <mergeCell ref="B100:I100"/>
    <mergeCell ref="B101:I101"/>
    <mergeCell ref="B102:I102"/>
    <mergeCell ref="B103:I103"/>
    <mergeCell ref="B104:I104"/>
    <mergeCell ref="B114:I114"/>
    <mergeCell ref="B115:I115"/>
    <mergeCell ref="B116:I116"/>
    <mergeCell ref="B117:I117"/>
    <mergeCell ref="B112:I112"/>
    <mergeCell ref="B113:I113"/>
    <mergeCell ref="E12:E13"/>
    <mergeCell ref="F12:F13"/>
    <mergeCell ref="G12:G13"/>
    <mergeCell ref="H12:H13"/>
    <mergeCell ref="B105:I105"/>
    <mergeCell ref="B95:I95"/>
    <mergeCell ref="B96:I96"/>
    <mergeCell ref="B97:I97"/>
    <mergeCell ref="B98:I98"/>
    <mergeCell ref="I12:I13"/>
    <mergeCell ref="B85:I85"/>
    <mergeCell ref="B86:I86"/>
    <mergeCell ref="B93:I93"/>
    <mergeCell ref="B94:I94"/>
    <mergeCell ref="B92:I92"/>
    <mergeCell ref="B87:I87"/>
  </mergeCells>
  <conditionalFormatting sqref="A86:B94">
    <cfRule type="expression" dxfId="160" priority="69">
      <formula>$I17="Yes"</formula>
    </cfRule>
    <cfRule type="expression" dxfId="159" priority="70">
      <formula>$I17="No"</formula>
    </cfRule>
  </conditionalFormatting>
  <conditionalFormatting sqref="A86:B123">
    <cfRule type="expression" priority="2" stopIfTrue="1">
      <formula>NOT(ISBLANK($B86))</formula>
    </cfRule>
  </conditionalFormatting>
  <conditionalFormatting sqref="A95:B99">
    <cfRule type="expression" dxfId="158" priority="54">
      <formula>$I28="Yes"</formula>
    </cfRule>
    <cfRule type="expression" dxfId="157" priority="55">
      <formula>$I28="No"</formula>
    </cfRule>
  </conditionalFormatting>
  <conditionalFormatting sqref="A100:B104">
    <cfRule type="expression" dxfId="156" priority="39">
      <formula>$I35="Yes"</formula>
    </cfRule>
    <cfRule type="expression" dxfId="155" priority="40">
      <formula>$I35="No"</formula>
    </cfRule>
  </conditionalFormatting>
  <conditionalFormatting sqref="A105:B105">
    <cfRule type="expression" dxfId="154" priority="115">
      <formula>$I41="No"</formula>
    </cfRule>
    <cfRule type="expression" dxfId="153" priority="114">
      <formula>$I41="Yes"</formula>
    </cfRule>
  </conditionalFormatting>
  <conditionalFormatting sqref="A106:B108">
    <cfRule type="expression" dxfId="152" priority="30">
      <formula>$I47="Yes"</formula>
    </cfRule>
    <cfRule type="expression" dxfId="151" priority="31">
      <formula>$I47="No"</formula>
    </cfRule>
  </conditionalFormatting>
  <conditionalFormatting sqref="A109:B113">
    <cfRule type="expression" dxfId="150" priority="118">
      <formula>$I54="No"</formula>
    </cfRule>
    <cfRule type="expression" dxfId="149" priority="117">
      <formula>$I54="Yes"</formula>
    </cfRule>
  </conditionalFormatting>
  <conditionalFormatting sqref="A114:B116">
    <cfRule type="expression" dxfId="148" priority="21">
      <formula>$I61="Yes"</formula>
    </cfRule>
    <cfRule type="expression" dxfId="147" priority="22">
      <formula>$I61="No"</formula>
    </cfRule>
  </conditionalFormatting>
  <conditionalFormatting sqref="A117:B122">
    <cfRule type="expression" dxfId="146" priority="3">
      <formula>$I68="Yes"</formula>
    </cfRule>
    <cfRule type="expression" dxfId="145" priority="4">
      <formula>$I68="No"</formula>
    </cfRule>
  </conditionalFormatting>
  <conditionalFormatting sqref="A123:B123">
    <cfRule type="expression" dxfId="144" priority="121">
      <formula>$I78="No"</formula>
    </cfRule>
    <cfRule type="expression" dxfId="143" priority="120">
      <formula>$I78="Yes"</formula>
    </cfRule>
  </conditionalFormatting>
  <conditionalFormatting sqref="C17:C81">
    <cfRule type="expression" dxfId="142" priority="1">
      <formula>$C17="Manual Entry"</formula>
    </cfRule>
  </conditionalFormatting>
  <conditionalFormatting sqref="I17:I25">
    <cfRule type="cellIs" dxfId="141" priority="111" operator="equal">
      <formula>"No"</formula>
    </cfRule>
    <cfRule type="cellIs" dxfId="140" priority="112" operator="equal">
      <formula>"Yes"</formula>
    </cfRule>
  </conditionalFormatting>
  <conditionalFormatting sqref="I28:I32">
    <cfRule type="cellIs" dxfId="139" priority="109" operator="equal">
      <formula>"No"</formula>
    </cfRule>
    <cfRule type="cellIs" dxfId="138" priority="110" operator="equal">
      <formula>"Yes"</formula>
    </cfRule>
  </conditionalFormatting>
  <conditionalFormatting sqref="I35:I39">
    <cfRule type="cellIs" dxfId="137" priority="107" operator="equal">
      <formula>"No"</formula>
    </cfRule>
    <cfRule type="cellIs" dxfId="136" priority="108" operator="equal">
      <formula>"Yes"</formula>
    </cfRule>
  </conditionalFormatting>
  <conditionalFormatting sqref="I41">
    <cfRule type="cellIs" dxfId="135" priority="105" operator="equal">
      <formula>"No"</formula>
    </cfRule>
    <cfRule type="cellIs" dxfId="134" priority="106" operator="equal">
      <formula>"Yes"</formula>
    </cfRule>
  </conditionalFormatting>
  <conditionalFormatting sqref="I47:I52">
    <cfRule type="cellIs" dxfId="133" priority="103" operator="equal">
      <formula>"No"</formula>
    </cfRule>
    <cfRule type="cellIs" dxfId="132" priority="104" operator="equal">
      <formula>"Yes"</formula>
    </cfRule>
  </conditionalFormatting>
  <conditionalFormatting sqref="I54:I58">
    <cfRule type="cellIs" dxfId="131" priority="101" operator="equal">
      <formula>"No"</formula>
    </cfRule>
    <cfRule type="cellIs" dxfId="130" priority="102" operator="equal">
      <formula>"Yes"</formula>
    </cfRule>
  </conditionalFormatting>
  <conditionalFormatting sqref="I61:I63">
    <cfRule type="cellIs" dxfId="129" priority="99" operator="equal">
      <formula>"No"</formula>
    </cfRule>
    <cfRule type="cellIs" dxfId="128" priority="100" operator="equal">
      <formula>"Yes"</formula>
    </cfRule>
  </conditionalFormatting>
  <conditionalFormatting sqref="I68:I73">
    <cfRule type="cellIs" dxfId="127" priority="98" operator="equal">
      <formula>"Yes"</formula>
    </cfRule>
    <cfRule type="cellIs" dxfId="126" priority="97" operator="equal">
      <formula>"No"</formula>
    </cfRule>
  </conditionalFormatting>
  <conditionalFormatting sqref="I78">
    <cfRule type="cellIs" dxfId="125" priority="96" operator="equal">
      <formula>"Yes"</formula>
    </cfRule>
    <cfRule type="cellIs" dxfId="124" priority="95" operator="equal">
      <formula>"No"</formula>
    </cfRule>
  </conditionalFormatting>
  <pageMargins left="0.7" right="0.7" top="0.75" bottom="0.75" header="0.3" footer="0.3"/>
  <ignoredErrors>
    <ignoredError sqref="C17:C39 C78 C54:C76 C41:C52" unlockedFormula="1"/>
    <ignoredError sqref="C77 C53 C40"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5C65-79C5-4349-B336-873CFD8C0B58}">
  <dimension ref="A1:K236"/>
  <sheetViews>
    <sheetView showGridLines="0" topLeftCell="A106" workbookViewId="0">
      <selection activeCell="B130" sqref="B130"/>
    </sheetView>
  </sheetViews>
  <sheetFormatPr defaultColWidth="8.7109375" defaultRowHeight="12.6"/>
  <cols>
    <col min="1" max="1" width="16.140625" style="1" bestFit="1" customWidth="1"/>
    <col min="2" max="2" width="65.140625" style="1" bestFit="1" customWidth="1"/>
    <col min="3" max="4" width="15.7109375" style="109" customWidth="1"/>
    <col min="5" max="8" width="8.7109375" style="109"/>
    <col min="9" max="10" width="9.5703125" style="109" customWidth="1"/>
    <col min="11" max="11" width="11.42578125" style="109" customWidth="1"/>
    <col min="12" max="16384" width="8.7109375" style="109"/>
  </cols>
  <sheetData>
    <row r="1" spans="1:11" ht="14.45" thickBot="1">
      <c r="A1" s="683" t="s">
        <v>648</v>
      </c>
      <c r="B1" s="677"/>
      <c r="C1" s="677"/>
      <c r="D1" s="679"/>
      <c r="E1" s="679"/>
      <c r="F1" s="679"/>
      <c r="G1" s="679"/>
      <c r="H1" s="679"/>
      <c r="I1" s="679"/>
      <c r="J1" s="679"/>
      <c r="K1" s="680"/>
    </row>
    <row r="2" spans="1:11" ht="12.95">
      <c r="A2" s="285" t="s">
        <v>36</v>
      </c>
      <c r="B2" s="373" t="str">
        <f>'FS-Balance Sheet C-1'!B4</f>
        <v>Arizona Complete Health</v>
      </c>
    </row>
    <row r="3" spans="1:11" ht="12.95">
      <c r="A3" s="285" t="s">
        <v>466</v>
      </c>
      <c r="B3" s="644" t="str">
        <f>'Instructions &amp; Audit Report B'!C18</f>
        <v>mm/dd/yyyy</v>
      </c>
    </row>
    <row r="4" spans="1:11">
      <c r="A4" s="109"/>
    </row>
    <row r="5" spans="1:11" ht="12.95">
      <c r="A5" s="107" t="s">
        <v>467</v>
      </c>
    </row>
    <row r="6" spans="1:11" ht="12.95">
      <c r="A6" s="108" t="s">
        <v>649</v>
      </c>
    </row>
    <row r="7" spans="1:11" ht="12.95">
      <c r="A7" s="108" t="s">
        <v>650</v>
      </c>
    </row>
    <row r="8" spans="1:11" ht="12.95">
      <c r="A8" s="108" t="s">
        <v>470</v>
      </c>
    </row>
    <row r="9" spans="1:11" ht="12.95">
      <c r="A9" s="108" t="s">
        <v>471</v>
      </c>
    </row>
    <row r="10" spans="1:11" ht="12.95">
      <c r="A10" s="108" t="s">
        <v>635</v>
      </c>
    </row>
    <row r="11" spans="1:11" ht="12.95" thickBot="1"/>
    <row r="12" spans="1:11" ht="18" customHeight="1">
      <c r="C12" s="1195" t="s">
        <v>636</v>
      </c>
      <c r="D12" s="863" t="s">
        <v>509</v>
      </c>
      <c r="E12" s="3118" t="s">
        <v>651</v>
      </c>
      <c r="F12" s="3116" t="s">
        <v>652</v>
      </c>
      <c r="G12" s="3114" t="s">
        <v>653</v>
      </c>
      <c r="H12" s="3114" t="s">
        <v>654</v>
      </c>
      <c r="I12" s="3114" t="s">
        <v>655</v>
      </c>
      <c r="J12" s="3114" t="s">
        <v>656</v>
      </c>
      <c r="K12" s="3120" t="s">
        <v>641</v>
      </c>
    </row>
    <row r="13" spans="1:11" s="327" customFormat="1" ht="35.25" customHeight="1" thickBot="1">
      <c r="A13" s="324"/>
      <c r="B13" s="325"/>
      <c r="C13" s="1216" t="str">
        <f>IFERROR(EOMONTH(D13,-3),"mm/dd/yyyy")</f>
        <v>mm/dd/yyyy</v>
      </c>
      <c r="D13" s="1217" t="str">
        <f>B3</f>
        <v>mm/dd/yyyy</v>
      </c>
      <c r="E13" s="3119"/>
      <c r="F13" s="3117"/>
      <c r="G13" s="3115"/>
      <c r="H13" s="3115"/>
      <c r="I13" s="3115"/>
      <c r="J13" s="3115"/>
      <c r="K13" s="3121"/>
    </row>
    <row r="14" spans="1:11" s="327" customFormat="1" ht="12.95">
      <c r="A14" s="402"/>
      <c r="B14" s="403" t="s">
        <v>183</v>
      </c>
      <c r="C14" s="1196"/>
      <c r="D14" s="404"/>
      <c r="E14" s="405"/>
      <c r="F14" s="406"/>
      <c r="G14" s="406"/>
      <c r="H14" s="406"/>
      <c r="I14" s="406"/>
      <c r="J14" s="406"/>
      <c r="K14" s="407"/>
    </row>
    <row r="15" spans="1:11" ht="12" customHeight="1">
      <c r="A15" s="109"/>
      <c r="B15" s="109"/>
      <c r="C15" s="1197"/>
      <c r="D15" s="339"/>
      <c r="E15" s="377"/>
      <c r="K15" s="339"/>
    </row>
    <row r="16" spans="1:11" ht="12.95">
      <c r="A16" s="194" t="s">
        <v>185</v>
      </c>
      <c r="B16" s="329" t="s">
        <v>186</v>
      </c>
      <c r="C16" s="1505" cm="1">
        <f t="array" ref="C16">IF($C$13="mm/dd/yyyy",0,IFERROR(_xlfn.XLOOKUP($C$13,'FS-TXIX Income Statement '!$C$5:$F$5,_xlfn.XLOOKUP(A16,'FS-TXIX Income Statement '!$A$8:$A$200,'FS-TXIX Income Statement '!$C$8:$F$200)),"Manual Entry"))</f>
        <v>0</v>
      </c>
      <c r="D16" s="389" cm="1">
        <f t="array" ref="D16">IF($D$13="mm/dd/yyyy",0,_xlfn.XLOOKUP($D$13,'FS-TXIX Income Statement '!$C$5:$F$5,_xlfn.XLOOKUP(A16,'FS-TXIX Income Statement '!$A$8:$A$200,'FS-TXIX Income Statement '!$C$8:$F$200)))</f>
        <v>0</v>
      </c>
      <c r="E16" s="1199"/>
      <c r="F16" s="1200"/>
      <c r="G16" s="1200"/>
      <c r="H16" s="1200"/>
      <c r="I16" s="1200"/>
      <c r="J16" s="1200"/>
      <c r="K16" s="1201"/>
    </row>
    <row r="17" spans="1:11" ht="12" customHeight="1">
      <c r="A17" s="109"/>
      <c r="B17" s="109"/>
      <c r="C17" s="1506"/>
      <c r="D17" s="236"/>
      <c r="E17" s="377"/>
      <c r="K17" s="339"/>
    </row>
    <row r="18" spans="1:11" ht="12.95">
      <c r="A18" s="43"/>
      <c r="B18" s="408" t="s">
        <v>187</v>
      </c>
      <c r="C18" s="1194"/>
      <c r="D18" s="190"/>
      <c r="E18" s="377"/>
      <c r="K18" s="339"/>
    </row>
    <row r="19" spans="1:11" ht="12.95">
      <c r="A19" s="43" t="s">
        <v>188</v>
      </c>
      <c r="B19" s="1" t="s">
        <v>189</v>
      </c>
      <c r="C19" s="1219" cm="1">
        <f t="array" ref="C19">IF($C$13="mm/dd/yyyy",0,IFERROR(_xlfn.XLOOKUP($C$13,'FS-TXIX Income Statement '!$C$5:$F$5,_xlfn.XLOOKUP(A19,'FS-TXIX Income Statement '!$A$8:$A$200,'FS-TXIX Income Statement '!$C$8:$F$200)),"Manual Entry"))</f>
        <v>0</v>
      </c>
      <c r="D19" s="190" cm="1">
        <f t="array" ref="D19">IF($D$13="mm/dd/yyyy",0,_xlfn.XLOOKUP($D$13,'FS-TXIX Income Statement '!$C$5:$F$5,_xlfn.XLOOKUP(A19,'FS-TXIX Income Statement '!$A$8:$A$200,'FS-TXIX Income Statement '!$C$8:$F$200)))</f>
        <v>0</v>
      </c>
      <c r="E19" s="409">
        <f>IF($C$28=0,0,C19/$C$28)</f>
        <v>0</v>
      </c>
      <c r="F19" s="409">
        <f t="shared" ref="F19:F27" si="0">IF($D$28=0,0,D19/$D$28)</f>
        <v>0</v>
      </c>
      <c r="G19" s="410">
        <f t="shared" ref="G19:G27" si="1">IF(OR($C$16=0,$C$16="Manual Entry"),0,C19/$C$16)</f>
        <v>0</v>
      </c>
      <c r="H19" s="410">
        <f t="shared" ref="H19:H27" si="2">IF($D$16=0,0,D19/$D$16)</f>
        <v>0</v>
      </c>
      <c r="I19" s="410">
        <f t="shared" ref="I19:I27" si="3">H19-G19</f>
        <v>0</v>
      </c>
      <c r="J19" s="411">
        <f t="shared" ref="J19:J27" si="4">IF(OR(AND(C19=0,D19=0),C19="Manual Entry"),0%,IF(AND(G19=0,H19&lt;&gt;0),100%,IF(G19&lt;0,(H19+ABS(G19))/ABS(G19),H19/G19-1)))</f>
        <v>0</v>
      </c>
      <c r="K19" s="412" t="str">
        <f t="shared" ref="K19:K27" si="5">IF(OR(AND(J19&gt;=5%,F19&gt;=5%),AND(J19&gt;=5%,E19&gt;=5%),AND(J19&lt;=-5%,F19&lt;=-5%),AND(J19&lt;=-5%,E19&lt;=-5%),AND(J19&gt;=5%,F19&lt;=-5%),AND(J19&lt;=-5%,F19&gt;=5%),AND(J19&gt;=5%,E19&lt;=-5%),AND(J19&lt;=-5%,E19&gt;=5%)),"Yes","No")</f>
        <v>No</v>
      </c>
    </row>
    <row r="20" spans="1:11" ht="12.95">
      <c r="A20" s="43" t="s">
        <v>190</v>
      </c>
      <c r="B20" s="1" t="s">
        <v>191</v>
      </c>
      <c r="C20" s="1219" cm="1">
        <f t="array" ref="C20">IF($C$13="mm/dd/yyyy",0,IFERROR(_xlfn.XLOOKUP($C$13,'FS-TXIX Income Statement '!$C$5:$F$5,_xlfn.XLOOKUP(A20,'FS-TXIX Income Statement '!$A$8:$A$200,'FS-TXIX Income Statement '!$C$8:$F$200)),"Manual Entry"))</f>
        <v>0</v>
      </c>
      <c r="D20" s="190" cm="1">
        <f t="array" ref="D20">IF($D$13="mm/dd/yyyy",0,_xlfn.XLOOKUP($D$13,'FS-TXIX Income Statement '!$C$5:$F$5,_xlfn.XLOOKUP(A20,'FS-TXIX Income Statement '!$A$8:$A$200,'FS-TXIX Income Statement '!$C$8:$F$200)))</f>
        <v>0</v>
      </c>
      <c r="E20" s="409">
        <f t="shared" ref="E20:E27" si="6">IF($C$28=0,0,C20/$C$28)</f>
        <v>0</v>
      </c>
      <c r="F20" s="409">
        <f t="shared" si="0"/>
        <v>0</v>
      </c>
      <c r="G20" s="410">
        <f t="shared" si="1"/>
        <v>0</v>
      </c>
      <c r="H20" s="410">
        <f t="shared" si="2"/>
        <v>0</v>
      </c>
      <c r="I20" s="410">
        <f t="shared" si="3"/>
        <v>0</v>
      </c>
      <c r="J20" s="411">
        <f t="shared" si="4"/>
        <v>0</v>
      </c>
      <c r="K20" s="412" t="str">
        <f t="shared" si="5"/>
        <v>No</v>
      </c>
    </row>
    <row r="21" spans="1:11" ht="12.95">
      <c r="A21" s="43" t="s">
        <v>192</v>
      </c>
      <c r="B21" s="1" t="s">
        <v>193</v>
      </c>
      <c r="C21" s="1219" cm="1">
        <f t="array" ref="C21">IF($C$13="mm/dd/yyyy",0,IFERROR(_xlfn.XLOOKUP($C$13,'FS-TXIX Income Statement '!$C$5:$F$5,_xlfn.XLOOKUP(A21,'FS-TXIX Income Statement '!$A$8:$A$200,'FS-TXIX Income Statement '!$C$8:$F$200)),"Manual Entry"))</f>
        <v>0</v>
      </c>
      <c r="D21" s="190" cm="1">
        <f t="array" ref="D21">IF($D$13="mm/dd/yyyy",0,_xlfn.XLOOKUP($D$13,'FS-TXIX Income Statement '!$C$5:$F$5,_xlfn.XLOOKUP(A21,'FS-TXIX Income Statement '!$A$8:$A$200,'FS-TXIX Income Statement '!$C$8:$F$200)))</f>
        <v>0</v>
      </c>
      <c r="E21" s="409">
        <f t="shared" si="6"/>
        <v>0</v>
      </c>
      <c r="F21" s="409">
        <f t="shared" si="0"/>
        <v>0</v>
      </c>
      <c r="G21" s="410">
        <f t="shared" si="1"/>
        <v>0</v>
      </c>
      <c r="H21" s="410">
        <f t="shared" si="2"/>
        <v>0</v>
      </c>
      <c r="I21" s="410">
        <f t="shared" si="3"/>
        <v>0</v>
      </c>
      <c r="J21" s="411">
        <f t="shared" si="4"/>
        <v>0</v>
      </c>
      <c r="K21" s="412" t="str">
        <f t="shared" si="5"/>
        <v>No</v>
      </c>
    </row>
    <row r="22" spans="1:11" ht="12.95">
      <c r="A22" s="43" t="s">
        <v>194</v>
      </c>
      <c r="B22" s="1" t="s">
        <v>195</v>
      </c>
      <c r="C22" s="1219" cm="1">
        <f t="array" ref="C22">IF($C$13="mm/dd/yyyy",0,IFERROR(_xlfn.XLOOKUP($C$13,'FS-TXIX Income Statement '!$C$5:$F$5,_xlfn.XLOOKUP(A22,'FS-TXIX Income Statement '!$A$8:$A$200,'FS-TXIX Income Statement '!$C$8:$F$200)),"Manual Entry"))</f>
        <v>0</v>
      </c>
      <c r="D22" s="190" cm="1">
        <f t="array" ref="D22">IF($D$13="mm/dd/yyyy",0,_xlfn.XLOOKUP($D$13,'FS-TXIX Income Statement '!$C$5:$F$5,_xlfn.XLOOKUP(A22,'FS-TXIX Income Statement '!$A$8:$A$200,'FS-TXIX Income Statement '!$C$8:$F$200)))</f>
        <v>0</v>
      </c>
      <c r="E22" s="409">
        <f t="shared" si="6"/>
        <v>0</v>
      </c>
      <c r="F22" s="409">
        <f t="shared" si="0"/>
        <v>0</v>
      </c>
      <c r="G22" s="410">
        <f t="shared" si="1"/>
        <v>0</v>
      </c>
      <c r="H22" s="410">
        <f t="shared" si="2"/>
        <v>0</v>
      </c>
      <c r="I22" s="410">
        <f t="shared" si="3"/>
        <v>0</v>
      </c>
      <c r="J22" s="411">
        <f t="shared" si="4"/>
        <v>0</v>
      </c>
      <c r="K22" s="412" t="str">
        <f t="shared" si="5"/>
        <v>No</v>
      </c>
    </row>
    <row r="23" spans="1:11" s="1" customFormat="1" ht="12.95">
      <c r="A23" s="43" t="s">
        <v>196</v>
      </c>
      <c r="B23" s="1" t="s">
        <v>197</v>
      </c>
      <c r="C23" s="1219" cm="1">
        <f t="array" ref="C23">IF($C$13="mm/dd/yyyy",0,IFERROR(_xlfn.XLOOKUP($C$13,'FS-TXIX Income Statement '!$C$5:$F$5,_xlfn.XLOOKUP(A23,'FS-TXIX Income Statement '!$A$8:$A$200,'FS-TXIX Income Statement '!$C$8:$F$200)),"Manual Entry"))</f>
        <v>0</v>
      </c>
      <c r="D23" s="190" cm="1">
        <f t="array" ref="D23">IF($D$13="mm/dd/yyyy",0,_xlfn.XLOOKUP($D$13,'FS-TXIX Income Statement '!$C$5:$F$5,_xlfn.XLOOKUP(A23,'FS-TXIX Income Statement '!$A$8:$A$200,'FS-TXIX Income Statement '!$C$8:$F$200)))</f>
        <v>0</v>
      </c>
      <c r="E23" s="409">
        <f t="shared" si="6"/>
        <v>0</v>
      </c>
      <c r="F23" s="409">
        <f t="shared" si="0"/>
        <v>0</v>
      </c>
      <c r="G23" s="410">
        <f t="shared" si="1"/>
        <v>0</v>
      </c>
      <c r="H23" s="410">
        <f t="shared" si="2"/>
        <v>0</v>
      </c>
      <c r="I23" s="410">
        <f t="shared" si="3"/>
        <v>0</v>
      </c>
      <c r="J23" s="411">
        <f t="shared" si="4"/>
        <v>0</v>
      </c>
      <c r="K23" s="412" t="str">
        <f t="shared" si="5"/>
        <v>No</v>
      </c>
    </row>
    <row r="24" spans="1:11" s="1" customFormat="1" ht="12.95">
      <c r="A24" s="43" t="s">
        <v>198</v>
      </c>
      <c r="B24" s="1" t="s">
        <v>199</v>
      </c>
      <c r="C24" s="1219" cm="1">
        <f t="array" ref="C24">IF($C$13="mm/dd/yyyy",0,IFERROR(_xlfn.XLOOKUP($C$13,'FS-TXIX Income Statement '!$C$5:$F$5,_xlfn.XLOOKUP(A24,'FS-TXIX Income Statement '!$A$8:$A$200,'FS-TXIX Income Statement '!$C$8:$F$200)),"Manual Entry"))</f>
        <v>0</v>
      </c>
      <c r="D24" s="190" cm="1">
        <f t="array" ref="D24">IF($D$13="mm/dd/yyyy",0,_xlfn.XLOOKUP($D$13,'FS-TXIX Income Statement '!$C$5:$F$5,_xlfn.XLOOKUP(A24,'FS-TXIX Income Statement '!$A$8:$A$200,'FS-TXIX Income Statement '!$C$8:$F$200)))</f>
        <v>0</v>
      </c>
      <c r="E24" s="409">
        <f>IF($C$28=0,0,C24/$C$28)</f>
        <v>0</v>
      </c>
      <c r="F24" s="409">
        <f>IF($D$28=0,0,D24/$D$28)</f>
        <v>0</v>
      </c>
      <c r="G24" s="410">
        <f t="shared" si="1"/>
        <v>0</v>
      </c>
      <c r="H24" s="410">
        <f t="shared" si="2"/>
        <v>0</v>
      </c>
      <c r="I24" s="410">
        <f t="shared" si="3"/>
        <v>0</v>
      </c>
      <c r="J24" s="411">
        <f t="shared" si="4"/>
        <v>0</v>
      </c>
      <c r="K24" s="412" t="str">
        <f>IF(OR(AND(J24&gt;=5%,F24&gt;=5%),AND(J24&gt;=5%,E24&gt;=5%),AND(J24&lt;=-5%,F24&lt;=-5%),AND(J24&lt;=-5%,E24&lt;=-5%),AND(J24&gt;=5%,F24&lt;=-5%),AND(J24&lt;=-5%,F24&gt;=5%),AND(J24&gt;=5%,E24&lt;=-5%),AND(J24&lt;=-5%,E24&gt;=5%)),"Yes","No")</f>
        <v>No</v>
      </c>
    </row>
    <row r="25" spans="1:11" s="1" customFormat="1" ht="12.95">
      <c r="A25" s="43" t="s">
        <v>200</v>
      </c>
      <c r="B25" s="1" t="s">
        <v>201</v>
      </c>
      <c r="C25" s="1219" cm="1">
        <f t="array" ref="C25">IF($C$13="mm/dd/yyyy",0,IFERROR(_xlfn.XLOOKUP($C$13,'FS-TXIX Income Statement '!$C$5:$F$5,_xlfn.XLOOKUP(A25,'FS-TXIX Income Statement '!$A$8:$A$200,'FS-TXIX Income Statement '!$C$8:$F$200)),"Manual Entry"))</f>
        <v>0</v>
      </c>
      <c r="D25" s="190" cm="1">
        <f t="array" ref="D25">IF($D$13="mm/dd/yyyy",0,_xlfn.XLOOKUP($D$13,'FS-TXIX Income Statement '!$C$5:$F$5,_xlfn.XLOOKUP(A25,'FS-TXIX Income Statement '!$A$8:$A$200,'FS-TXIX Income Statement '!$C$8:$F$200)))</f>
        <v>0</v>
      </c>
      <c r="E25" s="409">
        <f t="shared" ref="E25" si="7">IF($C$28=0,0,C25/$C$28)</f>
        <v>0</v>
      </c>
      <c r="F25" s="409">
        <f t="shared" ref="F25" si="8">IF($D$28=0,0,D25/$D$28)</f>
        <v>0</v>
      </c>
      <c r="G25" s="410">
        <f t="shared" si="1"/>
        <v>0</v>
      </c>
      <c r="H25" s="410">
        <f t="shared" si="2"/>
        <v>0</v>
      </c>
      <c r="I25" s="410">
        <f t="shared" si="3"/>
        <v>0</v>
      </c>
      <c r="J25" s="411">
        <f t="shared" si="4"/>
        <v>0</v>
      </c>
      <c r="K25" s="412" t="str">
        <f t="shared" ref="K25" si="9">IF(OR(AND(J25&gt;=5%,F25&gt;=5%),AND(J25&gt;=5%,E25&gt;=5%),AND(J25&lt;=-5%,F25&lt;=-5%),AND(J25&lt;=-5%,E25&lt;=-5%),AND(J25&gt;=5%,F25&lt;=-5%),AND(J25&lt;=-5%,F25&gt;=5%),AND(J25&gt;=5%,E25&lt;=-5%),AND(J25&lt;=-5%,E25&gt;=5%)),"Yes","No")</f>
        <v>No</v>
      </c>
    </row>
    <row r="26" spans="1:11" ht="12.95">
      <c r="A26" s="43" t="s">
        <v>202</v>
      </c>
      <c r="B26" s="1" t="s">
        <v>203</v>
      </c>
      <c r="C26" s="1219" cm="1">
        <f t="array" ref="C26">IF($C$13="mm/dd/yyyy",0,IFERROR(_xlfn.XLOOKUP($C$13,'FS-TXIX Income Statement '!$C$5:$F$5,_xlfn.XLOOKUP(A26,'FS-TXIX Income Statement '!$A$8:$A$200,'FS-TXIX Income Statement '!$C$8:$F$200)),"Manual Entry"))</f>
        <v>0</v>
      </c>
      <c r="D26" s="190" cm="1">
        <f t="array" ref="D26">IF($D$13="mm/dd/yyyy",0,_xlfn.XLOOKUP($D$13,'FS-TXIX Income Statement '!$C$5:$F$5,_xlfn.XLOOKUP(A26,'FS-TXIX Income Statement '!$A$8:$A$200,'FS-TXIX Income Statement '!$C$8:$F$200)))</f>
        <v>0</v>
      </c>
      <c r="E26" s="409">
        <f t="shared" si="6"/>
        <v>0</v>
      </c>
      <c r="F26" s="409">
        <f t="shared" si="0"/>
        <v>0</v>
      </c>
      <c r="G26" s="410">
        <f t="shared" si="1"/>
        <v>0</v>
      </c>
      <c r="H26" s="410">
        <f t="shared" si="2"/>
        <v>0</v>
      </c>
      <c r="I26" s="410">
        <f t="shared" si="3"/>
        <v>0</v>
      </c>
      <c r="J26" s="411">
        <f t="shared" si="4"/>
        <v>0</v>
      </c>
      <c r="K26" s="412" t="str">
        <f t="shared" si="5"/>
        <v>No</v>
      </c>
    </row>
    <row r="27" spans="1:11" ht="13.5" thickBot="1">
      <c r="A27" s="43" t="s">
        <v>204</v>
      </c>
      <c r="B27" s="1" t="s">
        <v>205</v>
      </c>
      <c r="C27" s="1507" cm="1">
        <f t="array" ref="C27">IF($C$13="mm/dd/yyyy",0,IFERROR(_xlfn.XLOOKUP($C$13,'FS-TXIX Income Statement '!$C$5:$F$5,_xlfn.XLOOKUP(A27,'FS-TXIX Income Statement '!$A$8:$A$200,'FS-TXIX Income Statement '!$C$8:$F$200)),"Manual Entry"))</f>
        <v>0</v>
      </c>
      <c r="D27" s="315" cm="1">
        <f t="array" ref="D27">IF($D$13="mm/dd/yyyy",0,_xlfn.XLOOKUP($D$13,'FS-TXIX Income Statement '!$C$5:$F$5,_xlfn.XLOOKUP(A27,'FS-TXIX Income Statement '!$A$8:$A$200,'FS-TXIX Income Statement '!$C$8:$F$200)))</f>
        <v>0</v>
      </c>
      <c r="E27" s="409">
        <f t="shared" si="6"/>
        <v>0</v>
      </c>
      <c r="F27" s="409">
        <f t="shared" si="0"/>
        <v>0</v>
      </c>
      <c r="G27" s="410">
        <f t="shared" si="1"/>
        <v>0</v>
      </c>
      <c r="H27" s="410">
        <f t="shared" si="2"/>
        <v>0</v>
      </c>
      <c r="I27" s="410">
        <f t="shared" si="3"/>
        <v>0</v>
      </c>
      <c r="J27" s="411">
        <f t="shared" si="4"/>
        <v>0</v>
      </c>
      <c r="K27" s="412" t="str">
        <f t="shared" si="5"/>
        <v>No</v>
      </c>
    </row>
    <row r="28" spans="1:11" ht="13.5" thickBot="1">
      <c r="A28" s="414">
        <v>49999</v>
      </c>
      <c r="B28" s="346" t="s">
        <v>206</v>
      </c>
      <c r="C28" s="1198">
        <f>SUM(C19:C27)</f>
        <v>0</v>
      </c>
      <c r="D28" s="312">
        <f>SUM(D19:D27)</f>
        <v>0</v>
      </c>
      <c r="E28" s="382"/>
      <c r="F28" s="383"/>
      <c r="G28" s="383"/>
      <c r="H28" s="383"/>
      <c r="I28" s="383"/>
      <c r="J28" s="383"/>
      <c r="K28" s="384"/>
    </row>
    <row r="29" spans="1:11" ht="12.95">
      <c r="A29" s="43"/>
      <c r="B29" s="331" t="s">
        <v>207</v>
      </c>
      <c r="C29" s="1194"/>
      <c r="D29" s="190"/>
      <c r="E29" s="377"/>
      <c r="K29" s="339"/>
    </row>
    <row r="30" spans="1:11" ht="12.95">
      <c r="A30" s="43"/>
      <c r="B30" s="334"/>
      <c r="C30" s="1194"/>
      <c r="D30" s="190"/>
      <c r="E30" s="377"/>
      <c r="K30" s="339"/>
    </row>
    <row r="31" spans="1:11">
      <c r="A31" s="43"/>
      <c r="B31" s="236" t="s">
        <v>208</v>
      </c>
      <c r="C31" s="1194"/>
      <c r="D31" s="190"/>
      <c r="E31" s="377"/>
      <c r="K31" s="339"/>
    </row>
    <row r="32" spans="1:11" ht="13.5" thickBot="1">
      <c r="A32" s="43" t="s">
        <v>209</v>
      </c>
      <c r="B32" s="236" t="s">
        <v>210</v>
      </c>
      <c r="C32" s="1219" cm="1">
        <f t="array" ref="C32">IF($C$13="mm/dd/yyyy",0,IFERROR(_xlfn.XLOOKUP($C$13,'FS-TXIX Income Statement '!$C$5:$F$5,_xlfn.XLOOKUP(A32,'FS-TXIX Income Statement '!$A$8:$A$200,'FS-TXIX Income Statement '!$C$8:$F$200)),"Manual Entry"))</f>
        <v>0</v>
      </c>
      <c r="D32" s="190" cm="1">
        <f t="array" ref="D32">IF($D$13="mm/dd/yyyy",0,_xlfn.XLOOKUP($D$13,'FS-TXIX Income Statement '!$C$5:$F$5,_xlfn.XLOOKUP(A32,'FS-TXIX Income Statement '!$A$8:$A$200,'FS-TXIX Income Statement '!$C$8:$F$200)))</f>
        <v>0</v>
      </c>
      <c r="E32" s="409">
        <f>IF($C$28=0,0,C32/$C$28)</f>
        <v>0</v>
      </c>
      <c r="F32" s="409">
        <f>IF($D$28=0,0,D32/$D$28)</f>
        <v>0</v>
      </c>
      <c r="G32" s="410">
        <f t="shared" ref="G32" si="10">IF(OR($C$16=0,$C$16="Manual Entry"),0,C32/$C$16)</f>
        <v>0</v>
      </c>
      <c r="H32" s="410">
        <f t="shared" ref="H32" si="11">IF($D$16=0,0,D32/$D$16)</f>
        <v>0</v>
      </c>
      <c r="I32" s="410">
        <f t="shared" ref="I32" si="12">H32-G32</f>
        <v>0</v>
      </c>
      <c r="J32" s="411">
        <f t="shared" ref="J32" si="13">IF(OR(AND(C32=0,D32=0),C32="Manual Entry"),0%,IF(AND(G32=0,H32&lt;&gt;0),100%,IF(G32&lt;0,(H32+ABS(G32))/ABS(G32),H32/G32-1)))</f>
        <v>0</v>
      </c>
      <c r="K32" s="412" t="str">
        <f>IF(OR(AND(J32&gt;=5%,F32&gt;=5%),AND(J32&gt;=5%,E32&gt;=5%),AND(J32&lt;=-5%,F32&lt;=-5%),AND(J32&lt;=-5%,E32&lt;=-5%),AND(J32&gt;=5%,F32&lt;=-5%),AND(J32&lt;=-5%,F32&gt;=5%),AND(J32&gt;=5%,E32&lt;=-5%),AND(J32&lt;=-5%,E32&gt;=5%)),"Yes","No")</f>
        <v>No</v>
      </c>
    </row>
    <row r="33" spans="1:11" ht="13.5" thickBot="1">
      <c r="A33" s="414">
        <v>50199</v>
      </c>
      <c r="B33" s="346" t="s">
        <v>211</v>
      </c>
      <c r="C33" s="1198">
        <f>SUM(C32)</f>
        <v>0</v>
      </c>
      <c r="D33" s="312">
        <f>SUM(D32)</f>
        <v>0</v>
      </c>
      <c r="E33" s="382"/>
      <c r="F33" s="383"/>
      <c r="G33" s="383"/>
      <c r="H33" s="383"/>
      <c r="I33" s="383"/>
      <c r="J33" s="383"/>
      <c r="K33" s="384"/>
    </row>
    <row r="34" spans="1:11">
      <c r="A34" s="43"/>
      <c r="B34" s="236" t="s">
        <v>212</v>
      </c>
      <c r="C34" s="1194"/>
      <c r="D34" s="190"/>
      <c r="E34" s="377"/>
      <c r="K34" s="339"/>
    </row>
    <row r="35" spans="1:11" ht="12.95">
      <c r="A35" s="43" t="s">
        <v>213</v>
      </c>
      <c r="B35" s="236" t="s">
        <v>214</v>
      </c>
      <c r="C35" s="1219" cm="1">
        <f t="array" ref="C35">IF($C$13="mm/dd/yyyy",0,IFERROR(_xlfn.XLOOKUP($C$13,'FS-TXIX Income Statement '!$C$5:$F$5,_xlfn.XLOOKUP(A35,'FS-TXIX Income Statement '!$A$8:$A$200,'FS-TXIX Income Statement '!$C$8:$F$200)),"Manual Entry"))</f>
        <v>0</v>
      </c>
      <c r="D35" s="190" cm="1">
        <f t="array" ref="D35">IF($D$13="mm/dd/yyyy",0,_xlfn.XLOOKUP($D$13,'FS-TXIX Income Statement '!$C$5:$F$5,_xlfn.XLOOKUP(A35,'FS-TXIX Income Statement '!$A$8:$A$200,'FS-TXIX Income Statement '!$C$8:$F$200)))</f>
        <v>0</v>
      </c>
      <c r="E35" s="409">
        <f>IF($C$28=0,0,C35/$C$28)</f>
        <v>0</v>
      </c>
      <c r="F35" s="409">
        <f>IF($D$28=0,0,D35/$D$28)</f>
        <v>0</v>
      </c>
      <c r="G35" s="410">
        <f t="shared" ref="G35:G38" si="14">IF(OR($C$16=0,$C$16="Manual Entry"),0,C35/$C$16)</f>
        <v>0</v>
      </c>
      <c r="H35" s="410">
        <f t="shared" ref="H35:H38" si="15">IF($D$16=0,0,D35/$D$16)</f>
        <v>0</v>
      </c>
      <c r="I35" s="410">
        <f t="shared" ref="I35:I38" si="16">H35-G35</f>
        <v>0</v>
      </c>
      <c r="J35" s="411">
        <f t="shared" ref="J35:J38" si="17">IF(OR(AND(C35=0,D35=0),C35="Manual Entry"),0%,IF(AND(G35=0,H35&lt;&gt;0),100%,IF(G35&lt;0,(H35+ABS(G35))/ABS(G35),H35/G35-1)))</f>
        <v>0</v>
      </c>
      <c r="K35" s="412" t="str">
        <f>IF(OR(AND(J35&gt;=5%,F35&gt;=5%),AND(J35&gt;=5%,E35&gt;=5%),AND(J35&lt;=-5%,F35&lt;=-5%),AND(J35&lt;=-5%,E35&lt;=-5%),AND(J35&gt;=5%,F35&lt;=-5%),AND(J35&lt;=-5%,F35&gt;=5%),AND(J35&gt;=5%,E35&lt;=-5%),AND(J35&lt;=-5%,E35&gt;=5%)),"Yes","No")</f>
        <v>No</v>
      </c>
    </row>
    <row r="36" spans="1:11" ht="12.95">
      <c r="A36" s="43" t="s">
        <v>215</v>
      </c>
      <c r="B36" s="236" t="s">
        <v>216</v>
      </c>
      <c r="C36" s="1219" cm="1">
        <f t="array" ref="C36">IF($C$13="mm/dd/yyyy",0,IFERROR(_xlfn.XLOOKUP($C$13,'FS-TXIX Income Statement '!$C$5:$F$5,_xlfn.XLOOKUP(A36,'FS-TXIX Income Statement '!$A$8:$A$200,'FS-TXIX Income Statement '!$C$8:$F$200)),"Manual Entry"))</f>
        <v>0</v>
      </c>
      <c r="D36" s="190" cm="1">
        <f t="array" ref="D36">IF($D$13="mm/dd/yyyy",0,_xlfn.XLOOKUP($D$13,'FS-TXIX Income Statement '!$C$5:$F$5,_xlfn.XLOOKUP(A36,'FS-TXIX Income Statement '!$A$8:$A$200,'FS-TXIX Income Statement '!$C$8:$F$200)))</f>
        <v>0</v>
      </c>
      <c r="E36" s="409">
        <f>IF($C$28=0,0,C36/$C$28)</f>
        <v>0</v>
      </c>
      <c r="F36" s="409">
        <f>IF($D$28=0,0,D36/$D$28)</f>
        <v>0</v>
      </c>
      <c r="G36" s="410">
        <f t="shared" si="14"/>
        <v>0</v>
      </c>
      <c r="H36" s="410">
        <f t="shared" si="15"/>
        <v>0</v>
      </c>
      <c r="I36" s="410">
        <f t="shared" si="16"/>
        <v>0</v>
      </c>
      <c r="J36" s="411">
        <f t="shared" si="17"/>
        <v>0</v>
      </c>
      <c r="K36" s="412" t="str">
        <f>IF(OR(AND(J36&gt;=5%,F36&gt;=5%),AND(J36&gt;=5%,E36&gt;=5%),AND(J36&lt;=-5%,F36&lt;=-5%),AND(J36&lt;=-5%,E36&lt;=-5%),AND(J36&gt;=5%,F36&lt;=-5%),AND(J36&lt;=-5%,F36&gt;=5%),AND(J36&gt;=5%,E36&lt;=-5%),AND(J36&lt;=-5%,E36&gt;=5%)),"Yes","No")</f>
        <v>No</v>
      </c>
    </row>
    <row r="37" spans="1:11" ht="12.95">
      <c r="A37" s="43" t="s">
        <v>217</v>
      </c>
      <c r="B37" s="236" t="s">
        <v>218</v>
      </c>
      <c r="C37" s="1219" cm="1">
        <f t="array" ref="C37">IF($C$13="mm/dd/yyyy",0,IFERROR(_xlfn.XLOOKUP($C$13,'FS-TXIX Income Statement '!$C$5:$F$5,_xlfn.XLOOKUP(A37,'FS-TXIX Income Statement '!$A$8:$A$200,'FS-TXIX Income Statement '!$C$8:$F$200)),"Manual Entry"))</f>
        <v>0</v>
      </c>
      <c r="D37" s="190" cm="1">
        <f t="array" ref="D37">IF($D$13="mm/dd/yyyy",0,_xlfn.XLOOKUP($D$13,'FS-TXIX Income Statement '!$C$5:$F$5,_xlfn.XLOOKUP(A37,'FS-TXIX Income Statement '!$A$8:$A$200,'FS-TXIX Income Statement '!$C$8:$F$200)))</f>
        <v>0</v>
      </c>
      <c r="E37" s="409">
        <f>IF($C$28=0,0,C37/$C$28)</f>
        <v>0</v>
      </c>
      <c r="F37" s="409">
        <f>IF($D$28=0,0,D37/$D$28)</f>
        <v>0</v>
      </c>
      <c r="G37" s="410">
        <f t="shared" si="14"/>
        <v>0</v>
      </c>
      <c r="H37" s="410">
        <f t="shared" si="15"/>
        <v>0</v>
      </c>
      <c r="I37" s="410">
        <f t="shared" si="16"/>
        <v>0</v>
      </c>
      <c r="J37" s="411">
        <f t="shared" si="17"/>
        <v>0</v>
      </c>
      <c r="K37" s="412" t="str">
        <f>IF(OR(AND(J37&gt;=5%,F37&gt;=5%),AND(J37&gt;=5%,E37&gt;=5%),AND(J37&lt;=-5%,F37&lt;=-5%),AND(J37&lt;=-5%,E37&lt;=-5%),AND(J37&gt;=5%,F37&lt;=-5%),AND(J37&lt;=-5%,F37&gt;=5%),AND(J37&gt;=5%,E37&lt;=-5%),AND(J37&lt;=-5%,E37&gt;=5%)),"Yes","No")</f>
        <v>No</v>
      </c>
    </row>
    <row r="38" spans="1:11" ht="13.5" thickBot="1">
      <c r="A38" s="43" t="s">
        <v>219</v>
      </c>
      <c r="B38" s="236" t="s">
        <v>220</v>
      </c>
      <c r="C38" s="1219" cm="1">
        <f t="array" ref="C38">IF($C$13="mm/dd/yyyy",0,IFERROR(_xlfn.XLOOKUP($C$13,'FS-TXIX Income Statement '!$C$5:$F$5,_xlfn.XLOOKUP(A38,'FS-TXIX Income Statement '!$A$8:$A$200,'FS-TXIX Income Statement '!$C$8:$F$200)),"Manual Entry"))</f>
        <v>0</v>
      </c>
      <c r="D38" s="190" cm="1">
        <f t="array" ref="D38">IF($D$13="mm/dd/yyyy",0,_xlfn.XLOOKUP($D$13,'FS-TXIX Income Statement '!$C$5:$F$5,_xlfn.XLOOKUP(A38,'FS-TXIX Income Statement '!$A$8:$A$200,'FS-TXIX Income Statement '!$C$8:$F$200)))</f>
        <v>0</v>
      </c>
      <c r="E38" s="409">
        <f>IF($C$28=0,0,C38/$C$28)</f>
        <v>0</v>
      </c>
      <c r="F38" s="409">
        <f>IF($D$28=0,0,D38/$D$28)</f>
        <v>0</v>
      </c>
      <c r="G38" s="410">
        <f t="shared" si="14"/>
        <v>0</v>
      </c>
      <c r="H38" s="410">
        <f t="shared" si="15"/>
        <v>0</v>
      </c>
      <c r="I38" s="410">
        <f t="shared" si="16"/>
        <v>0</v>
      </c>
      <c r="J38" s="411">
        <f t="shared" si="17"/>
        <v>0</v>
      </c>
      <c r="K38" s="412" t="str">
        <f>IF(OR(AND(J38&gt;=5%,F38&gt;=5%),AND(J38&gt;=5%,E38&gt;=5%),AND(J38&lt;=-5%,F38&lt;=-5%),AND(J38&lt;=-5%,E38&lt;=-5%),AND(J38&gt;=5%,F38&lt;=-5%),AND(J38&lt;=-5%,F38&gt;=5%),AND(J38&gt;=5%,E38&lt;=-5%),AND(J38&lt;=-5%,E38&gt;=5%)),"Yes","No")</f>
        <v>No</v>
      </c>
    </row>
    <row r="39" spans="1:11" ht="13.5" thickBot="1">
      <c r="A39" s="414">
        <v>50299</v>
      </c>
      <c r="B39" s="346" t="s">
        <v>221</v>
      </c>
      <c r="C39" s="1198">
        <f>SUM(C35:C38)</f>
        <v>0</v>
      </c>
      <c r="D39" s="312">
        <f>SUM(D35:D38)</f>
        <v>0</v>
      </c>
      <c r="E39" s="382"/>
      <c r="F39" s="383"/>
      <c r="G39" s="383"/>
      <c r="H39" s="383"/>
      <c r="I39" s="383"/>
      <c r="J39" s="383"/>
      <c r="K39" s="384"/>
    </row>
    <row r="40" spans="1:11">
      <c r="A40" s="43"/>
      <c r="B40" s="236" t="s">
        <v>222</v>
      </c>
      <c r="C40" s="1194"/>
      <c r="D40" s="190"/>
      <c r="E40" s="377"/>
      <c r="K40" s="339"/>
    </row>
    <row r="41" spans="1:11" ht="12.95">
      <c r="A41" s="43" t="s">
        <v>223</v>
      </c>
      <c r="B41" s="236" t="s">
        <v>224</v>
      </c>
      <c r="C41" s="1219" cm="1">
        <f t="array" ref="C41">IF($C$13="mm/dd/yyyy",0,IFERROR(_xlfn.XLOOKUP($C$13,'FS-TXIX Income Statement '!$C$5:$F$5,_xlfn.XLOOKUP(A41,'FS-TXIX Income Statement '!$A$8:$A$200,'FS-TXIX Income Statement '!$C$8:$F$200)),"Manual Entry"))</f>
        <v>0</v>
      </c>
      <c r="D41" s="190" cm="1">
        <f t="array" ref="D41">IF($D$13="mm/dd/yyyy",0,_xlfn.XLOOKUP($D$13,'FS-TXIX Income Statement '!$C$5:$F$5,_xlfn.XLOOKUP(A41,'FS-TXIX Income Statement '!$A$8:$A$200,'FS-TXIX Income Statement '!$C$8:$F$200)))</f>
        <v>0</v>
      </c>
      <c r="E41" s="409">
        <f t="shared" ref="E41:E53" si="18">IF($C$28=0,0,C41/$C$28)</f>
        <v>0</v>
      </c>
      <c r="F41" s="409">
        <f t="shared" ref="F41:F53" si="19">IF($D$28=0,0,D41/$D$28)</f>
        <v>0</v>
      </c>
      <c r="G41" s="410">
        <f t="shared" ref="G41:G53" si="20">IF(OR($C$16=0,$C$16="Manual Entry"),0,C41/$C$16)</f>
        <v>0</v>
      </c>
      <c r="H41" s="410">
        <f t="shared" ref="H41:H53" si="21">IF($D$16=0,0,D41/$D$16)</f>
        <v>0</v>
      </c>
      <c r="I41" s="410">
        <f t="shared" ref="I41:I53" si="22">H41-G41</f>
        <v>0</v>
      </c>
      <c r="J41" s="411">
        <f t="shared" ref="J41:J53" si="23">IF(OR(AND(C41=0,D41=0),C41="Manual Entry"),0%,IF(AND(G41=0,H41&lt;&gt;0),100%,IF(G41&lt;0,(H41+ABS(G41))/ABS(G41),H41/G41-1)))</f>
        <v>0</v>
      </c>
      <c r="K41" s="412" t="str">
        <f t="shared" ref="K41:K53" si="24">IF(OR(AND(J41&gt;=5%,F41&gt;=5%),AND(J41&gt;=5%,E41&gt;=5%),AND(J41&lt;=-5%,F41&lt;=-5%),AND(J41&lt;=-5%,E41&lt;=-5%),AND(J41&gt;=5%,F41&lt;=-5%),AND(J41&lt;=-5%,F41&gt;=5%),AND(J41&gt;=5%,E41&lt;=-5%),AND(J41&lt;=-5%,E41&gt;=5%)),"Yes","No")</f>
        <v>No</v>
      </c>
    </row>
    <row r="42" spans="1:11" ht="12.95">
      <c r="A42" s="43" t="s">
        <v>225</v>
      </c>
      <c r="B42" s="236" t="s">
        <v>226</v>
      </c>
      <c r="C42" s="1219" cm="1">
        <f t="array" ref="C42">IF($C$13="mm/dd/yyyy",0,IFERROR(_xlfn.XLOOKUP($C$13,'FS-TXIX Income Statement '!$C$5:$F$5,_xlfn.XLOOKUP(A42,'FS-TXIX Income Statement '!$A$8:$A$200,'FS-TXIX Income Statement '!$C$8:$F$200)),"Manual Entry"))</f>
        <v>0</v>
      </c>
      <c r="D42" s="190" cm="1">
        <f t="array" ref="D42">IF($D$13="mm/dd/yyyy",0,_xlfn.XLOOKUP($D$13,'FS-TXIX Income Statement '!$C$5:$F$5,_xlfn.XLOOKUP(A42,'FS-TXIX Income Statement '!$A$8:$A$200,'FS-TXIX Income Statement '!$C$8:$F$200)))</f>
        <v>0</v>
      </c>
      <c r="E42" s="409">
        <f t="shared" si="18"/>
        <v>0</v>
      </c>
      <c r="F42" s="409">
        <f t="shared" si="19"/>
        <v>0</v>
      </c>
      <c r="G42" s="410">
        <f t="shared" si="20"/>
        <v>0</v>
      </c>
      <c r="H42" s="410">
        <f t="shared" si="21"/>
        <v>0</v>
      </c>
      <c r="I42" s="410">
        <f t="shared" si="22"/>
        <v>0</v>
      </c>
      <c r="J42" s="411">
        <f t="shared" si="23"/>
        <v>0</v>
      </c>
      <c r="K42" s="412" t="str">
        <f t="shared" si="24"/>
        <v>No</v>
      </c>
    </row>
    <row r="43" spans="1:11" ht="12.95">
      <c r="A43" s="43" t="s">
        <v>227</v>
      </c>
      <c r="B43" s="236" t="s">
        <v>228</v>
      </c>
      <c r="C43" s="1219" cm="1">
        <f t="array" ref="C43">IF($C$13="mm/dd/yyyy",0,IFERROR(_xlfn.XLOOKUP($C$13,'FS-TXIX Income Statement '!$C$5:$F$5,_xlfn.XLOOKUP(A43,'FS-TXIX Income Statement '!$A$8:$A$200,'FS-TXIX Income Statement '!$C$8:$F$200)),"Manual Entry"))</f>
        <v>0</v>
      </c>
      <c r="D43" s="190" cm="1">
        <f t="array" ref="D43">IF($D$13="mm/dd/yyyy",0,_xlfn.XLOOKUP($D$13,'FS-TXIX Income Statement '!$C$5:$F$5,_xlfn.XLOOKUP(A43,'FS-TXIX Income Statement '!$A$8:$A$200,'FS-TXIX Income Statement '!$C$8:$F$200)))</f>
        <v>0</v>
      </c>
      <c r="E43" s="409">
        <f t="shared" si="18"/>
        <v>0</v>
      </c>
      <c r="F43" s="409">
        <f t="shared" si="19"/>
        <v>0</v>
      </c>
      <c r="G43" s="410">
        <f t="shared" si="20"/>
        <v>0</v>
      </c>
      <c r="H43" s="410">
        <f t="shared" si="21"/>
        <v>0</v>
      </c>
      <c r="I43" s="410">
        <f t="shared" si="22"/>
        <v>0</v>
      </c>
      <c r="J43" s="411">
        <f t="shared" si="23"/>
        <v>0</v>
      </c>
      <c r="K43" s="412" t="str">
        <f t="shared" si="24"/>
        <v>No</v>
      </c>
    </row>
    <row r="44" spans="1:11" ht="12.95">
      <c r="A44" s="43" t="s">
        <v>229</v>
      </c>
      <c r="B44" s="236" t="s">
        <v>230</v>
      </c>
      <c r="C44" s="1219" cm="1">
        <f t="array" ref="C44">IF($C$13="mm/dd/yyyy",0,IFERROR(_xlfn.XLOOKUP($C$13,'FS-TXIX Income Statement '!$C$5:$F$5,_xlfn.XLOOKUP(A44,'FS-TXIX Income Statement '!$A$8:$A$200,'FS-TXIX Income Statement '!$C$8:$F$200)),"Manual Entry"))</f>
        <v>0</v>
      </c>
      <c r="D44" s="190" cm="1">
        <f t="array" ref="D44">IF($D$13="mm/dd/yyyy",0,_xlfn.XLOOKUP($D$13,'FS-TXIX Income Statement '!$C$5:$F$5,_xlfn.XLOOKUP(A44,'FS-TXIX Income Statement '!$A$8:$A$200,'FS-TXIX Income Statement '!$C$8:$F$200)))</f>
        <v>0</v>
      </c>
      <c r="E44" s="409">
        <f t="shared" si="18"/>
        <v>0</v>
      </c>
      <c r="F44" s="409">
        <f t="shared" si="19"/>
        <v>0</v>
      </c>
      <c r="G44" s="410">
        <f t="shared" si="20"/>
        <v>0</v>
      </c>
      <c r="H44" s="410">
        <f t="shared" si="21"/>
        <v>0</v>
      </c>
      <c r="I44" s="410">
        <f t="shared" si="22"/>
        <v>0</v>
      </c>
      <c r="J44" s="411">
        <f t="shared" si="23"/>
        <v>0</v>
      </c>
      <c r="K44" s="412" t="str">
        <f t="shared" si="24"/>
        <v>No</v>
      </c>
    </row>
    <row r="45" spans="1:11" ht="12.95">
      <c r="A45" s="43" t="s">
        <v>231</v>
      </c>
      <c r="B45" s="236" t="s">
        <v>232</v>
      </c>
      <c r="C45" s="1219" cm="1">
        <f t="array" ref="C45">IF($C$13="mm/dd/yyyy",0,IFERROR(_xlfn.XLOOKUP($C$13,'FS-TXIX Income Statement '!$C$5:$F$5,_xlfn.XLOOKUP(A45,'FS-TXIX Income Statement '!$A$8:$A$200,'FS-TXIX Income Statement '!$C$8:$F$200)),"Manual Entry"))</f>
        <v>0</v>
      </c>
      <c r="D45" s="190" cm="1">
        <f t="array" ref="D45">IF($D$13="mm/dd/yyyy",0,_xlfn.XLOOKUP($D$13,'FS-TXIX Income Statement '!$C$5:$F$5,_xlfn.XLOOKUP(A45,'FS-TXIX Income Statement '!$A$8:$A$200,'FS-TXIX Income Statement '!$C$8:$F$200)))</f>
        <v>0</v>
      </c>
      <c r="E45" s="409">
        <f t="shared" si="18"/>
        <v>0</v>
      </c>
      <c r="F45" s="409">
        <f t="shared" si="19"/>
        <v>0</v>
      </c>
      <c r="G45" s="410">
        <f t="shared" si="20"/>
        <v>0</v>
      </c>
      <c r="H45" s="410">
        <f t="shared" si="21"/>
        <v>0</v>
      </c>
      <c r="I45" s="410">
        <f t="shared" si="22"/>
        <v>0</v>
      </c>
      <c r="J45" s="411">
        <f t="shared" si="23"/>
        <v>0</v>
      </c>
      <c r="K45" s="412" t="str">
        <f t="shared" si="24"/>
        <v>No</v>
      </c>
    </row>
    <row r="46" spans="1:11" ht="12.95">
      <c r="A46" s="43" t="s">
        <v>233</v>
      </c>
      <c r="B46" s="236" t="s">
        <v>234</v>
      </c>
      <c r="C46" s="1219" cm="1">
        <f t="array" ref="C46">IF($C$13="mm/dd/yyyy",0,IFERROR(_xlfn.XLOOKUP($C$13,'FS-TXIX Income Statement '!$C$5:$F$5,_xlfn.XLOOKUP(A46,'FS-TXIX Income Statement '!$A$8:$A$200,'FS-TXIX Income Statement '!$C$8:$F$200)),"Manual Entry"))</f>
        <v>0</v>
      </c>
      <c r="D46" s="190" cm="1">
        <f t="array" ref="D46">IF($D$13="mm/dd/yyyy",0,_xlfn.XLOOKUP($D$13,'FS-TXIX Income Statement '!$C$5:$F$5,_xlfn.XLOOKUP(A46,'FS-TXIX Income Statement '!$A$8:$A$200,'FS-TXIX Income Statement '!$C$8:$F$200)))</f>
        <v>0</v>
      </c>
      <c r="E46" s="409">
        <f t="shared" si="18"/>
        <v>0</v>
      </c>
      <c r="F46" s="409">
        <f t="shared" si="19"/>
        <v>0</v>
      </c>
      <c r="G46" s="410">
        <f t="shared" si="20"/>
        <v>0</v>
      </c>
      <c r="H46" s="410">
        <f t="shared" si="21"/>
        <v>0</v>
      </c>
      <c r="I46" s="410">
        <f t="shared" si="22"/>
        <v>0</v>
      </c>
      <c r="J46" s="411">
        <f t="shared" si="23"/>
        <v>0</v>
      </c>
      <c r="K46" s="412" t="str">
        <f t="shared" si="24"/>
        <v>No</v>
      </c>
    </row>
    <row r="47" spans="1:11" ht="12.95">
      <c r="A47" s="43" t="s">
        <v>235</v>
      </c>
      <c r="B47" s="236" t="s">
        <v>236</v>
      </c>
      <c r="C47" s="1219" cm="1">
        <f t="array" ref="C47">IF($C$13="mm/dd/yyyy",0,IFERROR(_xlfn.XLOOKUP($C$13,'FS-TXIX Income Statement '!$C$5:$F$5,_xlfn.XLOOKUP(A47,'FS-TXIX Income Statement '!$A$8:$A$200,'FS-TXIX Income Statement '!$C$8:$F$200)),"Manual Entry"))</f>
        <v>0</v>
      </c>
      <c r="D47" s="190" cm="1">
        <f t="array" ref="D47">IF($D$13="mm/dd/yyyy",0,_xlfn.XLOOKUP($D$13,'FS-TXIX Income Statement '!$C$5:$F$5,_xlfn.XLOOKUP(A47,'FS-TXIX Income Statement '!$A$8:$A$200,'FS-TXIX Income Statement '!$C$8:$F$200)))</f>
        <v>0</v>
      </c>
      <c r="E47" s="409">
        <f t="shared" si="18"/>
        <v>0</v>
      </c>
      <c r="F47" s="409">
        <f t="shared" si="19"/>
        <v>0</v>
      </c>
      <c r="G47" s="410">
        <f t="shared" si="20"/>
        <v>0</v>
      </c>
      <c r="H47" s="410">
        <f t="shared" si="21"/>
        <v>0</v>
      </c>
      <c r="I47" s="410">
        <f t="shared" si="22"/>
        <v>0</v>
      </c>
      <c r="J47" s="411">
        <f t="shared" si="23"/>
        <v>0</v>
      </c>
      <c r="K47" s="412" t="str">
        <f t="shared" si="24"/>
        <v>No</v>
      </c>
    </row>
    <row r="48" spans="1:11" ht="12.95">
      <c r="A48" s="43" t="s">
        <v>237</v>
      </c>
      <c r="B48" s="236" t="s">
        <v>238</v>
      </c>
      <c r="C48" s="1219" cm="1">
        <f t="array" ref="C48">IF($C$13="mm/dd/yyyy",0,IFERROR(_xlfn.XLOOKUP($C$13,'FS-TXIX Income Statement '!$C$5:$F$5,_xlfn.XLOOKUP(A48,'FS-TXIX Income Statement '!$A$8:$A$200,'FS-TXIX Income Statement '!$C$8:$F$200)),"Manual Entry"))</f>
        <v>0</v>
      </c>
      <c r="D48" s="190" cm="1">
        <f t="array" ref="D48">IF($D$13="mm/dd/yyyy",0,_xlfn.XLOOKUP($D$13,'FS-TXIX Income Statement '!$C$5:$F$5,_xlfn.XLOOKUP(A48,'FS-TXIX Income Statement '!$A$8:$A$200,'FS-TXIX Income Statement '!$C$8:$F$200)))</f>
        <v>0</v>
      </c>
      <c r="E48" s="409">
        <f t="shared" si="18"/>
        <v>0</v>
      </c>
      <c r="F48" s="409">
        <f t="shared" si="19"/>
        <v>0</v>
      </c>
      <c r="G48" s="410">
        <f t="shared" si="20"/>
        <v>0</v>
      </c>
      <c r="H48" s="410">
        <f t="shared" si="21"/>
        <v>0</v>
      </c>
      <c r="I48" s="410">
        <f t="shared" si="22"/>
        <v>0</v>
      </c>
      <c r="J48" s="411">
        <f t="shared" si="23"/>
        <v>0</v>
      </c>
      <c r="K48" s="412" t="str">
        <f t="shared" si="24"/>
        <v>No</v>
      </c>
    </row>
    <row r="49" spans="1:11" ht="12.95">
      <c r="A49" s="43" t="s">
        <v>239</v>
      </c>
      <c r="B49" s="236" t="s">
        <v>240</v>
      </c>
      <c r="C49" s="1219" cm="1">
        <f t="array" ref="C49">IF($C$13="mm/dd/yyyy",0,IFERROR(_xlfn.XLOOKUP($C$13,'FS-TXIX Income Statement '!$C$5:$F$5,_xlfn.XLOOKUP(A49,'FS-TXIX Income Statement '!$A$8:$A$200,'FS-TXIX Income Statement '!$C$8:$F$200)),"Manual Entry"))</f>
        <v>0</v>
      </c>
      <c r="D49" s="190" cm="1">
        <f t="array" ref="D49">IF($D$13="mm/dd/yyyy",0,_xlfn.XLOOKUP($D$13,'FS-TXIX Income Statement '!$C$5:$F$5,_xlfn.XLOOKUP(A49,'FS-TXIX Income Statement '!$A$8:$A$200,'FS-TXIX Income Statement '!$C$8:$F$200)))</f>
        <v>0</v>
      </c>
      <c r="E49" s="409">
        <f t="shared" si="18"/>
        <v>0</v>
      </c>
      <c r="F49" s="409">
        <f t="shared" si="19"/>
        <v>0</v>
      </c>
      <c r="G49" s="410">
        <f t="shared" si="20"/>
        <v>0</v>
      </c>
      <c r="H49" s="410">
        <f t="shared" si="21"/>
        <v>0</v>
      </c>
      <c r="I49" s="410">
        <f t="shared" si="22"/>
        <v>0</v>
      </c>
      <c r="J49" s="411">
        <f t="shared" si="23"/>
        <v>0</v>
      </c>
      <c r="K49" s="412" t="str">
        <f t="shared" si="24"/>
        <v>No</v>
      </c>
    </row>
    <row r="50" spans="1:11" ht="12.95">
      <c r="A50" s="43" t="s">
        <v>241</v>
      </c>
      <c r="B50" s="236" t="s">
        <v>242</v>
      </c>
      <c r="C50" s="1219" cm="1">
        <f t="array" ref="C50">IF($C$13="mm/dd/yyyy",0,IFERROR(_xlfn.XLOOKUP($C$13,'FS-TXIX Income Statement '!$C$5:$F$5,_xlfn.XLOOKUP(A50,'FS-TXIX Income Statement '!$A$8:$A$200,'FS-TXIX Income Statement '!$C$8:$F$200)),"Manual Entry"))</f>
        <v>0</v>
      </c>
      <c r="D50" s="190" cm="1">
        <f t="array" ref="D50">IF($D$13="mm/dd/yyyy",0,_xlfn.XLOOKUP($D$13,'FS-TXIX Income Statement '!$C$5:$F$5,_xlfn.XLOOKUP(A50,'FS-TXIX Income Statement '!$A$8:$A$200,'FS-TXIX Income Statement '!$C$8:$F$200)))</f>
        <v>0</v>
      </c>
      <c r="E50" s="409">
        <f t="shared" si="18"/>
        <v>0</v>
      </c>
      <c r="F50" s="409">
        <f t="shared" si="19"/>
        <v>0</v>
      </c>
      <c r="G50" s="410">
        <f t="shared" si="20"/>
        <v>0</v>
      </c>
      <c r="H50" s="410">
        <f t="shared" si="21"/>
        <v>0</v>
      </c>
      <c r="I50" s="410">
        <f t="shared" si="22"/>
        <v>0</v>
      </c>
      <c r="J50" s="411">
        <f t="shared" si="23"/>
        <v>0</v>
      </c>
      <c r="K50" s="412" t="str">
        <f t="shared" si="24"/>
        <v>No</v>
      </c>
    </row>
    <row r="51" spans="1:11" ht="12.95">
      <c r="A51" s="43" t="s">
        <v>243</v>
      </c>
      <c r="B51" s="236" t="s">
        <v>244</v>
      </c>
      <c r="C51" s="1219" cm="1">
        <f t="array" ref="C51">IF($C$13="mm/dd/yyyy",0,IFERROR(_xlfn.XLOOKUP($C$13,'FS-TXIX Income Statement '!$C$5:$F$5,_xlfn.XLOOKUP(A51,'FS-TXIX Income Statement '!$A$8:$A$200,'FS-TXIX Income Statement '!$C$8:$F$200)),"Manual Entry"))</f>
        <v>0</v>
      </c>
      <c r="D51" s="190" cm="1">
        <f t="array" ref="D51">IF($D$13="mm/dd/yyyy",0,_xlfn.XLOOKUP($D$13,'FS-TXIX Income Statement '!$C$5:$F$5,_xlfn.XLOOKUP(A51,'FS-TXIX Income Statement '!$A$8:$A$200,'FS-TXIX Income Statement '!$C$8:$F$200)))</f>
        <v>0</v>
      </c>
      <c r="E51" s="409">
        <f t="shared" ref="E51:E52" si="25">IF($C$28=0,0,C51/$C$28)</f>
        <v>0</v>
      </c>
      <c r="F51" s="409">
        <f t="shared" ref="F51:F52" si="26">IF($D$28=0,0,D51/$D$28)</f>
        <v>0</v>
      </c>
      <c r="G51" s="410">
        <f t="shared" si="20"/>
        <v>0</v>
      </c>
      <c r="H51" s="410">
        <f t="shared" si="21"/>
        <v>0</v>
      </c>
      <c r="I51" s="410">
        <f t="shared" si="22"/>
        <v>0</v>
      </c>
      <c r="J51" s="411">
        <f t="shared" si="23"/>
        <v>0</v>
      </c>
      <c r="K51" s="412" t="str">
        <f t="shared" ref="K51:K52" si="27">IF(OR(AND(J51&gt;=5%,F51&gt;=5%),AND(J51&gt;=5%,E51&gt;=5%),AND(J51&lt;=-5%,F51&lt;=-5%),AND(J51&lt;=-5%,E51&lt;=-5%),AND(J51&gt;=5%,F51&lt;=-5%),AND(J51&lt;=-5%,F51&gt;=5%),AND(J51&gt;=5%,E51&lt;=-5%),AND(J51&lt;=-5%,E51&gt;=5%)),"Yes","No")</f>
        <v>No</v>
      </c>
    </row>
    <row r="52" spans="1:11" ht="12.95">
      <c r="A52" s="43" t="s">
        <v>245</v>
      </c>
      <c r="B52" s="236" t="s">
        <v>246</v>
      </c>
      <c r="C52" s="1219" cm="1">
        <f t="array" ref="C52">IF($C$13="mm/dd/yyyy",0,IFERROR(_xlfn.XLOOKUP($C$13,'FS-TXIX Income Statement '!$C$5:$F$5,_xlfn.XLOOKUP(A52,'FS-TXIX Income Statement '!$A$8:$A$200,'FS-TXIX Income Statement '!$C$8:$F$200)),"Manual Entry"))</f>
        <v>0</v>
      </c>
      <c r="D52" s="190" cm="1">
        <f t="array" ref="D52">IF($D$13="mm/dd/yyyy",0,_xlfn.XLOOKUP($D$13,'FS-TXIX Income Statement '!$C$5:$F$5,_xlfn.XLOOKUP(A52,'FS-TXIX Income Statement '!$A$8:$A$200,'FS-TXIX Income Statement '!$C$8:$F$200)))</f>
        <v>0</v>
      </c>
      <c r="E52" s="409">
        <f t="shared" si="25"/>
        <v>0</v>
      </c>
      <c r="F52" s="409">
        <f t="shared" si="26"/>
        <v>0</v>
      </c>
      <c r="G52" s="410">
        <f t="shared" si="20"/>
        <v>0</v>
      </c>
      <c r="H52" s="410">
        <f t="shared" si="21"/>
        <v>0</v>
      </c>
      <c r="I52" s="410">
        <f t="shared" si="22"/>
        <v>0</v>
      </c>
      <c r="J52" s="411">
        <f t="shared" si="23"/>
        <v>0</v>
      </c>
      <c r="K52" s="412" t="str">
        <f t="shared" si="27"/>
        <v>No</v>
      </c>
    </row>
    <row r="53" spans="1:11" ht="13.5" thickBot="1">
      <c r="A53" s="43" t="s">
        <v>247</v>
      </c>
      <c r="B53" s="236" t="s">
        <v>222</v>
      </c>
      <c r="C53" s="1219" cm="1">
        <f t="array" ref="C53">IF($C$13="mm/dd/yyyy",0,IFERROR(_xlfn.XLOOKUP($C$13,'FS-TXIX Income Statement '!$C$5:$F$5,_xlfn.XLOOKUP(A53,'FS-TXIX Income Statement '!$A$8:$A$200,'FS-TXIX Income Statement '!$C$8:$F$200)),"Manual Entry"))</f>
        <v>0</v>
      </c>
      <c r="D53" s="190" cm="1">
        <f t="array" ref="D53">IF($D$13="mm/dd/yyyy",0,_xlfn.XLOOKUP($D$13,'FS-TXIX Income Statement '!$C$5:$F$5,_xlfn.XLOOKUP(A53,'FS-TXIX Income Statement '!$A$8:$A$200,'FS-TXIX Income Statement '!$C$8:$F$200)))</f>
        <v>0</v>
      </c>
      <c r="E53" s="409">
        <f t="shared" si="18"/>
        <v>0</v>
      </c>
      <c r="F53" s="409">
        <f t="shared" si="19"/>
        <v>0</v>
      </c>
      <c r="G53" s="410">
        <f t="shared" si="20"/>
        <v>0</v>
      </c>
      <c r="H53" s="410">
        <f t="shared" si="21"/>
        <v>0</v>
      </c>
      <c r="I53" s="410">
        <f t="shared" si="22"/>
        <v>0</v>
      </c>
      <c r="J53" s="411">
        <f t="shared" si="23"/>
        <v>0</v>
      </c>
      <c r="K53" s="412" t="str">
        <f t="shared" si="24"/>
        <v>No</v>
      </c>
    </row>
    <row r="54" spans="1:11" ht="12.95">
      <c r="A54" s="415">
        <v>50399</v>
      </c>
      <c r="B54" s="350" t="s">
        <v>248</v>
      </c>
      <c r="C54" s="1221">
        <f>SUM(C41:C53)</f>
        <v>0</v>
      </c>
      <c r="D54" s="319">
        <f>SUM(D41:D53)</f>
        <v>0</v>
      </c>
      <c r="E54" s="416"/>
      <c r="F54" s="417"/>
      <c r="G54" s="417"/>
      <c r="H54" s="417"/>
      <c r="I54" s="417"/>
      <c r="J54" s="417"/>
      <c r="K54" s="418"/>
    </row>
    <row r="55" spans="1:11" ht="13.5" thickBot="1">
      <c r="A55" s="419">
        <v>59999</v>
      </c>
      <c r="B55" s="336" t="s">
        <v>249</v>
      </c>
      <c r="C55" s="1222">
        <f>C33+C39+C54</f>
        <v>0</v>
      </c>
      <c r="D55" s="303">
        <f>D33+D39+D54</f>
        <v>0</v>
      </c>
      <c r="E55" s="420"/>
      <c r="F55" s="421"/>
      <c r="G55" s="421"/>
      <c r="H55" s="421"/>
      <c r="I55" s="421"/>
      <c r="J55" s="421"/>
      <c r="K55" s="422"/>
    </row>
    <row r="56" spans="1:11" ht="12.95">
      <c r="A56" s="194"/>
      <c r="B56" s="331" t="s">
        <v>250</v>
      </c>
      <c r="C56" s="1194"/>
      <c r="D56" s="190"/>
      <c r="E56" s="377"/>
      <c r="K56" s="339"/>
    </row>
    <row r="57" spans="1:11" ht="12.95">
      <c r="A57" s="194"/>
      <c r="B57" s="236" t="s">
        <v>251</v>
      </c>
      <c r="C57" s="1194"/>
      <c r="D57" s="190"/>
      <c r="E57" s="377"/>
      <c r="K57" s="339"/>
    </row>
    <row r="58" spans="1:11" ht="12.95">
      <c r="A58" s="43" t="s">
        <v>252</v>
      </c>
      <c r="B58" s="143" t="s">
        <v>253</v>
      </c>
      <c r="C58" s="1219" cm="1">
        <f t="array" ref="C58">IF($C$13="mm/dd/yyyy",0,IFERROR(_xlfn.XLOOKUP($C$13,'FS-TXIX Income Statement '!$C$5:$F$5,_xlfn.XLOOKUP(A58,'FS-TXIX Income Statement '!$A$8:$A$200,'FS-TXIX Income Statement '!$C$8:$F$200)),"Manual Entry"))</f>
        <v>0</v>
      </c>
      <c r="D58" s="190" cm="1">
        <f t="array" ref="D58">IF($D$13="mm/dd/yyyy",0,_xlfn.XLOOKUP($D$13,'FS-TXIX Income Statement '!$C$5:$F$5,_xlfn.XLOOKUP(A58,'FS-TXIX Income Statement '!$A$8:$A$200,'FS-TXIX Income Statement '!$C$8:$F$200)))</f>
        <v>0</v>
      </c>
      <c r="E58" s="409">
        <f>IF($C$28=0,0,C58/$C$28)</f>
        <v>0</v>
      </c>
      <c r="F58" s="409">
        <f>IF($D$28=0,0,D58/$D$28)</f>
        <v>0</v>
      </c>
      <c r="G58" s="410">
        <f t="shared" ref="G58:G60" si="28">IF(OR($C$16=0,$C$16="Manual Entry"),0,C58/$C$16)</f>
        <v>0</v>
      </c>
      <c r="H58" s="410">
        <f t="shared" ref="H58:H60" si="29">IF($D$16=0,0,D58/$D$16)</f>
        <v>0</v>
      </c>
      <c r="I58" s="410">
        <f t="shared" ref="I58:I60" si="30">H58-G58</f>
        <v>0</v>
      </c>
      <c r="J58" s="411">
        <f t="shared" ref="J58:J60" si="31">IF(OR(AND(C58=0,D58=0),C58="Manual Entry"),0%,IF(AND(G58=0,H58&lt;&gt;0),100%,IF(G58&lt;0,(H58+ABS(G58))/ABS(G58),H58/G58-1)))</f>
        <v>0</v>
      </c>
      <c r="K58" s="412" t="str">
        <f>IF(OR(AND(J58&gt;=5%,F58&gt;=5%),AND(J58&gt;=5%,E58&gt;=5%),AND(J58&lt;=-5%,F58&lt;=-5%),AND(J58&lt;=-5%,E58&lt;=-5%),AND(J58&gt;=5%,F58&lt;=-5%),AND(J58&lt;=-5%,F58&gt;=5%),AND(J58&gt;=5%,E58&lt;=-5%),AND(J58&lt;=-5%,E58&gt;=5%)),"Yes","No")</f>
        <v>No</v>
      </c>
    </row>
    <row r="59" spans="1:11" ht="12.95">
      <c r="A59" s="43" t="s">
        <v>254</v>
      </c>
      <c r="B59" s="143" t="s">
        <v>255</v>
      </c>
      <c r="C59" s="1219" cm="1">
        <f t="array" ref="C59">IF($C$13="mm/dd/yyyy",0,IFERROR(_xlfn.XLOOKUP($C$13,'FS-TXIX Income Statement '!$C$5:$F$5,_xlfn.XLOOKUP(A59,'FS-TXIX Income Statement '!$A$8:$A$200,'FS-TXIX Income Statement '!$C$8:$F$200)),"Manual Entry"))</f>
        <v>0</v>
      </c>
      <c r="D59" s="190" cm="1">
        <f t="array" ref="D59">IF($D$13="mm/dd/yyyy",0,_xlfn.XLOOKUP($D$13,'FS-TXIX Income Statement '!$C$5:$F$5,_xlfn.XLOOKUP(A59,'FS-TXIX Income Statement '!$A$8:$A$200,'FS-TXIX Income Statement '!$C$8:$F$200)))</f>
        <v>0</v>
      </c>
      <c r="E59" s="409">
        <f>IF($C$28=0,0,C59/$C$28)</f>
        <v>0</v>
      </c>
      <c r="F59" s="409">
        <f>IF($D$28=0,0,D59/$D$28)</f>
        <v>0</v>
      </c>
      <c r="G59" s="410">
        <f t="shared" si="28"/>
        <v>0</v>
      </c>
      <c r="H59" s="410">
        <f t="shared" si="29"/>
        <v>0</v>
      </c>
      <c r="I59" s="410">
        <f t="shared" si="30"/>
        <v>0</v>
      </c>
      <c r="J59" s="411">
        <f t="shared" si="31"/>
        <v>0</v>
      </c>
      <c r="K59" s="412" t="str">
        <f>IF(OR(AND(J59&gt;=5%,F59&gt;=5%),AND(J59&gt;=5%,E59&gt;=5%),AND(J59&lt;=-5%,F59&lt;=-5%),AND(J59&lt;=-5%,E59&lt;=-5%),AND(J59&gt;=5%,F59&lt;=-5%),AND(J59&lt;=-5%,F59&gt;=5%),AND(J59&gt;=5%,E59&lt;=-5%),AND(J59&lt;=-5%,E59&gt;=5%)),"Yes","No")</f>
        <v>No</v>
      </c>
    </row>
    <row r="60" spans="1:11" ht="13.5" thickBot="1">
      <c r="A60" s="43" t="s">
        <v>256</v>
      </c>
      <c r="B60" s="143" t="s">
        <v>257</v>
      </c>
      <c r="C60" s="1219" cm="1">
        <f t="array" ref="C60">IF($C$13="mm/dd/yyyy",0,IFERROR(_xlfn.XLOOKUP($C$13,'FS-TXIX Income Statement '!$C$5:$F$5,_xlfn.XLOOKUP(A60,'FS-TXIX Income Statement '!$A$8:$A$200,'FS-TXIX Income Statement '!$C$8:$F$200)),"Manual Entry"))</f>
        <v>0</v>
      </c>
      <c r="D60" s="190" cm="1">
        <f t="array" ref="D60">IF($D$13="mm/dd/yyyy",0,_xlfn.XLOOKUP($D$13,'FS-TXIX Income Statement '!$C$5:$F$5,_xlfn.XLOOKUP(A60,'FS-TXIX Income Statement '!$A$8:$A$200,'FS-TXIX Income Statement '!$C$8:$F$200)))</f>
        <v>0</v>
      </c>
      <c r="E60" s="409">
        <f>IF($C$28=0,0,C60/$C$28)</f>
        <v>0</v>
      </c>
      <c r="F60" s="409">
        <f>IF($D$28=0,0,D60/$D$28)</f>
        <v>0</v>
      </c>
      <c r="G60" s="410">
        <f t="shared" si="28"/>
        <v>0</v>
      </c>
      <c r="H60" s="410">
        <f t="shared" si="29"/>
        <v>0</v>
      </c>
      <c r="I60" s="410">
        <f t="shared" si="30"/>
        <v>0</v>
      </c>
      <c r="J60" s="411">
        <f t="shared" si="31"/>
        <v>0</v>
      </c>
      <c r="K60" s="412" t="str">
        <f>IF(OR(AND(J60&gt;=5%,F60&gt;=5%),AND(J60&gt;=5%,E60&gt;=5%),AND(J60&lt;=-5%,F60&lt;=-5%),AND(J60&lt;=-5%,E60&lt;=-5%),AND(J60&gt;=5%,F60&lt;=-5%),AND(J60&lt;=-5%,F60&gt;=5%),AND(J60&gt;=5%,E60&lt;=-5%),AND(J60&lt;=-5%,E60&gt;=5%)),"Yes","No")</f>
        <v>No</v>
      </c>
    </row>
    <row r="61" spans="1:11" ht="13.5" thickBot="1">
      <c r="A61" s="44">
        <v>60199</v>
      </c>
      <c r="B61" s="345" t="s">
        <v>258</v>
      </c>
      <c r="C61" s="1198">
        <f>SUM(C58:C60)</f>
        <v>0</v>
      </c>
      <c r="D61" s="312">
        <f t="shared" ref="D61" si="32">SUM(D58:D60)</f>
        <v>0</v>
      </c>
      <c r="E61" s="382"/>
      <c r="F61" s="383"/>
      <c r="G61" s="383"/>
      <c r="H61" s="383"/>
      <c r="I61" s="383"/>
      <c r="J61" s="383"/>
      <c r="K61" s="384"/>
    </row>
    <row r="62" spans="1:11" ht="12.95">
      <c r="A62" s="194"/>
      <c r="B62" s="190" t="s">
        <v>259</v>
      </c>
      <c r="C62" s="1194"/>
      <c r="D62" s="190"/>
      <c r="E62" s="377"/>
      <c r="K62" s="339"/>
    </row>
    <row r="63" spans="1:11" ht="12.95">
      <c r="A63" s="43" t="s">
        <v>260</v>
      </c>
      <c r="B63" s="236" t="s">
        <v>261</v>
      </c>
      <c r="C63" s="1219" cm="1">
        <f t="array" ref="C63">IF($C$13="mm/dd/yyyy",0,IFERROR(_xlfn.XLOOKUP($C$13,'FS-TXIX Income Statement '!$C$5:$F$5,_xlfn.XLOOKUP(A63,'FS-TXIX Income Statement '!$A$8:$A$200,'FS-TXIX Income Statement '!$C$8:$F$200)),"Manual Entry"))</f>
        <v>0</v>
      </c>
      <c r="D63" s="190" cm="1">
        <f t="array" ref="D63">IF($D$13="mm/dd/yyyy",0,_xlfn.XLOOKUP($D$13,'FS-TXIX Income Statement '!$C$5:$F$5,_xlfn.XLOOKUP(A63,'FS-TXIX Income Statement '!$A$8:$A$200,'FS-TXIX Income Statement '!$C$8:$F$200)))</f>
        <v>0</v>
      </c>
      <c r="E63" s="409">
        <f>IF($C$28=0,0,C63/$C$28)</f>
        <v>0</v>
      </c>
      <c r="F63" s="409">
        <f>IF($D$28=0,0,D63/$D$28)</f>
        <v>0</v>
      </c>
      <c r="G63" s="410">
        <f t="shared" ref="G63:G66" si="33">IF(OR($C$16=0,$C$16="Manual Entry"),0,C63/$C$16)</f>
        <v>0</v>
      </c>
      <c r="H63" s="410">
        <f t="shared" ref="H63:H66" si="34">IF($D$16=0,0,D63/$D$16)</f>
        <v>0</v>
      </c>
      <c r="I63" s="410">
        <f t="shared" ref="I63:I66" si="35">H63-G63</f>
        <v>0</v>
      </c>
      <c r="J63" s="411">
        <f t="shared" ref="J63:J66" si="36">IF(OR(AND(C63=0,D63=0),C63="Manual Entry"),0%,IF(AND(G63=0,H63&lt;&gt;0),100%,IF(G63&lt;0,(H63+ABS(G63))/ABS(G63),H63/G63-1)))</f>
        <v>0</v>
      </c>
      <c r="K63" s="412" t="str">
        <f>IF(OR(AND(J63&gt;=5%,F63&gt;=5%),AND(J63&gt;=5%,E63&gt;=5%),AND(J63&lt;=-5%,F63&lt;=-5%),AND(J63&lt;=-5%,E63&lt;=-5%),AND(J63&gt;=5%,F63&lt;=-5%),AND(J63&lt;=-5%,F63&gt;=5%),AND(J63&gt;=5%,E63&lt;=-5%),AND(J63&lt;=-5%,E63&gt;=5%)),"Yes","No")</f>
        <v>No</v>
      </c>
    </row>
    <row r="64" spans="1:11" ht="12.95">
      <c r="A64" s="43" t="s">
        <v>262</v>
      </c>
      <c r="B64" s="236" t="s">
        <v>263</v>
      </c>
      <c r="C64" s="1219" cm="1">
        <f t="array" ref="C64">IF($C$13="mm/dd/yyyy",0,IFERROR(_xlfn.XLOOKUP($C$13,'FS-TXIX Income Statement '!$C$5:$F$5,_xlfn.XLOOKUP(A64,'FS-TXIX Income Statement '!$A$8:$A$200,'FS-TXIX Income Statement '!$C$8:$F$200)),"Manual Entry"))</f>
        <v>0</v>
      </c>
      <c r="D64" s="190" cm="1">
        <f t="array" ref="D64">IF($D$13="mm/dd/yyyy",0,_xlfn.XLOOKUP($D$13,'FS-TXIX Income Statement '!$C$5:$F$5,_xlfn.XLOOKUP(A64,'FS-TXIX Income Statement '!$A$8:$A$200,'FS-TXIX Income Statement '!$C$8:$F$200)))</f>
        <v>0</v>
      </c>
      <c r="E64" s="409">
        <f>IF($C$28=0,0,C64/$C$28)</f>
        <v>0</v>
      </c>
      <c r="F64" s="409">
        <f>IF($D$28=0,0,D64/$D$28)</f>
        <v>0</v>
      </c>
      <c r="G64" s="410">
        <f t="shared" si="33"/>
        <v>0</v>
      </c>
      <c r="H64" s="410">
        <f t="shared" si="34"/>
        <v>0</v>
      </c>
      <c r="I64" s="410">
        <f t="shared" si="35"/>
        <v>0</v>
      </c>
      <c r="J64" s="411">
        <f t="shared" si="36"/>
        <v>0</v>
      </c>
      <c r="K64" s="412" t="str">
        <f>IF(OR(AND(J64&gt;=5%,F64&gt;=5%),AND(J64&gt;=5%,E64&gt;=5%),AND(J64&lt;=-5%,F64&lt;=-5%),AND(J64&lt;=-5%,E64&lt;=-5%),AND(J64&gt;=5%,F64&lt;=-5%),AND(J64&lt;=-5%,F64&gt;=5%),AND(J64&gt;=5%,E64&lt;=-5%),AND(J64&lt;=-5%,E64&gt;=5%)),"Yes","No")</f>
        <v>No</v>
      </c>
    </row>
    <row r="65" spans="1:11" ht="12.95">
      <c r="A65" s="43" t="s">
        <v>264</v>
      </c>
      <c r="B65" s="236" t="s">
        <v>265</v>
      </c>
      <c r="C65" s="1219" cm="1">
        <f t="array" ref="C65">IF($C$13="mm/dd/yyyy",0,IFERROR(_xlfn.XLOOKUP($C$13,'FS-TXIX Income Statement '!$C$5:$F$5,_xlfn.XLOOKUP(A65,'FS-TXIX Income Statement '!$A$8:$A$200,'FS-TXIX Income Statement '!$C$8:$F$200)),"Manual Entry"))</f>
        <v>0</v>
      </c>
      <c r="D65" s="190" cm="1">
        <f t="array" ref="D65">IF($D$13="mm/dd/yyyy",0,_xlfn.XLOOKUP($D$13,'FS-TXIX Income Statement '!$C$5:$F$5,_xlfn.XLOOKUP(A65,'FS-TXIX Income Statement '!$A$8:$A$200,'FS-TXIX Income Statement '!$C$8:$F$200)))</f>
        <v>0</v>
      </c>
      <c r="E65" s="409">
        <f>IF($C$28=0,0,C65/$C$28)</f>
        <v>0</v>
      </c>
      <c r="F65" s="409">
        <f>IF($D$28=0,0,D65/$D$28)</f>
        <v>0</v>
      </c>
      <c r="G65" s="410">
        <f t="shared" si="33"/>
        <v>0</v>
      </c>
      <c r="H65" s="410">
        <f t="shared" si="34"/>
        <v>0</v>
      </c>
      <c r="I65" s="410">
        <f t="shared" si="35"/>
        <v>0</v>
      </c>
      <c r="J65" s="411">
        <f t="shared" si="36"/>
        <v>0</v>
      </c>
      <c r="K65" s="412" t="str">
        <f>IF(OR(AND(J65&gt;=5%,F65&gt;=5%),AND(J65&gt;=5%,E65&gt;=5%),AND(J65&lt;=-5%,F65&lt;=-5%),AND(J65&lt;=-5%,E65&lt;=-5%),AND(J65&gt;=5%,F65&lt;=-5%),AND(J65&lt;=-5%,F65&gt;=5%),AND(J65&gt;=5%,E65&lt;=-5%),AND(J65&lt;=-5%,E65&gt;=5%)),"Yes","No")</f>
        <v>No</v>
      </c>
    </row>
    <row r="66" spans="1:11" ht="13.5" thickBot="1">
      <c r="A66" s="43" t="s">
        <v>266</v>
      </c>
      <c r="B66" s="236" t="s">
        <v>267</v>
      </c>
      <c r="C66" s="1219" cm="1">
        <f t="array" ref="C66">IF($C$13="mm/dd/yyyy",0,IFERROR(_xlfn.XLOOKUP($C$13,'FS-TXIX Income Statement '!$C$5:$F$5,_xlfn.XLOOKUP(A66,'FS-TXIX Income Statement '!$A$8:$A$200,'FS-TXIX Income Statement '!$C$8:$F$200)),"Manual Entry"))</f>
        <v>0</v>
      </c>
      <c r="D66" s="190" cm="1">
        <f t="array" ref="D66">IF($D$13="mm/dd/yyyy",0,_xlfn.XLOOKUP($D$13,'FS-TXIX Income Statement '!$C$5:$F$5,_xlfn.XLOOKUP(A66,'FS-TXIX Income Statement '!$A$8:$A$200,'FS-TXIX Income Statement '!$C$8:$F$200)))</f>
        <v>0</v>
      </c>
      <c r="E66" s="409">
        <f>IF($C$28=0,0,C66/$C$28)</f>
        <v>0</v>
      </c>
      <c r="F66" s="409">
        <f>IF($D$28=0,0,D66/$D$28)</f>
        <v>0</v>
      </c>
      <c r="G66" s="410">
        <f t="shared" si="33"/>
        <v>0</v>
      </c>
      <c r="H66" s="410">
        <f t="shared" si="34"/>
        <v>0</v>
      </c>
      <c r="I66" s="410">
        <f t="shared" si="35"/>
        <v>0</v>
      </c>
      <c r="J66" s="411">
        <f t="shared" si="36"/>
        <v>0</v>
      </c>
      <c r="K66" s="412" t="str">
        <f>IF(OR(AND(J66&gt;=5%,F66&gt;=5%),AND(J66&gt;=5%,E66&gt;=5%),AND(J66&lt;=-5%,F66&lt;=-5%),AND(J66&lt;=-5%,E66&lt;=-5%),AND(J66&gt;=5%,F66&lt;=-5%),AND(J66&lt;=-5%,F66&gt;=5%),AND(J66&gt;=5%,E66&lt;=-5%),AND(J66&lt;=-5%,E66&gt;=5%)),"Yes","No")</f>
        <v>No</v>
      </c>
    </row>
    <row r="67" spans="1:11" ht="13.5" thickBot="1">
      <c r="A67" s="44">
        <v>60299</v>
      </c>
      <c r="B67" s="345" t="s">
        <v>268</v>
      </c>
      <c r="C67" s="1198">
        <f>SUM(C63:C66)</f>
        <v>0</v>
      </c>
      <c r="D67" s="312">
        <f>SUM(D63:D66)</f>
        <v>0</v>
      </c>
      <c r="E67" s="382"/>
      <c r="F67" s="383"/>
      <c r="G67" s="383"/>
      <c r="H67" s="383"/>
      <c r="I67" s="383"/>
      <c r="J67" s="383"/>
      <c r="K67" s="384"/>
    </row>
    <row r="68" spans="1:11" ht="12.95">
      <c r="A68" s="194"/>
      <c r="B68" s="236" t="s">
        <v>269</v>
      </c>
      <c r="C68" s="1194"/>
      <c r="D68" s="190"/>
      <c r="E68" s="377"/>
      <c r="K68" s="339"/>
    </row>
    <row r="69" spans="1:11" ht="13.5" thickBot="1">
      <c r="A69" s="43" t="s">
        <v>270</v>
      </c>
      <c r="B69" s="236" t="s">
        <v>271</v>
      </c>
      <c r="C69" s="1219" cm="1">
        <f t="array" ref="C69">IF($C$13="mm/dd/yyyy",0,IFERROR(_xlfn.XLOOKUP($C$13,'FS-TXIX Income Statement '!$C$5:$F$5,_xlfn.XLOOKUP(A69,'FS-TXIX Income Statement '!$A$8:$A$200,'FS-TXIX Income Statement '!$C$8:$F$200)),"Manual Entry"))</f>
        <v>0</v>
      </c>
      <c r="D69" s="190" cm="1">
        <f t="array" ref="D69">IF($D$13="mm/dd/yyyy",0,_xlfn.XLOOKUP($D$13,'FS-TXIX Income Statement '!$C$5:$F$5,_xlfn.XLOOKUP(A69,'FS-TXIX Income Statement '!$A$8:$A$200,'FS-TXIX Income Statement '!$C$8:$F$200)))</f>
        <v>0</v>
      </c>
      <c r="E69" s="409">
        <f>IF($C$28=0,0,C69/$C$28)</f>
        <v>0</v>
      </c>
      <c r="F69" s="409">
        <f>IF($D$28=0,0,D69/$D$28)</f>
        <v>0</v>
      </c>
      <c r="G69" s="410">
        <f t="shared" ref="G69" si="37">IF(OR($C$16=0,$C$16="Manual Entry"),0,C69/$C$16)</f>
        <v>0</v>
      </c>
      <c r="H69" s="410">
        <f t="shared" ref="H69" si="38">IF($D$16=0,0,D69/$D$16)</f>
        <v>0</v>
      </c>
      <c r="I69" s="410">
        <f t="shared" ref="I69" si="39">H69-G69</f>
        <v>0</v>
      </c>
      <c r="J69" s="411">
        <f t="shared" ref="J69" si="40">IF(OR(AND(C69=0,D69=0),C69="Manual Entry"),0%,IF(AND(G69=0,H69&lt;&gt;0),100%,IF(G69&lt;0,(H69+ABS(G69))/ABS(G69),H69/G69-1)))</f>
        <v>0</v>
      </c>
      <c r="K69" s="412" t="str">
        <f>IF(OR(AND(J69&gt;=5%,F69&gt;=5%),AND(J69&gt;=5%,E69&gt;=5%),AND(J69&lt;=-5%,F69&lt;=-5%),AND(J69&lt;=-5%,E69&lt;=-5%),AND(J69&gt;=5%,F69&lt;=-5%),AND(J69&lt;=-5%,F69&gt;=5%),AND(J69&gt;=5%,E69&lt;=-5%),AND(J69&lt;=-5%,E69&gt;=5%)),"Yes","No")</f>
        <v>No</v>
      </c>
    </row>
    <row r="70" spans="1:11" ht="13.5" thickBot="1">
      <c r="A70" s="44">
        <v>60399</v>
      </c>
      <c r="B70" s="345" t="s">
        <v>272</v>
      </c>
      <c r="C70" s="1198">
        <f>SUM(C69)</f>
        <v>0</v>
      </c>
      <c r="D70" s="312">
        <f t="shared" ref="D70" si="41">SUM(D69)</f>
        <v>0</v>
      </c>
      <c r="E70" s="382"/>
      <c r="F70" s="383"/>
      <c r="G70" s="383"/>
      <c r="H70" s="383"/>
      <c r="I70" s="383"/>
      <c r="J70" s="383"/>
      <c r="K70" s="384"/>
    </row>
    <row r="71" spans="1:11" ht="12.95">
      <c r="A71" s="194"/>
      <c r="B71" s="236" t="s">
        <v>273</v>
      </c>
      <c r="C71" s="1194"/>
      <c r="D71" s="190"/>
      <c r="E71" s="377"/>
      <c r="K71" s="339"/>
    </row>
    <row r="72" spans="1:11" ht="12.95">
      <c r="A72" s="43" t="s">
        <v>274</v>
      </c>
      <c r="B72" s="236" t="s">
        <v>275</v>
      </c>
      <c r="C72" s="1219" cm="1">
        <f t="array" ref="C72">IF($C$13="mm/dd/yyyy",0,IFERROR(_xlfn.XLOOKUP($C$13,'FS-TXIX Income Statement '!$C$5:$F$5,_xlfn.XLOOKUP(A72,'FS-TXIX Income Statement '!$A$8:$A$200,'FS-TXIX Income Statement '!$C$8:$F$200)),"Manual Entry"))</f>
        <v>0</v>
      </c>
      <c r="D72" s="190" cm="1">
        <f t="array" ref="D72">IF($D$13="mm/dd/yyyy",0,_xlfn.XLOOKUP($D$13,'FS-TXIX Income Statement '!$C$5:$F$5,_xlfn.XLOOKUP(A72,'FS-TXIX Income Statement '!$A$8:$A$200,'FS-TXIX Income Statement '!$C$8:$F$200)))</f>
        <v>0</v>
      </c>
      <c r="E72" s="409">
        <f>IF($C$28=0,0,C72/$C$28)</f>
        <v>0</v>
      </c>
      <c r="F72" s="409">
        <f>IF($D$28=0,0,D72/$D$28)</f>
        <v>0</v>
      </c>
      <c r="G72" s="410">
        <f t="shared" ref="G72:G75" si="42">IF(OR($C$16=0,$C$16="Manual Entry"),0,C72/$C$16)</f>
        <v>0</v>
      </c>
      <c r="H72" s="410">
        <f t="shared" ref="H72:H75" si="43">IF($D$16=0,0,D72/$D$16)</f>
        <v>0</v>
      </c>
      <c r="I72" s="410">
        <f t="shared" ref="I72:I75" si="44">H72-G72</f>
        <v>0</v>
      </c>
      <c r="J72" s="411">
        <f t="shared" ref="J72:J75" si="45">IF(OR(AND(C72=0,D72=0),C72="Manual Entry"),0%,IF(AND(G72=0,H72&lt;&gt;0),100%,IF(G72&lt;0,(H72+ABS(G72))/ABS(G72),H72/G72-1)))</f>
        <v>0</v>
      </c>
      <c r="K72" s="412" t="str">
        <f>IF(OR(AND(J72&gt;=5%,F72&gt;=5%),AND(J72&gt;=5%,E72&gt;=5%),AND(J72&lt;=-5%,F72&lt;=-5%),AND(J72&lt;=-5%,E72&lt;=-5%),AND(J72&gt;=5%,F72&lt;=-5%),AND(J72&lt;=-5%,F72&gt;=5%),AND(J72&gt;=5%,E72&lt;=-5%),AND(J72&lt;=-5%,E72&gt;=5%)),"Yes","No")</f>
        <v>No</v>
      </c>
    </row>
    <row r="73" spans="1:11" ht="12.95">
      <c r="A73" s="43" t="s">
        <v>276</v>
      </c>
      <c r="B73" s="236" t="s">
        <v>277</v>
      </c>
      <c r="C73" s="1219" cm="1">
        <f t="array" ref="C73">IF($C$13="mm/dd/yyyy",0,IFERROR(_xlfn.XLOOKUP($C$13,'FS-TXIX Income Statement '!$C$5:$F$5,_xlfn.XLOOKUP(A73,'FS-TXIX Income Statement '!$A$8:$A$200,'FS-TXIX Income Statement '!$C$8:$F$200)),"Manual Entry"))</f>
        <v>0</v>
      </c>
      <c r="D73" s="190" cm="1">
        <f t="array" ref="D73">IF($D$13="mm/dd/yyyy",0,_xlfn.XLOOKUP($D$13,'FS-TXIX Income Statement '!$C$5:$F$5,_xlfn.XLOOKUP(A73,'FS-TXIX Income Statement '!$A$8:$A$200,'FS-TXIX Income Statement '!$C$8:$F$200)))</f>
        <v>0</v>
      </c>
      <c r="E73" s="409">
        <f>IF($C$28=0,0,C73/$C$28)</f>
        <v>0</v>
      </c>
      <c r="F73" s="409">
        <f>IF($D$28=0,0,D73/$D$28)</f>
        <v>0</v>
      </c>
      <c r="G73" s="410">
        <f t="shared" si="42"/>
        <v>0</v>
      </c>
      <c r="H73" s="410">
        <f t="shared" si="43"/>
        <v>0</v>
      </c>
      <c r="I73" s="410">
        <f t="shared" si="44"/>
        <v>0</v>
      </c>
      <c r="J73" s="411">
        <f t="shared" si="45"/>
        <v>0</v>
      </c>
      <c r="K73" s="412" t="str">
        <f>IF(OR(AND(J73&gt;=5%,F73&gt;=5%),AND(J73&gt;=5%,E73&gt;=5%),AND(J73&lt;=-5%,F73&lt;=-5%),AND(J73&lt;=-5%,E73&lt;=-5%),AND(J73&gt;=5%,F73&lt;=-5%),AND(J73&lt;=-5%,F73&gt;=5%),AND(J73&gt;=5%,E73&lt;=-5%),AND(J73&lt;=-5%,E73&gt;=5%)),"Yes","No")</f>
        <v>No</v>
      </c>
    </row>
    <row r="74" spans="1:11" ht="12.95">
      <c r="A74" s="43" t="s">
        <v>278</v>
      </c>
      <c r="B74" s="236" t="s">
        <v>279</v>
      </c>
      <c r="C74" s="1219" cm="1">
        <f t="array" ref="C74">IF($C$13="mm/dd/yyyy",0,IFERROR(_xlfn.XLOOKUP($C$13,'FS-TXIX Income Statement '!$C$5:$F$5,_xlfn.XLOOKUP(A74,'FS-TXIX Income Statement '!$A$8:$A$200,'FS-TXIX Income Statement '!$C$8:$F$200)),"Manual Entry"))</f>
        <v>0</v>
      </c>
      <c r="D74" s="190" cm="1">
        <f t="array" ref="D74">IF($D$13="mm/dd/yyyy",0,_xlfn.XLOOKUP($D$13,'FS-TXIX Income Statement '!$C$5:$F$5,_xlfn.XLOOKUP(A74,'FS-TXIX Income Statement '!$A$8:$A$200,'FS-TXIX Income Statement '!$C$8:$F$200)))</f>
        <v>0</v>
      </c>
      <c r="E74" s="409">
        <f>IF($C$28=0,0,C74/$C$28)</f>
        <v>0</v>
      </c>
      <c r="F74" s="409">
        <f>IF($D$28=0,0,D74/$D$28)</f>
        <v>0</v>
      </c>
      <c r="G74" s="410">
        <f t="shared" si="42"/>
        <v>0</v>
      </c>
      <c r="H74" s="410">
        <f t="shared" si="43"/>
        <v>0</v>
      </c>
      <c r="I74" s="410">
        <f t="shared" si="44"/>
        <v>0</v>
      </c>
      <c r="J74" s="411">
        <f t="shared" si="45"/>
        <v>0</v>
      </c>
      <c r="K74" s="412" t="str">
        <f>IF(OR(AND(J74&gt;=5%,F74&gt;=5%),AND(J74&gt;=5%,E74&gt;=5%),AND(J74&lt;=-5%,F74&lt;=-5%),AND(J74&lt;=-5%,E74&lt;=-5%),AND(J74&gt;=5%,F74&lt;=-5%),AND(J74&lt;=-5%,F74&gt;=5%),AND(J74&gt;=5%,E74&lt;=-5%),AND(J74&lt;=-5%,E74&gt;=5%)),"Yes","No")</f>
        <v>No</v>
      </c>
    </row>
    <row r="75" spans="1:11" ht="13.5" thickBot="1">
      <c r="A75" s="43" t="s">
        <v>280</v>
      </c>
      <c r="B75" s="236" t="s">
        <v>281</v>
      </c>
      <c r="C75" s="1219" cm="1">
        <f t="array" ref="C75">IF($C$13="mm/dd/yyyy",0,IFERROR(_xlfn.XLOOKUP($C$13,'FS-TXIX Income Statement '!$C$5:$F$5,_xlfn.XLOOKUP(A75,'FS-TXIX Income Statement '!$A$8:$A$200,'FS-TXIX Income Statement '!$C$8:$F$200)),"Manual Entry"))</f>
        <v>0</v>
      </c>
      <c r="D75" s="190" cm="1">
        <f t="array" ref="D75">IF($D$13="mm/dd/yyyy",0,_xlfn.XLOOKUP($D$13,'FS-TXIX Income Statement '!$C$5:$F$5,_xlfn.XLOOKUP(A75,'FS-TXIX Income Statement '!$A$8:$A$200,'FS-TXIX Income Statement '!$C$8:$F$200)))</f>
        <v>0</v>
      </c>
      <c r="E75" s="409">
        <f>IF($C$28=0,0,C75/$C$28)</f>
        <v>0</v>
      </c>
      <c r="F75" s="409">
        <f>IF($D$28=0,0,D75/$D$28)</f>
        <v>0</v>
      </c>
      <c r="G75" s="410">
        <f t="shared" si="42"/>
        <v>0</v>
      </c>
      <c r="H75" s="410">
        <f t="shared" si="43"/>
        <v>0</v>
      </c>
      <c r="I75" s="410">
        <f t="shared" si="44"/>
        <v>0</v>
      </c>
      <c r="J75" s="411">
        <f t="shared" si="45"/>
        <v>0</v>
      </c>
      <c r="K75" s="412" t="str">
        <f>IF(OR(AND(J75&gt;=5%,F75&gt;=5%),AND(J75&gt;=5%,E75&gt;=5%),AND(J75&lt;=-5%,F75&lt;=-5%),AND(J75&lt;=-5%,E75&lt;=-5%),AND(J75&gt;=5%,F75&lt;=-5%),AND(J75&lt;=-5%,F75&gt;=5%),AND(J75&gt;=5%,E75&lt;=-5%),AND(J75&lt;=-5%,E75&gt;=5%)),"Yes","No")</f>
        <v>No</v>
      </c>
    </row>
    <row r="76" spans="1:11" ht="13.5" thickBot="1">
      <c r="A76" s="44">
        <v>60499</v>
      </c>
      <c r="B76" s="345" t="s">
        <v>282</v>
      </c>
      <c r="C76" s="1198">
        <f>SUM(C72:C75)</f>
        <v>0</v>
      </c>
      <c r="D76" s="312">
        <f>SUM(D72:D75)</f>
        <v>0</v>
      </c>
      <c r="E76" s="382"/>
      <c r="F76" s="383"/>
      <c r="G76" s="383"/>
      <c r="H76" s="383"/>
      <c r="I76" s="383"/>
      <c r="J76" s="383"/>
      <c r="K76" s="384"/>
    </row>
    <row r="77" spans="1:11" ht="12.95">
      <c r="A77" s="194"/>
      <c r="B77" s="236" t="s">
        <v>283</v>
      </c>
      <c r="C77" s="1194"/>
      <c r="D77" s="190"/>
      <c r="E77" s="377"/>
      <c r="K77" s="339"/>
    </row>
    <row r="78" spans="1:11" ht="12.95">
      <c r="A78" s="43" t="s">
        <v>284</v>
      </c>
      <c r="B78" s="236" t="s">
        <v>285</v>
      </c>
      <c r="C78" s="1219" cm="1">
        <f t="array" ref="C78">IF($C$13="mm/dd/yyyy",0,IFERROR(_xlfn.XLOOKUP($C$13,'FS-TXIX Income Statement '!$C$5:$F$5,_xlfn.XLOOKUP(A78,'FS-TXIX Income Statement '!$A$8:$A$200,'FS-TXIX Income Statement '!$C$8:$F$200)),"Manual Entry"))</f>
        <v>0</v>
      </c>
      <c r="D78" s="190" cm="1">
        <f t="array" ref="D78">IF($D$13="mm/dd/yyyy",0,_xlfn.XLOOKUP($D$13,'FS-TXIX Income Statement '!$C$5:$F$5,_xlfn.XLOOKUP(A78,'FS-TXIX Income Statement '!$A$8:$A$200,'FS-TXIX Income Statement '!$C$8:$F$200)))</f>
        <v>0</v>
      </c>
      <c r="E78" s="409">
        <f>IF($C$28=0,0,C78/$C$28)</f>
        <v>0</v>
      </c>
      <c r="F78" s="409">
        <f>IF($D$28=0,0,D78/$D$28)</f>
        <v>0</v>
      </c>
      <c r="G78" s="410">
        <f t="shared" ref="G78:G80" si="46">IF(OR($C$16=0,$C$16="Manual Entry"),0,C78/$C$16)</f>
        <v>0</v>
      </c>
      <c r="H78" s="410">
        <f t="shared" ref="H78:H80" si="47">IF($D$16=0,0,D78/$D$16)</f>
        <v>0</v>
      </c>
      <c r="I78" s="410">
        <f t="shared" ref="I78:I80" si="48">H78-G78</f>
        <v>0</v>
      </c>
      <c r="J78" s="411">
        <f t="shared" ref="J78:J80" si="49">IF(OR(AND(C78=0,D78=0),C78="Manual Entry"),0%,IF(AND(G78=0,H78&lt;&gt;0),100%,IF(G78&lt;0,(H78+ABS(G78))/ABS(G78),H78/G78-1)))</f>
        <v>0</v>
      </c>
      <c r="K78" s="412" t="str">
        <f>IF(OR(AND(J78&gt;=5%,F78&gt;=5%),AND(J78&gt;=5%,E78&gt;=5%),AND(J78&lt;=-5%,F78&lt;=-5%),AND(J78&lt;=-5%,E78&lt;=-5%),AND(J78&gt;=5%,F78&lt;=-5%),AND(J78&lt;=-5%,F78&gt;=5%),AND(J78&gt;=5%,E78&lt;=-5%),AND(J78&lt;=-5%,E78&gt;=5%)),"Yes","No")</f>
        <v>No</v>
      </c>
    </row>
    <row r="79" spans="1:11" ht="12.95">
      <c r="A79" s="43" t="s">
        <v>286</v>
      </c>
      <c r="B79" s="236" t="s">
        <v>287</v>
      </c>
      <c r="C79" s="1219" cm="1">
        <f t="array" ref="C79">IF($C$13="mm/dd/yyyy",0,IFERROR(_xlfn.XLOOKUP($C$13,'FS-TXIX Income Statement '!$C$5:$F$5,_xlfn.XLOOKUP(A79,'FS-TXIX Income Statement '!$A$8:$A$200,'FS-TXIX Income Statement '!$C$8:$F$200)),"Manual Entry"))</f>
        <v>0</v>
      </c>
      <c r="D79" s="190" cm="1">
        <f t="array" ref="D79">IF($D$13="mm/dd/yyyy",0,_xlfn.XLOOKUP($D$13,'FS-TXIX Income Statement '!$C$5:$F$5,_xlfn.XLOOKUP(A79,'FS-TXIX Income Statement '!$A$8:$A$200,'FS-TXIX Income Statement '!$C$8:$F$200)))</f>
        <v>0</v>
      </c>
      <c r="E79" s="409">
        <f>IF($C$28=0,0,C79/$C$28)</f>
        <v>0</v>
      </c>
      <c r="F79" s="409">
        <f>IF($D$28=0,0,D79/$D$28)</f>
        <v>0</v>
      </c>
      <c r="G79" s="410">
        <f t="shared" si="46"/>
        <v>0</v>
      </c>
      <c r="H79" s="410">
        <f t="shared" si="47"/>
        <v>0</v>
      </c>
      <c r="I79" s="410">
        <f t="shared" si="48"/>
        <v>0</v>
      </c>
      <c r="J79" s="411">
        <f t="shared" si="49"/>
        <v>0</v>
      </c>
      <c r="K79" s="412" t="str">
        <f>IF(OR(AND(J79&gt;=5%,F79&gt;=5%),AND(J79&gt;=5%,E79&gt;=5%),AND(J79&lt;=-5%,F79&lt;=-5%),AND(J79&lt;=-5%,E79&lt;=-5%),AND(J79&gt;=5%,F79&lt;=-5%),AND(J79&lt;=-5%,F79&gt;=5%),AND(J79&gt;=5%,E79&lt;=-5%),AND(J79&lt;=-5%,E79&gt;=5%)),"Yes","No")</f>
        <v>No</v>
      </c>
    </row>
    <row r="80" spans="1:11" ht="13.5" thickBot="1">
      <c r="A80" s="43" t="s">
        <v>288</v>
      </c>
      <c r="B80" s="236" t="s">
        <v>289</v>
      </c>
      <c r="C80" s="1219" cm="1">
        <f t="array" ref="C80">IF($C$13="mm/dd/yyyy",0,IFERROR(_xlfn.XLOOKUP($C$13,'FS-TXIX Income Statement '!$C$5:$F$5,_xlfn.XLOOKUP(A80,'FS-TXIX Income Statement '!$A$8:$A$200,'FS-TXIX Income Statement '!$C$8:$F$200)),"Manual Entry"))</f>
        <v>0</v>
      </c>
      <c r="D80" s="190" cm="1">
        <f t="array" ref="D80">IF($D$13="mm/dd/yyyy",0,_xlfn.XLOOKUP($D$13,'FS-TXIX Income Statement '!$C$5:$F$5,_xlfn.XLOOKUP(A80,'FS-TXIX Income Statement '!$A$8:$A$200,'FS-TXIX Income Statement '!$C$8:$F$200)))</f>
        <v>0</v>
      </c>
      <c r="E80" s="409">
        <f>IF($C$28=0,0,C80/$C$28)</f>
        <v>0</v>
      </c>
      <c r="F80" s="409">
        <f>IF($D$28=0,0,D80/$D$28)</f>
        <v>0</v>
      </c>
      <c r="G80" s="410">
        <f t="shared" si="46"/>
        <v>0</v>
      </c>
      <c r="H80" s="410">
        <f t="shared" si="47"/>
        <v>0</v>
      </c>
      <c r="I80" s="410">
        <f t="shared" si="48"/>
        <v>0</v>
      </c>
      <c r="J80" s="411">
        <f t="shared" si="49"/>
        <v>0</v>
      </c>
      <c r="K80" s="412" t="str">
        <f>IF(OR(AND(J80&gt;=5%,F80&gt;=5%),AND(J80&gt;=5%,E80&gt;=5%),AND(J80&lt;=-5%,F80&lt;=-5%),AND(J80&lt;=-5%,E80&lt;=-5%),AND(J80&gt;=5%,F80&lt;=-5%),AND(J80&lt;=-5%,F80&gt;=5%),AND(J80&gt;=5%,E80&lt;=-5%),AND(J80&lt;=-5%,E80&gt;=5%)),"Yes","No")</f>
        <v>No</v>
      </c>
    </row>
    <row r="81" spans="1:11" ht="13.5" thickBot="1">
      <c r="A81" s="44">
        <v>60599</v>
      </c>
      <c r="B81" s="345" t="s">
        <v>290</v>
      </c>
      <c r="C81" s="1198">
        <f>SUM(C78:C80)</f>
        <v>0</v>
      </c>
      <c r="D81" s="312">
        <f>SUM(D78:D80)</f>
        <v>0</v>
      </c>
      <c r="E81" s="382"/>
      <c r="F81" s="383"/>
      <c r="G81" s="383"/>
      <c r="H81" s="383"/>
      <c r="I81" s="383"/>
      <c r="J81" s="383"/>
      <c r="K81" s="384"/>
    </row>
    <row r="82" spans="1:11" ht="12.95">
      <c r="A82" s="194"/>
      <c r="B82" s="236" t="s">
        <v>291</v>
      </c>
      <c r="C82" s="1194"/>
      <c r="D82" s="190"/>
      <c r="E82" s="377"/>
      <c r="K82" s="339"/>
    </row>
    <row r="83" spans="1:11" ht="12.95">
      <c r="A83" s="43" t="s">
        <v>292</v>
      </c>
      <c r="B83" s="236" t="s">
        <v>293</v>
      </c>
      <c r="C83" s="1219" cm="1">
        <f t="array" ref="C83">IF($C$13="mm/dd/yyyy",0,IFERROR(_xlfn.XLOOKUP($C$13,'FS-TXIX Income Statement '!$C$5:$F$5,_xlfn.XLOOKUP(A83,'FS-TXIX Income Statement '!$A$8:$A$200,'FS-TXIX Income Statement '!$C$8:$F$200)),"Manual Entry"))</f>
        <v>0</v>
      </c>
      <c r="D83" s="190" cm="1">
        <f t="array" ref="D83">IF($D$13="mm/dd/yyyy",0,_xlfn.XLOOKUP($D$13,'FS-TXIX Income Statement '!$C$5:$F$5,_xlfn.XLOOKUP(A83,'FS-TXIX Income Statement '!$A$8:$A$200,'FS-TXIX Income Statement '!$C$8:$F$200)))</f>
        <v>0</v>
      </c>
      <c r="E83" s="409">
        <f>IF($C$28=0,0,C83/$C$28)</f>
        <v>0</v>
      </c>
      <c r="F83" s="409">
        <f>IF($D$28=0,0,D83/$D$28)</f>
        <v>0</v>
      </c>
      <c r="G83" s="410">
        <f t="shared" ref="G83:G86" si="50">IF(OR($C$16=0,$C$16="Manual Entry"),0,C83/$C$16)</f>
        <v>0</v>
      </c>
      <c r="H83" s="410">
        <f t="shared" ref="H83:H86" si="51">IF($D$16=0,0,D83/$D$16)</f>
        <v>0</v>
      </c>
      <c r="I83" s="410">
        <f t="shared" ref="I83:I86" si="52">H83-G83</f>
        <v>0</v>
      </c>
      <c r="J83" s="411">
        <f t="shared" ref="J83:J86" si="53">IF(OR(AND(C83=0,D83=0),C83="Manual Entry"),0%,IF(AND(G83=0,H83&lt;&gt;0),100%,IF(G83&lt;0,(H83+ABS(G83))/ABS(G83),H83/G83-1)))</f>
        <v>0</v>
      </c>
      <c r="K83" s="412" t="str">
        <f>IF(OR(AND(J83&gt;=5%,F83&gt;=5%),AND(J83&gt;=5%,E83&gt;=5%),AND(J83&lt;=-5%,F83&lt;=-5%),AND(J83&lt;=-5%,E83&lt;=-5%),AND(J83&gt;=5%,F83&lt;=-5%),AND(J83&lt;=-5%,F83&gt;=5%),AND(J83&gt;=5%,E83&lt;=-5%),AND(J83&lt;=-5%,E83&gt;=5%)),"Yes","No")</f>
        <v>No</v>
      </c>
    </row>
    <row r="84" spans="1:11" ht="12.95">
      <c r="A84" s="43" t="s">
        <v>294</v>
      </c>
      <c r="B84" s="236" t="s">
        <v>295</v>
      </c>
      <c r="C84" s="1219" cm="1">
        <f t="array" ref="C84">IF($C$13="mm/dd/yyyy",0,IFERROR(_xlfn.XLOOKUP($C$13,'FS-TXIX Income Statement '!$C$5:$F$5,_xlfn.XLOOKUP(A84,'FS-TXIX Income Statement '!$A$8:$A$200,'FS-TXIX Income Statement '!$C$8:$F$200)),"Manual Entry"))</f>
        <v>0</v>
      </c>
      <c r="D84" s="190" cm="1">
        <f t="array" ref="D84">IF($D$13="mm/dd/yyyy",0,_xlfn.XLOOKUP($D$13,'FS-TXIX Income Statement '!$C$5:$F$5,_xlfn.XLOOKUP(A84,'FS-TXIX Income Statement '!$A$8:$A$200,'FS-TXIX Income Statement '!$C$8:$F$200)))</f>
        <v>0</v>
      </c>
      <c r="E84" s="409">
        <f>IF($C$28=0,0,C84/$C$28)</f>
        <v>0</v>
      </c>
      <c r="F84" s="409">
        <f>IF($D$28=0,0,D84/$D$28)</f>
        <v>0</v>
      </c>
      <c r="G84" s="410">
        <f t="shared" si="50"/>
        <v>0</v>
      </c>
      <c r="H84" s="410">
        <f t="shared" si="51"/>
        <v>0</v>
      </c>
      <c r="I84" s="410">
        <f t="shared" si="52"/>
        <v>0</v>
      </c>
      <c r="J84" s="411">
        <f t="shared" si="53"/>
        <v>0</v>
      </c>
      <c r="K84" s="412" t="str">
        <f>IF(OR(AND(J84&gt;=5%,F84&gt;=5%),AND(J84&gt;=5%,E84&gt;=5%),AND(J84&lt;=-5%,F84&lt;=-5%),AND(J84&lt;=-5%,E84&lt;=-5%),AND(J84&gt;=5%,F84&lt;=-5%),AND(J84&lt;=-5%,F84&gt;=5%),AND(J84&gt;=5%,E84&lt;=-5%),AND(J84&lt;=-5%,E84&gt;=5%)),"Yes","No")</f>
        <v>No</v>
      </c>
    </row>
    <row r="85" spans="1:11" ht="12.95">
      <c r="A85" s="43" t="s">
        <v>296</v>
      </c>
      <c r="B85" s="236" t="s">
        <v>297</v>
      </c>
      <c r="C85" s="1219" cm="1">
        <f t="array" ref="C85">IF($C$13="mm/dd/yyyy",0,IFERROR(_xlfn.XLOOKUP($C$13,'FS-TXIX Income Statement '!$C$5:$F$5,_xlfn.XLOOKUP(A85,'FS-TXIX Income Statement '!$A$8:$A$200,'FS-TXIX Income Statement '!$C$8:$F$200)),"Manual Entry"))</f>
        <v>0</v>
      </c>
      <c r="D85" s="190" cm="1">
        <f t="array" ref="D85">IF($D$13="mm/dd/yyyy",0,_xlfn.XLOOKUP($D$13,'FS-TXIX Income Statement '!$C$5:$F$5,_xlfn.XLOOKUP(A85,'FS-TXIX Income Statement '!$A$8:$A$200,'FS-TXIX Income Statement '!$C$8:$F$200)))</f>
        <v>0</v>
      </c>
      <c r="E85" s="409">
        <f>IF($C$28=0,0,C85/$C$28)</f>
        <v>0</v>
      </c>
      <c r="F85" s="409">
        <f>IF($D$28=0,0,D85/$D$28)</f>
        <v>0</v>
      </c>
      <c r="G85" s="410">
        <f t="shared" si="50"/>
        <v>0</v>
      </c>
      <c r="H85" s="410">
        <f t="shared" si="51"/>
        <v>0</v>
      </c>
      <c r="I85" s="410">
        <f t="shared" si="52"/>
        <v>0</v>
      </c>
      <c r="J85" s="411">
        <f t="shared" si="53"/>
        <v>0</v>
      </c>
      <c r="K85" s="412" t="str">
        <f>IF(OR(AND(J85&gt;=5%,F85&gt;=5%),AND(J85&gt;=5%,E85&gt;=5%),AND(J85&lt;=-5%,F85&lt;=-5%),AND(J85&lt;=-5%,E85&lt;=-5%),AND(J85&gt;=5%,F85&lt;=-5%),AND(J85&lt;=-5%,F85&gt;=5%),AND(J85&gt;=5%,E85&lt;=-5%),AND(J85&lt;=-5%,E85&gt;=5%)),"Yes","No")</f>
        <v>No</v>
      </c>
    </row>
    <row r="86" spans="1:11" ht="13.5" thickBot="1">
      <c r="A86" s="43" t="s">
        <v>298</v>
      </c>
      <c r="B86" s="236" t="s">
        <v>299</v>
      </c>
      <c r="C86" s="1219" cm="1">
        <f t="array" ref="C86">IF($C$13="mm/dd/yyyy",0,IFERROR(_xlfn.XLOOKUP($C$13,'FS-TXIX Income Statement '!$C$5:$F$5,_xlfn.XLOOKUP(A86,'FS-TXIX Income Statement '!$A$8:$A$200,'FS-TXIX Income Statement '!$C$8:$F$200)),"Manual Entry"))</f>
        <v>0</v>
      </c>
      <c r="D86" s="190" cm="1">
        <f t="array" ref="D86">IF($D$13="mm/dd/yyyy",0,_xlfn.XLOOKUP($D$13,'FS-TXIX Income Statement '!$C$5:$F$5,_xlfn.XLOOKUP(A86,'FS-TXIX Income Statement '!$A$8:$A$200,'FS-TXIX Income Statement '!$C$8:$F$200)))</f>
        <v>0</v>
      </c>
      <c r="E86" s="409">
        <f>IF($C$28=0,0,C86/$C$28)</f>
        <v>0</v>
      </c>
      <c r="F86" s="409">
        <f>IF($D$28=0,0,D86/$D$28)</f>
        <v>0</v>
      </c>
      <c r="G86" s="410">
        <f t="shared" si="50"/>
        <v>0</v>
      </c>
      <c r="H86" s="410">
        <f t="shared" si="51"/>
        <v>0</v>
      </c>
      <c r="I86" s="410">
        <f t="shared" si="52"/>
        <v>0</v>
      </c>
      <c r="J86" s="411">
        <f t="shared" si="53"/>
        <v>0</v>
      </c>
      <c r="K86" s="412" t="str">
        <f>IF(OR(AND(J86&gt;=5%,F86&gt;=5%),AND(J86&gt;=5%,E86&gt;=5%),AND(J86&lt;=-5%,F86&lt;=-5%),AND(J86&lt;=-5%,E86&lt;=-5%),AND(J86&gt;=5%,F86&lt;=-5%),AND(J86&lt;=-5%,F86&gt;=5%),AND(J86&gt;=5%,E86&lt;=-5%),AND(J86&lt;=-5%,E86&gt;=5%)),"Yes","No")</f>
        <v>No</v>
      </c>
    </row>
    <row r="87" spans="1:11" ht="13.5" thickBot="1">
      <c r="A87" s="44">
        <v>60699</v>
      </c>
      <c r="B87" s="345" t="s">
        <v>300</v>
      </c>
      <c r="C87" s="1198">
        <f>SUM(C83:C86)</f>
        <v>0</v>
      </c>
      <c r="D87" s="312">
        <f t="shared" ref="D87" si="54">SUM(D83:D86)</f>
        <v>0</v>
      </c>
      <c r="E87" s="382"/>
      <c r="F87" s="383"/>
      <c r="G87" s="383"/>
      <c r="H87" s="383"/>
      <c r="I87" s="383"/>
      <c r="J87" s="383"/>
      <c r="K87" s="384"/>
    </row>
    <row r="88" spans="1:11" ht="12.95">
      <c r="A88" s="194"/>
      <c r="B88" s="236" t="s">
        <v>301</v>
      </c>
      <c r="C88" s="1194"/>
      <c r="D88" s="190"/>
      <c r="E88" s="377"/>
      <c r="K88" s="339"/>
    </row>
    <row r="89" spans="1:11" ht="12.95">
      <c r="A89" s="43" t="s">
        <v>302</v>
      </c>
      <c r="B89" s="337" t="s">
        <v>303</v>
      </c>
      <c r="C89" s="1219" cm="1">
        <f t="array" ref="C89">IF($C$13="mm/dd/yyyy",0,IFERROR(_xlfn.XLOOKUP($C$13,'FS-TXIX Income Statement '!$C$5:$F$5,_xlfn.XLOOKUP(A89,'FS-TXIX Income Statement '!$A$8:$A$200,'FS-TXIX Income Statement '!$C$8:$F$200)),"Manual Entry"))</f>
        <v>0</v>
      </c>
      <c r="D89" s="190" cm="1">
        <f t="array" ref="D89">IF($D$13="mm/dd/yyyy",0,_xlfn.XLOOKUP($D$13,'FS-TXIX Income Statement '!$C$5:$F$5,_xlfn.XLOOKUP(A89,'FS-TXIX Income Statement '!$A$8:$A$200,'FS-TXIX Income Statement '!$C$8:$F$200)))</f>
        <v>0</v>
      </c>
      <c r="E89" s="409">
        <f>IF($C$28=0,0,C89/$C$28)</f>
        <v>0</v>
      </c>
      <c r="F89" s="409">
        <f>IF($D$28=0,0,D89/$D$28)</f>
        <v>0</v>
      </c>
      <c r="G89" s="410">
        <f t="shared" ref="G89:G90" si="55">IF(OR($C$16=0,$C$16="Manual Entry"),0,C89/$C$16)</f>
        <v>0</v>
      </c>
      <c r="H89" s="410">
        <f t="shared" ref="H89:H90" si="56">IF($D$16=0,0,D89/$D$16)</f>
        <v>0</v>
      </c>
      <c r="I89" s="410">
        <f t="shared" ref="I89:I90" si="57">H89-G89</f>
        <v>0</v>
      </c>
      <c r="J89" s="411">
        <f t="shared" ref="J89:J90" si="58">IF(OR(AND(C89=0,D89=0),C89="Manual Entry"),0%,IF(AND(G89=0,H89&lt;&gt;0),100%,IF(G89&lt;0,(H89+ABS(G89))/ABS(G89),H89/G89-1)))</f>
        <v>0</v>
      </c>
      <c r="K89" s="412" t="str">
        <f>IF(OR(AND(J89&gt;=5%,F89&gt;=5%),AND(J89&gt;=5%,E89&gt;=5%),AND(J89&lt;=-5%,F89&lt;=-5%),AND(J89&lt;=-5%,E89&lt;=-5%),AND(J89&gt;=5%,F89&lt;=-5%),AND(J89&lt;=-5%,F89&gt;=5%),AND(J89&gt;=5%,E89&lt;=-5%),AND(J89&lt;=-5%,E89&gt;=5%)),"Yes","No")</f>
        <v>No</v>
      </c>
    </row>
    <row r="90" spans="1:11" ht="13.5" thickBot="1">
      <c r="A90" s="43" t="s">
        <v>304</v>
      </c>
      <c r="B90" s="190" t="s">
        <v>305</v>
      </c>
      <c r="C90" s="1219" cm="1">
        <f t="array" ref="C90">IF($C$13="mm/dd/yyyy",0,IFERROR(_xlfn.XLOOKUP($C$13,'FS-TXIX Income Statement '!$C$5:$F$5,_xlfn.XLOOKUP(A90,'FS-TXIX Income Statement '!$A$8:$A$200,'FS-TXIX Income Statement '!$C$8:$F$200)),"Manual Entry"))</f>
        <v>0</v>
      </c>
      <c r="D90" s="190" cm="1">
        <f t="array" ref="D90">IF($D$13="mm/dd/yyyy",0,_xlfn.XLOOKUP($D$13,'FS-TXIX Income Statement '!$C$5:$F$5,_xlfn.XLOOKUP(A90,'FS-TXIX Income Statement '!$A$8:$A$200,'FS-TXIX Income Statement '!$C$8:$F$200)))</f>
        <v>0</v>
      </c>
      <c r="E90" s="409">
        <f>IF($C$28=0,0,C90/$C$28)</f>
        <v>0</v>
      </c>
      <c r="F90" s="409">
        <f>IF($D$28=0,0,D90/$D$28)</f>
        <v>0</v>
      </c>
      <c r="G90" s="410">
        <f t="shared" si="55"/>
        <v>0</v>
      </c>
      <c r="H90" s="410">
        <f t="shared" si="56"/>
        <v>0</v>
      </c>
      <c r="I90" s="410">
        <f t="shared" si="57"/>
        <v>0</v>
      </c>
      <c r="J90" s="411">
        <f t="shared" si="58"/>
        <v>0</v>
      </c>
      <c r="K90" s="412" t="str">
        <f>IF(OR(AND(J90&gt;=5%,F90&gt;=5%),AND(J90&gt;=5%,E90&gt;=5%),AND(J90&lt;=-5%,F90&lt;=-5%),AND(J90&lt;=-5%,E90&lt;=-5%),AND(J90&gt;=5%,F90&lt;=-5%),AND(J90&lt;=-5%,F90&gt;=5%),AND(J90&gt;=5%,E90&lt;=-5%),AND(J90&lt;=-5%,E90&gt;=5%)),"Yes","No")</f>
        <v>No</v>
      </c>
    </row>
    <row r="91" spans="1:11" ht="13.5" thickBot="1">
      <c r="A91" s="44">
        <v>60799</v>
      </c>
      <c r="B91" s="345" t="s">
        <v>306</v>
      </c>
      <c r="C91" s="1198">
        <f>SUM(C89:C90)</f>
        <v>0</v>
      </c>
      <c r="D91" s="312">
        <f t="shared" ref="D91" si="59">SUM(D89:D90)</f>
        <v>0</v>
      </c>
      <c r="E91" s="382"/>
      <c r="F91" s="383"/>
      <c r="G91" s="383"/>
      <c r="H91" s="383"/>
      <c r="I91" s="383"/>
      <c r="J91" s="383"/>
      <c r="K91" s="384"/>
    </row>
    <row r="92" spans="1:11" ht="12.95">
      <c r="A92" s="194"/>
      <c r="B92" s="236" t="s">
        <v>307</v>
      </c>
      <c r="C92" s="1194"/>
      <c r="D92" s="190"/>
      <c r="E92" s="377"/>
      <c r="K92" s="339"/>
    </row>
    <row r="93" spans="1:11" ht="12.95">
      <c r="A93" s="43" t="s">
        <v>308</v>
      </c>
      <c r="B93" s="190" t="s">
        <v>309</v>
      </c>
      <c r="C93" s="1219" cm="1">
        <f t="array" ref="C93">IF($C$13="mm/dd/yyyy",0,IFERROR(_xlfn.XLOOKUP($C$13,'FS-TXIX Income Statement '!$C$5:$F$5,_xlfn.XLOOKUP(A93,'FS-TXIX Income Statement '!$A$8:$A$200,'FS-TXIX Income Statement '!$C$8:$F$200)),"Manual Entry"))</f>
        <v>0</v>
      </c>
      <c r="D93" s="190" cm="1">
        <f t="array" ref="D93">IF($D$13="mm/dd/yyyy",0,_xlfn.XLOOKUP($D$13,'FS-TXIX Income Statement '!$C$5:$F$5,_xlfn.XLOOKUP(A93,'FS-TXIX Income Statement '!$A$8:$A$200,'FS-TXIX Income Statement '!$C$8:$F$200)))</f>
        <v>0</v>
      </c>
      <c r="E93" s="409">
        <f>IF($C$28=0,0,C93/$C$28)</f>
        <v>0</v>
      </c>
      <c r="F93" s="409">
        <f>IF($D$28=0,0,D93/$D$28)</f>
        <v>0</v>
      </c>
      <c r="G93" s="410">
        <f t="shared" ref="G93:G95" si="60">IF(OR($C$16=0,$C$16="Manual Entry"),0,C93/$C$16)</f>
        <v>0</v>
      </c>
      <c r="H93" s="410">
        <f t="shared" ref="H93:H95" si="61">IF($D$16=0,0,D93/$D$16)</f>
        <v>0</v>
      </c>
      <c r="I93" s="410">
        <f t="shared" ref="I93:I95" si="62">H93-G93</f>
        <v>0</v>
      </c>
      <c r="J93" s="411">
        <f t="shared" ref="J93:J95" si="63">IF(OR(AND(C93=0,D93=0),C93="Manual Entry"),0%,IF(AND(G93=0,H93&lt;&gt;0),100%,IF(G93&lt;0,(H93+ABS(G93))/ABS(G93),H93/G93-1)))</f>
        <v>0</v>
      </c>
      <c r="K93" s="412" t="str">
        <f>IF(OR(AND(J93&gt;=5%,F93&gt;=5%),AND(J93&gt;=5%,E93&gt;=5%),AND(J93&lt;=-5%,F93&lt;=-5%),AND(J93&lt;=-5%,E93&lt;=-5%),AND(J93&gt;=5%,F93&lt;=-5%),AND(J93&lt;=-5%,F93&gt;=5%),AND(J93&gt;=5%,E93&lt;=-5%),AND(J93&lt;=-5%,E93&gt;=5%)),"Yes","No")</f>
        <v>No</v>
      </c>
    </row>
    <row r="94" spans="1:11" ht="12.95">
      <c r="A94" s="43" t="s">
        <v>310</v>
      </c>
      <c r="B94" s="190" t="s">
        <v>311</v>
      </c>
      <c r="C94" s="1219" cm="1">
        <f t="array" ref="C94">IF($C$13="mm/dd/yyyy",0,IFERROR(_xlfn.XLOOKUP($C$13,'FS-TXIX Income Statement '!$C$5:$F$5,_xlfn.XLOOKUP(A94,'FS-TXIX Income Statement '!$A$8:$A$200,'FS-TXIX Income Statement '!$C$8:$F$200)),"Manual Entry"))</f>
        <v>0</v>
      </c>
      <c r="D94" s="190" cm="1">
        <f t="array" ref="D94">IF($D$13="mm/dd/yyyy",0,_xlfn.XLOOKUP($D$13,'FS-TXIX Income Statement '!$C$5:$F$5,_xlfn.XLOOKUP(A94,'FS-TXIX Income Statement '!$A$8:$A$200,'FS-TXIX Income Statement '!$C$8:$F$200)))</f>
        <v>0</v>
      </c>
      <c r="E94" s="409">
        <f>IF($C$28=0,0,C94/$C$28)</f>
        <v>0</v>
      </c>
      <c r="F94" s="409">
        <f>IF($D$28=0,0,D94/$D$28)</f>
        <v>0</v>
      </c>
      <c r="G94" s="410">
        <f t="shared" si="60"/>
        <v>0</v>
      </c>
      <c r="H94" s="410">
        <f t="shared" si="61"/>
        <v>0</v>
      </c>
      <c r="I94" s="410">
        <f t="shared" si="62"/>
        <v>0</v>
      </c>
      <c r="J94" s="411">
        <f t="shared" si="63"/>
        <v>0</v>
      </c>
      <c r="K94" s="412" t="str">
        <f>IF(OR(AND(J94&gt;=5%,F94&gt;=5%),AND(J94&gt;=5%,E94&gt;=5%),AND(J94&lt;=-5%,F94&lt;=-5%),AND(J94&lt;=-5%,E94&lt;=-5%),AND(J94&gt;=5%,F94&lt;=-5%),AND(J94&lt;=-5%,F94&gt;=5%),AND(J94&gt;=5%,E94&lt;=-5%),AND(J94&lt;=-5%,E94&gt;=5%)),"Yes","No")</f>
        <v>No</v>
      </c>
    </row>
    <row r="95" spans="1:11" ht="13.5" thickBot="1">
      <c r="A95" s="43" t="s">
        <v>312</v>
      </c>
      <c r="B95" s="190" t="s">
        <v>313</v>
      </c>
      <c r="C95" s="1219" cm="1">
        <f t="array" ref="C95">IF($C$13="mm/dd/yyyy",0,IFERROR(_xlfn.XLOOKUP($C$13,'FS-TXIX Income Statement '!$C$5:$F$5,_xlfn.XLOOKUP(A95,'FS-TXIX Income Statement '!$A$8:$A$200,'FS-TXIX Income Statement '!$C$8:$F$200)),"Manual Entry"))</f>
        <v>0</v>
      </c>
      <c r="D95" s="190" cm="1">
        <f t="array" ref="D95">IF($D$13="mm/dd/yyyy",0,_xlfn.XLOOKUP($D$13,'FS-TXIX Income Statement '!$C$5:$F$5,_xlfn.XLOOKUP(A95,'FS-TXIX Income Statement '!$A$8:$A$200,'FS-TXIX Income Statement '!$C$8:$F$200)))</f>
        <v>0</v>
      </c>
      <c r="E95" s="409">
        <f>IF($C$28=0,0,C95/$C$28)</f>
        <v>0</v>
      </c>
      <c r="F95" s="409">
        <f>IF($D$28=0,0,D95/$D$28)</f>
        <v>0</v>
      </c>
      <c r="G95" s="410">
        <f t="shared" si="60"/>
        <v>0</v>
      </c>
      <c r="H95" s="410">
        <f t="shared" si="61"/>
        <v>0</v>
      </c>
      <c r="I95" s="410">
        <f t="shared" si="62"/>
        <v>0</v>
      </c>
      <c r="J95" s="411">
        <f t="shared" si="63"/>
        <v>0</v>
      </c>
      <c r="K95" s="412" t="str">
        <f>IF(OR(AND(J95&gt;=5%,F95&gt;=5%),AND(J95&gt;=5%,E95&gt;=5%),AND(J95&lt;=-5%,F95&lt;=-5%),AND(J95&lt;=-5%,E95&lt;=-5%),AND(J95&gt;=5%,F95&lt;=-5%),AND(J95&lt;=-5%,F95&gt;=5%),AND(J95&gt;=5%,E95&lt;=-5%),AND(J95&lt;=-5%,E95&gt;=5%)),"Yes","No")</f>
        <v>No</v>
      </c>
    </row>
    <row r="96" spans="1:11" ht="13.5" thickBot="1">
      <c r="A96" s="44">
        <v>60899</v>
      </c>
      <c r="B96" s="345" t="s">
        <v>314</v>
      </c>
      <c r="C96" s="1198">
        <f>SUM(C93:C95)</f>
        <v>0</v>
      </c>
      <c r="D96" s="312">
        <f t="shared" ref="D96" si="64">SUM(D93:D95)</f>
        <v>0</v>
      </c>
      <c r="E96" s="382"/>
      <c r="F96" s="383"/>
      <c r="G96" s="383"/>
      <c r="H96" s="383"/>
      <c r="I96" s="383"/>
      <c r="J96" s="383"/>
      <c r="K96" s="384"/>
    </row>
    <row r="97" spans="1:11" customFormat="1" ht="15" thickBot="1">
      <c r="A97" s="43" t="s">
        <v>315</v>
      </c>
      <c r="B97" s="236" t="s">
        <v>316</v>
      </c>
      <c r="C97" s="1219" cm="1">
        <f t="array" ref="C97">IF($C$13="mm/dd/yyyy",0,IFERROR(_xlfn.XLOOKUP($C$13,'FS-TXIX Income Statement '!$C$5:$F$5,_xlfn.XLOOKUP(A97,'FS-TXIX Income Statement '!$A$8:$A$200,'FS-TXIX Income Statement '!$C$8:$F$200)),"Manual Entry"))</f>
        <v>0</v>
      </c>
      <c r="D97" s="190" cm="1">
        <f t="array" ref="D97">IF($D$13="mm/dd/yyyy",0,_xlfn.XLOOKUP($D$13,'FS-TXIX Income Statement '!$C$5:$F$5,_xlfn.XLOOKUP(A97,'FS-TXIX Income Statement '!$A$8:$A$200,'FS-TXIX Income Statement '!$C$8:$F$200)))</f>
        <v>0</v>
      </c>
      <c r="E97" s="409">
        <f>IF($C$28=0,0,C97/$C$28)</f>
        <v>0</v>
      </c>
      <c r="F97" s="409">
        <f>IF($D$28=0,0,D97/$D$28)</f>
        <v>0</v>
      </c>
      <c r="G97" s="410">
        <f t="shared" ref="G97" si="65">IF(OR($C$16=0,$C$16="Manual Entry"),0,C97/$C$16)</f>
        <v>0</v>
      </c>
      <c r="H97" s="410">
        <f t="shared" ref="H97" si="66">IF($D$16=0,0,D97/$D$16)</f>
        <v>0</v>
      </c>
      <c r="I97" s="410">
        <f t="shared" ref="I97" si="67">H97-G97</f>
        <v>0</v>
      </c>
      <c r="J97" s="411">
        <f t="shared" ref="J97" si="68">IF(OR(AND(C97=0,D97=0),C97="Manual Entry"),0%,IF(AND(G97=0,H97&lt;&gt;0),100%,IF(G97&lt;0,(H97+ABS(G97))/ABS(G97),H97/G97-1)))</f>
        <v>0</v>
      </c>
      <c r="K97" s="412" t="str">
        <f>IF(OR(AND(J97&gt;=5%,F97&gt;=5%),AND(J97&gt;=5%,E97&gt;=5%),AND(J97&lt;=-5%,F97&lt;=-5%),AND(J97&lt;=-5%,E97&lt;=-5%),AND(J97&gt;=5%,F97&lt;=-5%),AND(J97&lt;=-5%,F97&gt;=5%),AND(J97&gt;=5%,E97&lt;=-5%),AND(J97&lt;=-5%,E97&gt;=5%)),"Yes","No")</f>
        <v>No</v>
      </c>
    </row>
    <row r="98" spans="1:11" customFormat="1" ht="15" thickBot="1">
      <c r="A98" s="44">
        <v>61099</v>
      </c>
      <c r="B98" s="345" t="s">
        <v>317</v>
      </c>
      <c r="C98" s="1198">
        <f>SUM(C97)</f>
        <v>0</v>
      </c>
      <c r="D98" s="312">
        <f t="shared" ref="D98" si="69">D97</f>
        <v>0</v>
      </c>
      <c r="E98" s="382"/>
      <c r="F98" s="383"/>
      <c r="G98" s="383"/>
      <c r="H98" s="383"/>
      <c r="I98" s="383"/>
      <c r="J98" s="383"/>
      <c r="K98" s="384"/>
    </row>
    <row r="99" spans="1:11" ht="12.95">
      <c r="A99" s="43" t="s">
        <v>318</v>
      </c>
      <c r="B99" s="236" t="s">
        <v>319</v>
      </c>
      <c r="C99" s="1219" cm="1">
        <f t="array" ref="C99">IF($C$13="mm/dd/yyyy",0,IFERROR(_xlfn.XLOOKUP($C$13,'FS-TXIX Income Statement '!$C$5:$F$5,_xlfn.XLOOKUP(A99,'FS-TXIX Income Statement '!$A$8:$A$200,'FS-TXIX Income Statement '!$C$8:$F$200)),"Manual Entry"))</f>
        <v>0</v>
      </c>
      <c r="D99" s="190" cm="1">
        <f t="array" ref="D99">IF($D$13="mm/dd/yyyy",0,_xlfn.XLOOKUP($D$13,'FS-TXIX Income Statement '!$C$5:$F$5,_xlfn.XLOOKUP(A99,'FS-TXIX Income Statement '!$A$8:$A$200,'FS-TXIX Income Statement '!$C$8:$F$200)))</f>
        <v>0</v>
      </c>
      <c r="E99" s="409">
        <f>IF($C$28=0,0,C99/$C$28)</f>
        <v>0</v>
      </c>
      <c r="F99" s="409">
        <f>IF($D$28=0,0,D99/$D$28)</f>
        <v>0</v>
      </c>
      <c r="G99" s="410">
        <f t="shared" ref="G99:G101" si="70">IF(OR($C$16=0,$C$16="Manual Entry"),0,C99/$C$16)</f>
        <v>0</v>
      </c>
      <c r="H99" s="410">
        <f t="shared" ref="H99:H101" si="71">IF($D$16=0,0,D99/$D$16)</f>
        <v>0</v>
      </c>
      <c r="I99" s="410">
        <f t="shared" ref="I99:I101" si="72">H99-G99</f>
        <v>0</v>
      </c>
      <c r="J99" s="411">
        <f t="shared" ref="J99:J101" si="73">IF(OR(AND(C99=0,D99=0),C99="Manual Entry"),0%,IF(AND(G99=0,H99&lt;&gt;0),100%,IF(G99&lt;0,(H99+ABS(G99))/ABS(G99),H99/G99-1)))</f>
        <v>0</v>
      </c>
      <c r="K99" s="412" t="str">
        <f>IF(OR(AND(J99&gt;=5%,F99&gt;=5%),AND(J99&gt;=5%,E99&gt;=5%),AND(J99&lt;=-5%,F99&lt;=-5%),AND(J99&lt;=-5%,E99&lt;=-5%),AND(J99&gt;=5%,F99&lt;=-5%),AND(J99&lt;=-5%,F99&gt;=5%),AND(J99&gt;=5%,E99&lt;=-5%),AND(J99&lt;=-5%,E99&gt;=5%)),"Yes","No")</f>
        <v>No</v>
      </c>
    </row>
    <row r="100" spans="1:11" ht="12.95">
      <c r="A100" s="43" t="s">
        <v>320</v>
      </c>
      <c r="B100" s="236" t="s">
        <v>321</v>
      </c>
      <c r="C100" s="1219" cm="1">
        <f t="array" ref="C100">IF($C$13="mm/dd/yyyy",0,IFERROR(_xlfn.XLOOKUP($C$13,'FS-TXIX Income Statement '!$C$5:$F$5,_xlfn.XLOOKUP(A100,'FS-TXIX Income Statement '!$A$8:$A$200,'FS-TXIX Income Statement '!$C$8:$F$200)),"Manual Entry"))</f>
        <v>0</v>
      </c>
      <c r="D100" s="190" cm="1">
        <f t="array" ref="D100">IF($D$13="mm/dd/yyyy",0,_xlfn.XLOOKUP($D$13,'FS-TXIX Income Statement '!$C$5:$F$5,_xlfn.XLOOKUP(A100,'FS-TXIX Income Statement '!$A$8:$A$200,'FS-TXIX Income Statement '!$C$8:$F$200)))</f>
        <v>0</v>
      </c>
      <c r="E100" s="409">
        <f>IF($C$28=0,0,C100/$C$28)</f>
        <v>0</v>
      </c>
      <c r="F100" s="409">
        <f>IF($D$28=0,0,D100/$D$28)</f>
        <v>0</v>
      </c>
      <c r="G100" s="410">
        <f t="shared" si="70"/>
        <v>0</v>
      </c>
      <c r="H100" s="410">
        <f t="shared" si="71"/>
        <v>0</v>
      </c>
      <c r="I100" s="410">
        <f t="shared" si="72"/>
        <v>0</v>
      </c>
      <c r="J100" s="411">
        <f t="shared" si="73"/>
        <v>0</v>
      </c>
      <c r="K100" s="412" t="str">
        <f>IF(OR(AND(J100&gt;=5%,F100&gt;=5%),AND(J100&gt;=5%,E100&gt;=5%),AND(J100&lt;=-5%,F100&lt;=-5%),AND(J100&lt;=-5%,E100&lt;=-5%),AND(J100&gt;=5%,F100&lt;=-5%),AND(J100&lt;=-5%,F100&gt;=5%),AND(J100&gt;=5%,E100&lt;=-5%),AND(J100&lt;=-5%,E100&gt;=5%)),"Yes","No")</f>
        <v>No</v>
      </c>
    </row>
    <row r="101" spans="1:11" ht="13.5" thickBot="1">
      <c r="A101" s="43" t="s">
        <v>322</v>
      </c>
      <c r="B101" s="236" t="s">
        <v>323</v>
      </c>
      <c r="C101" s="1219" cm="1">
        <f t="array" ref="C101">IF($C$13="mm/dd/yyyy",0,IFERROR(_xlfn.XLOOKUP($C$13,'FS-TXIX Income Statement '!$C$5:$F$5,_xlfn.XLOOKUP(A101,'FS-TXIX Income Statement '!$A$8:$A$200,'FS-TXIX Income Statement '!$C$8:$F$200)),"Manual Entry"))</f>
        <v>0</v>
      </c>
      <c r="D101" s="190" cm="1">
        <f t="array" ref="D101">IF($D$13="mm/dd/yyyy",0,_xlfn.XLOOKUP($D$13,'FS-TXIX Income Statement '!$C$5:$F$5,_xlfn.XLOOKUP(A101,'FS-TXIX Income Statement '!$A$8:$A$200,'FS-TXIX Income Statement '!$C$8:$F$200)))</f>
        <v>0</v>
      </c>
      <c r="E101" s="409">
        <f>IF($C$28=0,0,C101/$C$28)</f>
        <v>0</v>
      </c>
      <c r="F101" s="409">
        <f>IF($D$28=0,0,D101/$D$28)</f>
        <v>0</v>
      </c>
      <c r="G101" s="410">
        <f t="shared" si="70"/>
        <v>0</v>
      </c>
      <c r="H101" s="410">
        <f t="shared" si="71"/>
        <v>0</v>
      </c>
      <c r="I101" s="410">
        <f t="shared" si="72"/>
        <v>0</v>
      </c>
      <c r="J101" s="411">
        <f t="shared" si="73"/>
        <v>0</v>
      </c>
      <c r="K101" s="412" t="str">
        <f>IF(OR(AND(J101&gt;=5%,F101&gt;=5%),AND(J101&gt;=5%,E101&gt;=5%),AND(J101&lt;=-5%,F101&lt;=-5%),AND(J101&lt;=-5%,E101&lt;=-5%),AND(J101&gt;=5%,F101&lt;=-5%),AND(J101&lt;=-5%,F101&gt;=5%),AND(J101&gt;=5%,E101&lt;=-5%),AND(J101&lt;=-5%,E101&gt;=5%)),"Yes","No")</f>
        <v>No</v>
      </c>
    </row>
    <row r="102" spans="1:11" ht="12.95">
      <c r="A102" s="415">
        <v>69998</v>
      </c>
      <c r="B102" s="350" t="s">
        <v>324</v>
      </c>
      <c r="C102" s="1221">
        <f>IFERROR(C61+C67+C70+C76+C81+C87+C91+C96+C98+C100+C101+C99,0)</f>
        <v>0</v>
      </c>
      <c r="D102" s="319">
        <f t="shared" ref="D102" si="74">D61+D67+D70+D76+D81+D87+D91+D96+D98+D100+D101+D99</f>
        <v>0</v>
      </c>
      <c r="E102" s="416"/>
      <c r="F102" s="417"/>
      <c r="G102" s="417"/>
      <c r="H102" s="417"/>
      <c r="I102" s="417"/>
      <c r="J102" s="417"/>
      <c r="K102" s="418"/>
    </row>
    <row r="103" spans="1:11" ht="13.5" thickBot="1">
      <c r="A103" s="419">
        <v>69999</v>
      </c>
      <c r="B103" s="336" t="s">
        <v>325</v>
      </c>
      <c r="C103" s="1222">
        <f>C55+C102</f>
        <v>0</v>
      </c>
      <c r="D103" s="1508">
        <f>D55+D102</f>
        <v>0</v>
      </c>
      <c r="E103" s="420"/>
      <c r="F103" s="421"/>
      <c r="G103" s="421"/>
      <c r="H103" s="421"/>
      <c r="I103" s="421"/>
      <c r="J103" s="421"/>
      <c r="K103" s="422"/>
    </row>
    <row r="104" spans="1:11" ht="12.95">
      <c r="A104" s="194" t="s">
        <v>326</v>
      </c>
      <c r="B104" s="329"/>
      <c r="C104" s="1194"/>
      <c r="D104" s="190"/>
      <c r="E104" s="377"/>
      <c r="K104" s="339"/>
    </row>
    <row r="105" spans="1:11" ht="12.95">
      <c r="A105" s="43" t="s">
        <v>327</v>
      </c>
      <c r="B105" s="236" t="s">
        <v>328</v>
      </c>
      <c r="C105" s="1219" cm="1">
        <f t="array" ref="C105">IF($C$13="mm/dd/yyyy",0,IFERROR(_xlfn.XLOOKUP($C$13,'FS-TXIX Income Statement '!$C$5:$F$5,_xlfn.XLOOKUP(A105,'FS-TXIX Income Statement '!$A$8:$A$200,'FS-TXIX Income Statement '!$C$8:$F$200)),"Manual Entry"))</f>
        <v>0</v>
      </c>
      <c r="D105" s="190" cm="1">
        <f t="array" ref="D105">IF($D$13="mm/dd/yyyy",0,_xlfn.XLOOKUP($D$13,'FS-TXIX Income Statement '!$C$5:$F$5,_xlfn.XLOOKUP(A105,'FS-TXIX Income Statement '!$A$8:$A$200,'FS-TXIX Income Statement '!$C$8:$F$200)))</f>
        <v>0</v>
      </c>
      <c r="E105" s="409">
        <f>IF($C$28=0,0,C105/$C$28)</f>
        <v>0</v>
      </c>
      <c r="F105" s="409">
        <f>IF($D$28=0,0,D105/$D$28)</f>
        <v>0</v>
      </c>
      <c r="G105" s="410">
        <f t="shared" ref="G105:G109" si="75">IF(OR($C$16=0,$C$16="Manual Entry"),0,C105/$C$16)</f>
        <v>0</v>
      </c>
      <c r="H105" s="410">
        <f t="shared" ref="H105:H109" si="76">IF($D$16=0,0,D105/$D$16)</f>
        <v>0</v>
      </c>
      <c r="I105" s="410">
        <f t="shared" ref="I105:I109" si="77">H105-G105</f>
        <v>0</v>
      </c>
      <c r="J105" s="411">
        <f t="shared" ref="J105:J109" si="78">IF(OR(AND(C105=0,D105=0),C105="Manual Entry"),0%,IF(AND(G105=0,H105&lt;&gt;0),100%,IF(G105&lt;0,(H105+ABS(G105))/ABS(G105),H105/G105-1)))</f>
        <v>0</v>
      </c>
      <c r="K105" s="412" t="str">
        <f>IF(OR(AND(J105&gt;=5%,F105&gt;=5%),AND(J105&gt;=5%,E105&gt;=5%),AND(J105&lt;=-5%,F105&lt;=-5%),AND(J105&lt;=-5%,E105&lt;=-5%),AND(J105&gt;=5%,F105&lt;=-5%),AND(J105&lt;=-5%,F105&gt;=5%),AND(J105&gt;=5%,E105&lt;=-5%),AND(J105&lt;=-5%,E105&gt;=5%)),"Yes","No")</f>
        <v>No</v>
      </c>
    </row>
    <row r="106" spans="1:11" ht="12.95">
      <c r="A106" s="43" t="s">
        <v>329</v>
      </c>
      <c r="B106" s="236" t="s">
        <v>330</v>
      </c>
      <c r="C106" s="1219" cm="1">
        <f t="array" ref="C106">IF($C$13="mm/dd/yyyy",0,IFERROR(_xlfn.XLOOKUP($C$13,'FS-TXIX Income Statement '!$C$5:$F$5,_xlfn.XLOOKUP(A106,'FS-TXIX Income Statement '!$A$8:$A$200,'FS-TXIX Income Statement '!$C$8:$F$200)),"Manual Entry"))</f>
        <v>0</v>
      </c>
      <c r="D106" s="190" cm="1">
        <f t="array" ref="D106">IF($D$13="mm/dd/yyyy",0,_xlfn.XLOOKUP($D$13,'FS-TXIX Income Statement '!$C$5:$F$5,_xlfn.XLOOKUP(A106,'FS-TXIX Income Statement '!$A$8:$A$200,'FS-TXIX Income Statement '!$C$8:$F$200)))</f>
        <v>0</v>
      </c>
      <c r="E106" s="409">
        <f>IF($C$28=0,0,C106/$C$28)</f>
        <v>0</v>
      </c>
      <c r="F106" s="409">
        <f>IF($D$28=0,0,D106/$D$28)</f>
        <v>0</v>
      </c>
      <c r="G106" s="410">
        <f t="shared" si="75"/>
        <v>0</v>
      </c>
      <c r="H106" s="410">
        <f t="shared" si="76"/>
        <v>0</v>
      </c>
      <c r="I106" s="410">
        <f t="shared" si="77"/>
        <v>0</v>
      </c>
      <c r="J106" s="411">
        <f t="shared" si="78"/>
        <v>0</v>
      </c>
      <c r="K106" s="412" t="str">
        <f>IF(OR(AND(J106&gt;=5%,F106&gt;=5%),AND(J106&gt;=5%,E106&gt;=5%),AND(J106&lt;=-5%,F106&lt;=-5%),AND(J106&lt;=-5%,E106&lt;=-5%),AND(J106&gt;=5%,F106&lt;=-5%),AND(J106&lt;=-5%,F106&gt;=5%),AND(J106&gt;=5%,E106&lt;=-5%),AND(J106&lt;=-5%,E106&gt;=5%)),"Yes","No")</f>
        <v>No</v>
      </c>
    </row>
    <row r="107" spans="1:11" ht="12.95">
      <c r="A107" s="43" t="s">
        <v>331</v>
      </c>
      <c r="B107" s="236" t="s">
        <v>332</v>
      </c>
      <c r="C107" s="1219" cm="1">
        <f t="array" ref="C107">IF($C$13="mm/dd/yyyy",0,IFERROR(_xlfn.XLOOKUP($C$13,'FS-TXIX Income Statement '!$C$5:$F$5,_xlfn.XLOOKUP(A107,'FS-TXIX Income Statement '!$A$8:$A$200,'FS-TXIX Income Statement '!$C$8:$F$200)),"Manual Entry"))</f>
        <v>0</v>
      </c>
      <c r="D107" s="190" cm="1">
        <f t="array" ref="D107">IF($D$13="mm/dd/yyyy",0,_xlfn.XLOOKUP($D$13,'FS-TXIX Income Statement '!$C$5:$F$5,_xlfn.XLOOKUP(A107,'FS-TXIX Income Statement '!$A$8:$A$200,'FS-TXIX Income Statement '!$C$8:$F$200)))</f>
        <v>0</v>
      </c>
      <c r="E107" s="409">
        <f>IF($C$28=0,0,C107/$C$28)</f>
        <v>0</v>
      </c>
      <c r="F107" s="409">
        <f>IF($D$28=0,0,D107/$D$28)</f>
        <v>0</v>
      </c>
      <c r="G107" s="410">
        <f t="shared" si="75"/>
        <v>0</v>
      </c>
      <c r="H107" s="410">
        <f t="shared" si="76"/>
        <v>0</v>
      </c>
      <c r="I107" s="410">
        <f t="shared" si="77"/>
        <v>0</v>
      </c>
      <c r="J107" s="411">
        <f t="shared" si="78"/>
        <v>0</v>
      </c>
      <c r="K107" s="412" t="str">
        <f>IF(OR(AND(J107&gt;=5%,F107&gt;=5%),AND(J107&gt;=5%,E107&gt;=5%),AND(J107&lt;=-5%,F107&lt;=-5%),AND(J107&lt;=-5%,E107&lt;=-5%),AND(J107&gt;=5%,F107&lt;=-5%),AND(J107&lt;=-5%,F107&gt;=5%),AND(J107&gt;=5%,E107&lt;=-5%),AND(J107&lt;=-5%,E107&gt;=5%)),"Yes","No")</f>
        <v>No</v>
      </c>
    </row>
    <row r="108" spans="1:11" ht="12.95">
      <c r="A108" s="43" t="s">
        <v>333</v>
      </c>
      <c r="B108" s="236" t="s">
        <v>657</v>
      </c>
      <c r="C108" s="1219" cm="1">
        <f t="array" ref="C108">IF($C$13="mm/dd/yyyy",0,IFERROR(_xlfn.XLOOKUP($C$13,'FS-TXIX Income Statement '!$C$5:$F$5,_xlfn.XLOOKUP(A108,'FS-TXIX Income Statement '!$A$8:$A$200,'FS-TXIX Income Statement '!$C$8:$F$200)),"Manual Entry"))</f>
        <v>0</v>
      </c>
      <c r="D108" s="190" cm="1">
        <f t="array" ref="D108">IF($D$13="mm/dd/yyyy",0,_xlfn.XLOOKUP($D$13,'FS-TXIX Income Statement '!$C$5:$F$5,_xlfn.XLOOKUP(A108,'FS-TXIX Income Statement '!$A$8:$A$200,'FS-TXIX Income Statement '!$C$8:$F$200)))</f>
        <v>0</v>
      </c>
      <c r="E108" s="409">
        <f>IF($C$28=0,0,C108/$C$28)</f>
        <v>0</v>
      </c>
      <c r="F108" s="409">
        <f>IF($D$28=0,0,D108/$D$28)</f>
        <v>0</v>
      </c>
      <c r="G108" s="410">
        <f t="shared" si="75"/>
        <v>0</v>
      </c>
      <c r="H108" s="410">
        <f t="shared" si="76"/>
        <v>0</v>
      </c>
      <c r="I108" s="410">
        <f t="shared" si="77"/>
        <v>0</v>
      </c>
      <c r="J108" s="411">
        <f t="shared" si="78"/>
        <v>0</v>
      </c>
      <c r="K108" s="412" t="str">
        <f>IF(OR(AND(J108&gt;=5%,F108&gt;=5%),AND(J108&gt;=5%,E108&gt;=5%),AND(J108&lt;=-5%,F108&lt;=-5%),AND(J108&lt;=-5%,E108&lt;=-5%),AND(J108&gt;=5%,F108&lt;=-5%),AND(J108&lt;=-5%,F108&gt;=5%),AND(J108&gt;=5%,E108&lt;=-5%),AND(J108&lt;=-5%,E108&gt;=5%)),"Yes","No")</f>
        <v>No</v>
      </c>
    </row>
    <row r="109" spans="1:11" ht="13.5" thickBot="1">
      <c r="A109" s="43" t="s">
        <v>335</v>
      </c>
      <c r="B109" s="236" t="s">
        <v>336</v>
      </c>
      <c r="C109" s="1219" cm="1">
        <f t="array" ref="C109">IF($C$13="mm/dd/yyyy",0,IFERROR(_xlfn.XLOOKUP($C$13,'FS-TXIX Income Statement '!$C$5:$F$5,_xlfn.XLOOKUP(A109,'FS-TXIX Income Statement '!$A$8:$A$200,'FS-TXIX Income Statement '!$C$8:$F$200)),"Manual Entry"))</f>
        <v>0</v>
      </c>
      <c r="D109" s="190" cm="1">
        <f t="array" ref="D109">IF($D$13="mm/dd/yyyy",0,_xlfn.XLOOKUP($D$13,'FS-TXIX Income Statement '!$C$5:$F$5,_xlfn.XLOOKUP(A109,'FS-TXIX Income Statement '!$A$8:$A$200,'FS-TXIX Income Statement '!$C$8:$F$200)))</f>
        <v>0</v>
      </c>
      <c r="E109" s="409">
        <f>IF($C$28=0,0,C109/$C$28)</f>
        <v>0</v>
      </c>
      <c r="F109" s="409">
        <f>IF($D$28=0,0,D109/$D$28)</f>
        <v>0</v>
      </c>
      <c r="G109" s="410">
        <f t="shared" si="75"/>
        <v>0</v>
      </c>
      <c r="H109" s="410">
        <f t="shared" si="76"/>
        <v>0</v>
      </c>
      <c r="I109" s="410">
        <f t="shared" si="77"/>
        <v>0</v>
      </c>
      <c r="J109" s="411">
        <f t="shared" si="78"/>
        <v>0</v>
      </c>
      <c r="K109" s="412" t="str">
        <f>IF(OR(AND(J109&gt;=5%,F109&gt;=5%),AND(J109&gt;=5%,E109&gt;=5%),AND(J109&lt;=-5%,F109&lt;=-5%),AND(J109&lt;=-5%,E109&lt;=-5%),AND(J109&gt;=5%,F109&lt;=-5%),AND(J109&lt;=-5%,F109&gt;=5%),AND(J109&gt;=5%,E109&lt;=-5%),AND(J109&lt;=-5%,E109&gt;=5%)),"Yes","No")</f>
        <v>No</v>
      </c>
    </row>
    <row r="110" spans="1:11" ht="13.5" thickBot="1">
      <c r="A110" s="414">
        <v>85999</v>
      </c>
      <c r="B110" s="346" t="s">
        <v>337</v>
      </c>
      <c r="C110" s="1198">
        <f>SUM(C103:C109)</f>
        <v>0</v>
      </c>
      <c r="D110" s="312">
        <f t="shared" ref="D110" si="79">SUM(D103:D109)</f>
        <v>0</v>
      </c>
      <c r="E110" s="382"/>
      <c r="F110" s="383"/>
      <c r="G110" s="383"/>
      <c r="H110" s="383"/>
      <c r="I110" s="383"/>
      <c r="J110" s="383"/>
      <c r="K110" s="384"/>
    </row>
    <row r="111" spans="1:11">
      <c r="A111" s="43"/>
      <c r="B111" s="236" t="s">
        <v>338</v>
      </c>
      <c r="C111" s="1194"/>
      <c r="D111" s="190"/>
      <c r="E111" s="377"/>
      <c r="K111" s="339"/>
    </row>
    <row r="112" spans="1:11" ht="12.95">
      <c r="A112" s="43" t="s">
        <v>339</v>
      </c>
      <c r="B112" s="236" t="s">
        <v>340</v>
      </c>
      <c r="C112" s="1219" cm="1">
        <f t="array" ref="C112">IF($C$13="mm/dd/yyyy",0,IFERROR(_xlfn.XLOOKUP($C$13,'FS-TXIX Income Statement '!$C$5:$F$5,_xlfn.XLOOKUP(A112,'FS-TXIX Income Statement '!$A$8:$A$200,'FS-TXIX Income Statement '!$C$8:$F$200)),"Manual Entry"))</f>
        <v>0</v>
      </c>
      <c r="D112" s="190" cm="1">
        <f t="array" ref="D112">IF($D$13="mm/dd/yyyy",0,_xlfn.XLOOKUP($D$13,'FS-TXIX Income Statement '!$C$5:$F$5,_xlfn.XLOOKUP(A112,'FS-TXIX Income Statement '!$A$8:$A$200,'FS-TXIX Income Statement '!$C$8:$F$200)))</f>
        <v>0</v>
      </c>
      <c r="E112" s="409">
        <f t="shared" ref="E112:E131" si="80">IF($C$28=0,0,C112/$C$28)</f>
        <v>0</v>
      </c>
      <c r="F112" s="409">
        <f t="shared" ref="F112:F131" si="81">IF($D$28=0,0,D112/$D$28)</f>
        <v>0</v>
      </c>
      <c r="G112" s="410">
        <f t="shared" ref="G112:G131" si="82">IF(OR($C$16=0,$C$16="Manual Entry"),0,C112/$C$16)</f>
        <v>0</v>
      </c>
      <c r="H112" s="410">
        <f t="shared" ref="H112:H131" si="83">IF($D$16=0,0,D112/$D$16)</f>
        <v>0</v>
      </c>
      <c r="I112" s="410">
        <f t="shared" ref="I112:I131" si="84">H112-G112</f>
        <v>0</v>
      </c>
      <c r="J112" s="411">
        <f t="shared" ref="J112:J131" si="85">IF(OR(AND(C112=0,D112=0),C112="Manual Entry"),0%,IF(AND(G112=0,H112&lt;&gt;0),100%,IF(G112&lt;0,(H112+ABS(G112))/ABS(G112),H112/G112-1)))</f>
        <v>0</v>
      </c>
      <c r="K112" s="412" t="str">
        <f t="shared" ref="K112:K131" si="86">IF(OR(AND(J112&gt;=5%,F112&gt;=5%),AND(J112&gt;=5%,E112&gt;=5%),AND(J112&lt;=-5%,F112&lt;=-5%),AND(J112&lt;=-5%,E112&lt;=-5%),AND(J112&gt;=5%,F112&lt;=-5%),AND(J112&lt;=-5%,F112&gt;=5%),AND(J112&gt;=5%,E112&lt;=-5%),AND(J112&lt;=-5%,E112&gt;=5%)),"Yes","No")</f>
        <v>No</v>
      </c>
    </row>
    <row r="113" spans="1:11" ht="12.95">
      <c r="A113" s="43" t="s">
        <v>341</v>
      </c>
      <c r="B113" s="236" t="s">
        <v>342</v>
      </c>
      <c r="C113" s="1219" cm="1">
        <f t="array" ref="C113">IF($C$13="mm/dd/yyyy",0,IFERROR(_xlfn.XLOOKUP($C$13,'FS-TXIX Income Statement '!$C$5:$F$5,_xlfn.XLOOKUP(A113,'FS-TXIX Income Statement '!$A$8:$A$200,'FS-TXIX Income Statement '!$C$8:$F$200)),"Manual Entry"))</f>
        <v>0</v>
      </c>
      <c r="D113" s="190" cm="1">
        <f t="array" ref="D113">IF($D$13="mm/dd/yyyy",0,_xlfn.XLOOKUP($D$13,'FS-TXIX Income Statement '!$C$5:$F$5,_xlfn.XLOOKUP(A113,'FS-TXIX Income Statement '!$A$8:$A$200,'FS-TXIX Income Statement '!$C$8:$F$200)))</f>
        <v>0</v>
      </c>
      <c r="E113" s="409">
        <f t="shared" si="80"/>
        <v>0</v>
      </c>
      <c r="F113" s="409">
        <f t="shared" si="81"/>
        <v>0</v>
      </c>
      <c r="G113" s="410">
        <f t="shared" si="82"/>
        <v>0</v>
      </c>
      <c r="H113" s="410">
        <f t="shared" si="83"/>
        <v>0</v>
      </c>
      <c r="I113" s="410">
        <f t="shared" si="84"/>
        <v>0</v>
      </c>
      <c r="J113" s="411">
        <f t="shared" si="85"/>
        <v>0</v>
      </c>
      <c r="K113" s="412" t="str">
        <f t="shared" si="86"/>
        <v>No</v>
      </c>
    </row>
    <row r="114" spans="1:11" ht="12.95">
      <c r="A114" s="43" t="s">
        <v>343</v>
      </c>
      <c r="B114" s="236" t="s">
        <v>344</v>
      </c>
      <c r="C114" s="1219" cm="1">
        <f t="array" ref="C114">IF($C$13="mm/dd/yyyy",0,IFERROR(_xlfn.XLOOKUP($C$13,'FS-TXIX Income Statement '!$C$5:$F$5,_xlfn.XLOOKUP(A114,'FS-TXIX Income Statement '!$A$8:$A$200,'FS-TXIX Income Statement '!$C$8:$F$200)),"Manual Entry"))</f>
        <v>0</v>
      </c>
      <c r="D114" s="190" cm="1">
        <f t="array" ref="D114">IF($D$13="mm/dd/yyyy",0,_xlfn.XLOOKUP($D$13,'FS-TXIX Income Statement '!$C$5:$F$5,_xlfn.XLOOKUP(A114,'FS-TXIX Income Statement '!$A$8:$A$200,'FS-TXIX Income Statement '!$C$8:$F$200)))</f>
        <v>0</v>
      </c>
      <c r="E114" s="409">
        <f t="shared" si="80"/>
        <v>0</v>
      </c>
      <c r="F114" s="409">
        <f t="shared" si="81"/>
        <v>0</v>
      </c>
      <c r="G114" s="410">
        <f t="shared" si="82"/>
        <v>0</v>
      </c>
      <c r="H114" s="410">
        <f t="shared" si="83"/>
        <v>0</v>
      </c>
      <c r="I114" s="410">
        <f t="shared" si="84"/>
        <v>0</v>
      </c>
      <c r="J114" s="411">
        <f t="shared" si="85"/>
        <v>0</v>
      </c>
      <c r="K114" s="412" t="str">
        <f t="shared" si="86"/>
        <v>No</v>
      </c>
    </row>
    <row r="115" spans="1:11" ht="12.95">
      <c r="A115" s="43" t="s">
        <v>345</v>
      </c>
      <c r="B115" s="236" t="s">
        <v>346</v>
      </c>
      <c r="C115" s="1219" cm="1">
        <f t="array" ref="C115">IF($C$13="mm/dd/yyyy",0,IFERROR(_xlfn.XLOOKUP($C$13,'FS-TXIX Income Statement '!$C$5:$F$5,_xlfn.XLOOKUP(A115,'FS-TXIX Income Statement '!$A$8:$A$200,'FS-TXIX Income Statement '!$C$8:$F$200)),"Manual Entry"))</f>
        <v>0</v>
      </c>
      <c r="D115" s="190" cm="1">
        <f t="array" ref="D115">IF($D$13="mm/dd/yyyy",0,_xlfn.XLOOKUP($D$13,'FS-TXIX Income Statement '!$C$5:$F$5,_xlfn.XLOOKUP(A115,'FS-TXIX Income Statement '!$A$8:$A$200,'FS-TXIX Income Statement '!$C$8:$F$200)))</f>
        <v>0</v>
      </c>
      <c r="E115" s="409">
        <f t="shared" si="80"/>
        <v>0</v>
      </c>
      <c r="F115" s="409">
        <f t="shared" si="81"/>
        <v>0</v>
      </c>
      <c r="G115" s="410">
        <f t="shared" si="82"/>
        <v>0</v>
      </c>
      <c r="H115" s="410">
        <f t="shared" si="83"/>
        <v>0</v>
      </c>
      <c r="I115" s="410">
        <f t="shared" si="84"/>
        <v>0</v>
      </c>
      <c r="J115" s="411">
        <f t="shared" si="85"/>
        <v>0</v>
      </c>
      <c r="K115" s="412" t="str">
        <f t="shared" si="86"/>
        <v>No</v>
      </c>
    </row>
    <row r="116" spans="1:11" ht="12.95">
      <c r="A116" s="43" t="s">
        <v>347</v>
      </c>
      <c r="B116" s="236" t="s">
        <v>348</v>
      </c>
      <c r="C116" s="1219" cm="1">
        <f t="array" ref="C116">IF($C$13="mm/dd/yyyy",0,IFERROR(_xlfn.XLOOKUP($C$13,'FS-TXIX Income Statement '!$C$5:$F$5,_xlfn.XLOOKUP(A116,'FS-TXIX Income Statement '!$A$8:$A$200,'FS-TXIX Income Statement '!$C$8:$F$200)),"Manual Entry"))</f>
        <v>0</v>
      </c>
      <c r="D116" s="190" cm="1">
        <f t="array" ref="D116">IF($D$13="mm/dd/yyyy",0,_xlfn.XLOOKUP($D$13,'FS-TXIX Income Statement '!$C$5:$F$5,_xlfn.XLOOKUP(A116,'FS-TXIX Income Statement '!$A$8:$A$200,'FS-TXIX Income Statement '!$C$8:$F$200)))</f>
        <v>0</v>
      </c>
      <c r="E116" s="409">
        <f t="shared" si="80"/>
        <v>0</v>
      </c>
      <c r="F116" s="409">
        <f t="shared" si="81"/>
        <v>0</v>
      </c>
      <c r="G116" s="410">
        <f t="shared" si="82"/>
        <v>0</v>
      </c>
      <c r="H116" s="410">
        <f t="shared" si="83"/>
        <v>0</v>
      </c>
      <c r="I116" s="410">
        <f t="shared" si="84"/>
        <v>0</v>
      </c>
      <c r="J116" s="411">
        <f t="shared" si="85"/>
        <v>0</v>
      </c>
      <c r="K116" s="412" t="str">
        <f t="shared" si="86"/>
        <v>No</v>
      </c>
    </row>
    <row r="117" spans="1:11" ht="12.95">
      <c r="A117" s="43" t="s">
        <v>349</v>
      </c>
      <c r="B117" s="236" t="s">
        <v>350</v>
      </c>
      <c r="C117" s="1219" cm="1">
        <f t="array" ref="C117">IF($C$13="mm/dd/yyyy",0,IFERROR(_xlfn.XLOOKUP($C$13,'FS-TXIX Income Statement '!$C$5:$F$5,_xlfn.XLOOKUP(A117,'FS-TXIX Income Statement '!$A$8:$A$200,'FS-TXIX Income Statement '!$C$8:$F$200)),"Manual Entry"))</f>
        <v>0</v>
      </c>
      <c r="D117" s="190" cm="1">
        <f t="array" ref="D117">IF($D$13="mm/dd/yyyy",0,_xlfn.XLOOKUP($D$13,'FS-TXIX Income Statement '!$C$5:$F$5,_xlfn.XLOOKUP(A117,'FS-TXIX Income Statement '!$A$8:$A$200,'FS-TXIX Income Statement '!$C$8:$F$200)))</f>
        <v>0</v>
      </c>
      <c r="E117" s="409">
        <f t="shared" si="80"/>
        <v>0</v>
      </c>
      <c r="F117" s="409">
        <f t="shared" si="81"/>
        <v>0</v>
      </c>
      <c r="G117" s="410">
        <f t="shared" si="82"/>
        <v>0</v>
      </c>
      <c r="H117" s="410">
        <f t="shared" si="83"/>
        <v>0</v>
      </c>
      <c r="I117" s="410">
        <f t="shared" si="84"/>
        <v>0</v>
      </c>
      <c r="J117" s="411">
        <f t="shared" si="85"/>
        <v>0</v>
      </c>
      <c r="K117" s="412" t="str">
        <f t="shared" si="86"/>
        <v>No</v>
      </c>
    </row>
    <row r="118" spans="1:11" ht="12.95">
      <c r="A118" s="43" t="s">
        <v>351</v>
      </c>
      <c r="B118" s="236" t="s">
        <v>352</v>
      </c>
      <c r="C118" s="1219" cm="1">
        <f t="array" ref="C118">IF($C$13="mm/dd/yyyy",0,IFERROR(_xlfn.XLOOKUP($C$13,'FS-TXIX Income Statement '!$C$5:$F$5,_xlfn.XLOOKUP(A118,'FS-TXIX Income Statement '!$A$8:$A$200,'FS-TXIX Income Statement '!$C$8:$F$200)),"Manual Entry"))</f>
        <v>0</v>
      </c>
      <c r="D118" s="190" cm="1">
        <f t="array" ref="D118">IF($D$13="mm/dd/yyyy",0,_xlfn.XLOOKUP($D$13,'FS-TXIX Income Statement '!$C$5:$F$5,_xlfn.XLOOKUP(A118,'FS-TXIX Income Statement '!$A$8:$A$200,'FS-TXIX Income Statement '!$C$8:$F$200)))</f>
        <v>0</v>
      </c>
      <c r="E118" s="409">
        <f t="shared" si="80"/>
        <v>0</v>
      </c>
      <c r="F118" s="409">
        <f t="shared" si="81"/>
        <v>0</v>
      </c>
      <c r="G118" s="410">
        <f t="shared" si="82"/>
        <v>0</v>
      </c>
      <c r="H118" s="410">
        <f t="shared" si="83"/>
        <v>0</v>
      </c>
      <c r="I118" s="410">
        <f t="shared" si="84"/>
        <v>0</v>
      </c>
      <c r="J118" s="411">
        <f t="shared" si="85"/>
        <v>0</v>
      </c>
      <c r="K118" s="412" t="str">
        <f t="shared" si="86"/>
        <v>No</v>
      </c>
    </row>
    <row r="119" spans="1:11" ht="12.95">
      <c r="A119" s="43" t="s">
        <v>353</v>
      </c>
      <c r="B119" s="236" t="s">
        <v>354</v>
      </c>
      <c r="C119" s="1219" cm="1">
        <f t="array" ref="C119">IF($C$13="mm/dd/yyyy",0,IFERROR(_xlfn.XLOOKUP($C$13,'FS-TXIX Income Statement '!$C$5:$F$5,_xlfn.XLOOKUP(A119,'FS-TXIX Income Statement '!$A$8:$A$200,'FS-TXIX Income Statement '!$C$8:$F$200)),"Manual Entry"))</f>
        <v>0</v>
      </c>
      <c r="D119" s="190" cm="1">
        <f t="array" ref="D119">IF($D$13="mm/dd/yyyy",0,_xlfn.XLOOKUP($D$13,'FS-TXIX Income Statement '!$C$5:$F$5,_xlfn.XLOOKUP(A119,'FS-TXIX Income Statement '!$A$8:$A$200,'FS-TXIX Income Statement '!$C$8:$F$200)))</f>
        <v>0</v>
      </c>
      <c r="E119" s="409">
        <f t="shared" si="80"/>
        <v>0</v>
      </c>
      <c r="F119" s="409">
        <f t="shared" si="81"/>
        <v>0</v>
      </c>
      <c r="G119" s="410">
        <f t="shared" si="82"/>
        <v>0</v>
      </c>
      <c r="H119" s="410">
        <f t="shared" si="83"/>
        <v>0</v>
      </c>
      <c r="I119" s="410">
        <f t="shared" si="84"/>
        <v>0</v>
      </c>
      <c r="J119" s="411">
        <f t="shared" si="85"/>
        <v>0</v>
      </c>
      <c r="K119" s="412" t="str">
        <f t="shared" si="86"/>
        <v>No</v>
      </c>
    </row>
    <row r="120" spans="1:11" ht="12.95">
      <c r="A120" s="43" t="s">
        <v>355</v>
      </c>
      <c r="B120" s="236" t="s">
        <v>356</v>
      </c>
      <c r="C120" s="1219" cm="1">
        <f t="array" ref="C120">IF($C$13="mm/dd/yyyy",0,IFERROR(_xlfn.XLOOKUP($C$13,'FS-TXIX Income Statement '!$C$5:$F$5,_xlfn.XLOOKUP(A120,'FS-TXIX Income Statement '!$A$8:$A$200,'FS-TXIX Income Statement '!$C$8:$F$200)),"Manual Entry"))</f>
        <v>0</v>
      </c>
      <c r="D120" s="190" cm="1">
        <f t="array" ref="D120">IF($D$13="mm/dd/yyyy",0,_xlfn.XLOOKUP($D$13,'FS-TXIX Income Statement '!$C$5:$F$5,_xlfn.XLOOKUP(A120,'FS-TXIX Income Statement '!$A$8:$A$200,'FS-TXIX Income Statement '!$C$8:$F$200)))</f>
        <v>0</v>
      </c>
      <c r="E120" s="409">
        <f t="shared" si="80"/>
        <v>0</v>
      </c>
      <c r="F120" s="409">
        <f t="shared" si="81"/>
        <v>0</v>
      </c>
      <c r="G120" s="410">
        <f t="shared" si="82"/>
        <v>0</v>
      </c>
      <c r="H120" s="410">
        <f t="shared" si="83"/>
        <v>0</v>
      </c>
      <c r="I120" s="410">
        <f t="shared" si="84"/>
        <v>0</v>
      </c>
      <c r="J120" s="411">
        <f t="shared" si="85"/>
        <v>0</v>
      </c>
      <c r="K120" s="412" t="str">
        <f t="shared" si="86"/>
        <v>No</v>
      </c>
    </row>
    <row r="121" spans="1:11" ht="12.95">
      <c r="A121" s="43" t="s">
        <v>357</v>
      </c>
      <c r="B121" s="236" t="s">
        <v>358</v>
      </c>
      <c r="C121" s="1219" cm="1">
        <f t="array" ref="C121">IF($C$13="mm/dd/yyyy",0,IFERROR(_xlfn.XLOOKUP($C$13,'FS-TXIX Income Statement '!$C$5:$F$5,_xlfn.XLOOKUP(A121,'FS-TXIX Income Statement '!$A$8:$A$200,'FS-TXIX Income Statement '!$C$8:$F$200)),"Manual Entry"))</f>
        <v>0</v>
      </c>
      <c r="D121" s="190" cm="1">
        <f t="array" ref="D121">IF($D$13="mm/dd/yyyy",0,_xlfn.XLOOKUP($D$13,'FS-TXIX Income Statement '!$C$5:$F$5,_xlfn.XLOOKUP(A121,'FS-TXIX Income Statement '!$A$8:$A$200,'FS-TXIX Income Statement '!$C$8:$F$200)))</f>
        <v>0</v>
      </c>
      <c r="E121" s="409">
        <f t="shared" si="80"/>
        <v>0</v>
      </c>
      <c r="F121" s="409">
        <f t="shared" si="81"/>
        <v>0</v>
      </c>
      <c r="G121" s="410">
        <f t="shared" si="82"/>
        <v>0</v>
      </c>
      <c r="H121" s="410">
        <f t="shared" si="83"/>
        <v>0</v>
      </c>
      <c r="I121" s="410">
        <f t="shared" si="84"/>
        <v>0</v>
      </c>
      <c r="J121" s="411">
        <f t="shared" si="85"/>
        <v>0</v>
      </c>
      <c r="K121" s="412" t="str">
        <f t="shared" si="86"/>
        <v>No</v>
      </c>
    </row>
    <row r="122" spans="1:11" ht="12.95">
      <c r="A122" s="43" t="s">
        <v>359</v>
      </c>
      <c r="B122" s="236" t="s">
        <v>360</v>
      </c>
      <c r="C122" s="1219" cm="1">
        <f t="array" ref="C122">IF($C$13="mm/dd/yyyy",0,IFERROR(_xlfn.XLOOKUP($C$13,'FS-TXIX Income Statement '!$C$5:$F$5,_xlfn.XLOOKUP(A122,'FS-TXIX Income Statement '!$A$8:$A$200,'FS-TXIX Income Statement '!$C$8:$F$200)),"Manual Entry"))</f>
        <v>0</v>
      </c>
      <c r="D122" s="190" cm="1">
        <f t="array" ref="D122">IF($D$13="mm/dd/yyyy",0,_xlfn.XLOOKUP($D$13,'FS-TXIX Income Statement '!$C$5:$F$5,_xlfn.XLOOKUP(A122,'FS-TXIX Income Statement '!$A$8:$A$200,'FS-TXIX Income Statement '!$C$8:$F$200)))</f>
        <v>0</v>
      </c>
      <c r="E122" s="409">
        <f t="shared" si="80"/>
        <v>0</v>
      </c>
      <c r="F122" s="409">
        <f t="shared" si="81"/>
        <v>0</v>
      </c>
      <c r="G122" s="410">
        <f t="shared" si="82"/>
        <v>0</v>
      </c>
      <c r="H122" s="410">
        <f t="shared" si="83"/>
        <v>0</v>
      </c>
      <c r="I122" s="410">
        <f t="shared" si="84"/>
        <v>0</v>
      </c>
      <c r="J122" s="411">
        <f t="shared" si="85"/>
        <v>0</v>
      </c>
      <c r="K122" s="412" t="str">
        <f t="shared" si="86"/>
        <v>No</v>
      </c>
    </row>
    <row r="123" spans="1:11" ht="12.95">
      <c r="A123" s="43" t="s">
        <v>361</v>
      </c>
      <c r="B123" s="236" t="s">
        <v>362</v>
      </c>
      <c r="C123" s="1219" cm="1">
        <f t="array" ref="C123">IF($C$13="mm/dd/yyyy",0,IFERROR(_xlfn.XLOOKUP($C$13,'FS-TXIX Income Statement '!$C$5:$F$5,_xlfn.XLOOKUP(A123,'FS-TXIX Income Statement '!$A$8:$A$200,'FS-TXIX Income Statement '!$C$8:$F$200)),"Manual Entry"))</f>
        <v>0</v>
      </c>
      <c r="D123" s="190" cm="1">
        <f t="array" ref="D123">IF($D$13="mm/dd/yyyy",0,_xlfn.XLOOKUP($D$13,'FS-TXIX Income Statement '!$C$5:$F$5,_xlfn.XLOOKUP(A123,'FS-TXIX Income Statement '!$A$8:$A$200,'FS-TXIX Income Statement '!$C$8:$F$200)))</f>
        <v>0</v>
      </c>
      <c r="E123" s="409">
        <f t="shared" si="80"/>
        <v>0</v>
      </c>
      <c r="F123" s="409">
        <f t="shared" si="81"/>
        <v>0</v>
      </c>
      <c r="G123" s="410">
        <f t="shared" si="82"/>
        <v>0</v>
      </c>
      <c r="H123" s="410">
        <f t="shared" si="83"/>
        <v>0</v>
      </c>
      <c r="I123" s="410">
        <f t="shared" si="84"/>
        <v>0</v>
      </c>
      <c r="J123" s="411">
        <f t="shared" si="85"/>
        <v>0</v>
      </c>
      <c r="K123" s="412" t="str">
        <f t="shared" si="86"/>
        <v>No</v>
      </c>
    </row>
    <row r="124" spans="1:11" ht="12.95">
      <c r="A124" s="43" t="s">
        <v>363</v>
      </c>
      <c r="B124" s="236" t="s">
        <v>364</v>
      </c>
      <c r="C124" s="1219" cm="1">
        <f t="array" ref="C124">IF($C$13="mm/dd/yyyy",0,IFERROR(_xlfn.XLOOKUP($C$13,'FS-TXIX Income Statement '!$C$5:$F$5,_xlfn.XLOOKUP(A124,'FS-TXIX Income Statement '!$A$8:$A$200,'FS-TXIX Income Statement '!$C$8:$F$200)),"Manual Entry"))</f>
        <v>0</v>
      </c>
      <c r="D124" s="190" cm="1">
        <f t="array" ref="D124">IF($D$13="mm/dd/yyyy",0,_xlfn.XLOOKUP($D$13,'FS-TXIX Income Statement '!$C$5:$F$5,_xlfn.XLOOKUP(A124,'FS-TXIX Income Statement '!$A$8:$A$200,'FS-TXIX Income Statement '!$C$8:$F$200)))</f>
        <v>0</v>
      </c>
      <c r="E124" s="409">
        <f t="shared" si="80"/>
        <v>0</v>
      </c>
      <c r="F124" s="409">
        <f t="shared" si="81"/>
        <v>0</v>
      </c>
      <c r="G124" s="410">
        <f t="shared" si="82"/>
        <v>0</v>
      </c>
      <c r="H124" s="410">
        <f t="shared" si="83"/>
        <v>0</v>
      </c>
      <c r="I124" s="410">
        <f t="shared" si="84"/>
        <v>0</v>
      </c>
      <c r="J124" s="411">
        <f t="shared" si="85"/>
        <v>0</v>
      </c>
      <c r="K124" s="412" t="str">
        <f t="shared" si="86"/>
        <v>No</v>
      </c>
    </row>
    <row r="125" spans="1:11" ht="12.95">
      <c r="A125" s="43" t="s">
        <v>365</v>
      </c>
      <c r="B125" s="236" t="s">
        <v>366</v>
      </c>
      <c r="C125" s="1219" cm="1">
        <f t="array" ref="C125">IF($C$13="mm/dd/yyyy",0,IFERROR(_xlfn.XLOOKUP($C$13,'FS-TXIX Income Statement '!$C$5:$F$5,_xlfn.XLOOKUP(A125,'FS-TXIX Income Statement '!$A$8:$A$200,'FS-TXIX Income Statement '!$C$8:$F$200)),"Manual Entry"))</f>
        <v>0</v>
      </c>
      <c r="D125" s="190" cm="1">
        <f t="array" ref="D125">IF($D$13="mm/dd/yyyy",0,_xlfn.XLOOKUP($D$13,'FS-TXIX Income Statement '!$C$5:$F$5,_xlfn.XLOOKUP(A125,'FS-TXIX Income Statement '!$A$8:$A$200,'FS-TXIX Income Statement '!$C$8:$F$200)))</f>
        <v>0</v>
      </c>
      <c r="E125" s="409">
        <f t="shared" si="80"/>
        <v>0</v>
      </c>
      <c r="F125" s="409">
        <f t="shared" si="81"/>
        <v>0</v>
      </c>
      <c r="G125" s="410">
        <f t="shared" si="82"/>
        <v>0</v>
      </c>
      <c r="H125" s="410">
        <f t="shared" si="83"/>
        <v>0</v>
      </c>
      <c r="I125" s="410">
        <f t="shared" si="84"/>
        <v>0</v>
      </c>
      <c r="J125" s="411">
        <f t="shared" si="85"/>
        <v>0</v>
      </c>
      <c r="K125" s="412" t="str">
        <f t="shared" si="86"/>
        <v>No</v>
      </c>
    </row>
    <row r="126" spans="1:11" ht="12.95">
      <c r="A126" s="43" t="s">
        <v>367</v>
      </c>
      <c r="B126" s="236" t="s">
        <v>368</v>
      </c>
      <c r="C126" s="1219" cm="1">
        <f t="array" ref="C126">IF($C$13="mm/dd/yyyy",0,IFERROR(_xlfn.XLOOKUP($C$13,'FS-TXIX Income Statement '!$C$5:$F$5,_xlfn.XLOOKUP(A126,'FS-TXIX Income Statement '!$A$8:$A$200,'FS-TXIX Income Statement '!$C$8:$F$200)),"Manual Entry"))</f>
        <v>0</v>
      </c>
      <c r="D126" s="190" cm="1">
        <f t="array" ref="D126">IF($D$13="mm/dd/yyyy",0,_xlfn.XLOOKUP($D$13,'FS-TXIX Income Statement '!$C$5:$F$5,_xlfn.XLOOKUP(A126,'FS-TXIX Income Statement '!$A$8:$A$200,'FS-TXIX Income Statement '!$C$8:$F$200)))</f>
        <v>0</v>
      </c>
      <c r="E126" s="409">
        <f t="shared" si="80"/>
        <v>0</v>
      </c>
      <c r="F126" s="409">
        <f t="shared" si="81"/>
        <v>0</v>
      </c>
      <c r="G126" s="410">
        <f t="shared" si="82"/>
        <v>0</v>
      </c>
      <c r="H126" s="410">
        <f t="shared" si="83"/>
        <v>0</v>
      </c>
      <c r="I126" s="410">
        <f t="shared" si="84"/>
        <v>0</v>
      </c>
      <c r="J126" s="411">
        <f t="shared" si="85"/>
        <v>0</v>
      </c>
      <c r="K126" s="412" t="str">
        <f t="shared" si="86"/>
        <v>No</v>
      </c>
    </row>
    <row r="127" spans="1:11" ht="12.95">
      <c r="A127" s="43" t="s">
        <v>369</v>
      </c>
      <c r="B127" s="236" t="s">
        <v>370</v>
      </c>
      <c r="C127" s="1219" cm="1">
        <f t="array" ref="C127">IF($C$13="mm/dd/yyyy",0,IFERROR(_xlfn.XLOOKUP($C$13,'FS-TXIX Income Statement '!$C$5:$F$5,_xlfn.XLOOKUP(A127,'FS-TXIX Income Statement '!$A$8:$A$200,'FS-TXIX Income Statement '!$C$8:$F$200)),"Manual Entry"))</f>
        <v>0</v>
      </c>
      <c r="D127" s="190" cm="1">
        <f t="array" ref="D127">IF($D$13="mm/dd/yyyy",0,_xlfn.XLOOKUP($D$13,'FS-TXIX Income Statement '!$C$5:$F$5,_xlfn.XLOOKUP(A127,'FS-TXIX Income Statement '!$A$8:$A$200,'FS-TXIX Income Statement '!$C$8:$F$200)))</f>
        <v>0</v>
      </c>
      <c r="E127" s="409">
        <f t="shared" si="80"/>
        <v>0</v>
      </c>
      <c r="F127" s="409">
        <f t="shared" si="81"/>
        <v>0</v>
      </c>
      <c r="G127" s="410">
        <f t="shared" si="82"/>
        <v>0</v>
      </c>
      <c r="H127" s="410">
        <f t="shared" si="83"/>
        <v>0</v>
      </c>
      <c r="I127" s="410">
        <f t="shared" si="84"/>
        <v>0</v>
      </c>
      <c r="J127" s="411">
        <f t="shared" si="85"/>
        <v>0</v>
      </c>
      <c r="K127" s="412" t="str">
        <f t="shared" si="86"/>
        <v>No</v>
      </c>
    </row>
    <row r="128" spans="1:11" ht="12.95">
      <c r="A128" s="43" t="s">
        <v>371</v>
      </c>
      <c r="B128" s="236" t="s">
        <v>372</v>
      </c>
      <c r="C128" s="1219" cm="1">
        <f t="array" ref="C128">IF($C$13="mm/dd/yyyy",0,IFERROR(_xlfn.XLOOKUP($C$13,'FS-TXIX Income Statement '!$C$5:$F$5,_xlfn.XLOOKUP(A128,'FS-TXIX Income Statement '!$A$8:$A$200,'FS-TXIX Income Statement '!$C$8:$F$200)),"Manual Entry"))</f>
        <v>0</v>
      </c>
      <c r="D128" s="190" cm="1">
        <f t="array" ref="D128">IF($D$13="mm/dd/yyyy",0,_xlfn.XLOOKUP($D$13,'FS-TXIX Income Statement '!$C$5:$F$5,_xlfn.XLOOKUP(A128,'FS-TXIX Income Statement '!$A$8:$A$200,'FS-TXIX Income Statement '!$C$8:$F$200)))</f>
        <v>0</v>
      </c>
      <c r="E128" s="409">
        <f t="shared" si="80"/>
        <v>0</v>
      </c>
      <c r="F128" s="409">
        <f t="shared" si="81"/>
        <v>0</v>
      </c>
      <c r="G128" s="410">
        <f t="shared" si="82"/>
        <v>0</v>
      </c>
      <c r="H128" s="410">
        <f t="shared" si="83"/>
        <v>0</v>
      </c>
      <c r="I128" s="410">
        <f t="shared" si="84"/>
        <v>0</v>
      </c>
      <c r="J128" s="411">
        <f t="shared" si="85"/>
        <v>0</v>
      </c>
      <c r="K128" s="412" t="str">
        <f t="shared" si="86"/>
        <v>No</v>
      </c>
    </row>
    <row r="129" spans="1:11" ht="12.95">
      <c r="A129" s="43" t="s">
        <v>373</v>
      </c>
      <c r="B129" s="236" t="s">
        <v>374</v>
      </c>
      <c r="C129" s="1219" cm="1">
        <f t="array" ref="C129">IF($C$13="mm/dd/yyyy",0,IFERROR(_xlfn.XLOOKUP($C$13,'FS-TXIX Income Statement '!$C$5:$F$5,_xlfn.XLOOKUP(A129,'FS-TXIX Income Statement '!$A$8:$A$200,'FS-TXIX Income Statement '!$C$8:$F$200)),"Manual Entry"))</f>
        <v>0</v>
      </c>
      <c r="D129" s="190" cm="1">
        <f t="array" ref="D129">IF($D$13="mm/dd/yyyy",0,_xlfn.XLOOKUP($D$13,'FS-TXIX Income Statement '!$C$5:$F$5,_xlfn.XLOOKUP(A129,'FS-TXIX Income Statement '!$A$8:$A$200,'FS-TXIX Income Statement '!$C$8:$F$200)))</f>
        <v>0</v>
      </c>
      <c r="E129" s="409">
        <f t="shared" si="80"/>
        <v>0</v>
      </c>
      <c r="F129" s="409">
        <f t="shared" si="81"/>
        <v>0</v>
      </c>
      <c r="G129" s="410">
        <f t="shared" si="82"/>
        <v>0</v>
      </c>
      <c r="H129" s="410">
        <f t="shared" si="83"/>
        <v>0</v>
      </c>
      <c r="I129" s="410">
        <f t="shared" si="84"/>
        <v>0</v>
      </c>
      <c r="J129" s="411">
        <f t="shared" si="85"/>
        <v>0</v>
      </c>
      <c r="K129" s="412" t="str">
        <f t="shared" si="86"/>
        <v>No</v>
      </c>
    </row>
    <row r="130" spans="1:11" ht="12.95">
      <c r="A130" s="423" t="s">
        <v>375</v>
      </c>
      <c r="B130" s="339" t="s">
        <v>376</v>
      </c>
      <c r="C130" s="1219" cm="1">
        <f t="array" ref="C130">IF($C$13="mm/dd/yyyy",0,IFERROR(_xlfn.XLOOKUP($C$13,'FS-TXIX Income Statement '!$C$5:$F$5,_xlfn.XLOOKUP(A130,'FS-TXIX Income Statement '!$A$8:$A$200,'FS-TXIX Income Statement '!$C$8:$F$200)),"Manual Entry"))</f>
        <v>0</v>
      </c>
      <c r="D130" s="190" cm="1">
        <f t="array" ref="D130">IF($D$13="mm/dd/yyyy",0,_xlfn.XLOOKUP($D$13,'FS-TXIX Income Statement '!$C$5:$F$5,_xlfn.XLOOKUP(A130,'FS-TXIX Income Statement '!$A$8:$A$200,'FS-TXIX Income Statement '!$C$8:$F$200)))</f>
        <v>0</v>
      </c>
      <c r="E130" s="409">
        <f t="shared" si="80"/>
        <v>0</v>
      </c>
      <c r="F130" s="409">
        <f t="shared" si="81"/>
        <v>0</v>
      </c>
      <c r="G130" s="410">
        <f t="shared" si="82"/>
        <v>0</v>
      </c>
      <c r="H130" s="410">
        <f t="shared" si="83"/>
        <v>0</v>
      </c>
      <c r="I130" s="410">
        <f t="shared" si="84"/>
        <v>0</v>
      </c>
      <c r="J130" s="411">
        <f t="shared" si="85"/>
        <v>0</v>
      </c>
      <c r="K130" s="412" t="str">
        <f t="shared" si="86"/>
        <v>No</v>
      </c>
    </row>
    <row r="131" spans="1:11" ht="13.5" thickBot="1">
      <c r="A131" s="43" t="s">
        <v>377</v>
      </c>
      <c r="B131" s="236" t="s">
        <v>378</v>
      </c>
      <c r="C131" s="1219" cm="1">
        <f t="array" ref="C131">IF($C$13="mm/dd/yyyy",0,IFERROR(_xlfn.XLOOKUP($C$13,'FS-TXIX Income Statement '!$C$5:$F$5,_xlfn.XLOOKUP(A131,'FS-TXIX Income Statement '!$A$8:$A$200,'FS-TXIX Income Statement '!$C$8:$F$200)),"Manual Entry"))</f>
        <v>0</v>
      </c>
      <c r="D131" s="190" cm="1">
        <f t="array" ref="D131">IF($D$13="mm/dd/yyyy",0,_xlfn.XLOOKUP($D$13,'FS-TXIX Income Statement '!$C$5:$F$5,_xlfn.XLOOKUP(A131,'FS-TXIX Income Statement '!$A$8:$A$200,'FS-TXIX Income Statement '!$C$8:$F$200)))</f>
        <v>0</v>
      </c>
      <c r="E131" s="409">
        <f t="shared" si="80"/>
        <v>0</v>
      </c>
      <c r="F131" s="409">
        <f t="shared" si="81"/>
        <v>0</v>
      </c>
      <c r="G131" s="410">
        <f t="shared" si="82"/>
        <v>0</v>
      </c>
      <c r="H131" s="410">
        <f t="shared" si="83"/>
        <v>0</v>
      </c>
      <c r="I131" s="410">
        <f t="shared" si="84"/>
        <v>0</v>
      </c>
      <c r="J131" s="411">
        <f t="shared" si="85"/>
        <v>0</v>
      </c>
      <c r="K131" s="412" t="str">
        <f t="shared" si="86"/>
        <v>No</v>
      </c>
    </row>
    <row r="132" spans="1:11" ht="13.5" thickBot="1">
      <c r="A132" s="414">
        <v>84999</v>
      </c>
      <c r="B132" s="346" t="s">
        <v>379</v>
      </c>
      <c r="C132" s="1198">
        <f>SUM(C112:C131)</f>
        <v>0</v>
      </c>
      <c r="D132" s="312">
        <f>SUM(D112:D131)</f>
        <v>0</v>
      </c>
      <c r="E132" s="382"/>
      <c r="F132" s="383"/>
      <c r="G132" s="383"/>
      <c r="H132" s="383"/>
      <c r="I132" s="383"/>
      <c r="J132" s="383"/>
      <c r="K132" s="384"/>
    </row>
    <row r="133" spans="1:11" ht="12.95" thickBot="1">
      <c r="A133" s="43"/>
      <c r="B133" s="236"/>
      <c r="C133" s="1194"/>
      <c r="D133" s="190"/>
      <c r="E133" s="377"/>
      <c r="K133" s="339"/>
    </row>
    <row r="134" spans="1:11" ht="13.5" thickBot="1">
      <c r="A134" s="414">
        <v>86999</v>
      </c>
      <c r="B134" s="346" t="s">
        <v>380</v>
      </c>
      <c r="C134" s="1198">
        <f>C110+C132</f>
        <v>0</v>
      </c>
      <c r="D134" s="312">
        <f>D110+D132</f>
        <v>0</v>
      </c>
      <c r="E134" s="382"/>
      <c r="F134" s="383"/>
      <c r="G134" s="383"/>
      <c r="H134" s="383"/>
      <c r="I134" s="383"/>
      <c r="J134" s="383"/>
      <c r="K134" s="384"/>
    </row>
    <row r="135" spans="1:11">
      <c r="A135" s="43"/>
      <c r="C135" s="1509"/>
      <c r="D135" s="297"/>
      <c r="K135" s="339"/>
    </row>
    <row r="136" spans="1:11" ht="12.95">
      <c r="A136" s="901">
        <v>87999</v>
      </c>
      <c r="B136" s="473" t="s">
        <v>381</v>
      </c>
      <c r="C136" s="1230">
        <f>IFERROR(C28-C26-C134,0)</f>
        <v>0</v>
      </c>
      <c r="D136" s="1231">
        <f>D28-D26-D134</f>
        <v>0</v>
      </c>
      <c r="E136" s="1214"/>
      <c r="F136" s="1214"/>
      <c r="G136" s="1214"/>
      <c r="H136" s="1214"/>
      <c r="I136" s="1214"/>
      <c r="J136" s="1214"/>
      <c r="K136" s="1215"/>
    </row>
    <row r="137" spans="1:11">
      <c r="A137" s="1232" t="s">
        <v>382</v>
      </c>
      <c r="B137" s="1233" t="s">
        <v>383</v>
      </c>
      <c r="C137" s="1510">
        <f>C26</f>
        <v>0</v>
      </c>
      <c r="D137" s="1511">
        <f>D26</f>
        <v>0</v>
      </c>
      <c r="E137" s="1214"/>
      <c r="F137" s="1214"/>
      <c r="G137" s="1214"/>
      <c r="H137" s="1214"/>
      <c r="I137" s="1214"/>
      <c r="J137" s="1214"/>
      <c r="K137" s="1215"/>
    </row>
    <row r="138" spans="1:11">
      <c r="A138" s="43" t="s">
        <v>384</v>
      </c>
      <c r="B138" s="1" t="s">
        <v>385</v>
      </c>
      <c r="C138" s="1219">
        <f>C27</f>
        <v>0</v>
      </c>
      <c r="D138" s="190">
        <f>D27</f>
        <v>0</v>
      </c>
      <c r="E138" s="1214"/>
      <c r="F138" s="1214"/>
      <c r="G138" s="1214"/>
      <c r="H138" s="1214"/>
      <c r="I138" s="1214"/>
      <c r="J138" s="1214"/>
      <c r="K138" s="1215"/>
    </row>
    <row r="139" spans="1:11" ht="12.95">
      <c r="A139" s="901">
        <v>88999</v>
      </c>
      <c r="B139" s="473" t="s">
        <v>386</v>
      </c>
      <c r="C139" s="1230">
        <f>SUM(C137:C138)</f>
        <v>0</v>
      </c>
      <c r="D139" s="1231">
        <f>SUM(D137:D138)</f>
        <v>0</v>
      </c>
      <c r="E139" s="1214"/>
      <c r="F139" s="1214"/>
      <c r="G139" s="1214"/>
      <c r="H139" s="1214"/>
      <c r="I139" s="1214"/>
      <c r="J139" s="1214"/>
      <c r="K139" s="1215"/>
    </row>
    <row r="140" spans="1:11" ht="12.95">
      <c r="A140" s="901">
        <v>89999</v>
      </c>
      <c r="B140" s="473" t="s">
        <v>387</v>
      </c>
      <c r="C140" s="1230">
        <f>+C136+C139</f>
        <v>0</v>
      </c>
      <c r="D140" s="1231">
        <f>+D136+D139</f>
        <v>0</v>
      </c>
      <c r="E140" s="1214"/>
      <c r="F140" s="1214"/>
      <c r="G140" s="1214"/>
      <c r="H140" s="1214"/>
      <c r="I140" s="1214"/>
      <c r="J140" s="1214"/>
      <c r="K140" s="1215"/>
    </row>
    <row r="141" spans="1:11" ht="12.95">
      <c r="A141" s="43" t="s">
        <v>388</v>
      </c>
      <c r="B141" s="1" t="s">
        <v>389</v>
      </c>
      <c r="C141" s="1219" cm="1">
        <f t="array" ref="C141">IF($C$13="mm/dd/yyyy",0,IFERROR(_xlfn.XLOOKUP($C$13,'FS-TXIX Income Statement '!$C$5:$F$5,_xlfn.XLOOKUP(A141,'FS-TXIX Income Statement '!$A$8:$A$200,'FS-TXIX Income Statement '!$C$8:$F$200)),"Manual Entry"))</f>
        <v>0</v>
      </c>
      <c r="D141" s="190" cm="1">
        <f t="array" ref="D141">IF($D$13="mm/dd/yyyy",0,_xlfn.XLOOKUP($D$13,'FS-TXIX Income Statement '!$C$5:$F$5,_xlfn.XLOOKUP(A141,'FS-TXIX Income Statement '!$A$8:$A$200,'FS-TXIX Income Statement '!$C$8:$F$200)))</f>
        <v>0</v>
      </c>
      <c r="E141" s="409">
        <f>IF($C$28=0,0,C141/$C$28)</f>
        <v>0</v>
      </c>
      <c r="F141" s="409">
        <f>IF($D$28=0,0,D141/$D$28)</f>
        <v>0</v>
      </c>
      <c r="G141" s="410">
        <f t="shared" ref="G141:G142" si="87">IF(OR($C$16=0,$C$16="Manual Entry"),0,C141/$C$16)</f>
        <v>0</v>
      </c>
      <c r="H141" s="410">
        <f t="shared" ref="H141:H142" si="88">IF($D$16=0,0,D141/$D$16)</f>
        <v>0</v>
      </c>
      <c r="I141" s="410">
        <f t="shared" ref="I141:I142" si="89">H141-G141</f>
        <v>0</v>
      </c>
      <c r="J141" s="411">
        <f t="shared" ref="J141:J142" si="90">IF(OR(AND(C141=0,D141=0),C141="Manual Entry"),0%,IF(AND(G141=0,H141&lt;&gt;0),100%,IF(G141&lt;0,(H141+ABS(G141))/ABS(G141),H141/G141-1)))</f>
        <v>0</v>
      </c>
      <c r="K141" s="412" t="str">
        <f>IF(OR(AND(J141&gt;=5%,F141&gt;=5%),AND(J141&gt;=5%,E141&gt;=5%),AND(J141&lt;=-5%,F141&lt;=-5%),AND(J141&lt;=-5%,E141&lt;=-5%),AND(J141&gt;=5%,F141&lt;=-5%),AND(J141&lt;=-5%,F141&gt;=5%),AND(J141&gt;=5%,E141&lt;=-5%),AND(J141&lt;=-5%,E141&gt;=5%)),"Yes","No")</f>
        <v>No</v>
      </c>
    </row>
    <row r="142" spans="1:11" ht="12.95">
      <c r="A142" s="43" t="s">
        <v>390</v>
      </c>
      <c r="B142" s="1" t="s">
        <v>391</v>
      </c>
      <c r="C142" s="1219" cm="1">
        <f t="array" ref="C142">IF($C$13="mm/dd/yyyy",0,IFERROR(_xlfn.XLOOKUP($C$13,'FS-TXIX Income Statement '!$C$5:$F$5,_xlfn.XLOOKUP(A142,'FS-TXIX Income Statement '!$A$8:$A$200,'FS-TXIX Income Statement '!$C$8:$F$200)),"Manual Entry"))</f>
        <v>0</v>
      </c>
      <c r="D142" s="190" cm="1">
        <f t="array" ref="D142">IF($D$13="mm/dd/yyyy",0,_xlfn.XLOOKUP($D$13,'FS-TXIX Income Statement '!$C$5:$F$5,_xlfn.XLOOKUP(A142,'FS-TXIX Income Statement '!$A$8:$A$200,'FS-TXIX Income Statement '!$C$8:$F$200)))</f>
        <v>0</v>
      </c>
      <c r="E142" s="409">
        <f>IF($C$28=0,0,C142/$C$28)</f>
        <v>0</v>
      </c>
      <c r="F142" s="409">
        <f>IF($D$28=0,0,D142/$D$28)</f>
        <v>0</v>
      </c>
      <c r="G142" s="410">
        <f t="shared" si="87"/>
        <v>0</v>
      </c>
      <c r="H142" s="410">
        <f t="shared" si="88"/>
        <v>0</v>
      </c>
      <c r="I142" s="410">
        <f t="shared" si="89"/>
        <v>0</v>
      </c>
      <c r="J142" s="411">
        <f t="shared" si="90"/>
        <v>0</v>
      </c>
      <c r="K142" s="412" t="str">
        <f>IF(OR(AND(J142&gt;=5%,F142&gt;=5%),AND(J142&gt;=5%,E142&gt;=5%),AND(J142&lt;=-5%,F142&lt;=-5%),AND(J142&lt;=-5%,E142&lt;=-5%),AND(J142&gt;=5%,F142&lt;=-5%),AND(J142&lt;=-5%,F142&gt;=5%),AND(J142&gt;=5%,E142&lt;=-5%),AND(J142&lt;=-5%,E142&gt;=5%)),"Yes","No")</f>
        <v>No</v>
      </c>
    </row>
    <row r="143" spans="1:11" ht="12.95" thickBot="1">
      <c r="A143" s="43"/>
      <c r="C143" s="1512"/>
      <c r="D143" s="315"/>
      <c r="K143" s="339"/>
    </row>
    <row r="144" spans="1:11" ht="13.5" thickBot="1">
      <c r="A144" s="414">
        <v>99999</v>
      </c>
      <c r="B144" s="346" t="s">
        <v>392</v>
      </c>
      <c r="C144" s="1198">
        <f>IFERROR(C140-C141-C142,0)</f>
        <v>0</v>
      </c>
      <c r="D144" s="312">
        <f>D140-D141-D142</f>
        <v>0</v>
      </c>
      <c r="E144" s="382"/>
      <c r="F144" s="383"/>
      <c r="G144" s="383"/>
      <c r="H144" s="383"/>
      <c r="I144" s="383"/>
      <c r="J144" s="383"/>
      <c r="K144" s="384"/>
    </row>
    <row r="145" spans="1:11" ht="12.95">
      <c r="A145" s="424"/>
      <c r="B145" s="321"/>
      <c r="C145" s="1194"/>
      <c r="D145" s="190"/>
      <c r="E145" s="377"/>
      <c r="K145" s="339"/>
    </row>
    <row r="146" spans="1:11">
      <c r="A146" s="43" t="s">
        <v>393</v>
      </c>
      <c r="B146" s="236" t="s">
        <v>394</v>
      </c>
      <c r="C146" s="1219" cm="1">
        <f t="array" ref="C146">IF($C$13="mm/dd/yyyy",0,IFERROR(_xlfn.XLOOKUP($C$13,'FS-TXIX Income Statement '!$C$5:$F$5,_xlfn.XLOOKUP(A146,'FS-TXIX Income Statement '!$A$8:$A$200,'FS-TXIX Income Statement '!$C$8:$F$200)),"Manual Entry"))</f>
        <v>0</v>
      </c>
      <c r="D146" s="190" cm="1">
        <f t="array" ref="D146">IF($D$13="mm/dd/yyyy",0,_xlfn.XLOOKUP($D$13,'FS-TXIX Income Statement '!$C$5:$F$5,_xlfn.XLOOKUP(A146,'FS-TXIX Income Statement '!$A$8:$A$200,'FS-TXIX Income Statement '!$C$8:$F$200)))</f>
        <v>0</v>
      </c>
      <c r="E146" s="1213"/>
      <c r="F146" s="1214"/>
      <c r="G146" s="1214"/>
      <c r="H146" s="1214"/>
      <c r="I146" s="1214"/>
      <c r="J146" s="1214"/>
      <c r="K146" s="1215"/>
    </row>
    <row r="147" spans="1:11">
      <c r="A147" s="43" t="s">
        <v>395</v>
      </c>
      <c r="B147" s="236" t="s">
        <v>396</v>
      </c>
      <c r="C147" s="1219" cm="1">
        <f t="array" ref="C147">IF($C$13="mm/dd/yyyy",0,IFERROR(_xlfn.XLOOKUP($C$13,'FS-TXIX Income Statement '!$C$5:$F$5,_xlfn.XLOOKUP(A147,'FS-TXIX Income Statement '!$A$8:$A$200,'FS-TXIX Income Statement '!$C$8:$F$200)),"Manual Entry"))</f>
        <v>0</v>
      </c>
      <c r="D147" s="190" cm="1">
        <f t="array" ref="D147">IF($D$13="mm/dd/yyyy",0,_xlfn.XLOOKUP($D$13,'FS-TXIX Income Statement '!$C$5:$F$5,_xlfn.XLOOKUP(A147,'FS-TXIX Income Statement '!$A$8:$A$200,'FS-TXIX Income Statement '!$C$8:$F$200)))</f>
        <v>0</v>
      </c>
      <c r="E147" s="1213"/>
      <c r="F147" s="1214"/>
      <c r="G147" s="1214"/>
      <c r="H147" s="1214"/>
      <c r="I147" s="1214"/>
      <c r="J147" s="1214"/>
      <c r="K147" s="1215"/>
    </row>
    <row r="148" spans="1:11">
      <c r="A148" s="259" t="s">
        <v>397</v>
      </c>
      <c r="B148" s="143" t="s">
        <v>398</v>
      </c>
      <c r="C148" s="1219" cm="1">
        <f t="array" ref="C148">IF($C$13="mm/dd/yyyy",0,IFERROR(_xlfn.XLOOKUP($C$13,'FS-TXIX Income Statement '!$C$5:$F$5,_xlfn.XLOOKUP(A148,'FS-TXIX Income Statement '!$A$8:$A$200,'FS-TXIX Income Statement '!$C$8:$F$200)),"Manual Entry"))</f>
        <v>0</v>
      </c>
      <c r="D148" s="190" cm="1">
        <f t="array" ref="D148">IF($D$13="mm/dd/yyyy",0,_xlfn.XLOOKUP($D$13,'FS-TXIX Income Statement '!$C$5:$F$5,_xlfn.XLOOKUP(A148,'FS-TXIX Income Statement '!$A$8:$A$200,'FS-TXIX Income Statement '!$C$8:$F$200)))</f>
        <v>0</v>
      </c>
      <c r="E148" s="1213"/>
      <c r="F148" s="1214"/>
      <c r="G148" s="1214"/>
      <c r="H148" s="1214"/>
      <c r="I148" s="1214"/>
      <c r="J148" s="1214"/>
      <c r="K148" s="1215"/>
    </row>
    <row r="149" spans="1:11">
      <c r="A149" s="259" t="s">
        <v>399</v>
      </c>
      <c r="B149" s="143" t="s">
        <v>400</v>
      </c>
      <c r="C149" s="1219" cm="1">
        <f t="array" ref="C149">IF($C$13="mm/dd/yyyy",0,IFERROR(_xlfn.XLOOKUP($C$13,'FS-TXIX Income Statement '!$C$5:$F$5,_xlfn.XLOOKUP(A149,'FS-TXIX Income Statement '!$A$8:$A$200,'FS-TXIX Income Statement '!$C$8:$F$200)),"Manual Entry"))</f>
        <v>0</v>
      </c>
      <c r="D149" s="190" cm="1">
        <f t="array" ref="D149">IF($D$13="mm/dd/yyyy",0,_xlfn.XLOOKUP($D$13,'FS-TXIX Income Statement '!$C$5:$F$5,_xlfn.XLOOKUP(A149,'FS-TXIX Income Statement '!$A$8:$A$200,'FS-TXIX Income Statement '!$C$8:$F$200)))</f>
        <v>0</v>
      </c>
      <c r="E149" s="1213"/>
      <c r="F149" s="1214"/>
      <c r="G149" s="1214"/>
      <c r="H149" s="1214"/>
      <c r="I149" s="1214"/>
      <c r="J149" s="1214"/>
      <c r="K149" s="1215"/>
    </row>
    <row r="150" spans="1:11" ht="12.95" thickBot="1">
      <c r="A150" s="259"/>
      <c r="B150" s="143"/>
      <c r="C150" s="1219"/>
      <c r="D150" s="1513"/>
      <c r="E150" s="377"/>
      <c r="K150" s="339"/>
    </row>
    <row r="151" spans="1:11" ht="13.5" thickBot="1">
      <c r="A151" s="414">
        <v>999999</v>
      </c>
      <c r="B151" s="345" t="s">
        <v>401</v>
      </c>
      <c r="C151" s="1198">
        <f>IFERROR(+C144-C146-C147-C148-C149,0)</f>
        <v>0</v>
      </c>
      <c r="D151" s="312">
        <f t="shared" ref="D151" si="91">+D144-D146-D147-D148-D149</f>
        <v>0</v>
      </c>
      <c r="E151" s="382"/>
      <c r="F151" s="383"/>
      <c r="G151" s="383"/>
      <c r="H151" s="383"/>
      <c r="I151" s="383"/>
      <c r="J151" s="383"/>
      <c r="K151" s="384"/>
    </row>
    <row r="153" spans="1:11" ht="13.5" thickBot="1">
      <c r="A153" s="399" t="s">
        <v>645</v>
      </c>
    </row>
    <row r="154" spans="1:11" ht="13.5" thickBot="1">
      <c r="A154" s="694" t="s">
        <v>646</v>
      </c>
      <c r="B154" s="3122" t="s">
        <v>647</v>
      </c>
      <c r="C154" s="3123"/>
      <c r="D154" s="3123"/>
      <c r="E154" s="3123"/>
      <c r="F154" s="3123"/>
      <c r="G154" s="3123"/>
      <c r="H154" s="3123"/>
      <c r="I154" s="3123"/>
      <c r="J154" s="3123"/>
      <c r="K154" s="3124"/>
    </row>
    <row r="155" spans="1:11" ht="13.5" thickBot="1">
      <c r="A155" s="425" t="s">
        <v>188</v>
      </c>
      <c r="B155" s="3105"/>
      <c r="C155" s="3106"/>
      <c r="D155" s="3106"/>
      <c r="E155" s="3106"/>
      <c r="F155" s="3106"/>
      <c r="G155" s="3106"/>
      <c r="H155" s="3106"/>
      <c r="I155" s="3106"/>
      <c r="J155" s="3106"/>
      <c r="K155" s="3107"/>
    </row>
    <row r="156" spans="1:11" ht="13.5" thickBot="1">
      <c r="A156" s="425" t="s">
        <v>190</v>
      </c>
      <c r="B156" s="3105"/>
      <c r="C156" s="3106"/>
      <c r="D156" s="3106"/>
      <c r="E156" s="3106"/>
      <c r="F156" s="3106"/>
      <c r="G156" s="3106"/>
      <c r="H156" s="3106"/>
      <c r="I156" s="3106"/>
      <c r="J156" s="3106"/>
      <c r="K156" s="3107"/>
    </row>
    <row r="157" spans="1:11" ht="13.5" thickBot="1">
      <c r="A157" s="425" t="s">
        <v>192</v>
      </c>
      <c r="B157" s="3105"/>
      <c r="C157" s="3106"/>
      <c r="D157" s="3106"/>
      <c r="E157" s="3106"/>
      <c r="F157" s="3106"/>
      <c r="G157" s="3106"/>
      <c r="H157" s="3106"/>
      <c r="I157" s="3106"/>
      <c r="J157" s="3106"/>
      <c r="K157" s="3107"/>
    </row>
    <row r="158" spans="1:11" ht="13.5" thickBot="1">
      <c r="A158" s="425" t="s">
        <v>194</v>
      </c>
      <c r="B158" s="3105"/>
      <c r="C158" s="3106"/>
      <c r="D158" s="3106"/>
      <c r="E158" s="3106"/>
      <c r="F158" s="3106"/>
      <c r="G158" s="3106"/>
      <c r="H158" s="3106"/>
      <c r="I158" s="3106"/>
      <c r="J158" s="3106"/>
      <c r="K158" s="3107"/>
    </row>
    <row r="159" spans="1:11" ht="13.5" thickBot="1">
      <c r="A159" s="425" t="s">
        <v>196</v>
      </c>
      <c r="B159" s="3105"/>
      <c r="C159" s="3106"/>
      <c r="D159" s="3106"/>
      <c r="E159" s="3106"/>
      <c r="F159" s="3106"/>
      <c r="G159" s="3106"/>
      <c r="H159" s="3106"/>
      <c r="I159" s="3106"/>
      <c r="J159" s="3106"/>
      <c r="K159" s="3107"/>
    </row>
    <row r="160" spans="1:11" ht="13.5" thickBot="1">
      <c r="A160" s="425" t="s">
        <v>198</v>
      </c>
      <c r="B160" s="3105"/>
      <c r="C160" s="3106"/>
      <c r="D160" s="3106"/>
      <c r="E160" s="3106"/>
      <c r="F160" s="3106"/>
      <c r="G160" s="3106"/>
      <c r="H160" s="3106"/>
      <c r="I160" s="3106"/>
      <c r="J160" s="3106"/>
      <c r="K160" s="3107"/>
    </row>
    <row r="161" spans="1:11" ht="13.5" thickBot="1">
      <c r="A161" s="425" t="s">
        <v>200</v>
      </c>
      <c r="B161" s="3111"/>
      <c r="C161" s="3112"/>
      <c r="D161" s="3112"/>
      <c r="E161" s="3112"/>
      <c r="F161" s="3112"/>
      <c r="G161" s="3112"/>
      <c r="H161" s="3112"/>
      <c r="I161" s="3112"/>
      <c r="J161" s="3112"/>
      <c r="K161" s="3113"/>
    </row>
    <row r="162" spans="1:11" ht="13.5" thickBot="1">
      <c r="A162" s="425" t="s">
        <v>202</v>
      </c>
      <c r="B162" s="3105"/>
      <c r="C162" s="3106"/>
      <c r="D162" s="3106"/>
      <c r="E162" s="3106"/>
      <c r="F162" s="3106"/>
      <c r="G162" s="3106"/>
      <c r="H162" s="3106"/>
      <c r="I162" s="3106"/>
      <c r="J162" s="3106"/>
      <c r="K162" s="3107"/>
    </row>
    <row r="163" spans="1:11" ht="13.5" thickBot="1">
      <c r="A163" s="425" t="s">
        <v>204</v>
      </c>
      <c r="B163" s="3105"/>
      <c r="C163" s="3106"/>
      <c r="D163" s="3106"/>
      <c r="E163" s="3106"/>
      <c r="F163" s="3106"/>
      <c r="G163" s="3106"/>
      <c r="H163" s="3106"/>
      <c r="I163" s="3106"/>
      <c r="J163" s="3106"/>
      <c r="K163" s="3107"/>
    </row>
    <row r="164" spans="1:11" ht="13.5" thickBot="1">
      <c r="A164" s="425" t="s">
        <v>209</v>
      </c>
      <c r="B164" s="3105"/>
      <c r="C164" s="3106"/>
      <c r="D164" s="3106"/>
      <c r="E164" s="3106"/>
      <c r="F164" s="3106"/>
      <c r="G164" s="3106"/>
      <c r="H164" s="3106"/>
      <c r="I164" s="3106"/>
      <c r="J164" s="3106"/>
      <c r="K164" s="3107"/>
    </row>
    <row r="165" spans="1:11" ht="13.5" thickBot="1">
      <c r="A165" s="425" t="s">
        <v>213</v>
      </c>
      <c r="B165" s="3105"/>
      <c r="C165" s="3106"/>
      <c r="D165" s="3106"/>
      <c r="E165" s="3106"/>
      <c r="F165" s="3106"/>
      <c r="G165" s="3106"/>
      <c r="H165" s="3106"/>
      <c r="I165" s="3106"/>
      <c r="J165" s="3106"/>
      <c r="K165" s="3107"/>
    </row>
    <row r="166" spans="1:11" ht="13.5" thickBot="1">
      <c r="A166" s="425" t="s">
        <v>215</v>
      </c>
      <c r="B166" s="3105"/>
      <c r="C166" s="3106"/>
      <c r="D166" s="3106"/>
      <c r="E166" s="3106"/>
      <c r="F166" s="3106"/>
      <c r="G166" s="3106"/>
      <c r="H166" s="3106"/>
      <c r="I166" s="3106"/>
      <c r="J166" s="3106"/>
      <c r="K166" s="3107"/>
    </row>
    <row r="167" spans="1:11" ht="13.5" thickBot="1">
      <c r="A167" s="425" t="s">
        <v>217</v>
      </c>
      <c r="B167" s="3105"/>
      <c r="C167" s="3106"/>
      <c r="D167" s="3106"/>
      <c r="E167" s="3106"/>
      <c r="F167" s="3106"/>
      <c r="G167" s="3106"/>
      <c r="H167" s="3106"/>
      <c r="I167" s="3106"/>
      <c r="J167" s="3106"/>
      <c r="K167" s="3107"/>
    </row>
    <row r="168" spans="1:11" ht="13.5" thickBot="1">
      <c r="A168" s="425" t="s">
        <v>219</v>
      </c>
      <c r="B168" s="3105"/>
      <c r="C168" s="3106"/>
      <c r="D168" s="3106"/>
      <c r="E168" s="3106"/>
      <c r="F168" s="3106"/>
      <c r="G168" s="3106"/>
      <c r="H168" s="3106"/>
      <c r="I168" s="3106"/>
      <c r="J168" s="3106"/>
      <c r="K168" s="3107"/>
    </row>
    <row r="169" spans="1:11" ht="13.5" thickBot="1">
      <c r="A169" s="425" t="s">
        <v>223</v>
      </c>
      <c r="B169" s="3105"/>
      <c r="C169" s="3106"/>
      <c r="D169" s="3106"/>
      <c r="E169" s="3106"/>
      <c r="F169" s="3106"/>
      <c r="G169" s="3106"/>
      <c r="H169" s="3106"/>
      <c r="I169" s="3106"/>
      <c r="J169" s="3106"/>
      <c r="K169" s="3107"/>
    </row>
    <row r="170" spans="1:11" ht="13.5" thickBot="1">
      <c r="A170" s="425" t="s">
        <v>225</v>
      </c>
      <c r="B170" s="3105"/>
      <c r="C170" s="3106"/>
      <c r="D170" s="3106"/>
      <c r="E170" s="3106"/>
      <c r="F170" s="3106"/>
      <c r="G170" s="3106"/>
      <c r="H170" s="3106"/>
      <c r="I170" s="3106"/>
      <c r="J170" s="3106"/>
      <c r="K170" s="3107"/>
    </row>
    <row r="171" spans="1:11" ht="13.5" thickBot="1">
      <c r="A171" s="425" t="s">
        <v>227</v>
      </c>
      <c r="B171" s="3105"/>
      <c r="C171" s="3106"/>
      <c r="D171" s="3106"/>
      <c r="E171" s="3106"/>
      <c r="F171" s="3106"/>
      <c r="G171" s="3106"/>
      <c r="H171" s="3106"/>
      <c r="I171" s="3106"/>
      <c r="J171" s="3106"/>
      <c r="K171" s="3107"/>
    </row>
    <row r="172" spans="1:11" ht="13.5" thickBot="1">
      <c r="A172" s="425" t="s">
        <v>229</v>
      </c>
      <c r="B172" s="3105"/>
      <c r="C172" s="3106"/>
      <c r="D172" s="3106"/>
      <c r="E172" s="3106"/>
      <c r="F172" s="3106"/>
      <c r="G172" s="3106"/>
      <c r="H172" s="3106"/>
      <c r="I172" s="3106"/>
      <c r="J172" s="3106"/>
      <c r="K172" s="3107"/>
    </row>
    <row r="173" spans="1:11" ht="13.5" thickBot="1">
      <c r="A173" s="425" t="s">
        <v>231</v>
      </c>
      <c r="B173" s="3105"/>
      <c r="C173" s="3106"/>
      <c r="D173" s="3106"/>
      <c r="E173" s="3106"/>
      <c r="F173" s="3106"/>
      <c r="G173" s="3106"/>
      <c r="H173" s="3106"/>
      <c r="I173" s="3106"/>
      <c r="J173" s="3106"/>
      <c r="K173" s="3107"/>
    </row>
    <row r="174" spans="1:11" ht="13.5" thickBot="1">
      <c r="A174" s="425" t="s">
        <v>233</v>
      </c>
      <c r="B174" s="3105"/>
      <c r="C174" s="3106"/>
      <c r="D174" s="3106"/>
      <c r="E174" s="3106"/>
      <c r="F174" s="3106"/>
      <c r="G174" s="3106"/>
      <c r="H174" s="3106"/>
      <c r="I174" s="3106"/>
      <c r="J174" s="3106"/>
      <c r="K174" s="3107"/>
    </row>
    <row r="175" spans="1:11" ht="13.5" thickBot="1">
      <c r="A175" s="425" t="s">
        <v>235</v>
      </c>
      <c r="B175" s="3105"/>
      <c r="C175" s="3106"/>
      <c r="D175" s="3106"/>
      <c r="E175" s="3106"/>
      <c r="F175" s="3106"/>
      <c r="G175" s="3106"/>
      <c r="H175" s="3106"/>
      <c r="I175" s="3106"/>
      <c r="J175" s="3106"/>
      <c r="K175" s="3107"/>
    </row>
    <row r="176" spans="1:11" ht="13.5" thickBot="1">
      <c r="A176" s="425" t="s">
        <v>237</v>
      </c>
      <c r="B176" s="3105"/>
      <c r="C176" s="3106"/>
      <c r="D176" s="3106"/>
      <c r="E176" s="3106"/>
      <c r="F176" s="3106"/>
      <c r="G176" s="3106"/>
      <c r="H176" s="3106"/>
      <c r="I176" s="3106"/>
      <c r="J176" s="3106"/>
      <c r="K176" s="3107"/>
    </row>
    <row r="177" spans="1:11" ht="13.5" thickBot="1">
      <c r="A177" s="425" t="s">
        <v>239</v>
      </c>
      <c r="B177" s="3105"/>
      <c r="C177" s="3106"/>
      <c r="D177" s="3106"/>
      <c r="E177" s="3106"/>
      <c r="F177" s="3106"/>
      <c r="G177" s="3106"/>
      <c r="H177" s="3106"/>
      <c r="I177" s="3106"/>
      <c r="J177" s="3106"/>
      <c r="K177" s="3107"/>
    </row>
    <row r="178" spans="1:11" ht="13.5" thickBot="1">
      <c r="A178" s="425" t="s">
        <v>241</v>
      </c>
      <c r="B178" s="3105"/>
      <c r="C178" s="3106"/>
      <c r="D178" s="3106"/>
      <c r="E178" s="3106"/>
      <c r="F178" s="3106"/>
      <c r="G178" s="3106"/>
      <c r="H178" s="3106"/>
      <c r="I178" s="3106"/>
      <c r="J178" s="3106"/>
      <c r="K178" s="3107"/>
    </row>
    <row r="179" spans="1:11" ht="13.5" thickBot="1">
      <c r="A179" s="425" t="s">
        <v>243</v>
      </c>
      <c r="B179" s="3105"/>
      <c r="C179" s="3106"/>
      <c r="D179" s="3106"/>
      <c r="E179" s="3106"/>
      <c r="F179" s="3106"/>
      <c r="G179" s="3106"/>
      <c r="H179" s="3106"/>
      <c r="I179" s="3106"/>
      <c r="J179" s="3106"/>
      <c r="K179" s="3107"/>
    </row>
    <row r="180" spans="1:11" ht="13.5" thickBot="1">
      <c r="A180" s="425" t="s">
        <v>245</v>
      </c>
      <c r="B180" s="3105"/>
      <c r="C180" s="3106"/>
      <c r="D180" s="3106"/>
      <c r="E180" s="3106"/>
      <c r="F180" s="3106"/>
      <c r="G180" s="3106"/>
      <c r="H180" s="3106"/>
      <c r="I180" s="3106"/>
      <c r="J180" s="3106"/>
      <c r="K180" s="3107"/>
    </row>
    <row r="181" spans="1:11" ht="13.5" thickBot="1">
      <c r="A181" s="425" t="s">
        <v>247</v>
      </c>
      <c r="B181" s="3105"/>
      <c r="C181" s="3106"/>
      <c r="D181" s="3106"/>
      <c r="E181" s="3106"/>
      <c r="F181" s="3106"/>
      <c r="G181" s="3106"/>
      <c r="H181" s="3106"/>
      <c r="I181" s="3106"/>
      <c r="J181" s="3106"/>
      <c r="K181" s="3107"/>
    </row>
    <row r="182" spans="1:11" ht="13.5" thickBot="1">
      <c r="A182" s="425" t="s">
        <v>252</v>
      </c>
      <c r="B182" s="3105"/>
      <c r="C182" s="3106"/>
      <c r="D182" s="3106"/>
      <c r="E182" s="3106"/>
      <c r="F182" s="3106"/>
      <c r="G182" s="3106"/>
      <c r="H182" s="3106"/>
      <c r="I182" s="3106"/>
      <c r="J182" s="3106"/>
      <c r="K182" s="3107"/>
    </row>
    <row r="183" spans="1:11" ht="13.5" thickBot="1">
      <c r="A183" s="425" t="s">
        <v>254</v>
      </c>
      <c r="B183" s="3105"/>
      <c r="C183" s="3106"/>
      <c r="D183" s="3106"/>
      <c r="E183" s="3106"/>
      <c r="F183" s="3106"/>
      <c r="G183" s="3106"/>
      <c r="H183" s="3106"/>
      <c r="I183" s="3106"/>
      <c r="J183" s="3106"/>
      <c r="K183" s="3107"/>
    </row>
    <row r="184" spans="1:11" ht="13.5" thickBot="1">
      <c r="A184" s="425" t="s">
        <v>256</v>
      </c>
      <c r="B184" s="3105"/>
      <c r="C184" s="3106"/>
      <c r="D184" s="3106"/>
      <c r="E184" s="3106"/>
      <c r="F184" s="3106"/>
      <c r="G184" s="3106"/>
      <c r="H184" s="3106"/>
      <c r="I184" s="3106"/>
      <c r="J184" s="3106"/>
      <c r="K184" s="3107"/>
    </row>
    <row r="185" spans="1:11" ht="13.5" thickBot="1">
      <c r="A185" s="425" t="s">
        <v>260</v>
      </c>
      <c r="B185" s="3105"/>
      <c r="C185" s="3106"/>
      <c r="D185" s="3106"/>
      <c r="E185" s="3106"/>
      <c r="F185" s="3106"/>
      <c r="G185" s="3106"/>
      <c r="H185" s="3106"/>
      <c r="I185" s="3106"/>
      <c r="J185" s="3106"/>
      <c r="K185" s="3107"/>
    </row>
    <row r="186" spans="1:11" ht="13.5" thickBot="1">
      <c r="A186" s="425" t="s">
        <v>262</v>
      </c>
      <c r="B186" s="3105"/>
      <c r="C186" s="3106"/>
      <c r="D186" s="3106"/>
      <c r="E186" s="3106"/>
      <c r="F186" s="3106"/>
      <c r="G186" s="3106"/>
      <c r="H186" s="3106"/>
      <c r="I186" s="3106"/>
      <c r="J186" s="3106"/>
      <c r="K186" s="3107"/>
    </row>
    <row r="187" spans="1:11" ht="13.5" thickBot="1">
      <c r="A187" s="425" t="s">
        <v>264</v>
      </c>
      <c r="B187" s="3105"/>
      <c r="C187" s="3106"/>
      <c r="D187" s="3106"/>
      <c r="E187" s="3106"/>
      <c r="F187" s="3106"/>
      <c r="G187" s="3106"/>
      <c r="H187" s="3106"/>
      <c r="I187" s="3106"/>
      <c r="J187" s="3106"/>
      <c r="K187" s="3107"/>
    </row>
    <row r="188" spans="1:11" ht="13.5" thickBot="1">
      <c r="A188" s="425" t="s">
        <v>266</v>
      </c>
      <c r="B188" s="3105"/>
      <c r="C188" s="3106"/>
      <c r="D188" s="3106"/>
      <c r="E188" s="3106"/>
      <c r="F188" s="3106"/>
      <c r="G188" s="3106"/>
      <c r="H188" s="3106"/>
      <c r="I188" s="3106"/>
      <c r="J188" s="3106"/>
      <c r="K188" s="3107"/>
    </row>
    <row r="189" spans="1:11" ht="13.5" thickBot="1">
      <c r="A189" s="425" t="s">
        <v>270</v>
      </c>
      <c r="B189" s="3105"/>
      <c r="C189" s="3106"/>
      <c r="D189" s="3106"/>
      <c r="E189" s="3106"/>
      <c r="F189" s="3106"/>
      <c r="G189" s="3106"/>
      <c r="H189" s="3106"/>
      <c r="I189" s="3106"/>
      <c r="J189" s="3106"/>
      <c r="K189" s="3107"/>
    </row>
    <row r="190" spans="1:11" ht="13.5" thickBot="1">
      <c r="A190" s="425" t="s">
        <v>274</v>
      </c>
      <c r="B190" s="3105"/>
      <c r="C190" s="3106"/>
      <c r="D190" s="3106"/>
      <c r="E190" s="3106"/>
      <c r="F190" s="3106"/>
      <c r="G190" s="3106"/>
      <c r="H190" s="3106"/>
      <c r="I190" s="3106"/>
      <c r="J190" s="3106"/>
      <c r="K190" s="3107"/>
    </row>
    <row r="191" spans="1:11" ht="13.5" thickBot="1">
      <c r="A191" s="425" t="s">
        <v>276</v>
      </c>
      <c r="B191" s="3105"/>
      <c r="C191" s="3106"/>
      <c r="D191" s="3106"/>
      <c r="E191" s="3106"/>
      <c r="F191" s="3106"/>
      <c r="G191" s="3106"/>
      <c r="H191" s="3106"/>
      <c r="I191" s="3106"/>
      <c r="J191" s="3106"/>
      <c r="K191" s="3107"/>
    </row>
    <row r="192" spans="1:11" ht="13.5" thickBot="1">
      <c r="A192" s="425" t="s">
        <v>278</v>
      </c>
      <c r="B192" s="3105"/>
      <c r="C192" s="3106"/>
      <c r="D192" s="3106"/>
      <c r="E192" s="3106"/>
      <c r="F192" s="3106"/>
      <c r="G192" s="3106"/>
      <c r="H192" s="3106"/>
      <c r="I192" s="3106"/>
      <c r="J192" s="3106"/>
      <c r="K192" s="3107"/>
    </row>
    <row r="193" spans="1:11" ht="13.5" thickBot="1">
      <c r="A193" s="425" t="s">
        <v>280</v>
      </c>
      <c r="B193" s="3105"/>
      <c r="C193" s="3106"/>
      <c r="D193" s="3106"/>
      <c r="E193" s="3106"/>
      <c r="F193" s="3106"/>
      <c r="G193" s="3106"/>
      <c r="H193" s="3106"/>
      <c r="I193" s="3106"/>
      <c r="J193" s="3106"/>
      <c r="K193" s="3107"/>
    </row>
    <row r="194" spans="1:11" ht="13.5" thickBot="1">
      <c r="A194" s="425" t="s">
        <v>284</v>
      </c>
      <c r="B194" s="3105"/>
      <c r="C194" s="3106"/>
      <c r="D194" s="3106"/>
      <c r="E194" s="3106"/>
      <c r="F194" s="3106"/>
      <c r="G194" s="3106"/>
      <c r="H194" s="3106"/>
      <c r="I194" s="3106"/>
      <c r="J194" s="3106"/>
      <c r="K194" s="3107"/>
    </row>
    <row r="195" spans="1:11" ht="13.5" thickBot="1">
      <c r="A195" s="425" t="s">
        <v>286</v>
      </c>
      <c r="B195" s="3105"/>
      <c r="C195" s="3106"/>
      <c r="D195" s="3106"/>
      <c r="E195" s="3106"/>
      <c r="F195" s="3106"/>
      <c r="G195" s="3106"/>
      <c r="H195" s="3106"/>
      <c r="I195" s="3106"/>
      <c r="J195" s="3106"/>
      <c r="K195" s="3107"/>
    </row>
    <row r="196" spans="1:11" ht="13.5" thickBot="1">
      <c r="A196" s="425" t="s">
        <v>288</v>
      </c>
      <c r="B196" s="3105"/>
      <c r="C196" s="3106"/>
      <c r="D196" s="3106"/>
      <c r="E196" s="3106"/>
      <c r="F196" s="3106"/>
      <c r="G196" s="3106"/>
      <c r="H196" s="3106"/>
      <c r="I196" s="3106"/>
      <c r="J196" s="3106"/>
      <c r="K196" s="3107"/>
    </row>
    <row r="197" spans="1:11" ht="13.5" thickBot="1">
      <c r="A197" s="425" t="s">
        <v>292</v>
      </c>
      <c r="B197" s="3105"/>
      <c r="C197" s="3106"/>
      <c r="D197" s="3106"/>
      <c r="E197" s="3106"/>
      <c r="F197" s="3106"/>
      <c r="G197" s="3106"/>
      <c r="H197" s="3106"/>
      <c r="I197" s="3106"/>
      <c r="J197" s="3106"/>
      <c r="K197" s="3107"/>
    </row>
    <row r="198" spans="1:11" ht="13.5" thickBot="1">
      <c r="A198" s="425" t="s">
        <v>294</v>
      </c>
      <c r="B198" s="3105"/>
      <c r="C198" s="3106"/>
      <c r="D198" s="3106"/>
      <c r="E198" s="3106"/>
      <c r="F198" s="3106"/>
      <c r="G198" s="3106"/>
      <c r="H198" s="3106"/>
      <c r="I198" s="3106"/>
      <c r="J198" s="3106"/>
      <c r="K198" s="3107"/>
    </row>
    <row r="199" spans="1:11" ht="13.5" thickBot="1">
      <c r="A199" s="425" t="s">
        <v>296</v>
      </c>
      <c r="B199" s="3105"/>
      <c r="C199" s="3106"/>
      <c r="D199" s="3106"/>
      <c r="E199" s="3106"/>
      <c r="F199" s="3106"/>
      <c r="G199" s="3106"/>
      <c r="H199" s="3106"/>
      <c r="I199" s="3106"/>
      <c r="J199" s="3106"/>
      <c r="K199" s="3107"/>
    </row>
    <row r="200" spans="1:11" ht="13.5" thickBot="1">
      <c r="A200" s="425" t="s">
        <v>298</v>
      </c>
      <c r="B200" s="3105"/>
      <c r="C200" s="3106"/>
      <c r="D200" s="3106"/>
      <c r="E200" s="3106"/>
      <c r="F200" s="3106"/>
      <c r="G200" s="3106"/>
      <c r="H200" s="3106"/>
      <c r="I200" s="3106"/>
      <c r="J200" s="3106"/>
      <c r="K200" s="3107"/>
    </row>
    <row r="201" spans="1:11" ht="13.5" thickBot="1">
      <c r="A201" s="425" t="s">
        <v>302</v>
      </c>
      <c r="B201" s="3105"/>
      <c r="C201" s="3106"/>
      <c r="D201" s="3106"/>
      <c r="E201" s="3106"/>
      <c r="F201" s="3106"/>
      <c r="G201" s="3106"/>
      <c r="H201" s="3106"/>
      <c r="I201" s="3106"/>
      <c r="J201" s="3106"/>
      <c r="K201" s="3107"/>
    </row>
    <row r="202" spans="1:11" ht="13.5" thickBot="1">
      <c r="A202" s="425" t="s">
        <v>304</v>
      </c>
      <c r="B202" s="3105"/>
      <c r="C202" s="3106"/>
      <c r="D202" s="3106"/>
      <c r="E202" s="3106"/>
      <c r="F202" s="3106"/>
      <c r="G202" s="3106"/>
      <c r="H202" s="3106"/>
      <c r="I202" s="3106"/>
      <c r="J202" s="3106"/>
      <c r="K202" s="3107"/>
    </row>
    <row r="203" spans="1:11" ht="13.5" thickBot="1">
      <c r="A203" s="425" t="s">
        <v>308</v>
      </c>
      <c r="B203" s="3105"/>
      <c r="C203" s="3106"/>
      <c r="D203" s="3106"/>
      <c r="E203" s="3106"/>
      <c r="F203" s="3106"/>
      <c r="G203" s="3106"/>
      <c r="H203" s="3106"/>
      <c r="I203" s="3106"/>
      <c r="J203" s="3106"/>
      <c r="K203" s="3107"/>
    </row>
    <row r="204" spans="1:11" ht="13.5" thickBot="1">
      <c r="A204" s="425" t="s">
        <v>310</v>
      </c>
      <c r="B204" s="3105"/>
      <c r="C204" s="3106"/>
      <c r="D204" s="3106"/>
      <c r="E204" s="3106"/>
      <c r="F204" s="3106"/>
      <c r="G204" s="3106"/>
      <c r="H204" s="3106"/>
      <c r="I204" s="3106"/>
      <c r="J204" s="3106"/>
      <c r="K204" s="3107"/>
    </row>
    <row r="205" spans="1:11" ht="13.5" thickBot="1">
      <c r="A205" s="425" t="s">
        <v>312</v>
      </c>
      <c r="B205" s="3105"/>
      <c r="C205" s="3106"/>
      <c r="D205" s="3106"/>
      <c r="E205" s="3106"/>
      <c r="F205" s="3106"/>
      <c r="G205" s="3106"/>
      <c r="H205" s="3106"/>
      <c r="I205" s="3106"/>
      <c r="J205" s="3106"/>
      <c r="K205" s="3107"/>
    </row>
    <row r="206" spans="1:11" ht="13.5" thickBot="1">
      <c r="A206" s="425" t="s">
        <v>315</v>
      </c>
      <c r="B206" s="3105"/>
      <c r="C206" s="3106"/>
      <c r="D206" s="3106"/>
      <c r="E206" s="3106"/>
      <c r="F206" s="3106"/>
      <c r="G206" s="3106"/>
      <c r="H206" s="3106"/>
      <c r="I206" s="3106"/>
      <c r="J206" s="3106"/>
      <c r="K206" s="3107"/>
    </row>
    <row r="207" spans="1:11" ht="13.5" thickBot="1">
      <c r="A207" s="425" t="s">
        <v>318</v>
      </c>
      <c r="B207" s="3105"/>
      <c r="C207" s="3106"/>
      <c r="D207" s="3106"/>
      <c r="E207" s="3106"/>
      <c r="F207" s="3106"/>
      <c r="G207" s="3106"/>
      <c r="H207" s="3106"/>
      <c r="I207" s="3106"/>
      <c r="J207" s="3106"/>
      <c r="K207" s="3107"/>
    </row>
    <row r="208" spans="1:11" ht="13.5" thickBot="1">
      <c r="A208" s="425" t="s">
        <v>320</v>
      </c>
      <c r="B208" s="3105"/>
      <c r="C208" s="3106"/>
      <c r="D208" s="3106"/>
      <c r="E208" s="3106"/>
      <c r="F208" s="3106"/>
      <c r="G208" s="3106"/>
      <c r="H208" s="3106"/>
      <c r="I208" s="3106"/>
      <c r="J208" s="3106"/>
      <c r="K208" s="3107"/>
    </row>
    <row r="209" spans="1:11" ht="13.5" thickBot="1">
      <c r="A209" s="425" t="s">
        <v>322</v>
      </c>
      <c r="B209" s="3105"/>
      <c r="C209" s="3106"/>
      <c r="D209" s="3106"/>
      <c r="E209" s="3106"/>
      <c r="F209" s="3106"/>
      <c r="G209" s="3106"/>
      <c r="H209" s="3106"/>
      <c r="I209" s="3106"/>
      <c r="J209" s="3106"/>
      <c r="K209" s="3107"/>
    </row>
    <row r="210" spans="1:11" ht="13.5" thickBot="1">
      <c r="A210" s="425" t="s">
        <v>327</v>
      </c>
      <c r="B210" s="3105"/>
      <c r="C210" s="3106"/>
      <c r="D210" s="3106"/>
      <c r="E210" s="3106"/>
      <c r="F210" s="3106"/>
      <c r="G210" s="3106"/>
      <c r="H210" s="3106"/>
      <c r="I210" s="3106"/>
      <c r="J210" s="3106"/>
      <c r="K210" s="3107"/>
    </row>
    <row r="211" spans="1:11" ht="13.5" thickBot="1">
      <c r="A211" s="425" t="s">
        <v>329</v>
      </c>
      <c r="B211" s="3105"/>
      <c r="C211" s="3106"/>
      <c r="D211" s="3106"/>
      <c r="E211" s="3106"/>
      <c r="F211" s="3106"/>
      <c r="G211" s="3106"/>
      <c r="H211" s="3106"/>
      <c r="I211" s="3106"/>
      <c r="J211" s="3106"/>
      <c r="K211" s="3107"/>
    </row>
    <row r="212" spans="1:11" ht="13.5" thickBot="1">
      <c r="A212" s="425" t="s">
        <v>331</v>
      </c>
      <c r="B212" s="3105"/>
      <c r="C212" s="3106"/>
      <c r="D212" s="3106"/>
      <c r="E212" s="3106"/>
      <c r="F212" s="3106"/>
      <c r="G212" s="3106"/>
      <c r="H212" s="3106"/>
      <c r="I212" s="3106"/>
      <c r="J212" s="3106"/>
      <c r="K212" s="3107"/>
    </row>
    <row r="213" spans="1:11" ht="13.5" thickBot="1">
      <c r="A213" s="425" t="s">
        <v>333</v>
      </c>
      <c r="B213" s="3105"/>
      <c r="C213" s="3106"/>
      <c r="D213" s="3106"/>
      <c r="E213" s="3106"/>
      <c r="F213" s="3106"/>
      <c r="G213" s="3106"/>
      <c r="H213" s="3106"/>
      <c r="I213" s="3106"/>
      <c r="J213" s="3106"/>
      <c r="K213" s="3107"/>
    </row>
    <row r="214" spans="1:11" ht="13.5" thickBot="1">
      <c r="A214" s="425" t="s">
        <v>335</v>
      </c>
      <c r="B214" s="3105"/>
      <c r="C214" s="3106"/>
      <c r="D214" s="3106"/>
      <c r="E214" s="3106"/>
      <c r="F214" s="3106"/>
      <c r="G214" s="3106"/>
      <c r="H214" s="3106"/>
      <c r="I214" s="3106"/>
      <c r="J214" s="3106"/>
      <c r="K214" s="3107"/>
    </row>
    <row r="215" spans="1:11" ht="13.5" thickBot="1">
      <c r="A215" s="425" t="s">
        <v>339</v>
      </c>
      <c r="B215" s="3105"/>
      <c r="C215" s="3106"/>
      <c r="D215" s="3106"/>
      <c r="E215" s="3106"/>
      <c r="F215" s="3106"/>
      <c r="G215" s="3106"/>
      <c r="H215" s="3106"/>
      <c r="I215" s="3106"/>
      <c r="J215" s="3106"/>
      <c r="K215" s="3107"/>
    </row>
    <row r="216" spans="1:11" ht="13.5" thickBot="1">
      <c r="A216" s="425" t="s">
        <v>341</v>
      </c>
      <c r="B216" s="3105"/>
      <c r="C216" s="3106"/>
      <c r="D216" s="3106"/>
      <c r="E216" s="3106"/>
      <c r="F216" s="3106"/>
      <c r="G216" s="3106"/>
      <c r="H216" s="3106"/>
      <c r="I216" s="3106"/>
      <c r="J216" s="3106"/>
      <c r="K216" s="3107"/>
    </row>
    <row r="217" spans="1:11" ht="13.5" thickBot="1">
      <c r="A217" s="425" t="s">
        <v>343</v>
      </c>
      <c r="B217" s="3105"/>
      <c r="C217" s="3106"/>
      <c r="D217" s="3106"/>
      <c r="E217" s="3106"/>
      <c r="F217" s="3106"/>
      <c r="G217" s="3106"/>
      <c r="H217" s="3106"/>
      <c r="I217" s="3106"/>
      <c r="J217" s="3106"/>
      <c r="K217" s="3107"/>
    </row>
    <row r="218" spans="1:11" ht="13.5" thickBot="1">
      <c r="A218" s="425" t="s">
        <v>345</v>
      </c>
      <c r="B218" s="3105"/>
      <c r="C218" s="3106"/>
      <c r="D218" s="3106"/>
      <c r="E218" s="3106"/>
      <c r="F218" s="3106"/>
      <c r="G218" s="3106"/>
      <c r="H218" s="3106"/>
      <c r="I218" s="3106"/>
      <c r="J218" s="3106"/>
      <c r="K218" s="3107"/>
    </row>
    <row r="219" spans="1:11" ht="13.5" thickBot="1">
      <c r="A219" s="425" t="s">
        <v>347</v>
      </c>
      <c r="B219" s="3105"/>
      <c r="C219" s="3106"/>
      <c r="D219" s="3106"/>
      <c r="E219" s="3106"/>
      <c r="F219" s="3106"/>
      <c r="G219" s="3106"/>
      <c r="H219" s="3106"/>
      <c r="I219" s="3106"/>
      <c r="J219" s="3106"/>
      <c r="K219" s="3107"/>
    </row>
    <row r="220" spans="1:11" ht="13.5" thickBot="1">
      <c r="A220" s="425" t="s">
        <v>349</v>
      </c>
      <c r="B220" s="3105"/>
      <c r="C220" s="3106"/>
      <c r="D220" s="3106"/>
      <c r="E220" s="3106"/>
      <c r="F220" s="3106"/>
      <c r="G220" s="3106"/>
      <c r="H220" s="3106"/>
      <c r="I220" s="3106"/>
      <c r="J220" s="3106"/>
      <c r="K220" s="3107"/>
    </row>
    <row r="221" spans="1:11" ht="13.5" thickBot="1">
      <c r="A221" s="425" t="s">
        <v>351</v>
      </c>
      <c r="B221" s="3105"/>
      <c r="C221" s="3106"/>
      <c r="D221" s="3106"/>
      <c r="E221" s="3106"/>
      <c r="F221" s="3106"/>
      <c r="G221" s="3106"/>
      <c r="H221" s="3106"/>
      <c r="I221" s="3106"/>
      <c r="J221" s="3106"/>
      <c r="K221" s="3107"/>
    </row>
    <row r="222" spans="1:11" ht="13.5" thickBot="1">
      <c r="A222" s="425" t="s">
        <v>353</v>
      </c>
      <c r="B222" s="3105"/>
      <c r="C222" s="3106"/>
      <c r="D222" s="3106"/>
      <c r="E222" s="3106"/>
      <c r="F222" s="3106"/>
      <c r="G222" s="3106"/>
      <c r="H222" s="3106"/>
      <c r="I222" s="3106"/>
      <c r="J222" s="3106"/>
      <c r="K222" s="3107"/>
    </row>
    <row r="223" spans="1:11" ht="13.5" thickBot="1">
      <c r="A223" s="425" t="s">
        <v>355</v>
      </c>
      <c r="B223" s="3105"/>
      <c r="C223" s="3106"/>
      <c r="D223" s="3106"/>
      <c r="E223" s="3106"/>
      <c r="F223" s="3106"/>
      <c r="G223" s="3106"/>
      <c r="H223" s="3106"/>
      <c r="I223" s="3106"/>
      <c r="J223" s="3106"/>
      <c r="K223" s="3107"/>
    </row>
    <row r="224" spans="1:11" ht="13.5" thickBot="1">
      <c r="A224" s="425" t="s">
        <v>357</v>
      </c>
      <c r="B224" s="3105"/>
      <c r="C224" s="3106"/>
      <c r="D224" s="3106"/>
      <c r="E224" s="3106"/>
      <c r="F224" s="3106"/>
      <c r="G224" s="3106"/>
      <c r="H224" s="3106"/>
      <c r="I224" s="3106"/>
      <c r="J224" s="3106"/>
      <c r="K224" s="3107"/>
    </row>
    <row r="225" spans="1:11" ht="13.5" thickBot="1">
      <c r="A225" s="425" t="s">
        <v>359</v>
      </c>
      <c r="B225" s="3105"/>
      <c r="C225" s="3106"/>
      <c r="D225" s="3106"/>
      <c r="E225" s="3106"/>
      <c r="F225" s="3106"/>
      <c r="G225" s="3106"/>
      <c r="H225" s="3106"/>
      <c r="I225" s="3106"/>
      <c r="J225" s="3106"/>
      <c r="K225" s="3107"/>
    </row>
    <row r="226" spans="1:11" ht="13.5" thickBot="1">
      <c r="A226" s="425" t="s">
        <v>361</v>
      </c>
      <c r="B226" s="3105"/>
      <c r="C226" s="3106"/>
      <c r="D226" s="3106"/>
      <c r="E226" s="3106"/>
      <c r="F226" s="3106"/>
      <c r="G226" s="3106"/>
      <c r="H226" s="3106"/>
      <c r="I226" s="3106"/>
      <c r="J226" s="3106"/>
      <c r="K226" s="3107"/>
    </row>
    <row r="227" spans="1:11" ht="13.5" thickBot="1">
      <c r="A227" s="425" t="s">
        <v>363</v>
      </c>
      <c r="B227" s="3105"/>
      <c r="C227" s="3106"/>
      <c r="D227" s="3106"/>
      <c r="E227" s="3106"/>
      <c r="F227" s="3106"/>
      <c r="G227" s="3106"/>
      <c r="H227" s="3106"/>
      <c r="I227" s="3106"/>
      <c r="J227" s="3106"/>
      <c r="K227" s="3107"/>
    </row>
    <row r="228" spans="1:11" ht="13.5" thickBot="1">
      <c r="A228" s="425" t="s">
        <v>365</v>
      </c>
      <c r="B228" s="3105"/>
      <c r="C228" s="3106"/>
      <c r="D228" s="3106"/>
      <c r="E228" s="3106"/>
      <c r="F228" s="3106"/>
      <c r="G228" s="3106"/>
      <c r="H228" s="3106"/>
      <c r="I228" s="3106"/>
      <c r="J228" s="3106"/>
      <c r="K228" s="3107"/>
    </row>
    <row r="229" spans="1:11" ht="13.5" thickBot="1">
      <c r="A229" s="425" t="s">
        <v>367</v>
      </c>
      <c r="B229" s="3105"/>
      <c r="C229" s="3106"/>
      <c r="D229" s="3106"/>
      <c r="E229" s="3106"/>
      <c r="F229" s="3106"/>
      <c r="G229" s="3106"/>
      <c r="H229" s="3106"/>
      <c r="I229" s="3106"/>
      <c r="J229" s="3106"/>
      <c r="K229" s="3107"/>
    </row>
    <row r="230" spans="1:11" ht="13.5" thickBot="1">
      <c r="A230" s="425" t="s">
        <v>369</v>
      </c>
      <c r="B230" s="3105"/>
      <c r="C230" s="3106"/>
      <c r="D230" s="3106"/>
      <c r="E230" s="3106"/>
      <c r="F230" s="3106"/>
      <c r="G230" s="3106"/>
      <c r="H230" s="3106"/>
      <c r="I230" s="3106"/>
      <c r="J230" s="3106"/>
      <c r="K230" s="3107"/>
    </row>
    <row r="231" spans="1:11" ht="13.5" thickBot="1">
      <c r="A231" s="425" t="s">
        <v>371</v>
      </c>
      <c r="B231" s="3105"/>
      <c r="C231" s="3106"/>
      <c r="D231" s="3106"/>
      <c r="E231" s="3106"/>
      <c r="F231" s="3106"/>
      <c r="G231" s="3106"/>
      <c r="H231" s="3106"/>
      <c r="I231" s="3106"/>
      <c r="J231" s="3106"/>
      <c r="K231" s="3107"/>
    </row>
    <row r="232" spans="1:11" ht="13.5" thickBot="1">
      <c r="A232" s="425" t="s">
        <v>373</v>
      </c>
      <c r="B232" s="3105"/>
      <c r="C232" s="3106"/>
      <c r="D232" s="3106"/>
      <c r="E232" s="3106"/>
      <c r="F232" s="3106"/>
      <c r="G232" s="3106"/>
      <c r="H232" s="3106"/>
      <c r="I232" s="3106"/>
      <c r="J232" s="3106"/>
      <c r="K232" s="3107"/>
    </row>
    <row r="233" spans="1:11" ht="13.5" thickBot="1">
      <c r="A233" s="426" t="s">
        <v>375</v>
      </c>
      <c r="B233" s="3105"/>
      <c r="C233" s="3106"/>
      <c r="D233" s="3106"/>
      <c r="E233" s="3106"/>
      <c r="F233" s="3106"/>
      <c r="G233" s="3106"/>
      <c r="H233" s="3106"/>
      <c r="I233" s="3106"/>
      <c r="J233" s="3106"/>
      <c r="K233" s="3107"/>
    </row>
    <row r="234" spans="1:11" ht="13.5" thickBot="1">
      <c r="A234" s="427" t="s">
        <v>377</v>
      </c>
      <c r="B234" s="3111"/>
      <c r="C234" s="3112"/>
      <c r="D234" s="3112"/>
      <c r="E234" s="3112"/>
      <c r="F234" s="3112"/>
      <c r="G234" s="3112"/>
      <c r="H234" s="3112"/>
      <c r="I234" s="3112"/>
      <c r="J234" s="3112"/>
      <c r="K234" s="3113"/>
    </row>
    <row r="235" spans="1:11" ht="13.5" thickBot="1">
      <c r="A235" s="427" t="s">
        <v>388</v>
      </c>
      <c r="B235" s="3111"/>
      <c r="C235" s="3112"/>
      <c r="D235" s="3112"/>
      <c r="E235" s="3112"/>
      <c r="F235" s="3112"/>
      <c r="G235" s="3112"/>
      <c r="H235" s="3112"/>
      <c r="I235" s="3112"/>
      <c r="J235" s="3112"/>
      <c r="K235" s="3113"/>
    </row>
    <row r="236" spans="1:11" ht="13.5" thickBot="1">
      <c r="A236" s="427" t="s">
        <v>390</v>
      </c>
      <c r="B236" s="3108"/>
      <c r="C236" s="3109"/>
      <c r="D236" s="3109"/>
      <c r="E236" s="3109"/>
      <c r="F236" s="3109"/>
      <c r="G236" s="3109"/>
      <c r="H236" s="3109"/>
      <c r="I236" s="3109"/>
      <c r="J236" s="3109"/>
      <c r="K236" s="3110"/>
    </row>
  </sheetData>
  <mergeCells count="90">
    <mergeCell ref="B160:K160"/>
    <mergeCell ref="B161:K161"/>
    <mergeCell ref="B179:K179"/>
    <mergeCell ref="B180:K180"/>
    <mergeCell ref="B159:K159"/>
    <mergeCell ref="B166:K166"/>
    <mergeCell ref="B162:K162"/>
    <mergeCell ref="B163:K163"/>
    <mergeCell ref="B164:K164"/>
    <mergeCell ref="B165:K165"/>
    <mergeCell ref="B178:K178"/>
    <mergeCell ref="B167:K167"/>
    <mergeCell ref="B168:K168"/>
    <mergeCell ref="B169:K169"/>
    <mergeCell ref="B170:K170"/>
    <mergeCell ref="B171:K171"/>
    <mergeCell ref="B158:K158"/>
    <mergeCell ref="I12:I13"/>
    <mergeCell ref="H12:H13"/>
    <mergeCell ref="G12:G13"/>
    <mergeCell ref="F12:F13"/>
    <mergeCell ref="E12:E13"/>
    <mergeCell ref="J12:J13"/>
    <mergeCell ref="K12:K13"/>
    <mergeCell ref="B154:K154"/>
    <mergeCell ref="B155:K155"/>
    <mergeCell ref="B156:K156"/>
    <mergeCell ref="B157:K157"/>
    <mergeCell ref="B186:K186"/>
    <mergeCell ref="B187:K187"/>
    <mergeCell ref="B188:K188"/>
    <mergeCell ref="B189:K189"/>
    <mergeCell ref="B172:K172"/>
    <mergeCell ref="B173:K173"/>
    <mergeCell ref="B174:K174"/>
    <mergeCell ref="B175:K175"/>
    <mergeCell ref="B176:K176"/>
    <mergeCell ref="B177:K177"/>
    <mergeCell ref="B181:K181"/>
    <mergeCell ref="B182:K182"/>
    <mergeCell ref="B183:K183"/>
    <mergeCell ref="B184:K184"/>
    <mergeCell ref="B185:K185"/>
    <mergeCell ref="B190:K190"/>
    <mergeCell ref="B191:K191"/>
    <mergeCell ref="B204:K204"/>
    <mergeCell ref="B193:K193"/>
    <mergeCell ref="B194:K194"/>
    <mergeCell ref="B195:K195"/>
    <mergeCell ref="B196:K196"/>
    <mergeCell ref="B197:K197"/>
    <mergeCell ref="B198:K198"/>
    <mergeCell ref="B199:K199"/>
    <mergeCell ref="B192:K192"/>
    <mergeCell ref="B200:K200"/>
    <mergeCell ref="B201:K201"/>
    <mergeCell ref="B202:K202"/>
    <mergeCell ref="B203:K203"/>
    <mergeCell ref="B205:K205"/>
    <mergeCell ref="B207:K207"/>
    <mergeCell ref="B208:K208"/>
    <mergeCell ref="B209:K209"/>
    <mergeCell ref="B210:K210"/>
    <mergeCell ref="B206:K206"/>
    <mergeCell ref="B223:K223"/>
    <mergeCell ref="B224:K224"/>
    <mergeCell ref="B225:K225"/>
    <mergeCell ref="B226:K226"/>
    <mergeCell ref="B211:K211"/>
    <mergeCell ref="B212:K212"/>
    <mergeCell ref="B213:K213"/>
    <mergeCell ref="B214:K214"/>
    <mergeCell ref="B215:K215"/>
    <mergeCell ref="B216:K216"/>
    <mergeCell ref="B218:K218"/>
    <mergeCell ref="B219:K219"/>
    <mergeCell ref="B220:K220"/>
    <mergeCell ref="B221:K221"/>
    <mergeCell ref="B222:K222"/>
    <mergeCell ref="B217:K217"/>
    <mergeCell ref="B227:K227"/>
    <mergeCell ref="B228:K228"/>
    <mergeCell ref="B236:K236"/>
    <mergeCell ref="B230:K230"/>
    <mergeCell ref="B231:K231"/>
    <mergeCell ref="B232:K232"/>
    <mergeCell ref="B233:K233"/>
    <mergeCell ref="B234:K234"/>
    <mergeCell ref="B235:K235"/>
    <mergeCell ref="B229:K229"/>
  </mergeCells>
  <conditionalFormatting sqref="A155:K163">
    <cfRule type="expression" dxfId="123" priority="216">
      <formula>$K19="Yes"</formula>
    </cfRule>
    <cfRule type="expression" dxfId="122" priority="215">
      <formula>$K19="No"</formula>
    </cfRule>
  </conditionalFormatting>
  <conditionalFormatting sqref="A155:K236">
    <cfRule type="expression" priority="4" stopIfTrue="1">
      <formula>NOT(ISBLANK($B155))</formula>
    </cfRule>
  </conditionalFormatting>
  <conditionalFormatting sqref="A164:K164">
    <cfRule type="expression" dxfId="121" priority="212">
      <formula>$K32="No"</formula>
    </cfRule>
    <cfRule type="expression" dxfId="120" priority="213">
      <formula>$K32="Yes"</formula>
    </cfRule>
  </conditionalFormatting>
  <conditionalFormatting sqref="A165:K168">
    <cfRule type="expression" dxfId="119" priority="200">
      <formula>$K35="No"</formula>
    </cfRule>
    <cfRule type="expression" dxfId="118" priority="201">
      <formula>$K35="Yes"</formula>
    </cfRule>
  </conditionalFormatting>
  <conditionalFormatting sqref="A169:K181">
    <cfRule type="expression" dxfId="117" priority="167">
      <formula>$K41="No"</formula>
    </cfRule>
    <cfRule type="expression" dxfId="116" priority="168">
      <formula>$K41="Yes"</formula>
    </cfRule>
  </conditionalFormatting>
  <conditionalFormatting sqref="A182:K184">
    <cfRule type="expression" dxfId="115" priority="158">
      <formula>$K58="No"</formula>
    </cfRule>
    <cfRule type="expression" dxfId="114" priority="159">
      <formula>$K58="Yes"</formula>
    </cfRule>
  </conditionalFormatting>
  <conditionalFormatting sqref="A185:K188">
    <cfRule type="expression" dxfId="113" priority="146">
      <formula>$K63="No"</formula>
    </cfRule>
    <cfRule type="expression" dxfId="112" priority="147">
      <formula>$K63="Yes"</formula>
    </cfRule>
  </conditionalFormatting>
  <conditionalFormatting sqref="A189:K189">
    <cfRule type="expression" dxfId="111" priority="143">
      <formula>$K69="No"</formula>
    </cfRule>
    <cfRule type="expression" dxfId="110" priority="144">
      <formula>$K69="Yes"</formula>
    </cfRule>
  </conditionalFormatting>
  <conditionalFormatting sqref="A190:K193">
    <cfRule type="expression" dxfId="109" priority="131">
      <formula>$K72="No"</formula>
    </cfRule>
    <cfRule type="expression" dxfId="108" priority="132">
      <formula>$K72="Yes"</formula>
    </cfRule>
  </conditionalFormatting>
  <conditionalFormatting sqref="A194:K196">
    <cfRule type="expression" dxfId="107" priority="122">
      <formula>$K78="No"</formula>
    </cfRule>
    <cfRule type="expression" dxfId="106" priority="123">
      <formula>$K78="Yes"</formula>
    </cfRule>
  </conditionalFormatting>
  <conditionalFormatting sqref="A197:K200">
    <cfRule type="expression" dxfId="105" priority="110">
      <formula>$K83="No"</formula>
    </cfRule>
    <cfRule type="expression" dxfId="104" priority="111">
      <formula>$K83="Yes"</formula>
    </cfRule>
  </conditionalFormatting>
  <conditionalFormatting sqref="A201:K202">
    <cfRule type="expression" dxfId="103" priority="105">
      <formula>$K89="Yes"</formula>
    </cfRule>
    <cfRule type="expression" dxfId="102" priority="104">
      <formula>$K89="No"</formula>
    </cfRule>
  </conditionalFormatting>
  <conditionalFormatting sqref="A203:K205">
    <cfRule type="expression" dxfId="101" priority="95">
      <formula>$K93="No"</formula>
    </cfRule>
    <cfRule type="expression" dxfId="100" priority="96">
      <formula>$K93="Yes"</formula>
    </cfRule>
  </conditionalFormatting>
  <conditionalFormatting sqref="A206:K206">
    <cfRule type="expression" dxfId="99" priority="5">
      <formula>$K97="No"</formula>
    </cfRule>
    <cfRule type="expression" dxfId="98" priority="6">
      <formula>$K97="Yes"</formula>
    </cfRule>
  </conditionalFormatting>
  <conditionalFormatting sqref="A207:K209">
    <cfRule type="expression" dxfId="97" priority="86">
      <formula>$K99="No"</formula>
    </cfRule>
    <cfRule type="expression" dxfId="96" priority="87">
      <formula>$K99="Yes"</formula>
    </cfRule>
  </conditionalFormatting>
  <conditionalFormatting sqref="A210:K214">
    <cfRule type="expression" dxfId="95" priority="71">
      <formula>$K105="No"</formula>
    </cfRule>
    <cfRule type="expression" dxfId="94" priority="72">
      <formula>$K105="Yes"</formula>
    </cfRule>
  </conditionalFormatting>
  <conditionalFormatting sqref="A215:K234">
    <cfRule type="expression" dxfId="93" priority="12">
      <formula>$K112="Yes"</formula>
    </cfRule>
    <cfRule type="expression" dxfId="92" priority="11">
      <formula>$K112="No"</formula>
    </cfRule>
  </conditionalFormatting>
  <conditionalFormatting sqref="A235:K235">
    <cfRule type="expression" dxfId="91" priority="2">
      <formula>$K141="No"</formula>
    </cfRule>
    <cfRule type="expression" dxfId="90" priority="3">
      <formula>$K141="Yes"</formula>
    </cfRule>
    <cfRule type="expression" priority="1" stopIfTrue="1">
      <formula>NOT(ISBLANK($B235))</formula>
    </cfRule>
  </conditionalFormatting>
  <conditionalFormatting sqref="A236:K236">
    <cfRule type="expression" dxfId="89" priority="9">
      <formula>$K142="No"</formula>
    </cfRule>
    <cfRule type="expression" dxfId="88" priority="267">
      <formula>$K142="Yes"</formula>
    </cfRule>
  </conditionalFormatting>
  <conditionalFormatting sqref="K19:K27">
    <cfRule type="cellIs" dxfId="87" priority="265" operator="equal">
      <formula>"No"</formula>
    </cfRule>
    <cfRule type="cellIs" dxfId="86" priority="266" operator="equal">
      <formula>"Yes"</formula>
    </cfRule>
  </conditionalFormatting>
  <conditionalFormatting sqref="K32">
    <cfRule type="cellIs" dxfId="85" priority="264" operator="equal">
      <formula>"Yes"</formula>
    </cfRule>
    <cfRule type="cellIs" dxfId="84" priority="263" operator="equal">
      <formula>"No"</formula>
    </cfRule>
  </conditionalFormatting>
  <conditionalFormatting sqref="K35:K38">
    <cfRule type="cellIs" dxfId="83" priority="262" operator="equal">
      <formula>"Yes"</formula>
    </cfRule>
    <cfRule type="cellIs" dxfId="82" priority="261" operator="equal">
      <formula>"No"</formula>
    </cfRule>
  </conditionalFormatting>
  <conditionalFormatting sqref="K41:K53">
    <cfRule type="cellIs" dxfId="81" priority="260" operator="equal">
      <formula>"Yes"</formula>
    </cfRule>
    <cfRule type="cellIs" dxfId="80" priority="259" operator="equal">
      <formula>"No"</formula>
    </cfRule>
  </conditionalFormatting>
  <conditionalFormatting sqref="K58:K60">
    <cfRule type="cellIs" dxfId="79" priority="258" operator="equal">
      <formula>"Yes"</formula>
    </cfRule>
    <cfRule type="cellIs" dxfId="78" priority="257" operator="equal">
      <formula>"No"</formula>
    </cfRule>
  </conditionalFormatting>
  <conditionalFormatting sqref="K63:K66">
    <cfRule type="cellIs" dxfId="77" priority="256" operator="equal">
      <formula>"Yes"</formula>
    </cfRule>
    <cfRule type="cellIs" dxfId="76" priority="255" operator="equal">
      <formula>"No"</formula>
    </cfRule>
  </conditionalFormatting>
  <conditionalFormatting sqref="K69">
    <cfRule type="cellIs" dxfId="75" priority="254" operator="equal">
      <formula>"Yes"</formula>
    </cfRule>
    <cfRule type="cellIs" dxfId="74" priority="253" operator="equal">
      <formula>"No"</formula>
    </cfRule>
  </conditionalFormatting>
  <conditionalFormatting sqref="K72:K75">
    <cfRule type="cellIs" dxfId="73" priority="252" operator="equal">
      <formula>"Yes"</formula>
    </cfRule>
    <cfRule type="cellIs" dxfId="72" priority="251" operator="equal">
      <formula>"No"</formula>
    </cfRule>
  </conditionalFormatting>
  <conditionalFormatting sqref="K78:K80">
    <cfRule type="cellIs" dxfId="71" priority="249" operator="equal">
      <formula>"No"</formula>
    </cfRule>
    <cfRule type="cellIs" dxfId="70" priority="250" operator="equal">
      <formula>"Yes"</formula>
    </cfRule>
  </conditionalFormatting>
  <conditionalFormatting sqref="K83:K86">
    <cfRule type="cellIs" dxfId="69" priority="247" operator="equal">
      <formula>"No"</formula>
    </cfRule>
    <cfRule type="cellIs" dxfId="68" priority="248" operator="equal">
      <formula>"Yes"</formula>
    </cfRule>
  </conditionalFormatting>
  <conditionalFormatting sqref="K89:K90">
    <cfRule type="cellIs" dxfId="67" priority="245" operator="equal">
      <formula>"No"</formula>
    </cfRule>
    <cfRule type="cellIs" dxfId="66" priority="246" operator="equal">
      <formula>"Yes"</formula>
    </cfRule>
  </conditionalFormatting>
  <conditionalFormatting sqref="K93:K95">
    <cfRule type="cellIs" dxfId="65" priority="244" operator="equal">
      <formula>"Yes"</formula>
    </cfRule>
    <cfRule type="cellIs" dxfId="64" priority="243" operator="equal">
      <formula>"No"</formula>
    </cfRule>
  </conditionalFormatting>
  <conditionalFormatting sqref="K97">
    <cfRule type="cellIs" dxfId="63" priority="8" operator="equal">
      <formula>"Yes"</formula>
    </cfRule>
    <cfRule type="cellIs" dxfId="62" priority="7" operator="equal">
      <formula>"No"</formula>
    </cfRule>
  </conditionalFormatting>
  <conditionalFormatting sqref="K99:K101">
    <cfRule type="cellIs" dxfId="61" priority="242" operator="equal">
      <formula>"Yes"</formula>
    </cfRule>
    <cfRule type="cellIs" dxfId="60" priority="241" operator="equal">
      <formula>"No"</formula>
    </cfRule>
  </conditionalFormatting>
  <conditionalFormatting sqref="K105:K109">
    <cfRule type="cellIs" dxfId="59" priority="240" operator="equal">
      <formula>"Yes"</formula>
    </cfRule>
    <cfRule type="cellIs" dxfId="58" priority="239" operator="equal">
      <formula>"No"</formula>
    </cfRule>
  </conditionalFormatting>
  <conditionalFormatting sqref="K112:K131">
    <cfRule type="cellIs" dxfId="57" priority="238" operator="equal">
      <formula>"Yes"</formula>
    </cfRule>
    <cfRule type="cellIs" dxfId="56" priority="237" operator="equal">
      <formula>"No"</formula>
    </cfRule>
  </conditionalFormatting>
  <conditionalFormatting sqref="K141:K142">
    <cfRule type="cellIs" dxfId="55" priority="236" operator="equal">
      <formula>"Yes"</formula>
    </cfRule>
    <cfRule type="cellIs" dxfId="54" priority="235" operator="equal">
      <formula>"No"</formula>
    </cfRule>
  </conditionalFormatting>
  <pageMargins left="0.7" right="0.7" top="0.75" bottom="0.75" header="0.3" footer="0.3"/>
  <pageSetup orientation="portrait" horizontalDpi="1200" verticalDpi="1200" r:id="rId1"/>
  <ignoredErrors>
    <ignoredError sqref="C16:C32 C34:C38 C40:C53 C56:C60 C62:C66 C68:C69 C71:C75 C82:C86 C88:C90 C92:C95 C77:C80" unlockedFormula="1"/>
    <ignoredError sqref="C145:C149 C141:C143 C138 C135 C133 C111:C131 C104:C109 C99:C101 C97" formula="1" unlockedFormula="1"/>
    <ignoredError sqref="C96:D96 C98:D98 D97 C102:D103 D99:D101 C110:D110 D104:D109 C132:D132 D111:D131 C134:D134 D133 C136:D137 D135 C139:D140 D138 C144:D144 D141:D143 C150:D151 D145:D14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B958-CBC0-41B1-A0BB-2AF705F0DA6B}">
  <dimension ref="A1:E77"/>
  <sheetViews>
    <sheetView showGridLines="0" topLeftCell="A11" zoomScaleNormal="100" workbookViewId="0">
      <selection activeCell="J39" sqref="J39"/>
    </sheetView>
  </sheetViews>
  <sheetFormatPr defaultColWidth="9.140625" defaultRowHeight="14.1"/>
  <cols>
    <col min="1" max="1" width="18.140625" style="53" bestFit="1" customWidth="1"/>
    <col min="2" max="2" width="101.7109375" style="53" customWidth="1"/>
    <col min="3" max="5" width="18.140625" style="53" customWidth="1"/>
    <col min="6" max="16384" width="9.140625" style="53"/>
  </cols>
  <sheetData>
    <row r="1" spans="1:5" ht="14.45" thickBot="1">
      <c r="A1" s="676" t="s">
        <v>658</v>
      </c>
      <c r="B1" s="696"/>
      <c r="C1" s="680"/>
    </row>
    <row r="2" spans="1:5">
      <c r="A2" s="117" t="s">
        <v>36</v>
      </c>
      <c r="B2" s="373" t="str">
        <f>'FS-Balance Sheet C-1'!B4</f>
        <v>Arizona Complete Health</v>
      </c>
    </row>
    <row r="3" spans="1:5">
      <c r="A3" s="117" t="s">
        <v>659</v>
      </c>
      <c r="B3" s="644" t="str">
        <f>'Instructions &amp; Audit Report B'!C18</f>
        <v>mm/dd/yyyy</v>
      </c>
    </row>
    <row r="4" spans="1:5">
      <c r="A4" s="117" t="s">
        <v>41</v>
      </c>
      <c r="B4" s="644">
        <f>'Instructions &amp; Audit Report B'!C20</f>
        <v>45565</v>
      </c>
    </row>
    <row r="5" spans="1:5">
      <c r="B5" s="15"/>
    </row>
    <row r="6" spans="1:5" ht="14.45">
      <c r="B6" s="429" t="s">
        <v>660</v>
      </c>
      <c r="C6" s="430"/>
    </row>
    <row r="7" spans="1:5" ht="14.45" thickBot="1">
      <c r="B7" s="15"/>
    </row>
    <row r="8" spans="1:5" ht="14.45" thickBot="1">
      <c r="B8" s="697" t="s">
        <v>661</v>
      </c>
      <c r="C8" s="2822" t="str">
        <f>B3</f>
        <v>mm/dd/yyyy</v>
      </c>
    </row>
    <row r="9" spans="1:5">
      <c r="B9" s="801" t="s">
        <v>662</v>
      </c>
      <c r="C9" s="1518">
        <v>0</v>
      </c>
      <c r="D9" s="16"/>
    </row>
    <row r="10" spans="1:5">
      <c r="B10" s="802" t="s">
        <v>663</v>
      </c>
      <c r="C10" s="1514">
        <v>0</v>
      </c>
      <c r="D10" s="16"/>
    </row>
    <row r="11" spans="1:5">
      <c r="B11" s="805" t="s">
        <v>664</v>
      </c>
      <c r="C11" s="1514">
        <v>0</v>
      </c>
      <c r="D11" s="16"/>
    </row>
    <row r="12" spans="1:5">
      <c r="B12" s="808" t="s">
        <v>665</v>
      </c>
      <c r="C12" s="1516">
        <f>C9-C10+C11</f>
        <v>0</v>
      </c>
      <c r="D12" s="17"/>
    </row>
    <row r="13" spans="1:5" ht="14.45" thickBot="1">
      <c r="B13" s="803" t="s">
        <v>666</v>
      </c>
      <c r="C13" s="1514">
        <v>0</v>
      </c>
      <c r="D13" s="18"/>
    </row>
    <row r="14" spans="1:5" ht="15.95" thickBot="1">
      <c r="B14" s="697" t="s">
        <v>667</v>
      </c>
      <c r="C14" s="2823">
        <f>IF(OR(C12=0,C13=0),0,C12/C13)</f>
        <v>0</v>
      </c>
      <c r="D14" s="19"/>
    </row>
    <row r="15" spans="1:5" ht="14.45" thickBot="1">
      <c r="B15" s="431"/>
      <c r="C15" s="432"/>
      <c r="D15" s="432"/>
    </row>
    <row r="16" spans="1:5" ht="15" thickBot="1">
      <c r="B16" s="807" t="s">
        <v>668</v>
      </c>
      <c r="C16" s="2822" t="str">
        <f>B3</f>
        <v>mm/dd/yyyy</v>
      </c>
      <c r="D16"/>
      <c r="E16"/>
    </row>
    <row r="17" spans="2:5" ht="14.45">
      <c r="B17" s="801" t="s">
        <v>669</v>
      </c>
      <c r="C17" s="1514">
        <v>0</v>
      </c>
      <c r="D17"/>
      <c r="E17"/>
    </row>
    <row r="18" spans="2:5" ht="14.45">
      <c r="B18" s="802" t="s">
        <v>670</v>
      </c>
      <c r="C18" s="1514">
        <v>0</v>
      </c>
      <c r="D18"/>
      <c r="E18"/>
    </row>
    <row r="19" spans="2:5" ht="14.45">
      <c r="B19" s="802" t="s">
        <v>671</v>
      </c>
      <c r="C19" s="1514">
        <v>0</v>
      </c>
      <c r="D19"/>
      <c r="E19"/>
    </row>
    <row r="20" spans="2:5" ht="14.45">
      <c r="B20" s="802" t="s">
        <v>672</v>
      </c>
      <c r="C20" s="1514">
        <v>0</v>
      </c>
      <c r="D20"/>
      <c r="E20"/>
    </row>
    <row r="21" spans="2:5" ht="14.45">
      <c r="B21" s="802" t="s">
        <v>673</v>
      </c>
      <c r="C21" s="1514">
        <v>0</v>
      </c>
      <c r="D21"/>
      <c r="E21"/>
    </row>
    <row r="22" spans="2:5" ht="14.45">
      <c r="B22" s="802" t="s">
        <v>674</v>
      </c>
      <c r="C22" s="1514">
        <v>0</v>
      </c>
      <c r="D22"/>
      <c r="E22"/>
    </row>
    <row r="23" spans="2:5" ht="14.45">
      <c r="B23" s="805" t="s">
        <v>675</v>
      </c>
      <c r="C23" s="1515">
        <v>0</v>
      </c>
      <c r="D23"/>
      <c r="E23"/>
    </row>
    <row r="24" spans="2:5" ht="14.45">
      <c r="B24" s="808" t="s">
        <v>676</v>
      </c>
      <c r="C24" s="1516">
        <f>+C17-C18-C19-C20-C21-C22-C23</f>
        <v>0</v>
      </c>
      <c r="D24"/>
      <c r="E24"/>
    </row>
    <row r="25" spans="2:5" ht="14.45">
      <c r="B25" s="377" t="s">
        <v>677</v>
      </c>
      <c r="C25" s="2841">
        <v>0</v>
      </c>
      <c r="D25"/>
      <c r="E25"/>
    </row>
    <row r="26" spans="2:5" ht="15" thickBot="1">
      <c r="B26" s="433" t="s">
        <v>678</v>
      </c>
      <c r="C26" s="2842">
        <v>0</v>
      </c>
      <c r="D26"/>
      <c r="E26"/>
    </row>
    <row r="27" spans="2:5" ht="14.45">
      <c r="B27" s="2843" t="s">
        <v>679</v>
      </c>
      <c r="C27" s="2844"/>
      <c r="D27"/>
      <c r="E27"/>
    </row>
    <row r="28" spans="2:5" ht="14.45">
      <c r="B28" s="2845" t="s">
        <v>680</v>
      </c>
      <c r="C28" s="1514">
        <v>0</v>
      </c>
      <c r="D28"/>
      <c r="E28"/>
    </row>
    <row r="29" spans="2:5" ht="14.45">
      <c r="B29" s="808" t="s">
        <v>681</v>
      </c>
      <c r="C29" s="1516">
        <f>C28*0.9</f>
        <v>0</v>
      </c>
      <c r="D29"/>
      <c r="E29"/>
    </row>
    <row r="30" spans="2:5" ht="14.45">
      <c r="B30" s="2846" t="s">
        <v>682</v>
      </c>
      <c r="C30" s="2847"/>
      <c r="D30"/>
      <c r="E30"/>
    </row>
    <row r="31" spans="2:5" ht="14.45">
      <c r="B31" s="2845" t="s">
        <v>683</v>
      </c>
      <c r="C31" s="1564">
        <f>C29</f>
        <v>0</v>
      </c>
      <c r="D31"/>
      <c r="E31"/>
    </row>
    <row r="32" spans="2:5" ht="14.45">
      <c r="B32" s="2845" t="s">
        <v>684</v>
      </c>
      <c r="C32" s="1564">
        <f>C25*250</f>
        <v>0</v>
      </c>
      <c r="D32"/>
      <c r="E32"/>
    </row>
    <row r="33" spans="2:5" ht="15" thickBot="1">
      <c r="B33" s="2845" t="str">
        <f>"Less:  Required Equity (RBHA Title XIX/XXI) - "&amp;IF(OR(B2="Care 1st Health Plan Arizona",B2="Arizona Complete Health"),"Standard: $1,200 per SMI member for Greater Arizona",IF(B2="Mercy Care","Standard:  $1,300 per SMI member for Maricopa County","Standard:"))</f>
        <v>Less:  Required Equity (RBHA Title XIX/XXI) - Standard: $1,200 per SMI member for Greater Arizona</v>
      </c>
      <c r="C33" s="1564">
        <f>IF(OR($B$2="Care 1st Health Plan Arizona",$B$2="Arizona Complete Health"),C26*1200,IF($B$2="Mercy Care",C26*1300,0))</f>
        <v>0</v>
      </c>
      <c r="D33"/>
      <c r="E33"/>
    </row>
    <row r="34" spans="2:5" ht="15" thickBot="1">
      <c r="B34" s="697" t="s">
        <v>685</v>
      </c>
      <c r="C34" s="2848">
        <f>C24-C31-C32-C33</f>
        <v>0</v>
      </c>
      <c r="D34"/>
      <c r="E34"/>
    </row>
    <row r="35" spans="2:5" ht="15" thickBot="1">
      <c r="B35"/>
      <c r="C35"/>
      <c r="D35"/>
      <c r="E35"/>
    </row>
    <row r="36" spans="2:5" ht="14.45" thickBot="1">
      <c r="B36" s="807" t="s">
        <v>533</v>
      </c>
      <c r="C36" s="771" t="s">
        <v>686</v>
      </c>
    </row>
    <row r="37" spans="2:5">
      <c r="B37" s="1520" t="s">
        <v>687</v>
      </c>
      <c r="C37" s="1518">
        <v>0</v>
      </c>
    </row>
    <row r="38" spans="2:5">
      <c r="B38" s="810" t="s">
        <v>688</v>
      </c>
      <c r="C38" s="1516">
        <f>SUM(C37)</f>
        <v>0</v>
      </c>
    </row>
    <row r="39" spans="2:5">
      <c r="B39" s="809"/>
      <c r="C39" s="1517"/>
    </row>
    <row r="40" spans="2:5">
      <c r="B40" s="802" t="s">
        <v>689</v>
      </c>
      <c r="C40" s="1514">
        <v>0</v>
      </c>
    </row>
    <row r="41" spans="2:5">
      <c r="B41" s="802" t="s">
        <v>690</v>
      </c>
      <c r="C41" s="1514">
        <v>0</v>
      </c>
    </row>
    <row r="42" spans="2:5">
      <c r="B42" s="747" t="s">
        <v>691</v>
      </c>
      <c r="C42" s="1514">
        <v>0</v>
      </c>
    </row>
    <row r="43" spans="2:5">
      <c r="B43" s="747" t="s">
        <v>692</v>
      </c>
      <c r="C43" s="1514">
        <v>0</v>
      </c>
    </row>
    <row r="44" spans="2:5">
      <c r="B44" s="802" t="s">
        <v>693</v>
      </c>
      <c r="C44" s="1514">
        <v>0</v>
      </c>
    </row>
    <row r="45" spans="2:5">
      <c r="B45" s="802" t="s">
        <v>694</v>
      </c>
      <c r="C45" s="1514">
        <v>0</v>
      </c>
    </row>
    <row r="46" spans="2:5">
      <c r="B46" s="805" t="s">
        <v>695</v>
      </c>
      <c r="C46" s="1515">
        <v>0</v>
      </c>
    </row>
    <row r="47" spans="2:5" ht="14.45" thickBot="1">
      <c r="B47" s="811" t="s">
        <v>696</v>
      </c>
      <c r="C47" s="2744">
        <f>SUM(C40:C44)-C45-C46</f>
        <v>0</v>
      </c>
    </row>
    <row r="48" spans="2:5" ht="14.45" thickBot="1">
      <c r="B48" s="697" t="s">
        <v>697</v>
      </c>
      <c r="C48" s="2745">
        <f>IF(OR(C38=0,C47=0),0,C38/C47)</f>
        <v>0</v>
      </c>
    </row>
    <row r="49" spans="2:3" ht="14.45" thickBot="1">
      <c r="B49" s="20"/>
      <c r="C49" s="21"/>
    </row>
    <row r="50" spans="2:3" ht="14.45" thickBot="1">
      <c r="B50" s="807" t="s">
        <v>698</v>
      </c>
      <c r="C50" s="889" t="s">
        <v>699</v>
      </c>
    </row>
    <row r="51" spans="2:3">
      <c r="B51" s="2849" t="s">
        <v>700</v>
      </c>
      <c r="C51" s="1518">
        <v>0</v>
      </c>
    </row>
    <row r="52" spans="2:3">
      <c r="B52" s="2850" t="s">
        <v>701</v>
      </c>
      <c r="C52" s="1516">
        <f>SUM(C51)</f>
        <v>0</v>
      </c>
    </row>
    <row r="53" spans="2:3">
      <c r="B53" s="812"/>
      <c r="C53" s="2851"/>
    </row>
    <row r="54" spans="2:3">
      <c r="B54" s="802" t="s">
        <v>702</v>
      </c>
      <c r="C54" s="1514">
        <v>0</v>
      </c>
    </row>
    <row r="55" spans="2:3">
      <c r="B55" s="802" t="s">
        <v>703</v>
      </c>
      <c r="C55" s="1514">
        <v>0</v>
      </c>
    </row>
    <row r="56" spans="2:3" ht="14.45" thickBot="1">
      <c r="B56" s="2852" t="s">
        <v>704</v>
      </c>
      <c r="C56" s="2853">
        <f>SUM(C54:C55)</f>
        <v>0</v>
      </c>
    </row>
    <row r="57" spans="2:3" ht="14.45" thickBot="1">
      <c r="B57" s="697" t="s">
        <v>705</v>
      </c>
      <c r="C57" s="2854">
        <f>IF(OR(C52=0,C56=0),0,C52/C56)</f>
        <v>0</v>
      </c>
    </row>
    <row r="58" spans="2:3" ht="14.45" thickBot="1">
      <c r="B58" s="22"/>
      <c r="C58" s="23"/>
    </row>
    <row r="59" spans="2:3" ht="14.45" thickBot="1">
      <c r="B59" s="807" t="s">
        <v>706</v>
      </c>
      <c r="C59" s="889" t="s">
        <v>699</v>
      </c>
    </row>
    <row r="60" spans="2:3">
      <c r="B60" s="813" t="s">
        <v>707</v>
      </c>
      <c r="C60" s="1518">
        <v>0</v>
      </c>
    </row>
    <row r="61" spans="2:3">
      <c r="B61" s="815" t="s">
        <v>708</v>
      </c>
      <c r="C61" s="1516">
        <f>SUM(C60)</f>
        <v>0</v>
      </c>
    </row>
    <row r="62" spans="2:3">
      <c r="B62" s="814"/>
      <c r="C62" s="1517"/>
    </row>
    <row r="63" spans="2:3">
      <c r="B63" s="806" t="s">
        <v>702</v>
      </c>
      <c r="C63" s="1514">
        <v>0</v>
      </c>
    </row>
    <row r="64" spans="2:3">
      <c r="B64" s="806" t="s">
        <v>703</v>
      </c>
      <c r="C64" s="1514">
        <v>0</v>
      </c>
    </row>
    <row r="65" spans="2:3" ht="14.45" thickBot="1">
      <c r="B65" s="816" t="s">
        <v>704</v>
      </c>
      <c r="C65" s="1519">
        <f>SUM(C63:C64)</f>
        <v>0</v>
      </c>
    </row>
    <row r="66" spans="2:3" ht="14.45" thickBot="1">
      <c r="B66" s="807" t="s">
        <v>709</v>
      </c>
      <c r="C66" s="698">
        <f>IF(OR(C61=0,C65=0),0,C61/C65)</f>
        <v>0</v>
      </c>
    </row>
    <row r="69" spans="2:3">
      <c r="B69" s="22"/>
      <c r="C69" s="24"/>
    </row>
    <row r="70" spans="2:3">
      <c r="B70" s="22"/>
      <c r="C70" s="24"/>
    </row>
    <row r="71" spans="2:3">
      <c r="B71" s="22"/>
      <c r="C71" s="24"/>
    </row>
    <row r="72" spans="2:3" ht="15.6">
      <c r="B72" s="22"/>
      <c r="C72" s="25"/>
    </row>
    <row r="74" spans="2:3">
      <c r="B74" s="22"/>
      <c r="C74" s="24"/>
    </row>
    <row r="75" spans="2:3">
      <c r="B75" s="22"/>
      <c r="C75" s="24"/>
    </row>
    <row r="76" spans="2:3">
      <c r="B76" s="22"/>
      <c r="C76" s="24"/>
    </row>
    <row r="77" spans="2:3" ht="15.6">
      <c r="B77" s="22"/>
      <c r="C77" s="25"/>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271-7655-4F8F-B64D-E789F49D945C}">
  <dimension ref="A1:E69"/>
  <sheetViews>
    <sheetView showGridLines="0" topLeftCell="A22" workbookViewId="0">
      <selection activeCell="E50" sqref="E50"/>
    </sheetView>
  </sheetViews>
  <sheetFormatPr defaultColWidth="9.140625" defaultRowHeight="12.6"/>
  <cols>
    <col min="1" max="1" width="17.42578125" style="109" customWidth="1"/>
    <col min="2" max="2" width="110.140625" style="109" customWidth="1"/>
    <col min="3" max="3" width="15.7109375" style="1522" customWidth="1"/>
    <col min="4" max="4" width="14" style="109" bestFit="1" customWidth="1"/>
    <col min="5" max="5" width="63.5703125" style="109" customWidth="1"/>
    <col min="6" max="16384" width="9.140625" style="109"/>
  </cols>
  <sheetData>
    <row r="1" spans="1:4" ht="14.45" thickBot="1">
      <c r="A1" s="676" t="s">
        <v>710</v>
      </c>
      <c r="B1" s="696"/>
      <c r="C1" s="1521"/>
    </row>
    <row r="2" spans="1:4" ht="12.95">
      <c r="A2" s="51" t="s">
        <v>36</v>
      </c>
      <c r="B2" s="2" t="str">
        <f>'FS-Balance Sheet C-1'!B4</f>
        <v>Arizona Complete Health</v>
      </c>
    </row>
    <row r="3" spans="1:4" ht="12.95">
      <c r="A3" s="51" t="s">
        <v>659</v>
      </c>
      <c r="B3" s="644" t="str">
        <f>'FS-Balance Sheet C-1'!B5</f>
        <v>mm/dd/yyyy</v>
      </c>
    </row>
    <row r="4" spans="1:4" s="2750" customFormat="1" ht="12.95">
      <c r="A4" s="109"/>
      <c r="B4" s="109"/>
      <c r="C4" s="1522"/>
      <c r="D4" s="2855"/>
    </row>
    <row r="5" spans="1:4" s="2750" customFormat="1" ht="12.95">
      <c r="A5" s="2856" t="s">
        <v>711</v>
      </c>
      <c r="B5" s="109"/>
      <c r="C5" s="1522"/>
      <c r="D5" s="2855"/>
    </row>
    <row r="6" spans="1:4" s="2750" customFormat="1" ht="12.95">
      <c r="A6" s="109"/>
      <c r="B6" s="109"/>
      <c r="C6" s="1522"/>
      <c r="D6" s="2855"/>
    </row>
    <row r="7" spans="1:4" ht="13.5" thickBot="1">
      <c r="D7" s="2855" t="s">
        <v>712</v>
      </c>
    </row>
    <row r="8" spans="1:4" ht="13.5" thickBot="1">
      <c r="A8" s="3077" t="s">
        <v>713</v>
      </c>
      <c r="B8" s="3078"/>
      <c r="C8" s="1525" t="s">
        <v>502</v>
      </c>
      <c r="D8" s="2857" t="s">
        <v>48</v>
      </c>
    </row>
    <row r="9" spans="1:4" ht="13.5" thickBot="1">
      <c r="A9" s="890" t="s">
        <v>714</v>
      </c>
      <c r="B9" s="891"/>
      <c r="C9" s="1526"/>
      <c r="D9" s="2824" t="s">
        <v>715</v>
      </c>
    </row>
    <row r="10" spans="1:4">
      <c r="A10" s="179" t="s">
        <v>716</v>
      </c>
      <c r="B10" s="216"/>
      <c r="C10" s="1527">
        <v>0</v>
      </c>
      <c r="D10" s="2747"/>
    </row>
    <row r="11" spans="1:4">
      <c r="A11" s="179" t="s">
        <v>717</v>
      </c>
      <c r="B11" s="216"/>
      <c r="C11" s="1527">
        <v>0</v>
      </c>
      <c r="D11" s="2748"/>
    </row>
    <row r="12" spans="1:4">
      <c r="A12" s="217"/>
      <c r="B12" s="216"/>
      <c r="C12" s="1527">
        <v>0</v>
      </c>
      <c r="D12" s="2748"/>
    </row>
    <row r="13" spans="1:4">
      <c r="A13" s="217"/>
      <c r="B13" s="216"/>
      <c r="C13" s="1527">
        <v>0</v>
      </c>
      <c r="D13" s="2748"/>
    </row>
    <row r="14" spans="1:4">
      <c r="A14" s="217"/>
      <c r="B14" s="216"/>
      <c r="C14" s="1527">
        <v>0</v>
      </c>
      <c r="D14" s="2748"/>
    </row>
    <row r="15" spans="1:4">
      <c r="A15" s="217"/>
      <c r="B15" s="216"/>
      <c r="C15" s="1527">
        <v>0</v>
      </c>
      <c r="D15" s="2748"/>
    </row>
    <row r="16" spans="1:4" ht="12.95" thickBot="1">
      <c r="A16" s="433"/>
      <c r="B16" s="434"/>
      <c r="C16" s="1528">
        <v>0</v>
      </c>
      <c r="D16" s="2749"/>
    </row>
    <row r="17" spans="1:5" ht="13.5" thickBot="1">
      <c r="A17" s="218"/>
      <c r="B17" s="1235" t="s">
        <v>514</v>
      </c>
      <c r="C17" s="1529">
        <f>+SUM(C10:C16)</f>
        <v>0</v>
      </c>
      <c r="D17" s="1529" cm="1">
        <f t="array" ref="D17">_xlfn.XLOOKUP($B$3,'FS-Balance Sheet C-1'!$C$5:$F$5,_xlfn.XLOOKUP("10115-01",'FS-Balance Sheet C-1'!$A$10:$A$100,'FS-Balance Sheet C-1'!$C$10:$F$100),0)</f>
        <v>0</v>
      </c>
      <c r="E17" s="109" t="str">
        <f>IF(OR(C17=0,D17=0),"",IF(ROUND(C17,0)&lt;&gt;ROUND(D17,0),"Total Amount does not match the Balance Sheet. Correction Required",""))</f>
        <v/>
      </c>
    </row>
    <row r="18" spans="1:5" ht="12.95">
      <c r="A18" s="890" t="s">
        <v>718</v>
      </c>
      <c r="B18" s="891"/>
      <c r="C18" s="1526"/>
      <c r="D18" s="2747"/>
    </row>
    <row r="19" spans="1:5">
      <c r="A19" s="217" t="s">
        <v>719</v>
      </c>
      <c r="B19" s="216"/>
      <c r="C19" s="1527">
        <v>0</v>
      </c>
      <c r="D19" s="2748"/>
    </row>
    <row r="20" spans="1:5">
      <c r="A20" s="217" t="s">
        <v>720</v>
      </c>
      <c r="B20" s="216"/>
      <c r="C20" s="1527">
        <v>0</v>
      </c>
      <c r="D20" s="2748"/>
    </row>
    <row r="21" spans="1:5">
      <c r="A21" s="217" t="s">
        <v>721</v>
      </c>
      <c r="B21" s="216"/>
      <c r="C21" s="1527">
        <v>0</v>
      </c>
      <c r="D21" s="2748"/>
    </row>
    <row r="22" spans="1:5">
      <c r="A22" s="217" t="s">
        <v>722</v>
      </c>
      <c r="B22" s="216"/>
      <c r="C22" s="1527">
        <v>0</v>
      </c>
      <c r="D22" s="2748"/>
    </row>
    <row r="23" spans="1:5">
      <c r="A23" s="217" t="s">
        <v>723</v>
      </c>
      <c r="B23" s="216"/>
      <c r="C23" s="1527">
        <v>0</v>
      </c>
      <c r="D23" s="2748"/>
    </row>
    <row r="24" spans="1:5">
      <c r="A24" s="217" t="s">
        <v>724</v>
      </c>
      <c r="B24" s="216"/>
      <c r="C24" s="1527">
        <v>0</v>
      </c>
      <c r="D24" s="2748"/>
    </row>
    <row r="25" spans="1:5">
      <c r="A25" s="217" t="s">
        <v>725</v>
      </c>
      <c r="B25" s="216"/>
      <c r="C25" s="1527">
        <v>0</v>
      </c>
      <c r="D25" s="2748"/>
    </row>
    <row r="26" spans="1:5">
      <c r="A26" s="217" t="s">
        <v>726</v>
      </c>
      <c r="B26" s="216"/>
      <c r="C26" s="1527">
        <v>0</v>
      </c>
      <c r="D26" s="2748"/>
    </row>
    <row r="27" spans="1:5">
      <c r="A27" s="217" t="s">
        <v>727</v>
      </c>
      <c r="B27" s="216"/>
      <c r="C27" s="1527">
        <v>0</v>
      </c>
      <c r="D27" s="2748"/>
    </row>
    <row r="28" spans="1:5">
      <c r="A28" s="217" t="s">
        <v>728</v>
      </c>
      <c r="B28" s="216"/>
      <c r="C28" s="1527">
        <v>0</v>
      </c>
      <c r="D28" s="2748"/>
    </row>
    <row r="29" spans="1:5">
      <c r="A29" s="217" t="s">
        <v>729</v>
      </c>
      <c r="B29" s="216"/>
      <c r="C29" s="1527">
        <v>0</v>
      </c>
      <c r="D29" s="2748"/>
    </row>
    <row r="30" spans="1:5">
      <c r="A30" s="217" t="s">
        <v>730</v>
      </c>
      <c r="B30" s="216"/>
      <c r="C30" s="1527">
        <v>0</v>
      </c>
      <c r="D30" s="2748"/>
    </row>
    <row r="31" spans="1:5">
      <c r="A31" s="217" t="s">
        <v>731</v>
      </c>
      <c r="B31" s="216"/>
      <c r="C31" s="1527">
        <v>0</v>
      </c>
      <c r="D31" s="2748"/>
    </row>
    <row r="32" spans="1:5">
      <c r="A32" s="217" t="s">
        <v>732</v>
      </c>
      <c r="B32" s="216"/>
      <c r="C32" s="1527">
        <v>0</v>
      </c>
      <c r="D32" s="2748"/>
    </row>
    <row r="33" spans="1:5">
      <c r="A33" s="217" t="s">
        <v>733</v>
      </c>
      <c r="B33" s="216"/>
      <c r="C33" s="1527">
        <v>0</v>
      </c>
      <c r="D33" s="2748"/>
    </row>
    <row r="34" spans="1:5">
      <c r="A34" s="217" t="s">
        <v>734</v>
      </c>
      <c r="B34" s="216"/>
      <c r="C34" s="1527">
        <v>0</v>
      </c>
      <c r="D34" s="2748"/>
    </row>
    <row r="35" spans="1:5">
      <c r="A35" s="217"/>
      <c r="B35" s="216"/>
      <c r="C35" s="1527"/>
      <c r="D35" s="2748"/>
    </row>
    <row r="36" spans="1:5">
      <c r="A36" s="217" t="s">
        <v>735</v>
      </c>
      <c r="B36" s="216"/>
      <c r="C36" s="1527"/>
      <c r="D36" s="2748"/>
    </row>
    <row r="37" spans="1:5">
      <c r="A37" s="217"/>
      <c r="B37" s="216"/>
      <c r="C37" s="1527">
        <v>0</v>
      </c>
      <c r="D37" s="2748"/>
    </row>
    <row r="38" spans="1:5">
      <c r="A38" s="217"/>
      <c r="B38" s="216"/>
      <c r="C38" s="1527">
        <v>0</v>
      </c>
      <c r="D38" s="2748"/>
    </row>
    <row r="39" spans="1:5">
      <c r="A39" s="217"/>
      <c r="B39" s="216"/>
      <c r="C39" s="1527">
        <v>0</v>
      </c>
      <c r="D39" s="2748"/>
    </row>
    <row r="40" spans="1:5" ht="12.95" thickBot="1">
      <c r="A40" s="217"/>
      <c r="B40" s="216"/>
      <c r="C40" s="1527">
        <v>0</v>
      </c>
      <c r="D40" s="2749"/>
    </row>
    <row r="41" spans="1:5" ht="13.5" thickBot="1">
      <c r="A41" s="218"/>
      <c r="B41" s="1235" t="s">
        <v>514</v>
      </c>
      <c r="C41" s="1529">
        <f>+SUM(C19:C40)</f>
        <v>0</v>
      </c>
      <c r="D41" s="1529" cm="1">
        <f t="array" ref="D41">_xlfn.XLOOKUP($B$3,'FS-Balance Sheet C-1'!$C$5:$F$5,_xlfn.XLOOKUP("10125-01",'FS-Balance Sheet C-1'!$A$10:$A$100,'FS-Balance Sheet C-1'!$C$10:$F$100),0)</f>
        <v>0</v>
      </c>
      <c r="E41" s="109" t="str">
        <f>IF(OR(C41=0,D41=0),"",IF(ROUND(C41,0)&lt;&gt;ROUND(D41,0),"Total Amount does not match the Balance Sheet. Correction Required",""))</f>
        <v/>
      </c>
    </row>
    <row r="42" spans="1:5" ht="12.95">
      <c r="A42" s="890" t="s">
        <v>736</v>
      </c>
      <c r="B42" s="891"/>
      <c r="C42" s="1526"/>
      <c r="D42" s="2747"/>
    </row>
    <row r="43" spans="1:5">
      <c r="A43" s="217" t="s">
        <v>719</v>
      </c>
      <c r="B43" s="216"/>
      <c r="C43" s="1527">
        <v>0</v>
      </c>
      <c r="D43" s="2748"/>
    </row>
    <row r="44" spans="1:5">
      <c r="A44" s="217" t="s">
        <v>720</v>
      </c>
      <c r="B44" s="216"/>
      <c r="C44" s="1527">
        <v>0</v>
      </c>
      <c r="D44" s="2748"/>
    </row>
    <row r="45" spans="1:5">
      <c r="A45" s="217" t="s">
        <v>721</v>
      </c>
      <c r="B45" s="216"/>
      <c r="C45" s="1527">
        <v>0</v>
      </c>
      <c r="D45" s="2748"/>
    </row>
    <row r="46" spans="1:5">
      <c r="A46" s="217" t="s">
        <v>722</v>
      </c>
      <c r="B46" s="216"/>
      <c r="C46" s="1527">
        <v>0</v>
      </c>
      <c r="D46" s="2748"/>
    </row>
    <row r="47" spans="1:5">
      <c r="A47" s="217" t="s">
        <v>723</v>
      </c>
      <c r="B47" s="216"/>
      <c r="C47" s="1527">
        <v>0</v>
      </c>
      <c r="D47" s="2748"/>
    </row>
    <row r="48" spans="1:5">
      <c r="A48" s="217" t="s">
        <v>724</v>
      </c>
      <c r="B48" s="216"/>
      <c r="C48" s="1527">
        <v>0</v>
      </c>
      <c r="D48" s="2748"/>
    </row>
    <row r="49" spans="1:4">
      <c r="A49" s="2987" t="s">
        <v>737</v>
      </c>
      <c r="B49" s="2988"/>
      <c r="C49" s="1527">
        <v>0</v>
      </c>
      <c r="D49" s="2748"/>
    </row>
    <row r="50" spans="1:4">
      <c r="A50" s="2987" t="s">
        <v>725</v>
      </c>
      <c r="B50" s="2988"/>
      <c r="C50" s="1527">
        <v>0</v>
      </c>
      <c r="D50" s="2748"/>
    </row>
    <row r="51" spans="1:4">
      <c r="A51" s="2987" t="s">
        <v>726</v>
      </c>
      <c r="B51" s="2988"/>
      <c r="C51" s="1527">
        <v>0</v>
      </c>
      <c r="D51" s="2748"/>
    </row>
    <row r="52" spans="1:4">
      <c r="A52" s="2987" t="s">
        <v>727</v>
      </c>
      <c r="B52" s="2988"/>
      <c r="C52" s="1527">
        <v>0</v>
      </c>
      <c r="D52" s="2748"/>
    </row>
    <row r="53" spans="1:4">
      <c r="A53" s="2987" t="s">
        <v>738</v>
      </c>
      <c r="B53" s="2988"/>
      <c r="C53" s="1527">
        <v>0</v>
      </c>
      <c r="D53" s="2748"/>
    </row>
    <row r="54" spans="1:4">
      <c r="A54" s="217" t="s">
        <v>728</v>
      </c>
      <c r="B54" s="216"/>
      <c r="C54" s="1527">
        <v>0</v>
      </c>
      <c r="D54" s="2748"/>
    </row>
    <row r="55" spans="1:4">
      <c r="A55" s="217" t="s">
        <v>729</v>
      </c>
      <c r="B55" s="216"/>
      <c r="C55" s="1527">
        <v>0</v>
      </c>
      <c r="D55" s="2748"/>
    </row>
    <row r="56" spans="1:4">
      <c r="A56" s="217" t="s">
        <v>730</v>
      </c>
      <c r="B56" s="216"/>
      <c r="C56" s="1527">
        <v>0</v>
      </c>
      <c r="D56" s="2748"/>
    </row>
    <row r="57" spans="1:4">
      <c r="A57" s="217" t="s">
        <v>731</v>
      </c>
      <c r="B57" s="216"/>
      <c r="C57" s="1527">
        <v>0</v>
      </c>
      <c r="D57" s="2748"/>
    </row>
    <row r="58" spans="1:4">
      <c r="A58" s="217" t="s">
        <v>732</v>
      </c>
      <c r="B58" s="216"/>
      <c r="C58" s="1527">
        <v>0</v>
      </c>
      <c r="D58" s="2748"/>
    </row>
    <row r="59" spans="1:4">
      <c r="A59" s="217" t="s">
        <v>733</v>
      </c>
      <c r="B59" s="216"/>
      <c r="C59" s="1527">
        <v>0</v>
      </c>
      <c r="D59" s="2748"/>
    </row>
    <row r="60" spans="1:4">
      <c r="A60" s="217" t="s">
        <v>734</v>
      </c>
      <c r="B60" s="216"/>
      <c r="C60" s="1527">
        <v>0</v>
      </c>
      <c r="D60" s="2748"/>
    </row>
    <row r="61" spans="1:4">
      <c r="A61" s="217"/>
      <c r="B61" s="216"/>
      <c r="C61" s="1527"/>
      <c r="D61" s="2748"/>
    </row>
    <row r="62" spans="1:4">
      <c r="A62" s="217" t="s">
        <v>735</v>
      </c>
      <c r="B62" s="216"/>
      <c r="C62" s="1527"/>
      <c r="D62" s="2748"/>
    </row>
    <row r="63" spans="1:4">
      <c r="A63" s="217"/>
      <c r="B63" s="216"/>
      <c r="C63" s="1527">
        <v>0</v>
      </c>
      <c r="D63" s="2748"/>
    </row>
    <row r="64" spans="1:4">
      <c r="A64" s="217"/>
      <c r="B64" s="216"/>
      <c r="C64" s="1527">
        <v>0</v>
      </c>
      <c r="D64" s="2748"/>
    </row>
    <row r="65" spans="1:5">
      <c r="A65" s="217"/>
      <c r="B65" s="216"/>
      <c r="C65" s="1527">
        <v>0</v>
      </c>
      <c r="D65" s="2748"/>
    </row>
    <row r="66" spans="1:5" ht="12.95" thickBot="1">
      <c r="A66" s="217"/>
      <c r="B66" s="216"/>
      <c r="C66" s="1527">
        <v>0</v>
      </c>
      <c r="D66" s="2749"/>
    </row>
    <row r="67" spans="1:5" ht="12.95">
      <c r="A67" s="204"/>
      <c r="B67" s="1236" t="s">
        <v>514</v>
      </c>
      <c r="C67" s="1530">
        <f>+SUM(C43:C66)</f>
        <v>0</v>
      </c>
      <c r="D67" s="1530" cm="1">
        <f t="array" ref="D67">_xlfn.XLOOKUP($B$3,'FS-Balance Sheet C-1'!$C$5:$F$5,_xlfn.XLOOKUP("20125-01",'FS-Balance Sheet C-1'!$A$10:$A$100,'FS-Balance Sheet C-1'!$C$10:$F$100),0)</f>
        <v>0</v>
      </c>
      <c r="E67" s="109" t="str">
        <f>IF(OR(C67=0,D67=0),"",IF(ROUND(C67,0)&lt;&gt;ROUND(D67,0),"Total Amount does not match the Balance Sheet. Correction Required",""))</f>
        <v/>
      </c>
    </row>
    <row r="68" spans="1:5" ht="13.5" thickBot="1">
      <c r="A68" s="205"/>
      <c r="B68" s="1237" t="s">
        <v>516</v>
      </c>
      <c r="C68" s="1531">
        <f>C17+C41+C67</f>
        <v>0</v>
      </c>
      <c r="D68" s="1531">
        <f>D17+D41+D67</f>
        <v>0</v>
      </c>
    </row>
    <row r="69" spans="1:5" ht="12.95">
      <c r="A69" s="26"/>
      <c r="B69" s="26"/>
      <c r="C69" s="1524"/>
    </row>
  </sheetData>
  <mergeCells count="1">
    <mergeCell ref="A8:B8"/>
  </mergeCells>
  <conditionalFormatting sqref="E17">
    <cfRule type="containsText" dxfId="53" priority="3" operator="containsText" text="correction">
      <formula>NOT(ISERROR(SEARCH("correction",E17)))</formula>
    </cfRule>
  </conditionalFormatting>
  <conditionalFormatting sqref="E41">
    <cfRule type="containsText" dxfId="52" priority="2" operator="containsText" text="correction">
      <formula>NOT(ISERROR(SEARCH("correction",E41)))</formula>
    </cfRule>
  </conditionalFormatting>
  <conditionalFormatting sqref="E67">
    <cfRule type="containsText" dxfId="51" priority="1" operator="containsText" text="correction">
      <formula>NOT(ISERROR(SEARCH("correction",E67)))</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4"/>
  <sheetViews>
    <sheetView showGridLines="0" workbookViewId="0">
      <selection activeCell="E42" sqref="E42"/>
    </sheetView>
  </sheetViews>
  <sheetFormatPr defaultColWidth="9.140625" defaultRowHeight="12.6"/>
  <cols>
    <col min="1" max="1" width="17.7109375" style="109" customWidth="1"/>
    <col min="2" max="2" width="75.7109375" style="109" customWidth="1"/>
    <col min="3" max="3" width="15.7109375" style="1522" customWidth="1"/>
    <col min="4" max="4" width="14" style="109" bestFit="1" customWidth="1"/>
    <col min="5" max="5" width="62.7109375" style="109" customWidth="1"/>
    <col min="6" max="16384" width="9.140625" style="109"/>
  </cols>
  <sheetData>
    <row r="1" spans="1:4" ht="14.45" thickBot="1">
      <c r="A1" s="676" t="s">
        <v>739</v>
      </c>
      <c r="B1" s="696"/>
      <c r="C1" s="1532"/>
    </row>
    <row r="2" spans="1:4" ht="12.95">
      <c r="A2" s="51" t="s">
        <v>36</v>
      </c>
      <c r="B2" s="2" t="str">
        <f>'FS-Balance Sheet C-1'!B4</f>
        <v>Arizona Complete Health</v>
      </c>
    </row>
    <row r="3" spans="1:4" ht="12.95">
      <c r="A3" s="51" t="s">
        <v>740</v>
      </c>
      <c r="B3" s="644" t="str">
        <f>'FS-Balance Sheet C-1'!B5</f>
        <v>mm/dd/yyyy</v>
      </c>
    </row>
    <row r="4" spans="1:4" customFormat="1" ht="14.45"/>
    <row r="5" spans="1:4" customFormat="1" ht="14.45">
      <c r="A5" s="2856" t="s">
        <v>711</v>
      </c>
    </row>
    <row r="6" spans="1:4" customFormat="1" ht="14.45"/>
    <row r="7" spans="1:4" ht="13.5" thickBot="1">
      <c r="D7" s="2855" t="s">
        <v>712</v>
      </c>
    </row>
    <row r="8" spans="1:4" ht="13.5" thickBot="1">
      <c r="A8" s="3077" t="s">
        <v>713</v>
      </c>
      <c r="B8" s="3078"/>
      <c r="C8" s="1525" t="s">
        <v>502</v>
      </c>
      <c r="D8" s="2857" t="s">
        <v>48</v>
      </c>
    </row>
    <row r="9" spans="1:4" ht="13.5" thickBot="1">
      <c r="A9" s="890" t="s">
        <v>741</v>
      </c>
      <c r="B9" s="891"/>
      <c r="C9" s="1534"/>
      <c r="D9" s="2824" t="s">
        <v>715</v>
      </c>
    </row>
    <row r="10" spans="1:4">
      <c r="A10" s="179" t="s">
        <v>742</v>
      </c>
      <c r="B10" s="216"/>
      <c r="C10" s="1527">
        <v>0</v>
      </c>
      <c r="D10" s="2747"/>
    </row>
    <row r="11" spans="1:4">
      <c r="A11" s="179" t="s">
        <v>743</v>
      </c>
      <c r="B11" s="216"/>
      <c r="C11" s="1527">
        <v>0</v>
      </c>
      <c r="D11" s="2748"/>
    </row>
    <row r="12" spans="1:4">
      <c r="A12" s="217" t="s">
        <v>744</v>
      </c>
      <c r="B12" s="216"/>
      <c r="C12" s="1527">
        <v>0</v>
      </c>
      <c r="D12" s="2748"/>
    </row>
    <row r="13" spans="1:4">
      <c r="A13" s="217" t="s">
        <v>745</v>
      </c>
      <c r="B13" s="216"/>
      <c r="C13" s="1527">
        <v>0</v>
      </c>
      <c r="D13" s="2748"/>
    </row>
    <row r="14" spans="1:4">
      <c r="A14" s="217" t="s">
        <v>746</v>
      </c>
      <c r="B14" s="216"/>
      <c r="C14" s="1527">
        <v>0</v>
      </c>
      <c r="D14" s="2748"/>
    </row>
    <row r="15" spans="1:4">
      <c r="A15" s="217" t="s">
        <v>747</v>
      </c>
      <c r="B15" s="216"/>
      <c r="C15" s="1527">
        <v>0</v>
      </c>
      <c r="D15" s="2748"/>
    </row>
    <row r="16" spans="1:4">
      <c r="A16" s="217" t="s">
        <v>748</v>
      </c>
      <c r="B16" s="216"/>
      <c r="C16" s="1527">
        <v>0</v>
      </c>
      <c r="D16" s="2748"/>
    </row>
    <row r="17" spans="1:5">
      <c r="A17" s="217" t="s">
        <v>749</v>
      </c>
      <c r="B17" s="216"/>
      <c r="C17" s="1527">
        <v>0</v>
      </c>
      <c r="D17" s="2748"/>
    </row>
    <row r="18" spans="1:5">
      <c r="A18" s="217" t="s">
        <v>750</v>
      </c>
      <c r="B18" s="216"/>
      <c r="C18" s="1527">
        <v>0</v>
      </c>
      <c r="D18" s="2748"/>
    </row>
    <row r="19" spans="1:5">
      <c r="A19" s="217" t="s">
        <v>751</v>
      </c>
      <c r="B19" s="216"/>
      <c r="C19" s="1527">
        <v>0</v>
      </c>
      <c r="D19" s="2748"/>
    </row>
    <row r="20" spans="1:5">
      <c r="A20" s="217" t="s">
        <v>752</v>
      </c>
      <c r="B20" s="216"/>
      <c r="C20" s="1527">
        <v>0</v>
      </c>
      <c r="D20" s="2748"/>
    </row>
    <row r="21" spans="1:5">
      <c r="A21" s="217" t="s">
        <v>753</v>
      </c>
      <c r="B21" s="216"/>
      <c r="C21" s="1527">
        <v>0</v>
      </c>
      <c r="D21" s="2748"/>
    </row>
    <row r="22" spans="1:5">
      <c r="A22" s="217" t="s">
        <v>754</v>
      </c>
      <c r="B22" s="216"/>
      <c r="C22" s="1527">
        <v>0</v>
      </c>
      <c r="D22" s="2748"/>
    </row>
    <row r="23" spans="1:5">
      <c r="A23" s="217" t="s">
        <v>755</v>
      </c>
      <c r="B23" s="216"/>
      <c r="C23" s="1527">
        <v>0</v>
      </c>
      <c r="D23" s="2748"/>
    </row>
    <row r="24" spans="1:5">
      <c r="A24" s="217" t="s">
        <v>756</v>
      </c>
      <c r="B24" s="216"/>
      <c r="C24" s="1527">
        <v>0</v>
      </c>
      <c r="D24" s="2748"/>
    </row>
    <row r="25" spans="1:5">
      <c r="A25" s="217" t="s">
        <v>757</v>
      </c>
      <c r="B25" s="216"/>
      <c r="C25" s="1527">
        <v>0</v>
      </c>
      <c r="D25" s="2748"/>
    </row>
    <row r="26" spans="1:5">
      <c r="A26" s="217" t="s">
        <v>758</v>
      </c>
      <c r="B26" s="216"/>
      <c r="C26" s="1527">
        <v>0</v>
      </c>
      <c r="D26" s="2748"/>
    </row>
    <row r="27" spans="1:5" ht="12.95" thickBot="1">
      <c r="A27" s="221"/>
      <c r="B27" s="1533"/>
      <c r="C27" s="1528"/>
      <c r="D27" s="2749"/>
    </row>
    <row r="28" spans="1:5" ht="13.5" thickBot="1">
      <c r="A28" s="218"/>
      <c r="B28" s="1235" t="s">
        <v>514</v>
      </c>
      <c r="C28" s="1535">
        <f>SUM(C10:C26)</f>
        <v>0</v>
      </c>
      <c r="D28" s="2858" cm="1">
        <f t="array" ref="D28">_xlfn.XLOOKUP($B$3,'FS-Balance Sheet C-1'!$C$5:$F$5,_xlfn.XLOOKUP("10145-01",'FS-Balance Sheet C-1'!$A$10:$A$100,'FS-Balance Sheet C-1'!$C$10:$F$100),0)</f>
        <v>0</v>
      </c>
      <c r="E28" s="109" t="str">
        <f>IF(OR(C28=0,D28=0),"",IF(ROUND(C28,0)&lt;&gt;ROUND(D28,0),"Total Amount does not match the Balance Sheet. Correction Required",""))</f>
        <v/>
      </c>
    </row>
    <row r="29" spans="1:5" ht="12.95">
      <c r="A29" s="890" t="s">
        <v>759</v>
      </c>
      <c r="B29" s="891"/>
      <c r="C29" s="2751"/>
      <c r="D29" s="2747"/>
    </row>
    <row r="30" spans="1:5">
      <c r="A30" s="179" t="s">
        <v>760</v>
      </c>
      <c r="B30" s="216"/>
      <c r="C30" s="2752">
        <v>0</v>
      </c>
      <c r="D30" s="2748"/>
    </row>
    <row r="31" spans="1:5">
      <c r="A31" s="179" t="s">
        <v>761</v>
      </c>
      <c r="B31" s="216"/>
      <c r="C31" s="2752">
        <v>0</v>
      </c>
      <c r="D31" s="2748"/>
    </row>
    <row r="32" spans="1:5" ht="13.5" thickBot="1">
      <c r="A32" s="219"/>
      <c r="B32" s="220"/>
      <c r="C32" s="2753">
        <v>0</v>
      </c>
      <c r="D32" s="2749"/>
    </row>
    <row r="33" spans="1:5" ht="12.95">
      <c r="A33" s="204"/>
      <c r="B33" s="1236" t="s">
        <v>514</v>
      </c>
      <c r="C33" s="2754">
        <f>SUM(C30:C32)</f>
        <v>0</v>
      </c>
      <c r="D33" s="2859" cm="1">
        <f t="array" ref="D33">_xlfn.XLOOKUP($B$3,'FS-Balance Sheet C-1'!$C$5:$F$5,_xlfn.XLOOKUP("10225-01",'FS-Balance Sheet C-1'!$A$10:$A$100,'FS-Balance Sheet C-1'!$C$10:$F$100),0)</f>
        <v>0</v>
      </c>
      <c r="E33" s="109" t="str">
        <f>IF(OR(C33=0,D33=0),"",IF(ROUND(C33,0)&lt;&gt;ROUND(D33,0),"Total Amount does not match the Balance Sheet. Correction Required",""))</f>
        <v/>
      </c>
    </row>
    <row r="34" spans="1:5" ht="13.5" thickBot="1">
      <c r="A34" s="205"/>
      <c r="B34" s="1237" t="s">
        <v>516</v>
      </c>
      <c r="C34" s="1536">
        <f>+C28+C33</f>
        <v>0</v>
      </c>
      <c r="D34" s="2860">
        <f>+D28+D33</f>
        <v>0</v>
      </c>
    </row>
  </sheetData>
  <mergeCells count="1">
    <mergeCell ref="A8:B8"/>
  </mergeCells>
  <conditionalFormatting sqref="E28">
    <cfRule type="containsText" dxfId="50" priority="2" operator="containsText" text="correction">
      <formula>NOT(ISERROR(SEARCH("correction",E28)))</formula>
    </cfRule>
  </conditionalFormatting>
  <conditionalFormatting sqref="E33">
    <cfRule type="containsText" dxfId="49" priority="1" operator="containsText" text="correction">
      <formula>NOT(ISERROR(SEARCH("correction",E33)))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1"/>
  <sheetViews>
    <sheetView showGridLines="0" workbookViewId="0">
      <selection activeCell="H34" sqref="H34"/>
    </sheetView>
  </sheetViews>
  <sheetFormatPr defaultColWidth="9.140625" defaultRowHeight="12.6"/>
  <cols>
    <col min="1" max="1" width="17.7109375" style="109" customWidth="1"/>
    <col min="2" max="2" width="75.7109375" style="109" customWidth="1"/>
    <col min="3" max="3" width="15.7109375" style="1522" customWidth="1"/>
    <col min="4" max="4" width="14" style="109" bestFit="1" customWidth="1"/>
    <col min="5" max="5" width="62.7109375" style="109" customWidth="1"/>
    <col min="6" max="16384" width="9.140625" style="109"/>
  </cols>
  <sheetData>
    <row r="1" spans="1:4" ht="14.45" thickBot="1">
      <c r="A1" s="676" t="s">
        <v>762</v>
      </c>
      <c r="B1" s="696"/>
      <c r="C1" s="1532"/>
    </row>
    <row r="2" spans="1:4" ht="12.95">
      <c r="A2" s="15" t="s">
        <v>36</v>
      </c>
      <c r="B2" s="2" t="str">
        <f>'FS-Balance Sheet C-1'!B4</f>
        <v>Arizona Complete Health</v>
      </c>
    </row>
    <row r="3" spans="1:4" ht="12.95">
      <c r="A3" s="51" t="s">
        <v>659</v>
      </c>
      <c r="B3" s="644" t="str">
        <f>'FS-Balance Sheet C-1'!B5</f>
        <v>mm/dd/yyyy</v>
      </c>
    </row>
    <row r="4" spans="1:4" ht="13.5" thickBot="1">
      <c r="D4" s="2855" t="s">
        <v>712</v>
      </c>
    </row>
    <row r="5" spans="1:4" ht="13.5" thickBot="1">
      <c r="A5" s="3077" t="s">
        <v>763</v>
      </c>
      <c r="B5" s="3078"/>
      <c r="C5" s="1525" t="s">
        <v>502</v>
      </c>
      <c r="D5" s="2857" t="s">
        <v>48</v>
      </c>
    </row>
    <row r="6" spans="1:4" ht="13.5" thickBot="1">
      <c r="A6" s="890" t="s">
        <v>764</v>
      </c>
      <c r="B6" s="891"/>
      <c r="C6" s="1534"/>
      <c r="D6" s="2824" t="s">
        <v>715</v>
      </c>
    </row>
    <row r="7" spans="1:4">
      <c r="A7" s="179" t="s">
        <v>765</v>
      </c>
      <c r="B7" s="216"/>
      <c r="C7" s="1527">
        <v>0</v>
      </c>
      <c r="D7" s="2747"/>
    </row>
    <row r="8" spans="1:4">
      <c r="A8" s="179" t="s">
        <v>766</v>
      </c>
      <c r="B8" s="216"/>
      <c r="C8" s="1527">
        <v>0</v>
      </c>
      <c r="D8" s="2748"/>
    </row>
    <row r="9" spans="1:4">
      <c r="A9" s="217" t="s">
        <v>744</v>
      </c>
      <c r="B9" s="216"/>
      <c r="C9" s="1527">
        <v>0</v>
      </c>
      <c r="D9" s="2748"/>
    </row>
    <row r="10" spans="1:4">
      <c r="A10" s="217" t="s">
        <v>745</v>
      </c>
      <c r="B10" s="216"/>
      <c r="C10" s="1527">
        <v>0</v>
      </c>
      <c r="D10" s="2748"/>
    </row>
    <row r="11" spans="1:4">
      <c r="A11" s="217" t="s">
        <v>746</v>
      </c>
      <c r="B11" s="216"/>
      <c r="C11" s="1527">
        <v>0</v>
      </c>
      <c r="D11" s="2748"/>
    </row>
    <row r="12" spans="1:4">
      <c r="A12" s="217" t="s">
        <v>747</v>
      </c>
      <c r="B12" s="216"/>
      <c r="C12" s="1527">
        <v>0</v>
      </c>
      <c r="D12" s="2748"/>
    </row>
    <row r="13" spans="1:4">
      <c r="A13" s="217" t="s">
        <v>748</v>
      </c>
      <c r="B13" s="216"/>
      <c r="C13" s="1527">
        <v>0</v>
      </c>
      <c r="D13" s="2748"/>
    </row>
    <row r="14" spans="1:4">
      <c r="A14" s="217" t="s">
        <v>749</v>
      </c>
      <c r="B14" s="216"/>
      <c r="C14" s="1527">
        <v>0</v>
      </c>
      <c r="D14" s="2748"/>
    </row>
    <row r="15" spans="1:4">
      <c r="A15" s="217" t="s">
        <v>750</v>
      </c>
      <c r="B15" s="216"/>
      <c r="C15" s="1527">
        <v>0</v>
      </c>
      <c r="D15" s="2748"/>
    </row>
    <row r="16" spans="1:4">
      <c r="A16" s="217" t="s">
        <v>751</v>
      </c>
      <c r="B16" s="216"/>
      <c r="C16" s="1527">
        <v>0</v>
      </c>
      <c r="D16" s="2748"/>
    </row>
    <row r="17" spans="1:5">
      <c r="A17" s="217" t="s">
        <v>752</v>
      </c>
      <c r="B17" s="216"/>
      <c r="C17" s="1527">
        <v>0</v>
      </c>
      <c r="D17" s="2748"/>
    </row>
    <row r="18" spans="1:5">
      <c r="A18" s="217" t="s">
        <v>753</v>
      </c>
      <c r="B18" s="216"/>
      <c r="C18" s="1527">
        <v>0</v>
      </c>
      <c r="D18" s="2748"/>
    </row>
    <row r="19" spans="1:5">
      <c r="A19" s="217" t="s">
        <v>754</v>
      </c>
      <c r="B19" s="216"/>
      <c r="C19" s="1527">
        <v>0</v>
      </c>
      <c r="D19" s="2748"/>
    </row>
    <row r="20" spans="1:5">
      <c r="A20" s="217" t="s">
        <v>755</v>
      </c>
      <c r="B20" s="216"/>
      <c r="C20" s="1527">
        <v>0</v>
      </c>
      <c r="D20" s="2748"/>
    </row>
    <row r="21" spans="1:5">
      <c r="A21" s="217" t="s">
        <v>756</v>
      </c>
      <c r="B21" s="216"/>
      <c r="C21" s="1527">
        <v>0</v>
      </c>
      <c r="D21" s="2748"/>
    </row>
    <row r="22" spans="1:5">
      <c r="A22" s="217" t="s">
        <v>757</v>
      </c>
      <c r="B22" s="216"/>
      <c r="C22" s="1527">
        <v>0</v>
      </c>
      <c r="D22" s="2748"/>
    </row>
    <row r="23" spans="1:5">
      <c r="A23" s="217" t="s">
        <v>758</v>
      </c>
      <c r="B23" s="216"/>
      <c r="C23" s="1527">
        <v>0</v>
      </c>
      <c r="D23" s="2748"/>
    </row>
    <row r="24" spans="1:5" ht="12.95" thickBot="1">
      <c r="A24" s="221"/>
      <c r="B24" s="1533"/>
      <c r="C24" s="1528">
        <v>0</v>
      </c>
      <c r="D24" s="2749"/>
    </row>
    <row r="25" spans="1:5" ht="13.5" thickBot="1">
      <c r="A25" s="218"/>
      <c r="B25" s="1235" t="s">
        <v>514</v>
      </c>
      <c r="C25" s="1537">
        <f>SUM(C7:C24)</f>
        <v>0</v>
      </c>
      <c r="D25" s="2858" cm="1">
        <f t="array" ref="D25">_xlfn.XLOOKUP($B$3,'FS-Balance Sheet C-1'!$C$5:$F$5,_xlfn.XLOOKUP("20145-01",'FS-Balance Sheet C-1'!$A$10:$A$100,'FS-Balance Sheet C-1'!$C$10:$F$100),0)</f>
        <v>0</v>
      </c>
      <c r="E25" s="109" t="str">
        <f>IF(OR(C25=0,D25=0),"",IF(ROUND(C25,0)&lt;&gt;ROUND(D25,0),"Total Amount does not match the Balance Sheet. Correction Required",""))</f>
        <v/>
      </c>
    </row>
    <row r="26" spans="1:5" ht="12.95">
      <c r="A26" s="890" t="s">
        <v>767</v>
      </c>
      <c r="B26" s="891"/>
      <c r="C26" s="2751"/>
      <c r="D26" s="2747"/>
    </row>
    <row r="27" spans="1:5">
      <c r="A27" s="179" t="s">
        <v>768</v>
      </c>
      <c r="B27" s="216"/>
      <c r="C27" s="2752">
        <v>0</v>
      </c>
      <c r="D27" s="2748"/>
    </row>
    <row r="28" spans="1:5">
      <c r="A28" s="179" t="s">
        <v>769</v>
      </c>
      <c r="B28" s="216"/>
      <c r="C28" s="2752">
        <v>0</v>
      </c>
      <c r="D28" s="2748"/>
    </row>
    <row r="29" spans="1:5" ht="13.5" thickBot="1">
      <c r="A29" s="219"/>
      <c r="B29" s="220"/>
      <c r="C29" s="2753">
        <v>0</v>
      </c>
      <c r="D29" s="2749"/>
    </row>
    <row r="30" spans="1:5" ht="12.95">
      <c r="A30" s="1238"/>
      <c r="B30" s="1236" t="s">
        <v>514</v>
      </c>
      <c r="C30" s="1538">
        <f>SUM(C27:C29)</f>
        <v>0</v>
      </c>
      <c r="D30" s="2861" cm="1">
        <f t="array" ref="D30">_xlfn.XLOOKUP($B$3,'FS-Balance Sheet C-1'!$C$5:$F$5,_xlfn.XLOOKUP("20215-01",'FS-Balance Sheet C-1'!$A$10:$A$100,'FS-Balance Sheet C-1'!$C$10:$F$100),0)</f>
        <v>0</v>
      </c>
      <c r="E30" s="109" t="str">
        <f>IF(OR(C30=0,D30=0),"",IF(ROUND(C30,0)&lt;&gt;ROUND(D30,0),"Total Amount does not match the Balance Sheet. Correction Required",""))</f>
        <v/>
      </c>
    </row>
    <row r="31" spans="1:5" ht="13.5" thickBot="1">
      <c r="A31" s="1239"/>
      <c r="B31" s="1237" t="s">
        <v>516</v>
      </c>
      <c r="C31" s="1539">
        <f>+C25+C30</f>
        <v>0</v>
      </c>
      <c r="D31" s="1539">
        <f>+D25+D30</f>
        <v>0</v>
      </c>
    </row>
  </sheetData>
  <mergeCells count="1">
    <mergeCell ref="A5:B5"/>
  </mergeCells>
  <conditionalFormatting sqref="E25">
    <cfRule type="containsText" dxfId="48" priority="2" operator="containsText" text="correction">
      <formula>NOT(ISERROR(SEARCH("correction",E25)))</formula>
    </cfRule>
  </conditionalFormatting>
  <conditionalFormatting sqref="E30">
    <cfRule type="containsText" dxfId="47" priority="1" operator="containsText" text="correction">
      <formula>NOT(ISERROR(SEARCH("correction",E30)))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6"/>
  <sheetViews>
    <sheetView showGridLines="0" workbookViewId="0">
      <selection activeCell="I20" sqref="I20"/>
    </sheetView>
  </sheetViews>
  <sheetFormatPr defaultColWidth="9.140625" defaultRowHeight="12.6"/>
  <cols>
    <col min="1" max="1" width="17.7109375" style="1540" customWidth="1"/>
    <col min="2" max="2" width="78.7109375" style="1540" customWidth="1"/>
    <col min="3" max="3" width="15.7109375" style="1546" customWidth="1"/>
    <col min="4" max="4" width="14" style="1540" bestFit="1" customWidth="1"/>
    <col min="5" max="5" width="62.7109375" style="1540" customWidth="1"/>
    <col min="6" max="16384" width="9.140625" style="1540"/>
  </cols>
  <sheetData>
    <row r="1" spans="1:4" ht="14.45" thickBot="1">
      <c r="A1" s="699" t="s">
        <v>770</v>
      </c>
      <c r="B1" s="700"/>
      <c r="C1" s="1545"/>
    </row>
    <row r="2" spans="1:4" ht="12.95">
      <c r="A2" s="286" t="s">
        <v>36</v>
      </c>
      <c r="B2" s="2" t="str">
        <f>'FS-Balance Sheet C-1'!B4</f>
        <v>Arizona Complete Health</v>
      </c>
    </row>
    <row r="3" spans="1:4" ht="12.95">
      <c r="A3" s="286" t="s">
        <v>659</v>
      </c>
      <c r="B3" s="644" t="str">
        <f>'FS-Balance Sheet C-1'!B5</f>
        <v>mm/dd/yyyy</v>
      </c>
    </row>
    <row r="4" spans="1:4" ht="12.95">
      <c r="A4" s="286"/>
      <c r="B4" s="644"/>
    </row>
    <row r="5" spans="1:4" ht="12.95">
      <c r="A5" s="2856" t="s">
        <v>711</v>
      </c>
      <c r="B5" s="644"/>
    </row>
    <row r="6" spans="1:4" ht="12.95">
      <c r="A6" s="286"/>
      <c r="B6" s="644"/>
    </row>
    <row r="7" spans="1:4" ht="13.5" thickBot="1">
      <c r="D7" s="2855" t="s">
        <v>712</v>
      </c>
    </row>
    <row r="8" spans="1:4" ht="13.5" thickBot="1">
      <c r="A8" s="3125" t="s">
        <v>771</v>
      </c>
      <c r="B8" s="3126"/>
      <c r="C8" s="1549" t="s">
        <v>502</v>
      </c>
      <c r="D8" s="2857" t="s">
        <v>48</v>
      </c>
    </row>
    <row r="9" spans="1:4" ht="15" customHeight="1" thickBot="1">
      <c r="A9" s="892" t="s">
        <v>772</v>
      </c>
      <c r="B9" s="893"/>
      <c r="C9" s="1550"/>
      <c r="D9" s="2824" t="s">
        <v>715</v>
      </c>
    </row>
    <row r="10" spans="1:4">
      <c r="A10" s="1541"/>
      <c r="B10" s="1542"/>
      <c r="C10" s="1551">
        <v>0</v>
      </c>
      <c r="D10" s="2755"/>
    </row>
    <row r="11" spans="1:4">
      <c r="A11" s="1541"/>
      <c r="B11" s="1542"/>
      <c r="C11" s="1551">
        <v>0</v>
      </c>
      <c r="D11" s="2756"/>
    </row>
    <row r="12" spans="1:4">
      <c r="A12" s="1541"/>
      <c r="B12" s="1542"/>
      <c r="C12" s="1551">
        <v>0</v>
      </c>
      <c r="D12" s="2756"/>
    </row>
    <row r="13" spans="1:4">
      <c r="A13" s="1541"/>
      <c r="B13" s="1542"/>
      <c r="C13" s="1551">
        <v>0</v>
      </c>
      <c r="D13" s="2756"/>
    </row>
    <row r="14" spans="1:4">
      <c r="A14" s="1541"/>
      <c r="B14" s="1542"/>
      <c r="C14" s="1551">
        <v>0</v>
      </c>
      <c r="D14" s="2756"/>
    </row>
    <row r="15" spans="1:4">
      <c r="A15" s="1541"/>
      <c r="B15" s="1542"/>
      <c r="C15" s="1551">
        <v>0</v>
      </c>
      <c r="D15" s="2756"/>
    </row>
    <row r="16" spans="1:4" ht="12.95" thickBot="1">
      <c r="A16" s="1543"/>
      <c r="B16" s="1544"/>
      <c r="C16" s="1552">
        <v>0</v>
      </c>
      <c r="D16" s="2757"/>
    </row>
    <row r="17" spans="1:5" ht="13.5" thickBot="1">
      <c r="A17" s="227"/>
      <c r="B17" s="1240" t="s">
        <v>514</v>
      </c>
      <c r="C17" s="1553">
        <f>+SUM(C10:C16)</f>
        <v>0</v>
      </c>
      <c r="D17" s="1529" cm="1">
        <f t="array" ref="D17">_xlfn.XLOOKUP($B$3,'FS-Balance Sheet C-1'!$C$5:$F$5,_xlfn.XLOOKUP("10140-01",'FS-Balance Sheet C-1'!$A$10:$A$100,'FS-Balance Sheet C-1'!$C$10:$F$100),0)</f>
        <v>0</v>
      </c>
      <c r="E17" s="109" t="str">
        <f>IF(OR(C17=0,D17=0),"",IF(ROUND(C17,0)&lt;&gt;ROUND(D17,0),"Total Amount does not match the Balance Sheet. Correction Required",""))</f>
        <v/>
      </c>
    </row>
    <row r="18" spans="1:5" ht="12.95">
      <c r="A18" s="892" t="s">
        <v>773</v>
      </c>
      <c r="B18" s="893"/>
      <c r="C18" s="1550"/>
      <c r="D18" s="2755"/>
    </row>
    <row r="19" spans="1:5" ht="12.95">
      <c r="A19" s="225"/>
      <c r="B19" s="222"/>
      <c r="C19" s="1527">
        <v>0</v>
      </c>
      <c r="D19" s="2756"/>
    </row>
    <row r="20" spans="1:5" ht="12.95">
      <c r="A20" s="225"/>
      <c r="B20" s="222"/>
      <c r="C20" s="1527">
        <v>0</v>
      </c>
      <c r="D20" s="2756"/>
    </row>
    <row r="21" spans="1:5" ht="12.95">
      <c r="A21" s="225"/>
      <c r="B21" s="222"/>
      <c r="C21" s="1527">
        <v>0</v>
      </c>
      <c r="D21" s="2756"/>
    </row>
    <row r="22" spans="1:5" ht="12.95">
      <c r="A22" s="225"/>
      <c r="B22" s="222"/>
      <c r="C22" s="1527">
        <v>0</v>
      </c>
      <c r="D22" s="2756"/>
    </row>
    <row r="23" spans="1:5" ht="12.95">
      <c r="A23" s="225"/>
      <c r="B23" s="222"/>
      <c r="C23" s="1527">
        <v>0</v>
      </c>
      <c r="D23" s="2756"/>
    </row>
    <row r="24" spans="1:5" ht="12.95">
      <c r="A24" s="225"/>
      <c r="B24" s="222"/>
      <c r="C24" s="1527">
        <v>0</v>
      </c>
      <c r="D24" s="2756"/>
    </row>
    <row r="25" spans="1:5" ht="12.95">
      <c r="A25" s="225"/>
      <c r="B25" s="222"/>
      <c r="C25" s="1527">
        <v>0</v>
      </c>
      <c r="D25" s="2756"/>
    </row>
    <row r="26" spans="1:5" ht="12.95">
      <c r="A26" s="225"/>
      <c r="B26" s="222"/>
      <c r="C26" s="1527">
        <v>0</v>
      </c>
      <c r="D26" s="2756"/>
    </row>
    <row r="27" spans="1:5" ht="12.95">
      <c r="A27" s="225"/>
      <c r="B27" s="222"/>
      <c r="C27" s="1527">
        <v>0</v>
      </c>
      <c r="D27" s="2756"/>
    </row>
    <row r="28" spans="1:5" ht="12.95">
      <c r="A28" s="225"/>
      <c r="B28" s="222"/>
      <c r="C28" s="1527">
        <v>0</v>
      </c>
      <c r="D28" s="2756"/>
    </row>
    <row r="29" spans="1:5" ht="12.95">
      <c r="A29" s="225"/>
      <c r="B29" s="222"/>
      <c r="C29" s="1527">
        <v>0</v>
      </c>
      <c r="D29" s="2756"/>
    </row>
    <row r="30" spans="1:5" ht="12.95">
      <c r="A30" s="225"/>
      <c r="B30" s="222"/>
      <c r="C30" s="1527">
        <v>0</v>
      </c>
      <c r="D30" s="2756"/>
    </row>
    <row r="31" spans="1:5">
      <c r="A31" s="1541"/>
      <c r="B31" s="1542"/>
      <c r="C31" s="1527">
        <v>0</v>
      </c>
      <c r="D31" s="2756"/>
    </row>
    <row r="32" spans="1:5">
      <c r="A32" s="1541"/>
      <c r="B32" s="1542"/>
      <c r="C32" s="1527">
        <v>0</v>
      </c>
      <c r="D32" s="2756"/>
    </row>
    <row r="33" spans="1:5">
      <c r="A33" s="1541"/>
      <c r="B33" s="1542"/>
      <c r="C33" s="1527">
        <v>0</v>
      </c>
      <c r="D33" s="2756"/>
    </row>
    <row r="34" spans="1:5">
      <c r="A34" s="1541"/>
      <c r="B34" s="1542"/>
      <c r="C34" s="1527">
        <v>0</v>
      </c>
      <c r="D34" s="2756"/>
    </row>
    <row r="35" spans="1:5">
      <c r="A35" s="1541"/>
      <c r="B35" s="1542"/>
      <c r="C35" s="1527">
        <v>0</v>
      </c>
      <c r="D35" s="2756"/>
    </row>
    <row r="36" spans="1:5">
      <c r="A36" s="1541"/>
      <c r="B36" s="1542"/>
      <c r="C36" s="1527">
        <v>0</v>
      </c>
      <c r="D36" s="2756"/>
    </row>
    <row r="37" spans="1:5">
      <c r="A37" s="1541"/>
      <c r="B37" s="1542"/>
      <c r="C37" s="1527">
        <v>0</v>
      </c>
      <c r="D37" s="2756"/>
    </row>
    <row r="38" spans="1:5" ht="13.5" thickBot="1">
      <c r="A38" s="226"/>
      <c r="B38" s="223"/>
      <c r="C38" s="1528">
        <v>0</v>
      </c>
      <c r="D38" s="2757"/>
    </row>
    <row r="39" spans="1:5" ht="13.5" thickBot="1">
      <c r="A39" s="227"/>
      <c r="B39" s="1240" t="s">
        <v>514</v>
      </c>
      <c r="C39" s="1554">
        <f>+SUM(C19:C38)</f>
        <v>0</v>
      </c>
      <c r="D39" s="1529" cm="1">
        <f t="array" ref="D39">_xlfn.XLOOKUP($B$3,'FS-Balance Sheet C-1'!$C$5:$F$5,_xlfn.XLOOKUP("20130-01",'FS-Balance Sheet C-1'!$A$10:$A$100,'FS-Balance Sheet C-1'!$C$10:$F$100),0)</f>
        <v>0</v>
      </c>
      <c r="E39" s="109" t="str">
        <f>IF(OR(C39=0,D39=0),"",IF(ROUND(C39,0)&lt;&gt;ROUND(D39,0),"Total Amount does not match the Balance Sheet. Correction Required",""))</f>
        <v/>
      </c>
    </row>
    <row r="40" spans="1:5" ht="12.95">
      <c r="A40" s="892" t="s">
        <v>774</v>
      </c>
      <c r="B40" s="893"/>
      <c r="C40" s="1550"/>
      <c r="D40" s="2755"/>
    </row>
    <row r="41" spans="1:5">
      <c r="A41" s="1541"/>
      <c r="B41" s="1542"/>
      <c r="C41" s="1527">
        <v>0</v>
      </c>
      <c r="D41" s="2756"/>
    </row>
    <row r="42" spans="1:5">
      <c r="A42" s="1541"/>
      <c r="B42" s="1542"/>
      <c r="C42" s="1527">
        <v>0</v>
      </c>
      <c r="D42" s="2756"/>
    </row>
    <row r="43" spans="1:5">
      <c r="A43" s="1541"/>
      <c r="B43" s="1542"/>
      <c r="C43" s="1527">
        <v>0</v>
      </c>
      <c r="D43" s="2756"/>
    </row>
    <row r="44" spans="1:5" ht="13.5" thickBot="1">
      <c r="A44" s="228"/>
      <c r="B44" s="224"/>
      <c r="C44" s="1555">
        <v>0</v>
      </c>
      <c r="D44" s="2757"/>
    </row>
    <row r="45" spans="1:5" ht="12.95">
      <c r="A45" s="229"/>
      <c r="B45" s="1241" t="s">
        <v>514</v>
      </c>
      <c r="C45" s="2164">
        <f>+SUM(C41:C44)</f>
        <v>0</v>
      </c>
      <c r="D45" s="2164"/>
    </row>
    <row r="46" spans="1:5" ht="13.5" thickBot="1">
      <c r="A46" s="230"/>
      <c r="B46" s="1242" t="s">
        <v>516</v>
      </c>
      <c r="C46" s="2165">
        <f>+C17+C39+C45</f>
        <v>0</v>
      </c>
      <c r="D46" s="2862">
        <f>+D39+D45</f>
        <v>0</v>
      </c>
    </row>
  </sheetData>
  <mergeCells count="1">
    <mergeCell ref="A8:B8"/>
  </mergeCells>
  <conditionalFormatting sqref="E17">
    <cfRule type="containsText" dxfId="46" priority="2" operator="containsText" text="correction">
      <formula>NOT(ISERROR(SEARCH("correction",E17)))</formula>
    </cfRule>
  </conditionalFormatting>
  <conditionalFormatting sqref="E39">
    <cfRule type="containsText" dxfId="45" priority="1" operator="containsText" text="correction">
      <formula>NOT(ISERROR(SEARCH("correction",E39)))</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showGridLines="0" workbookViewId="0">
      <selection activeCell="F13" sqref="F13"/>
    </sheetView>
  </sheetViews>
  <sheetFormatPr defaultColWidth="9.140625" defaultRowHeight="12.6"/>
  <cols>
    <col min="1" max="1" width="17.7109375" style="109" customWidth="1"/>
    <col min="2" max="2" width="75.7109375" style="109" customWidth="1"/>
    <col min="3" max="3" width="15.7109375" style="109" customWidth="1"/>
    <col min="4" max="4" width="14.42578125" style="109" bestFit="1" customWidth="1"/>
    <col min="5" max="5" width="68.7109375" style="109" customWidth="1"/>
    <col min="6" max="16384" width="9.140625" style="109"/>
  </cols>
  <sheetData>
    <row r="1" spans="1:5" ht="14.45" thickBot="1">
      <c r="A1" s="676" t="s">
        <v>775</v>
      </c>
      <c r="B1" s="696"/>
      <c r="C1" s="680"/>
    </row>
    <row r="2" spans="1:5" ht="12.95">
      <c r="A2" s="51" t="s">
        <v>36</v>
      </c>
      <c r="B2" s="2" t="str">
        <f>'FS-Balance Sheet C-1'!B4</f>
        <v>Arizona Complete Health</v>
      </c>
    </row>
    <row r="3" spans="1:5" ht="12.95">
      <c r="A3" s="52" t="s">
        <v>466</v>
      </c>
      <c r="B3" s="644" t="str">
        <f>'FS-Balance Sheet C-1'!B5</f>
        <v>mm/dd/yyyy</v>
      </c>
    </row>
    <row r="4" spans="1:5" ht="12.95">
      <c r="A4" s="52"/>
      <c r="B4" s="644"/>
    </row>
    <row r="5" spans="1:5" ht="12.95">
      <c r="A5" s="2856" t="s">
        <v>711</v>
      </c>
      <c r="B5" s="644"/>
    </row>
    <row r="6" spans="1:5" s="2750" customFormat="1" ht="12.95">
      <c r="A6" s="52"/>
      <c r="B6" s="644"/>
      <c r="C6" s="109"/>
      <c r="D6" s="109"/>
      <c r="E6" s="109"/>
    </row>
    <row r="7" spans="1:5" ht="13.5" thickBot="1">
      <c r="D7" s="2855" t="s">
        <v>712</v>
      </c>
    </row>
    <row r="8" spans="1:5" ht="13.5" thickBot="1">
      <c r="A8" s="3127" t="s">
        <v>776</v>
      </c>
      <c r="B8" s="3128"/>
      <c r="C8" s="2758" t="s">
        <v>502</v>
      </c>
      <c r="D8" s="2870" t="s">
        <v>48</v>
      </c>
    </row>
    <row r="9" spans="1:5" ht="13.5" thickBot="1">
      <c r="A9" s="892" t="s">
        <v>777</v>
      </c>
      <c r="B9" s="894"/>
      <c r="C9" s="897"/>
      <c r="D9" s="2871" t="s">
        <v>715</v>
      </c>
    </row>
    <row r="10" spans="1:5">
      <c r="A10" s="231"/>
      <c r="B10" s="232"/>
      <c r="C10" s="2864">
        <v>0</v>
      </c>
      <c r="D10" s="2747"/>
    </row>
    <row r="11" spans="1:5">
      <c r="A11" s="231"/>
      <c r="B11" s="232"/>
      <c r="C11" s="2864">
        <v>0</v>
      </c>
      <c r="D11" s="2748"/>
    </row>
    <row r="12" spans="1:5" ht="12.95" thickBot="1">
      <c r="A12" s="231"/>
      <c r="B12" s="232"/>
      <c r="C12" s="2872">
        <v>0</v>
      </c>
      <c r="D12" s="2749"/>
    </row>
    <row r="13" spans="1:5" ht="13.5" thickBot="1">
      <c r="A13" s="227"/>
      <c r="B13" s="1240" t="s">
        <v>778</v>
      </c>
      <c r="C13" s="2165">
        <f>SUM(C10:C12)</f>
        <v>0</v>
      </c>
      <c r="D13" s="1529" cm="1">
        <f t="array" ref="D13">_xlfn.XLOOKUP($B$3,'FS-Balance Sheet C-1'!$C$5:$F$5,_xlfn.XLOOKUP("20135-01",'FS-Balance Sheet C-1'!$A$10:$A$100,'FS-Balance Sheet C-1'!$C$10:$F$100),0)</f>
        <v>0</v>
      </c>
      <c r="E13" s="109" t="str">
        <f>IF(OR(C13=0,D13=0),"",IF(ROUND(C13,0)&lt;&gt;ROUND(D13,0),"Total Amount does not match the Balance Sheet. Correction Required",""))</f>
        <v/>
      </c>
    </row>
    <row r="14" spans="1:5" ht="12.95">
      <c r="A14" s="892" t="s">
        <v>779</v>
      </c>
      <c r="B14" s="894"/>
      <c r="C14" s="2873"/>
      <c r="D14" s="2747"/>
    </row>
    <row r="15" spans="1:5">
      <c r="A15" s="231"/>
      <c r="B15" s="232"/>
      <c r="C15" s="2869">
        <v>0</v>
      </c>
      <c r="D15" s="2748"/>
    </row>
    <row r="16" spans="1:5">
      <c r="A16" s="231"/>
      <c r="B16" s="232"/>
      <c r="C16" s="2869">
        <v>0</v>
      </c>
      <c r="D16" s="2748"/>
    </row>
    <row r="17" spans="1:5" ht="12.95" thickBot="1">
      <c r="A17" s="231"/>
      <c r="B17" s="232"/>
      <c r="C17" s="2869">
        <v>0</v>
      </c>
      <c r="D17" s="2748"/>
    </row>
    <row r="18" spans="1:5" ht="12.95">
      <c r="A18" s="229"/>
      <c r="B18" s="1241" t="s">
        <v>778</v>
      </c>
      <c r="C18" s="2874">
        <f>SUM(C15:C17)</f>
        <v>0</v>
      </c>
      <c r="D18" s="2875" cm="1">
        <f t="array" ref="D18">_xlfn.XLOOKUP($B$3,'FS-Balance Sheet C-1'!$C$5:$F$5,_xlfn.XLOOKUP("20205-01",'FS-Balance Sheet C-1'!$A$10:$A$100,'FS-Balance Sheet C-1'!$C$10:$F$100),0)</f>
        <v>0</v>
      </c>
      <c r="E18" s="109" t="str">
        <f>IF(OR(C18=0,D18=0),"",IF(ROUND(C18,0)&lt;&gt;ROUND(D18,0),"Total Amount does not match the Balance Sheet. Correction Required",""))</f>
        <v/>
      </c>
    </row>
    <row r="19" spans="1:5" ht="13.5" thickBot="1">
      <c r="A19" s="230"/>
      <c r="B19" s="1242" t="s">
        <v>780</v>
      </c>
      <c r="C19" s="2876">
        <f>C13+C18</f>
        <v>0</v>
      </c>
      <c r="D19" s="2862">
        <f>D13+D18</f>
        <v>0</v>
      </c>
    </row>
  </sheetData>
  <mergeCells count="1">
    <mergeCell ref="A8:B8"/>
  </mergeCells>
  <conditionalFormatting sqref="E13">
    <cfRule type="containsText" dxfId="44" priority="2" operator="containsText" text="correction">
      <formula>NOT(ISERROR(SEARCH("correction",E13)))</formula>
    </cfRule>
  </conditionalFormatting>
  <conditionalFormatting sqref="E18">
    <cfRule type="containsText" dxfId="43" priority="1" operator="containsText" text="correction">
      <formula>NOT(ISERROR(SEARCH("correction",E18)))</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E6A8-8AC7-4791-8211-C9E34DA687D0}">
  <dimension ref="A1:Q46"/>
  <sheetViews>
    <sheetView showGridLines="0" topLeftCell="C1" zoomScaleNormal="100" workbookViewId="0">
      <selection activeCell="I13" sqref="I13"/>
    </sheetView>
  </sheetViews>
  <sheetFormatPr defaultColWidth="9.140625" defaultRowHeight="14.45"/>
  <cols>
    <col min="1" max="1" width="17.42578125" style="109" customWidth="1"/>
    <col min="2" max="9" width="17.5703125" style="109" customWidth="1"/>
    <col min="10" max="11" width="17.5703125" customWidth="1"/>
    <col min="12" max="12" width="8.42578125" customWidth="1"/>
    <col min="13" max="13" width="5.7109375" customWidth="1"/>
    <col min="14" max="14" width="29.28515625" style="109" bestFit="1" customWidth="1"/>
    <col min="15" max="15" width="21.28515625" style="109" customWidth="1"/>
    <col min="16" max="17" width="17.5703125" style="109" customWidth="1"/>
    <col min="18" max="16384" width="9.140625" style="109"/>
  </cols>
  <sheetData>
    <row r="1" spans="1:17" ht="15" thickBot="1">
      <c r="A1" s="701" t="s">
        <v>781</v>
      </c>
      <c r="B1" s="702"/>
      <c r="C1" s="702"/>
      <c r="D1" s="702"/>
      <c r="E1" s="702"/>
      <c r="F1" s="702"/>
      <c r="G1" s="702"/>
      <c r="H1" s="702"/>
      <c r="I1" s="703"/>
      <c r="N1" s="158"/>
      <c r="O1" s="158"/>
      <c r="P1" s="435"/>
      <c r="Q1" s="158"/>
    </row>
    <row r="2" spans="1:17">
      <c r="A2" s="51" t="s">
        <v>36</v>
      </c>
      <c r="B2" s="2" t="str">
        <f>'FS-Balance Sheet C-1'!B4</f>
        <v>Arizona Complete Health</v>
      </c>
      <c r="Q2" s="158"/>
    </row>
    <row r="3" spans="1:17">
      <c r="A3" s="51" t="s">
        <v>68</v>
      </c>
      <c r="B3" s="644" t="str">
        <f>'FS-Balance Sheet C-1'!B5</f>
        <v>mm/dd/yyyy</v>
      </c>
      <c r="Q3" s="158"/>
    </row>
    <row r="4" spans="1:17">
      <c r="A4" s="15"/>
      <c r="Q4" s="158"/>
    </row>
    <row r="5" spans="1:17" ht="15" thickBot="1">
      <c r="A5" s="2" t="s">
        <v>782</v>
      </c>
      <c r="N5" s="781" t="s">
        <v>42</v>
      </c>
      <c r="Q5" s="158"/>
    </row>
    <row r="6" spans="1:17">
      <c r="A6" s="2" t="s">
        <v>783</v>
      </c>
      <c r="N6" s="160" t="s">
        <v>784</v>
      </c>
      <c r="O6" s="2210" cm="1">
        <f t="array" ref="O6">IF($B$3="mm/dd/yyyy",0,_xlfn.XLOOKUP($B$3,'FS-Balance Sheet C-1'!$C$5:$F$5,_xlfn.XLOOKUP("Medical Claims Payable",'FS-Balance Sheet C-1'!$B$10:$B$150,'FS-Balance Sheet C-1'!$C$10:$F$150)))</f>
        <v>0</v>
      </c>
      <c r="P6" s="435"/>
      <c r="Q6" s="158"/>
    </row>
    <row r="7" spans="1:17" ht="15" thickBot="1">
      <c r="A7" s="2"/>
      <c r="N7" s="457" t="s">
        <v>785</v>
      </c>
      <c r="O7" s="2211">
        <f>K24</f>
        <v>0</v>
      </c>
      <c r="P7" s="435"/>
      <c r="Q7" s="158"/>
    </row>
    <row r="8" spans="1:17" ht="15" thickBot="1">
      <c r="A8"/>
      <c r="B8" s="3129" t="s">
        <v>786</v>
      </c>
      <c r="C8" s="3130"/>
      <c r="D8" s="3130"/>
      <c r="E8" s="3130"/>
      <c r="F8" s="3130"/>
      <c r="G8" s="3130"/>
      <c r="H8" s="3130"/>
      <c r="I8" s="3130"/>
      <c r="J8" s="3131"/>
      <c r="N8" s="457" t="s">
        <v>787</v>
      </c>
      <c r="O8" s="2211">
        <f>K46</f>
        <v>0</v>
      </c>
    </row>
    <row r="9" spans="1:17" ht="15" thickBot="1">
      <c r="A9"/>
      <c r="B9" s="2166" t="s">
        <v>788</v>
      </c>
      <c r="C9" s="2167" t="s">
        <v>789</v>
      </c>
      <c r="D9" s="2167" t="s">
        <v>790</v>
      </c>
      <c r="E9" s="2167" t="s">
        <v>791</v>
      </c>
      <c r="F9" s="2167" t="s">
        <v>792</v>
      </c>
      <c r="G9" s="2167" t="s">
        <v>793</v>
      </c>
      <c r="H9" s="2167" t="s">
        <v>794</v>
      </c>
      <c r="I9" s="2167" t="s">
        <v>795</v>
      </c>
      <c r="J9" s="2168" t="s">
        <v>796</v>
      </c>
      <c r="K9" s="2169" t="s">
        <v>516</v>
      </c>
      <c r="N9" s="2213" t="s">
        <v>797</v>
      </c>
      <c r="O9" s="2214">
        <f>O6-O7-O8</f>
        <v>0</v>
      </c>
    </row>
    <row r="10" spans="1:17">
      <c r="A10" s="780" t="s">
        <v>788</v>
      </c>
      <c r="B10" s="2170">
        <v>0</v>
      </c>
      <c r="C10" s="2171">
        <v>0</v>
      </c>
      <c r="D10" s="2172">
        <v>0</v>
      </c>
      <c r="E10" s="2172">
        <v>0</v>
      </c>
      <c r="F10" s="2172">
        <v>0</v>
      </c>
      <c r="G10" s="2172">
        <v>0</v>
      </c>
      <c r="H10" s="2172">
        <v>0</v>
      </c>
      <c r="I10" s="2173">
        <v>0</v>
      </c>
      <c r="J10" s="2204"/>
      <c r="K10" s="2174">
        <f t="shared" ref="K10:K17" si="0">SUM(B10:J10)</f>
        <v>0</v>
      </c>
      <c r="L10" s="3132" t="s">
        <v>798</v>
      </c>
    </row>
    <row r="11" spans="1:17">
      <c r="A11" s="776" t="s">
        <v>789</v>
      </c>
      <c r="B11" s="2199"/>
      <c r="C11" s="2175">
        <v>0</v>
      </c>
      <c r="D11" s="2175">
        <v>0</v>
      </c>
      <c r="E11" s="2175">
        <v>0</v>
      </c>
      <c r="F11" s="2175">
        <v>0</v>
      </c>
      <c r="G11" s="2175">
        <v>0</v>
      </c>
      <c r="H11" s="2175">
        <v>0</v>
      </c>
      <c r="I11" s="2176">
        <v>0</v>
      </c>
      <c r="J11" s="2205"/>
      <c r="K11" s="2177">
        <f t="shared" si="0"/>
        <v>0</v>
      </c>
      <c r="L11" s="3133"/>
    </row>
    <row r="12" spans="1:17">
      <c r="A12" s="776" t="s">
        <v>790</v>
      </c>
      <c r="B12" s="2199"/>
      <c r="C12" s="2201"/>
      <c r="D12" s="2175">
        <v>0</v>
      </c>
      <c r="E12" s="2175">
        <v>0</v>
      </c>
      <c r="F12" s="2175">
        <v>0</v>
      </c>
      <c r="G12" s="2175">
        <v>0</v>
      </c>
      <c r="H12" s="2175">
        <v>0</v>
      </c>
      <c r="I12" s="2176">
        <v>0</v>
      </c>
      <c r="J12" s="2205"/>
      <c r="K12" s="2177">
        <f t="shared" si="0"/>
        <v>0</v>
      </c>
      <c r="L12" s="3133"/>
    </row>
    <row r="13" spans="1:17">
      <c r="A13" s="776" t="s">
        <v>791</v>
      </c>
      <c r="B13" s="2199"/>
      <c r="C13" s="2201"/>
      <c r="D13" s="2203"/>
      <c r="E13" s="2175">
        <v>0</v>
      </c>
      <c r="F13" s="2175">
        <v>0</v>
      </c>
      <c r="G13" s="2175">
        <v>0</v>
      </c>
      <c r="H13" s="2175">
        <v>0</v>
      </c>
      <c r="I13" s="2176">
        <v>0</v>
      </c>
      <c r="J13" s="2205"/>
      <c r="K13" s="2177">
        <f t="shared" si="0"/>
        <v>0</v>
      </c>
      <c r="L13" s="3133"/>
    </row>
    <row r="14" spans="1:17">
      <c r="A14" s="776" t="s">
        <v>792</v>
      </c>
      <c r="B14" s="2199"/>
      <c r="C14" s="2201"/>
      <c r="D14" s="2201"/>
      <c r="E14" s="2201"/>
      <c r="F14" s="2175">
        <v>0</v>
      </c>
      <c r="G14" s="2175">
        <v>0</v>
      </c>
      <c r="H14" s="2175">
        <v>0</v>
      </c>
      <c r="I14" s="2176">
        <v>0</v>
      </c>
      <c r="J14" s="2205"/>
      <c r="K14" s="2177">
        <f t="shared" si="0"/>
        <v>0</v>
      </c>
      <c r="L14" s="3133"/>
    </row>
    <row r="15" spans="1:17" ht="15" thickBot="1">
      <c r="A15" s="776" t="s">
        <v>793</v>
      </c>
      <c r="B15" s="2199"/>
      <c r="C15" s="2201"/>
      <c r="D15" s="2201"/>
      <c r="E15" s="2201"/>
      <c r="F15" s="2201"/>
      <c r="G15" s="2175">
        <v>0</v>
      </c>
      <c r="H15" s="2175">
        <v>0</v>
      </c>
      <c r="I15" s="2176">
        <v>0</v>
      </c>
      <c r="J15" s="2205"/>
      <c r="K15" s="2177">
        <f t="shared" si="0"/>
        <v>0</v>
      </c>
      <c r="L15" s="3133"/>
      <c r="N15" s="781" t="s">
        <v>799</v>
      </c>
    </row>
    <row r="16" spans="1:17">
      <c r="A16" s="776" t="s">
        <v>794</v>
      </c>
      <c r="B16" s="2199"/>
      <c r="C16" s="2201"/>
      <c r="D16" s="2201"/>
      <c r="E16" s="2201"/>
      <c r="F16" s="2201"/>
      <c r="G16" s="2201"/>
      <c r="H16" s="2175">
        <v>0</v>
      </c>
      <c r="I16" s="2176">
        <v>0</v>
      </c>
      <c r="J16" s="2205"/>
      <c r="K16" s="2177">
        <f t="shared" si="0"/>
        <v>0</v>
      </c>
      <c r="L16" s="3133"/>
      <c r="N16" s="160" t="s">
        <v>800</v>
      </c>
      <c r="O16" s="2210" cm="1">
        <f t="array" ref="O16">IF($B$3="mm/dd/yyyy",0,_xlfn.XLOOKUP($B$3,'FS-TXIX Income Statement '!$C$5:$F$5,_xlfn.XLOOKUP("TOTAL PH and BH Medical Expenses",'FS-TXIX Income Statement '!$B$11:$B$200,'FS-TXIX Income Statement '!$C$11:$F$200)))</f>
        <v>0</v>
      </c>
      <c r="P16" s="158"/>
    </row>
    <row r="17" spans="1:17" ht="15" thickBot="1">
      <c r="A17" s="779" t="s">
        <v>795</v>
      </c>
      <c r="B17" s="2200"/>
      <c r="C17" s="2202"/>
      <c r="D17" s="2202"/>
      <c r="E17" s="2202"/>
      <c r="F17" s="2202"/>
      <c r="G17" s="2202"/>
      <c r="H17" s="2202"/>
      <c r="I17" s="2178">
        <v>0</v>
      </c>
      <c r="J17" s="2206"/>
      <c r="K17" s="2179">
        <f t="shared" si="0"/>
        <v>0</v>
      </c>
      <c r="L17" s="3134"/>
      <c r="N17" s="457" t="s">
        <v>801</v>
      </c>
      <c r="O17" s="2211">
        <f>'Sub-Cap &amp; Block Schedule'!C22+'Sub-Cap &amp; Block Schedule'!C50</f>
        <v>0</v>
      </c>
      <c r="P17" s="158"/>
    </row>
    <row r="18" spans="1:17">
      <c r="A18" s="778" t="s">
        <v>802</v>
      </c>
      <c r="B18" s="2180">
        <v>0</v>
      </c>
      <c r="C18" s="2181">
        <v>0</v>
      </c>
      <c r="D18" s="2181">
        <v>0</v>
      </c>
      <c r="E18" s="2181">
        <v>0</v>
      </c>
      <c r="F18" s="2181">
        <v>0</v>
      </c>
      <c r="G18" s="2181">
        <v>0</v>
      </c>
      <c r="H18" s="2181">
        <v>0</v>
      </c>
      <c r="I18" s="2182">
        <v>0</v>
      </c>
      <c r="J18" s="2207"/>
      <c r="K18" s="2183"/>
      <c r="L18" s="774"/>
      <c r="N18" s="457" t="s">
        <v>803</v>
      </c>
      <c r="O18" s="2211">
        <f>'Sub-Cap &amp; Block Schedule'!E22+'Sub-Cap &amp; Block Schedule'!E50</f>
        <v>0</v>
      </c>
      <c r="P18" s="158"/>
    </row>
    <row r="19" spans="1:17">
      <c r="A19" s="777" t="s">
        <v>804</v>
      </c>
      <c r="B19" s="2184">
        <f t="shared" ref="B19:I19" si="1">SUM(B10:B17)+B18</f>
        <v>0</v>
      </c>
      <c r="C19" s="2185">
        <f t="shared" si="1"/>
        <v>0</v>
      </c>
      <c r="D19" s="2185">
        <f t="shared" si="1"/>
        <v>0</v>
      </c>
      <c r="E19" s="2185">
        <f t="shared" si="1"/>
        <v>0</v>
      </c>
      <c r="F19" s="2185">
        <f t="shared" si="1"/>
        <v>0</v>
      </c>
      <c r="G19" s="2185">
        <f t="shared" si="1"/>
        <v>0</v>
      </c>
      <c r="H19" s="2185">
        <f t="shared" si="1"/>
        <v>0</v>
      </c>
      <c r="I19" s="2186">
        <f t="shared" si="1"/>
        <v>0</v>
      </c>
      <c r="J19" s="2187">
        <v>0</v>
      </c>
      <c r="K19" s="2177">
        <f>SUM(B19:J19)</f>
        <v>0</v>
      </c>
      <c r="L19" s="774"/>
      <c r="N19" s="457" t="s">
        <v>805</v>
      </c>
      <c r="O19" s="2212">
        <v>0</v>
      </c>
      <c r="P19" s="158"/>
      <c r="Q19" s="158"/>
    </row>
    <row r="20" spans="1:17">
      <c r="A20" s="776" t="s">
        <v>806</v>
      </c>
      <c r="B20" s="2188"/>
      <c r="C20" s="2189">
        <v>0</v>
      </c>
      <c r="D20" s="2189">
        <v>0</v>
      </c>
      <c r="E20" s="2189">
        <v>0</v>
      </c>
      <c r="F20" s="2189">
        <v>0</v>
      </c>
      <c r="G20" s="2189">
        <v>0</v>
      </c>
      <c r="H20" s="2189">
        <v>0</v>
      </c>
      <c r="I20" s="2190">
        <v>0</v>
      </c>
      <c r="J20" s="2208"/>
      <c r="K20" s="2177">
        <f>SUM(B20:J20)</f>
        <v>0</v>
      </c>
      <c r="L20" s="774"/>
      <c r="N20" s="457" t="s">
        <v>807</v>
      </c>
      <c r="O20" s="2211" cm="1">
        <f t="array" ref="O20">IF($B$3="mm/dd/yyyy",0,_xlfn.XLOOKUP($B$3,'FS-TXIX Income Statement '!$C$5:$F$5,_xlfn.XLOOKUP("Alternative Payment Model Performance Based Payments to Providers",'FS-TXIX Income Statement '!$B$11:$B$200,'FS-TXIX Income Statement '!$C$11:$F$200)))</f>
        <v>0</v>
      </c>
      <c r="P20" s="158"/>
      <c r="Q20" s="158"/>
    </row>
    <row r="21" spans="1:17">
      <c r="A21" s="776" t="s">
        <v>808</v>
      </c>
      <c r="B21" s="2189">
        <v>0</v>
      </c>
      <c r="C21" s="2189">
        <v>0</v>
      </c>
      <c r="D21" s="2189">
        <v>0</v>
      </c>
      <c r="E21" s="2189">
        <v>0</v>
      </c>
      <c r="F21" s="2189">
        <v>0</v>
      </c>
      <c r="G21" s="2189">
        <v>0</v>
      </c>
      <c r="H21" s="2189">
        <v>0</v>
      </c>
      <c r="I21" s="2190">
        <v>0</v>
      </c>
      <c r="J21" s="2209"/>
      <c r="K21" s="2191"/>
      <c r="L21" s="774"/>
      <c r="N21" s="2216" t="s">
        <v>514</v>
      </c>
      <c r="O21" s="2217">
        <f>O16-O17-O18-O19-O20</f>
        <v>0</v>
      </c>
      <c r="P21" s="158"/>
      <c r="Q21" s="158"/>
    </row>
    <row r="22" spans="1:17">
      <c r="A22" s="776" t="s">
        <v>809</v>
      </c>
      <c r="B22" s="2192">
        <v>0</v>
      </c>
      <c r="C22" s="2189">
        <v>0</v>
      </c>
      <c r="D22" s="2189">
        <v>0</v>
      </c>
      <c r="E22" s="2189">
        <v>0</v>
      </c>
      <c r="F22" s="2189">
        <v>0</v>
      </c>
      <c r="G22" s="2189">
        <v>0</v>
      </c>
      <c r="H22" s="2189">
        <v>0</v>
      </c>
      <c r="I22" s="2190">
        <v>0</v>
      </c>
      <c r="J22" s="2207"/>
      <c r="K22" s="2191"/>
      <c r="L22" s="774"/>
      <c r="N22" s="2222" t="s">
        <v>810</v>
      </c>
      <c r="O22" s="2215">
        <f>B23</f>
        <v>0</v>
      </c>
      <c r="P22" s="158"/>
      <c r="Q22" s="158"/>
    </row>
    <row r="23" spans="1:17" ht="15" thickBot="1">
      <c r="A23" s="777" t="s">
        <v>811</v>
      </c>
      <c r="B23" s="2193">
        <f>SUM(B19:B22)</f>
        <v>0</v>
      </c>
      <c r="C23" s="2194">
        <f t="shared" ref="C23:J23" si="2">SUM(C19:C22)</f>
        <v>0</v>
      </c>
      <c r="D23" s="2194">
        <f t="shared" si="2"/>
        <v>0</v>
      </c>
      <c r="E23" s="2194">
        <f t="shared" si="2"/>
        <v>0</v>
      </c>
      <c r="F23" s="2194">
        <f t="shared" si="2"/>
        <v>0</v>
      </c>
      <c r="G23" s="2194">
        <f t="shared" si="2"/>
        <v>0</v>
      </c>
      <c r="H23" s="2194">
        <f t="shared" si="2"/>
        <v>0</v>
      </c>
      <c r="I23" s="2195">
        <f t="shared" si="2"/>
        <v>0</v>
      </c>
      <c r="J23" s="2187">
        <f t="shared" si="2"/>
        <v>0</v>
      </c>
      <c r="K23" s="2177">
        <f>SUM(B23:J23)</f>
        <v>0</v>
      </c>
      <c r="L23" s="774"/>
      <c r="N23" s="2220" t="s">
        <v>812</v>
      </c>
      <c r="O23" s="2221">
        <f>O21-O22</f>
        <v>0</v>
      </c>
      <c r="P23" s="27" t="s">
        <v>813</v>
      </c>
      <c r="Q23" s="158"/>
    </row>
    <row r="24" spans="1:17" ht="15" thickBot="1">
      <c r="A24" s="775" t="s">
        <v>814</v>
      </c>
      <c r="B24" s="2196">
        <f>B23-B19</f>
        <v>0</v>
      </c>
      <c r="C24" s="2197">
        <f t="shared" ref="C24:K24" si="3">C23-C19</f>
        <v>0</v>
      </c>
      <c r="D24" s="2197">
        <f t="shared" si="3"/>
        <v>0</v>
      </c>
      <c r="E24" s="2197">
        <f t="shared" si="3"/>
        <v>0</v>
      </c>
      <c r="F24" s="2197">
        <f t="shared" si="3"/>
        <v>0</v>
      </c>
      <c r="G24" s="2197">
        <f t="shared" si="3"/>
        <v>0</v>
      </c>
      <c r="H24" s="2197">
        <f t="shared" si="3"/>
        <v>0</v>
      </c>
      <c r="I24" s="2198">
        <f t="shared" si="3"/>
        <v>0</v>
      </c>
      <c r="J24" s="2179">
        <f t="shared" si="3"/>
        <v>0</v>
      </c>
      <c r="K24" s="2179">
        <f t="shared" si="3"/>
        <v>0</v>
      </c>
      <c r="N24" s="158"/>
      <c r="O24" s="158"/>
      <c r="P24" s="435"/>
      <c r="Q24" s="158"/>
    </row>
    <row r="25" spans="1:17">
      <c r="A25" s="1" t="s">
        <v>815</v>
      </c>
      <c r="N25" s="158"/>
      <c r="O25" s="158"/>
      <c r="P25" s="435"/>
      <c r="Q25" s="158"/>
    </row>
    <row r="26" spans="1:17">
      <c r="A26" s="1"/>
      <c r="N26" s="158"/>
    </row>
    <row r="27" spans="1:17">
      <c r="A27" s="2" t="s">
        <v>816</v>
      </c>
      <c r="N27" s="158"/>
    </row>
    <row r="28" spans="1:17">
      <c r="A28" s="2" t="s">
        <v>783</v>
      </c>
      <c r="N28" s="158"/>
    </row>
    <row r="29" spans="1:17" ht="15" thickBot="1">
      <c r="A29" s="2"/>
      <c r="N29" s="158"/>
    </row>
    <row r="30" spans="1:17" ht="15" thickBot="1">
      <c r="A30"/>
      <c r="B30" s="3129" t="s">
        <v>786</v>
      </c>
      <c r="C30" s="3130"/>
      <c r="D30" s="3130"/>
      <c r="E30" s="3130"/>
      <c r="F30" s="3130"/>
      <c r="G30" s="3130"/>
      <c r="H30" s="3130"/>
      <c r="I30" s="3130"/>
      <c r="J30" s="3131"/>
      <c r="N30" s="781" t="s">
        <v>799</v>
      </c>
    </row>
    <row r="31" spans="1:17" ht="15.75" customHeight="1" thickBot="1">
      <c r="A31"/>
      <c r="B31" s="2166" t="s">
        <v>788</v>
      </c>
      <c r="C31" s="2167" t="s">
        <v>789</v>
      </c>
      <c r="D31" s="2167" t="s">
        <v>790</v>
      </c>
      <c r="E31" s="2167" t="s">
        <v>791</v>
      </c>
      <c r="F31" s="2167" t="s">
        <v>792</v>
      </c>
      <c r="G31" s="2167" t="s">
        <v>793</v>
      </c>
      <c r="H31" s="2167" t="s">
        <v>794</v>
      </c>
      <c r="I31" s="2167" t="s">
        <v>795</v>
      </c>
      <c r="J31" s="2168" t="s">
        <v>796</v>
      </c>
      <c r="K31" s="2169" t="s">
        <v>516</v>
      </c>
      <c r="N31" s="160" t="s">
        <v>817</v>
      </c>
      <c r="O31" s="2993" cm="1">
        <f t="array" ref="O31">IF($B$3="mm/dd/yyyy",0,_xlfn.XLOOKUP($B$3,'FS-NTXIX Income Statement '!$C$5:$F$5,_xlfn.XLOOKUP("Total BH Medical Expenses",'FS-NTXIX Income Statement '!$B$11:$B$200,'FS-NTXIX Income Statement '!$C$11:$F$200)))</f>
        <v>0</v>
      </c>
      <c r="P31" s="158"/>
    </row>
    <row r="32" spans="1:17">
      <c r="A32" s="780" t="s">
        <v>788</v>
      </c>
      <c r="B32" s="2170">
        <v>0</v>
      </c>
      <c r="C32" s="2171">
        <v>0</v>
      </c>
      <c r="D32" s="2172">
        <v>0</v>
      </c>
      <c r="E32" s="2172">
        <v>0</v>
      </c>
      <c r="F32" s="2172">
        <v>0</v>
      </c>
      <c r="G32" s="2172">
        <v>0</v>
      </c>
      <c r="H32" s="2172">
        <v>0</v>
      </c>
      <c r="I32" s="2173">
        <v>0</v>
      </c>
      <c r="J32" s="2204"/>
      <c r="K32" s="2174">
        <f t="shared" ref="K32:K39" si="4">SUM(B32:J32)</f>
        <v>0</v>
      </c>
      <c r="L32" s="3132" t="s">
        <v>798</v>
      </c>
      <c r="N32" s="457" t="s">
        <v>801</v>
      </c>
      <c r="O32" s="2212">
        <v>0</v>
      </c>
      <c r="P32" s="158"/>
    </row>
    <row r="33" spans="1:17">
      <c r="A33" s="776" t="s">
        <v>789</v>
      </c>
      <c r="B33" s="2199"/>
      <c r="C33" s="2175">
        <v>0</v>
      </c>
      <c r="D33" s="2175">
        <v>0</v>
      </c>
      <c r="E33" s="2175">
        <v>0</v>
      </c>
      <c r="F33" s="2175">
        <v>0</v>
      </c>
      <c r="G33" s="2175">
        <v>0</v>
      </c>
      <c r="H33" s="2175">
        <v>0</v>
      </c>
      <c r="I33" s="2176">
        <v>0</v>
      </c>
      <c r="J33" s="2205"/>
      <c r="K33" s="2177">
        <f t="shared" si="4"/>
        <v>0</v>
      </c>
      <c r="L33" s="3133"/>
      <c r="N33" s="457" t="s">
        <v>803</v>
      </c>
      <c r="O33" s="2212">
        <v>0</v>
      </c>
      <c r="P33" s="158"/>
    </row>
    <row r="34" spans="1:17">
      <c r="A34" s="776" t="s">
        <v>790</v>
      </c>
      <c r="B34" s="2199"/>
      <c r="C34" s="2201"/>
      <c r="D34" s="2175">
        <v>0</v>
      </c>
      <c r="E34" s="2175">
        <v>0</v>
      </c>
      <c r="F34" s="2175">
        <v>0</v>
      </c>
      <c r="G34" s="2175">
        <v>0</v>
      </c>
      <c r="H34" s="2175">
        <v>0</v>
      </c>
      <c r="I34" s="2176">
        <v>0</v>
      </c>
      <c r="J34" s="2205"/>
      <c r="K34" s="2177">
        <f t="shared" si="4"/>
        <v>0</v>
      </c>
      <c r="L34" s="3133"/>
      <c r="N34" s="142" t="s">
        <v>805</v>
      </c>
      <c r="O34" s="2212">
        <v>0</v>
      </c>
      <c r="P34" s="158"/>
      <c r="Q34" s="158"/>
    </row>
    <row r="35" spans="1:17">
      <c r="A35" s="776" t="s">
        <v>791</v>
      </c>
      <c r="B35" s="2199"/>
      <c r="C35" s="2201"/>
      <c r="D35" s="2203"/>
      <c r="E35" s="2175">
        <v>0</v>
      </c>
      <c r="F35" s="2175">
        <v>0</v>
      </c>
      <c r="G35" s="2175">
        <v>0</v>
      </c>
      <c r="H35" s="2175">
        <v>0</v>
      </c>
      <c r="I35" s="2176">
        <v>0</v>
      </c>
      <c r="J35" s="2205"/>
      <c r="K35" s="2177">
        <f t="shared" si="4"/>
        <v>0</v>
      </c>
      <c r="L35" s="3133"/>
      <c r="N35" s="142" t="s">
        <v>818</v>
      </c>
      <c r="O35" s="2212">
        <v>0</v>
      </c>
      <c r="Q35" s="158"/>
    </row>
    <row r="36" spans="1:17">
      <c r="A36" s="776" t="s">
        <v>792</v>
      </c>
      <c r="B36" s="2199"/>
      <c r="C36" s="2201"/>
      <c r="D36" s="2201"/>
      <c r="E36" s="2201"/>
      <c r="F36" s="2175">
        <v>0</v>
      </c>
      <c r="G36" s="2175">
        <v>0</v>
      </c>
      <c r="H36" s="2175">
        <v>0</v>
      </c>
      <c r="I36" s="2176">
        <v>0</v>
      </c>
      <c r="J36" s="2205"/>
      <c r="K36" s="2177">
        <f t="shared" si="4"/>
        <v>0</v>
      </c>
      <c r="L36" s="3133"/>
      <c r="N36" s="2216" t="s">
        <v>514</v>
      </c>
      <c r="O36" s="2217">
        <f>O31-O32-O33-O34-O35</f>
        <v>0</v>
      </c>
      <c r="P36" s="158"/>
      <c r="Q36" s="158"/>
    </row>
    <row r="37" spans="1:17">
      <c r="A37" s="776" t="s">
        <v>793</v>
      </c>
      <c r="B37" s="2199"/>
      <c r="C37" s="2201"/>
      <c r="D37" s="2201"/>
      <c r="E37" s="2201"/>
      <c r="F37" s="2201"/>
      <c r="G37" s="2175">
        <v>0</v>
      </c>
      <c r="H37" s="2175">
        <v>0</v>
      </c>
      <c r="I37" s="2176">
        <v>0</v>
      </c>
      <c r="J37" s="2205"/>
      <c r="K37" s="2177">
        <f t="shared" si="4"/>
        <v>0</v>
      </c>
      <c r="L37" s="3133"/>
      <c r="N37" s="457" t="s">
        <v>810</v>
      </c>
      <c r="O37" s="2211">
        <f>B45</f>
        <v>0</v>
      </c>
      <c r="P37" s="158"/>
      <c r="Q37" s="158"/>
    </row>
    <row r="38" spans="1:17" ht="15" thickBot="1">
      <c r="A38" s="776" t="s">
        <v>794</v>
      </c>
      <c r="B38" s="2199"/>
      <c r="C38" s="2201"/>
      <c r="D38" s="2201"/>
      <c r="E38" s="2201"/>
      <c r="F38" s="2201"/>
      <c r="G38" s="2201"/>
      <c r="H38" s="2175">
        <v>0</v>
      </c>
      <c r="I38" s="2176">
        <v>0</v>
      </c>
      <c r="J38" s="2205"/>
      <c r="K38" s="2177">
        <f t="shared" si="4"/>
        <v>0</v>
      </c>
      <c r="L38" s="3133"/>
      <c r="N38" s="2218" t="s">
        <v>812</v>
      </c>
      <c r="O38" s="2219">
        <f>O36-O37</f>
        <v>0</v>
      </c>
      <c r="P38" s="27" t="s">
        <v>813</v>
      </c>
      <c r="Q38" s="158"/>
    </row>
    <row r="39" spans="1:17" ht="15" thickBot="1">
      <c r="A39" s="779" t="s">
        <v>795</v>
      </c>
      <c r="B39" s="2200"/>
      <c r="C39" s="2202"/>
      <c r="D39" s="2202"/>
      <c r="E39" s="2202"/>
      <c r="F39" s="2202"/>
      <c r="G39" s="2202"/>
      <c r="H39" s="2202"/>
      <c r="I39" s="2178">
        <v>0</v>
      </c>
      <c r="J39" s="2206"/>
      <c r="K39" s="2179">
        <f t="shared" si="4"/>
        <v>0</v>
      </c>
      <c r="L39" s="3134"/>
      <c r="N39" s="158"/>
      <c r="O39" s="158"/>
      <c r="P39" s="435"/>
      <c r="Q39" s="158"/>
    </row>
    <row r="40" spans="1:17">
      <c r="A40" s="778" t="s">
        <v>802</v>
      </c>
      <c r="B40" s="2180">
        <v>0</v>
      </c>
      <c r="C40" s="2181">
        <v>0</v>
      </c>
      <c r="D40" s="2181">
        <v>0</v>
      </c>
      <c r="E40" s="2181">
        <v>0</v>
      </c>
      <c r="F40" s="2181">
        <v>0</v>
      </c>
      <c r="G40" s="2181">
        <v>0</v>
      </c>
      <c r="H40" s="2181">
        <v>0</v>
      </c>
      <c r="I40" s="2182">
        <v>0</v>
      </c>
      <c r="J40" s="2207"/>
      <c r="K40" s="2183"/>
      <c r="L40" s="774"/>
      <c r="N40" s="158"/>
      <c r="O40" s="158"/>
      <c r="P40" s="435"/>
      <c r="Q40" s="158"/>
    </row>
    <row r="41" spans="1:17">
      <c r="A41" s="777" t="s">
        <v>804</v>
      </c>
      <c r="B41" s="2184">
        <f t="shared" ref="B41:I41" si="5">SUM(B32:B39)+B40</f>
        <v>0</v>
      </c>
      <c r="C41" s="2185">
        <f t="shared" si="5"/>
        <v>0</v>
      </c>
      <c r="D41" s="2185">
        <f t="shared" si="5"/>
        <v>0</v>
      </c>
      <c r="E41" s="2185">
        <f t="shared" si="5"/>
        <v>0</v>
      </c>
      <c r="F41" s="2185">
        <f t="shared" si="5"/>
        <v>0</v>
      </c>
      <c r="G41" s="2185">
        <f t="shared" si="5"/>
        <v>0</v>
      </c>
      <c r="H41" s="2185">
        <f t="shared" si="5"/>
        <v>0</v>
      </c>
      <c r="I41" s="2186">
        <f t="shared" si="5"/>
        <v>0</v>
      </c>
      <c r="J41" s="2187">
        <v>0</v>
      </c>
      <c r="K41" s="2177">
        <f>SUM(B41:J41)</f>
        <v>0</v>
      </c>
      <c r="L41" s="774"/>
      <c r="N41" s="158"/>
      <c r="O41" s="158"/>
      <c r="P41" s="435"/>
      <c r="Q41" s="158"/>
    </row>
    <row r="42" spans="1:17">
      <c r="A42" s="776" t="s">
        <v>806</v>
      </c>
      <c r="B42" s="2188"/>
      <c r="C42" s="2189">
        <v>0</v>
      </c>
      <c r="D42" s="2189">
        <v>0</v>
      </c>
      <c r="E42" s="2189">
        <v>0</v>
      </c>
      <c r="F42" s="2189">
        <v>0</v>
      </c>
      <c r="G42" s="2189">
        <v>0</v>
      </c>
      <c r="H42" s="2189">
        <v>0</v>
      </c>
      <c r="I42" s="2190">
        <v>0</v>
      </c>
      <c r="J42" s="2208"/>
      <c r="K42" s="2177">
        <f>SUM(B42:J42)</f>
        <v>0</v>
      </c>
      <c r="L42" s="774"/>
      <c r="N42" s="158"/>
      <c r="O42" s="158"/>
      <c r="P42" s="435"/>
      <c r="Q42" s="158"/>
    </row>
    <row r="43" spans="1:17">
      <c r="A43" s="776" t="s">
        <v>808</v>
      </c>
      <c r="B43" s="2189">
        <v>0</v>
      </c>
      <c r="C43" s="2189">
        <v>0</v>
      </c>
      <c r="D43" s="2189">
        <v>0</v>
      </c>
      <c r="E43" s="2189">
        <v>0</v>
      </c>
      <c r="F43" s="2189">
        <v>0</v>
      </c>
      <c r="G43" s="2189">
        <v>0</v>
      </c>
      <c r="H43" s="2189">
        <v>0</v>
      </c>
      <c r="I43" s="2190">
        <v>0</v>
      </c>
      <c r="J43" s="2209"/>
      <c r="K43" s="2191"/>
      <c r="L43" s="774"/>
    </row>
    <row r="44" spans="1:17">
      <c r="A44" s="776" t="s">
        <v>809</v>
      </c>
      <c r="B44" s="2192">
        <v>0</v>
      </c>
      <c r="C44" s="2189">
        <v>0</v>
      </c>
      <c r="D44" s="2189">
        <v>0</v>
      </c>
      <c r="E44" s="2189">
        <v>0</v>
      </c>
      <c r="F44" s="2189">
        <v>0</v>
      </c>
      <c r="G44" s="2189">
        <v>0</v>
      </c>
      <c r="H44" s="2189">
        <v>0</v>
      </c>
      <c r="I44" s="2190">
        <v>0</v>
      </c>
      <c r="J44" s="2207"/>
      <c r="K44" s="2191"/>
      <c r="L44" s="774"/>
    </row>
    <row r="45" spans="1:17">
      <c r="A45" s="777" t="s">
        <v>811</v>
      </c>
      <c r="B45" s="2193">
        <f>SUM(B41:B44)</f>
        <v>0</v>
      </c>
      <c r="C45" s="2194">
        <f t="shared" ref="C45:J45" si="6">SUM(C41:C44)</f>
        <v>0</v>
      </c>
      <c r="D45" s="2194">
        <f t="shared" si="6"/>
        <v>0</v>
      </c>
      <c r="E45" s="2194">
        <f t="shared" si="6"/>
        <v>0</v>
      </c>
      <c r="F45" s="2194">
        <f t="shared" si="6"/>
        <v>0</v>
      </c>
      <c r="G45" s="2194">
        <f t="shared" si="6"/>
        <v>0</v>
      </c>
      <c r="H45" s="2194">
        <f t="shared" si="6"/>
        <v>0</v>
      </c>
      <c r="I45" s="2195">
        <f t="shared" si="6"/>
        <v>0</v>
      </c>
      <c r="J45" s="2187">
        <f t="shared" si="6"/>
        <v>0</v>
      </c>
      <c r="K45" s="2177">
        <f>SUM(B45:J45)</f>
        <v>0</v>
      </c>
    </row>
    <row r="46" spans="1:17" ht="15" thickBot="1">
      <c r="A46" s="775" t="s">
        <v>814</v>
      </c>
      <c r="B46" s="2196">
        <f>B45-B41</f>
        <v>0</v>
      </c>
      <c r="C46" s="2197">
        <f t="shared" ref="C46:K46" si="7">C45-C41</f>
        <v>0</v>
      </c>
      <c r="D46" s="2197">
        <f t="shared" si="7"/>
        <v>0</v>
      </c>
      <c r="E46" s="2197">
        <f t="shared" si="7"/>
        <v>0</v>
      </c>
      <c r="F46" s="2197">
        <f t="shared" si="7"/>
        <v>0</v>
      </c>
      <c r="G46" s="2197">
        <f t="shared" si="7"/>
        <v>0</v>
      </c>
      <c r="H46" s="2197">
        <f t="shared" si="7"/>
        <v>0</v>
      </c>
      <c r="I46" s="2198">
        <f t="shared" si="7"/>
        <v>0</v>
      </c>
      <c r="J46" s="2179">
        <f t="shared" si="7"/>
        <v>0</v>
      </c>
      <c r="K46" s="2179">
        <f t="shared" si="7"/>
        <v>0</v>
      </c>
    </row>
  </sheetData>
  <sheetProtection formatCells="0" formatColumns="0" formatRows="0"/>
  <mergeCells count="4">
    <mergeCell ref="B8:J8"/>
    <mergeCell ref="L10:L17"/>
    <mergeCell ref="B30:J30"/>
    <mergeCell ref="L32:L39"/>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DC80-9A79-41B7-9997-0E8BBDCB4982}">
  <sheetPr syncVertical="1" syncRef="A1" transitionEvaluation="1">
    <pageSetUpPr fitToPage="1"/>
  </sheetPr>
  <dimension ref="A1:E62"/>
  <sheetViews>
    <sheetView showGridLines="0" zoomScaleNormal="100" zoomScaleSheetLayoutView="75" workbookViewId="0">
      <selection activeCell="D14" sqref="D14"/>
    </sheetView>
  </sheetViews>
  <sheetFormatPr defaultColWidth="12.5703125" defaultRowHeight="12.6"/>
  <cols>
    <col min="1" max="1" width="17.7109375" style="249" customWidth="1"/>
    <col min="2" max="2" width="75.7109375" style="238" customWidth="1"/>
    <col min="3" max="3" width="15.7109375" style="240" customWidth="1"/>
    <col min="4" max="4" width="16.42578125" style="238" bestFit="1" customWidth="1"/>
    <col min="5" max="5" width="62.7109375" style="238" customWidth="1"/>
    <col min="6" max="16384" width="12.5703125" style="238"/>
  </cols>
  <sheetData>
    <row r="1" spans="1:5" ht="14.45" thickBot="1">
      <c r="A1" s="704" t="s">
        <v>819</v>
      </c>
      <c r="B1" s="705"/>
      <c r="C1" s="706"/>
    </row>
    <row r="2" spans="1:5" ht="12.95">
      <c r="A2" s="287" t="s">
        <v>36</v>
      </c>
      <c r="B2" s="241" t="str">
        <f>'FS-Balance Sheet C-1'!B4</f>
        <v>Arizona Complete Health</v>
      </c>
    </row>
    <row r="3" spans="1:5" ht="12.95">
      <c r="A3" s="287" t="s">
        <v>659</v>
      </c>
      <c r="B3" s="644" t="str">
        <f>'FS-Balance Sheet C-1'!B5</f>
        <v>mm/dd/yyyy</v>
      </c>
    </row>
    <row r="4" spans="1:5" ht="12.95">
      <c r="A4" s="287"/>
      <c r="B4" s="644"/>
    </row>
    <row r="5" spans="1:5" ht="12.95">
      <c r="A5" s="2856" t="s">
        <v>711</v>
      </c>
      <c r="B5" s="644"/>
    </row>
    <row r="6" spans="1:5" ht="12.95">
      <c r="A6" s="287"/>
      <c r="B6" s="644"/>
    </row>
    <row r="7" spans="1:5" ht="13.5" thickBot="1">
      <c r="A7" s="239"/>
      <c r="B7" s="242"/>
      <c r="D7" s="2855" t="s">
        <v>712</v>
      </c>
    </row>
    <row r="8" spans="1:5" ht="13.5" thickBot="1">
      <c r="A8" s="3127" t="s">
        <v>820</v>
      </c>
      <c r="B8" s="3128"/>
      <c r="C8" s="707" t="s">
        <v>502</v>
      </c>
      <c r="D8" s="2857" t="s">
        <v>54</v>
      </c>
    </row>
    <row r="9" spans="1:5" ht="12.95">
      <c r="A9" s="895" t="s">
        <v>821</v>
      </c>
      <c r="B9" s="894"/>
      <c r="C9" s="896"/>
      <c r="D9" s="2863" t="s">
        <v>715</v>
      </c>
    </row>
    <row r="10" spans="1:5">
      <c r="A10" s="231"/>
      <c r="B10" s="232"/>
      <c r="C10" s="2864">
        <v>0</v>
      </c>
      <c r="D10" s="2865"/>
    </row>
    <row r="11" spans="1:5">
      <c r="A11" s="231"/>
      <c r="B11" s="232"/>
      <c r="C11" s="2864">
        <v>0</v>
      </c>
      <c r="D11" s="2865"/>
    </row>
    <row r="12" spans="1:5">
      <c r="A12" s="231"/>
      <c r="B12" s="232"/>
      <c r="C12" s="2864">
        <v>0</v>
      </c>
      <c r="D12" s="2865"/>
    </row>
    <row r="13" spans="1:5" ht="13.5" customHeight="1" thickBot="1">
      <c r="A13" s="231"/>
      <c r="B13" s="232"/>
      <c r="C13" s="2864">
        <v>0</v>
      </c>
      <c r="D13" s="2866"/>
    </row>
    <row r="14" spans="1:5" ht="13.5" thickBot="1">
      <c r="A14" s="244"/>
      <c r="B14" s="1243" t="s">
        <v>778</v>
      </c>
      <c r="C14" s="1553">
        <f>SUM(C10:C13)</f>
        <v>0</v>
      </c>
      <c r="D14" s="2165" cm="1">
        <f t="array" ref="D14">_xlfn.XLOOKUP($B$3,'FS-TXIX Income Statement '!$C$5:$F$5,_xlfn.XLOOKUP("40145-01",'FS-TXIX Income Statement '!$A$11:$A$200,'FS-TXIX Income Statement '!$C$11:$F$200),0)</f>
        <v>0</v>
      </c>
      <c r="E14" s="238" t="str">
        <f>IF(OR(C14=0,D14=0),"",IF(ROUND(C14,0)&lt;&gt;ROUND(D14,0),"Total Amount does not match the Income Statement. Correction Required",""))</f>
        <v/>
      </c>
    </row>
    <row r="15" spans="1:5" ht="14.45">
      <c r="A15" s="895" t="s">
        <v>822</v>
      </c>
      <c r="B15" s="894"/>
      <c r="C15" s="896"/>
      <c r="D15" s="2764"/>
    </row>
    <row r="16" spans="1:5">
      <c r="A16" s="231"/>
      <c r="B16" s="232"/>
      <c r="C16" s="2864">
        <v>0</v>
      </c>
      <c r="D16" s="2865"/>
    </row>
    <row r="17" spans="1:5">
      <c r="A17" s="231"/>
      <c r="B17" s="232"/>
      <c r="C17" s="2864">
        <v>0</v>
      </c>
      <c r="D17" s="2865"/>
    </row>
    <row r="18" spans="1:5">
      <c r="A18" s="231"/>
      <c r="B18" s="232"/>
      <c r="C18" s="2864">
        <v>0</v>
      </c>
      <c r="D18" s="2865"/>
    </row>
    <row r="19" spans="1:5" ht="13.5" customHeight="1" thickBot="1">
      <c r="A19" s="231"/>
      <c r="B19" s="232"/>
      <c r="C19" s="2864">
        <v>0</v>
      </c>
      <c r="D19" s="2866"/>
    </row>
    <row r="20" spans="1:5" ht="12.95">
      <c r="A20" s="245"/>
      <c r="B20" s="1244" t="s">
        <v>778</v>
      </c>
      <c r="C20" s="2164">
        <f>SUM(C16:C19)</f>
        <v>0</v>
      </c>
      <c r="D20" s="2867" cm="1">
        <f t="array" ref="D20">_xlfn.XLOOKUP($B$3,'FS-TXIX Income Statement '!$C$5:$F$5,_xlfn.XLOOKUP("40310-01",'FS-TXIX Income Statement '!$A$11:$A$200,'FS-TXIX Income Statement '!$C$11:$F$200),0)</f>
        <v>0</v>
      </c>
      <c r="E20" s="238" t="str">
        <f>IF(OR(C20=0,D20=0),"",IF(ROUND(C20,0)&lt;&gt;ROUND(D20,0),"Total Amount does not match the Income Statement. Correction Required",""))</f>
        <v/>
      </c>
    </row>
    <row r="21" spans="1:5" ht="13.5" thickBot="1">
      <c r="A21" s="246"/>
      <c r="B21" s="1245" t="s">
        <v>780</v>
      </c>
      <c r="C21" s="2862">
        <f>C14+C20</f>
        <v>0</v>
      </c>
      <c r="D21" s="2165">
        <f>D14+D20</f>
        <v>0</v>
      </c>
    </row>
    <row r="22" spans="1:5" s="436" customFormat="1" ht="12.95" thickBot="1">
      <c r="C22" s="437"/>
    </row>
    <row r="23" spans="1:5" ht="13.5" thickBot="1">
      <c r="A23" s="3127" t="s">
        <v>823</v>
      </c>
      <c r="B23" s="3128"/>
      <c r="C23" s="707" t="s">
        <v>502</v>
      </c>
      <c r="D23" s="2857" t="s">
        <v>54</v>
      </c>
    </row>
    <row r="24" spans="1:5" ht="12.95">
      <c r="A24" s="895" t="s">
        <v>824</v>
      </c>
      <c r="B24" s="894"/>
      <c r="C24" s="896"/>
      <c r="D24" s="2863" t="s">
        <v>715</v>
      </c>
    </row>
    <row r="25" spans="1:5">
      <c r="A25" s="231"/>
      <c r="B25" s="232"/>
      <c r="C25" s="2864">
        <v>0</v>
      </c>
      <c r="D25" s="2865"/>
    </row>
    <row r="26" spans="1:5">
      <c r="A26" s="231"/>
      <c r="B26" s="232"/>
      <c r="C26" s="2864">
        <v>0</v>
      </c>
      <c r="D26" s="2865"/>
    </row>
    <row r="27" spans="1:5">
      <c r="A27" s="231"/>
      <c r="B27" s="232"/>
      <c r="C27" s="2864">
        <v>0</v>
      </c>
      <c r="D27" s="2865"/>
    </row>
    <row r="28" spans="1:5" ht="13.5" customHeight="1" thickBot="1">
      <c r="A28" s="231"/>
      <c r="B28" s="232"/>
      <c r="C28" s="2864">
        <v>0</v>
      </c>
      <c r="D28" s="2866"/>
    </row>
    <row r="29" spans="1:5" ht="13.5" thickBot="1">
      <c r="A29" s="244"/>
      <c r="B29" s="1243" t="s">
        <v>778</v>
      </c>
      <c r="C29" s="1553">
        <f>SUM(C25:C28)</f>
        <v>0</v>
      </c>
      <c r="D29" s="2165" cm="1">
        <f t="array" ref="D29">_xlfn.XLOOKUP($B$3,'FS-TXIX Income Statement '!$C$5:$F$5,_xlfn.XLOOKUP("50225-01",'FS-TXIX Income Statement '!$A$11:$A$200,'FS-TXIX Income Statement '!$C$11:$F$200),0)</f>
        <v>0</v>
      </c>
      <c r="E29" s="238" t="str">
        <f>IF(OR(C29=0,D29=0),"",IF(ROUND(C29,0)&lt;&gt;ROUND(D29,0),"Total Amount does not match the Income Statement. Correction Required",""))</f>
        <v/>
      </c>
    </row>
    <row r="30" spans="1:5" ht="12.95">
      <c r="A30" s="895" t="s">
        <v>825</v>
      </c>
      <c r="B30" s="894"/>
      <c r="C30" s="2868"/>
      <c r="D30" s="2765"/>
    </row>
    <row r="31" spans="1:5">
      <c r="A31" s="231"/>
      <c r="B31" s="232"/>
      <c r="C31" s="2869">
        <v>0</v>
      </c>
      <c r="D31" s="2766"/>
    </row>
    <row r="32" spans="1:5">
      <c r="A32" s="231"/>
      <c r="B32" s="232"/>
      <c r="C32" s="2869">
        <v>0</v>
      </c>
      <c r="D32" s="2766"/>
    </row>
    <row r="33" spans="1:5">
      <c r="A33" s="231"/>
      <c r="B33" s="232"/>
      <c r="C33" s="2869">
        <v>0</v>
      </c>
      <c r="D33" s="2766"/>
    </row>
    <row r="34" spans="1:5" ht="13.5" customHeight="1" thickBot="1">
      <c r="A34" s="231"/>
      <c r="B34" s="232"/>
      <c r="C34" s="2869">
        <v>0</v>
      </c>
      <c r="D34" s="2767"/>
    </row>
    <row r="35" spans="1:5" ht="13.5" thickBot="1">
      <c r="A35" s="244"/>
      <c r="B35" s="1243" t="s">
        <v>778</v>
      </c>
      <c r="C35" s="1553">
        <f>SUM(C31:C34)</f>
        <v>0</v>
      </c>
      <c r="D35" s="2165" cm="1">
        <f t="array" ref="D35">_xlfn.XLOOKUP($B$3,'FS-TXIX Income Statement '!$C$5:$F$5,_xlfn.XLOOKUP("50370-01",'FS-TXIX Income Statement '!$A$11:$A$200,'FS-TXIX Income Statement '!$C$11:$F$200),0)</f>
        <v>0</v>
      </c>
      <c r="E35" s="238" t="str">
        <f>IF(OR(C35=0,D35=0),"",IF(ROUND(C35,0)&lt;&gt;ROUND(D35,0),"Total Amount does not match the Income Statement. Correction Required",""))</f>
        <v/>
      </c>
    </row>
    <row r="36" spans="1:5" ht="12.95">
      <c r="A36" s="895" t="s">
        <v>826</v>
      </c>
      <c r="B36" s="894"/>
      <c r="C36" s="2868"/>
      <c r="D36" s="2765"/>
    </row>
    <row r="37" spans="1:5">
      <c r="A37" s="231"/>
      <c r="B37" s="232"/>
      <c r="C37" s="2869">
        <v>0</v>
      </c>
      <c r="D37" s="2766"/>
    </row>
    <row r="38" spans="1:5">
      <c r="A38" s="231"/>
      <c r="B38" s="232"/>
      <c r="C38" s="2869">
        <v>0</v>
      </c>
      <c r="D38" s="2766"/>
    </row>
    <row r="39" spans="1:5">
      <c r="A39" s="231"/>
      <c r="B39" s="232"/>
      <c r="C39" s="2869">
        <v>0</v>
      </c>
      <c r="D39" s="2766"/>
    </row>
    <row r="40" spans="1:5" ht="13.5" customHeight="1" thickBot="1">
      <c r="A40" s="231"/>
      <c r="B40" s="232"/>
      <c r="C40" s="2869">
        <v>0</v>
      </c>
      <c r="D40" s="2767"/>
    </row>
    <row r="41" spans="1:5" ht="13.5" thickBot="1">
      <c r="A41" s="244"/>
      <c r="B41" s="1243" t="s">
        <v>778</v>
      </c>
      <c r="C41" s="1553">
        <f>SUM(C37:C40)</f>
        <v>0</v>
      </c>
      <c r="D41" s="2165" cm="1">
        <f t="array" ref="D41">_xlfn.XLOOKUP($B$3,'FS-TXIX Income Statement '!$C$5:$F$5,_xlfn.XLOOKUP("60105-15",'FS-TXIX Income Statement '!$A$11:$A$200,'FS-TXIX Income Statement '!$C$11:$F$200),0)</f>
        <v>0</v>
      </c>
      <c r="E41" s="238" t="str">
        <f>IF(OR(C41=0,D41=0),"",IF(ROUND(C41,0)&lt;&gt;ROUND(D41,0),"Total Amount does not match the Income Statement. Correction Required",""))</f>
        <v/>
      </c>
    </row>
    <row r="42" spans="1:5" ht="12.95">
      <c r="A42" s="895" t="s">
        <v>827</v>
      </c>
      <c r="B42" s="894"/>
      <c r="C42" s="2868"/>
      <c r="D42" s="2765"/>
    </row>
    <row r="43" spans="1:5">
      <c r="A43" s="231"/>
      <c r="B43" s="232"/>
      <c r="C43" s="2869">
        <v>0</v>
      </c>
      <c r="D43" s="2766"/>
    </row>
    <row r="44" spans="1:5">
      <c r="A44" s="231"/>
      <c r="B44" s="232"/>
      <c r="C44" s="2869">
        <v>0</v>
      </c>
      <c r="D44" s="2766"/>
    </row>
    <row r="45" spans="1:5">
      <c r="A45" s="231"/>
      <c r="B45" s="232"/>
      <c r="C45" s="2869">
        <v>0</v>
      </c>
      <c r="D45" s="2766"/>
    </row>
    <row r="46" spans="1:5" ht="13.5" customHeight="1" thickBot="1">
      <c r="A46" s="231"/>
      <c r="B46" s="232"/>
      <c r="C46" s="2869">
        <v>0</v>
      </c>
      <c r="D46" s="2767"/>
    </row>
    <row r="47" spans="1:5" ht="13.5" customHeight="1" thickBot="1">
      <c r="A47" s="244"/>
      <c r="B47" s="1243" t="s">
        <v>778</v>
      </c>
      <c r="C47" s="1553">
        <f>SUM(C43:C46)</f>
        <v>0</v>
      </c>
      <c r="D47" s="2165" cm="1">
        <f t="array" ref="D47">_xlfn.XLOOKUP($B$3,'FS-TXIX Income Statement '!$C$5:$F$5,_xlfn.XLOOKUP("60405-45",'FS-TXIX Income Statement '!$A$11:$A$200,'FS-TXIX Income Statement '!$C$11:$F$200),0)</f>
        <v>0</v>
      </c>
      <c r="E47" s="238" t="str">
        <f>IF(OR(C47=0,D47=0),"",IF(ROUND(C47,0)&lt;&gt;ROUND(D47,0),"Total Amount does not match the Income Statement. Correction Required",""))</f>
        <v/>
      </c>
    </row>
    <row r="48" spans="1:5" ht="12.95">
      <c r="A48" s="895" t="s">
        <v>828</v>
      </c>
      <c r="B48" s="894"/>
      <c r="C48" s="2868"/>
      <c r="D48" s="2765"/>
    </row>
    <row r="49" spans="1:5">
      <c r="A49" s="231"/>
      <c r="B49" s="232"/>
      <c r="C49" s="2869">
        <v>0</v>
      </c>
      <c r="D49" s="2766"/>
    </row>
    <row r="50" spans="1:5">
      <c r="A50" s="231"/>
      <c r="B50" s="232"/>
      <c r="C50" s="2869">
        <v>0</v>
      </c>
      <c r="D50" s="2766"/>
    </row>
    <row r="51" spans="1:5">
      <c r="A51" s="231"/>
      <c r="B51" s="232"/>
      <c r="C51" s="2869">
        <v>0</v>
      </c>
      <c r="D51" s="2766"/>
    </row>
    <row r="52" spans="1:5" ht="12.95" thickBot="1">
      <c r="A52" s="231"/>
      <c r="B52" s="232"/>
      <c r="C52" s="2869">
        <v>0</v>
      </c>
      <c r="D52" s="2767"/>
    </row>
    <row r="53" spans="1:5" ht="13.5" thickBot="1">
      <c r="A53" s="270"/>
      <c r="B53" s="1243" t="s">
        <v>778</v>
      </c>
      <c r="C53" s="1553">
        <f>SUM(C49:C52)</f>
        <v>0</v>
      </c>
      <c r="D53" s="2165" cm="1">
        <f t="array" ref="D53">_xlfn.XLOOKUP($B$3,'FS-TXIX Income Statement '!$C$5:$F$5,_xlfn.XLOOKUP("61105-01",'FS-TXIX Income Statement '!$A$11:$A$200,'FS-TXIX Income Statement '!$C$11:$F$200),0)</f>
        <v>0</v>
      </c>
      <c r="E53" s="238" t="str">
        <f>IF(OR(C53=0,D53=0),"",IF(ROUND(C53,0)&lt;&gt;ROUND(D53,0),"Total Amount does not match the Income Statement. Correction Required",""))</f>
        <v/>
      </c>
    </row>
    <row r="54" spans="1:5" ht="12.95">
      <c r="A54" s="895" t="s">
        <v>829</v>
      </c>
      <c r="B54" s="894"/>
      <c r="C54" s="2868"/>
      <c r="D54" s="2765"/>
    </row>
    <row r="55" spans="1:5">
      <c r="A55" s="231"/>
      <c r="B55" s="232"/>
      <c r="C55" s="2869">
        <v>0</v>
      </c>
      <c r="D55" s="2766"/>
    </row>
    <row r="56" spans="1:5">
      <c r="A56" s="231"/>
      <c r="B56" s="232"/>
      <c r="C56" s="2869">
        <v>0</v>
      </c>
      <c r="D56" s="2766"/>
    </row>
    <row r="57" spans="1:5">
      <c r="A57" s="231"/>
      <c r="B57" s="232"/>
      <c r="C57" s="2869">
        <v>0</v>
      </c>
      <c r="D57" s="2766"/>
    </row>
    <row r="58" spans="1:5" ht="13.5" customHeight="1" thickBot="1">
      <c r="A58" s="231"/>
      <c r="B58" s="232"/>
      <c r="C58" s="2869">
        <v>0</v>
      </c>
      <c r="D58" s="2767"/>
    </row>
    <row r="59" spans="1:5" ht="13.5" thickBot="1">
      <c r="A59" s="244"/>
      <c r="B59" s="1243" t="s">
        <v>778</v>
      </c>
      <c r="C59" s="2164">
        <f>SUM(C55:C58)</f>
        <v>0</v>
      </c>
      <c r="D59" s="2164" cm="1">
        <f t="array" ref="D59">_xlfn.XLOOKUP($B$3,'FS-TXIX Income Statement '!$C$5:$F$5,_xlfn.XLOOKUP("83005-01",'FS-TXIX Income Statement '!$A$11:$A$200,'FS-TXIX Income Statement '!$C$11:$F$200),0)</f>
        <v>0</v>
      </c>
      <c r="E59" s="238" t="str">
        <f>IF(OR(C59=0,D59=0),"",IF(ROUND(C59,0)&lt;&gt;ROUND(D59,0),"Total Amount does not match the Income Statement. Correction Required",""))</f>
        <v/>
      </c>
    </row>
    <row r="60" spans="1:5" ht="13.5" thickBot="1">
      <c r="A60" s="246"/>
      <c r="B60" s="1245" t="s">
        <v>780</v>
      </c>
      <c r="C60" s="2165">
        <f>C29+C35+C41+C47+C59+C53</f>
        <v>0</v>
      </c>
      <c r="D60" s="2165">
        <f>D29+D35+D41+D47+D59+D53</f>
        <v>0</v>
      </c>
    </row>
    <row r="62" spans="1:5">
      <c r="A62" s="247"/>
      <c r="C62" s="248"/>
    </row>
  </sheetData>
  <mergeCells count="2">
    <mergeCell ref="A8:B8"/>
    <mergeCell ref="A23:B23"/>
  </mergeCells>
  <conditionalFormatting sqref="E14">
    <cfRule type="containsText" dxfId="42" priority="9" operator="containsText" text="Correction Required">
      <formula>NOT(ISERROR(SEARCH("Correction Required",E14)))</formula>
    </cfRule>
  </conditionalFormatting>
  <conditionalFormatting sqref="E20">
    <cfRule type="containsText" dxfId="41" priority="7" operator="containsText" text="Correction Required">
      <formula>NOT(ISERROR(SEARCH("Correction Required",E20)))</formula>
    </cfRule>
  </conditionalFormatting>
  <conditionalFormatting sqref="E29">
    <cfRule type="containsText" dxfId="40" priority="6" operator="containsText" text="Correction Required">
      <formula>NOT(ISERROR(SEARCH("Correction Required",E29)))</formula>
    </cfRule>
  </conditionalFormatting>
  <conditionalFormatting sqref="E35">
    <cfRule type="containsText" dxfId="39" priority="5" operator="containsText" text="Correction Required">
      <formula>NOT(ISERROR(SEARCH("Correction Required",E35)))</formula>
    </cfRule>
  </conditionalFormatting>
  <conditionalFormatting sqref="E41">
    <cfRule type="containsText" dxfId="38" priority="4" operator="containsText" text="Correction Required">
      <formula>NOT(ISERROR(SEARCH("Correction Required",E41)))</formula>
    </cfRule>
  </conditionalFormatting>
  <conditionalFormatting sqref="E47">
    <cfRule type="containsText" dxfId="37" priority="3" operator="containsText" text="Correction Required">
      <formula>NOT(ISERROR(SEARCH("Correction Required",E47)))</formula>
    </cfRule>
  </conditionalFormatting>
  <conditionalFormatting sqref="E53">
    <cfRule type="containsText" dxfId="36" priority="2" operator="containsText" text="Correction Required">
      <formula>NOT(ISERROR(SEARCH("Correction Required",E53)))</formula>
    </cfRule>
  </conditionalFormatting>
  <conditionalFormatting sqref="E59">
    <cfRule type="containsText" dxfId="35" priority="1" operator="containsText" text="Correction Required">
      <formula>NOT(ISERROR(SEARCH("Correction Required",E59)))</formula>
    </cfRule>
  </conditionalFormatting>
  <printOptions gridLinesSet="0"/>
  <pageMargins left="0.22" right="0.17" top="0.3" bottom="1" header="0.17" footer="0.5"/>
  <pageSetup scale="78" orientation="portrait" r:id="rId1"/>
  <headerFooter alignWithMargins="0">
    <oddFooter>&amp;L&amp;Z&amp;F&amp;A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8189-4243-40E5-88B5-966593B26C44}">
  <dimension ref="A1:L74"/>
  <sheetViews>
    <sheetView showGridLines="0" topLeftCell="A13" zoomScaleNormal="100" workbookViewId="0">
      <selection activeCell="C49" sqref="C49"/>
    </sheetView>
  </sheetViews>
  <sheetFormatPr defaultColWidth="9.140625" defaultRowHeight="12.95"/>
  <cols>
    <col min="1" max="1" width="16.42578125" style="27" bestFit="1" customWidth="1"/>
    <col min="2" max="2" width="53.28515625" style="27" customWidth="1"/>
    <col min="3" max="6" width="15.7109375" style="27" customWidth="1"/>
    <col min="7" max="7" width="15.7109375" style="2223" customWidth="1"/>
    <col min="8" max="16384" width="9.140625" style="2223"/>
  </cols>
  <sheetData>
    <row r="1" spans="1:7" ht="13.5" thickBot="1">
      <c r="A1" s="708" t="s">
        <v>830</v>
      </c>
      <c r="B1" s="681"/>
      <c r="C1" s="681"/>
      <c r="D1" s="681"/>
      <c r="E1" s="681"/>
      <c r="F1" s="681"/>
      <c r="G1" s="709"/>
    </row>
    <row r="2" spans="1:7">
      <c r="A2" s="51" t="s">
        <v>36</v>
      </c>
      <c r="B2" s="2" t="str">
        <f>'FS-Balance Sheet C-1'!B4</f>
        <v>Arizona Complete Health</v>
      </c>
      <c r="C2" s="15"/>
      <c r="D2" s="15"/>
      <c r="E2" s="15"/>
      <c r="F2" s="15"/>
      <c r="G2" s="151"/>
    </row>
    <row r="3" spans="1:7" ht="13.5" thickBot="1">
      <c r="A3" s="51" t="s">
        <v>659</v>
      </c>
      <c r="B3" s="644" t="str">
        <f>'FS-Balance Sheet C-1'!B5</f>
        <v>mm/dd/yyyy</v>
      </c>
      <c r="C3" s="15"/>
      <c r="D3" s="15"/>
      <c r="E3" s="15"/>
      <c r="F3" s="15"/>
      <c r="G3" s="151"/>
    </row>
    <row r="4" spans="1:7" s="27" customFormat="1" ht="15" thickBot="1">
      <c r="A4"/>
      <c r="B4" s="42"/>
      <c r="C4" s="837" t="s">
        <v>40</v>
      </c>
      <c r="D4" s="2163" t="str">
        <f>'Instructions &amp; Audit Report B'!C19</f>
        <v>mm/dd/yyyy</v>
      </c>
      <c r="E4" s="838"/>
      <c r="F4" s="838"/>
      <c r="G4" s="839"/>
    </row>
    <row r="5" spans="1:7">
      <c r="A5" s="2243"/>
      <c r="B5" s="1318" t="s">
        <v>831</v>
      </c>
      <c r="C5" s="2317" t="s">
        <v>64</v>
      </c>
      <c r="D5" s="2320" t="s">
        <v>65</v>
      </c>
      <c r="E5" s="2320" t="s">
        <v>66</v>
      </c>
      <c r="F5" s="2224" t="s">
        <v>67</v>
      </c>
      <c r="G5" s="771" t="s">
        <v>182</v>
      </c>
    </row>
    <row r="6" spans="1:7" ht="13.5" thickBot="1">
      <c r="A6" s="2244"/>
      <c r="B6" s="2245" t="s">
        <v>832</v>
      </c>
      <c r="C6" s="2269" t="str">
        <f>IFERROR(EOMONTH(D6,-3),"mm/dd/yyyy")</f>
        <v>mm/dd/yyyy</v>
      </c>
      <c r="D6" s="2269" t="str">
        <f>IFERROR(EOMONTH(E6,-3),"mm/dd/yyyy")</f>
        <v>mm/dd/yyyy</v>
      </c>
      <c r="E6" s="2269" t="str">
        <f>IFERROR(EOMONTH(F6,-3),"mm/dd/yyyy")</f>
        <v>mm/dd/yyyy</v>
      </c>
      <c r="F6" s="2162" t="str">
        <f>D4</f>
        <v>mm/dd/yyyy</v>
      </c>
      <c r="G6" s="888" t="str">
        <f>D4</f>
        <v>mm/dd/yyyy</v>
      </c>
    </row>
    <row r="7" spans="1:7" s="157" customFormat="1">
      <c r="A7" s="156"/>
      <c r="B7" s="648"/>
      <c r="C7" s="2318"/>
      <c r="D7" s="2318"/>
      <c r="E7" s="2318"/>
      <c r="F7" s="445"/>
      <c r="G7" s="2225"/>
    </row>
    <row r="8" spans="1:7" s="157" customFormat="1">
      <c r="A8" s="156"/>
      <c r="B8" s="234" t="s">
        <v>407</v>
      </c>
      <c r="C8" s="2319"/>
      <c r="D8" s="2319"/>
      <c r="E8" s="2319"/>
      <c r="F8" s="445"/>
      <c r="G8" s="2226"/>
    </row>
    <row r="9" spans="1:7">
      <c r="A9" s="262" t="s">
        <v>185</v>
      </c>
      <c r="B9" s="2228" t="s">
        <v>186</v>
      </c>
      <c r="C9" s="2787">
        <v>0</v>
      </c>
      <c r="D9" s="2787">
        <v>0</v>
      </c>
      <c r="E9" s="2787">
        <v>0</v>
      </c>
      <c r="F9" s="2788">
        <v>0</v>
      </c>
      <c r="G9" s="2227">
        <f>SUM(C9:F9)</f>
        <v>0</v>
      </c>
    </row>
    <row r="10" spans="1:7" ht="13.5" thickBot="1">
      <c r="A10" s="2241"/>
      <c r="B10" s="2242"/>
      <c r="C10" s="2789"/>
      <c r="D10" s="2789"/>
      <c r="E10" s="2789"/>
      <c r="F10" s="2790"/>
      <c r="G10" s="2227"/>
    </row>
    <row r="11" spans="1:7" ht="13.5" thickBot="1">
      <c r="A11" s="266">
        <v>49999</v>
      </c>
      <c r="B11" s="2229" t="s">
        <v>833</v>
      </c>
      <c r="C11" s="2791">
        <v>0</v>
      </c>
      <c r="D11" s="2791">
        <v>0</v>
      </c>
      <c r="E11" s="2791">
        <v>0</v>
      </c>
      <c r="F11" s="2792">
        <v>0</v>
      </c>
      <c r="G11" s="348">
        <f>SUM(C11:F11)</f>
        <v>0</v>
      </c>
    </row>
    <row r="12" spans="1:7">
      <c r="A12" s="259"/>
      <c r="B12" s="2230" t="s">
        <v>207</v>
      </c>
      <c r="C12" s="2793"/>
      <c r="D12" s="2793"/>
      <c r="E12" s="2793"/>
      <c r="F12" s="2794"/>
      <c r="G12" s="2231"/>
    </row>
    <row r="13" spans="1:7">
      <c r="A13" s="259"/>
      <c r="B13" s="2230"/>
      <c r="C13" s="2793"/>
      <c r="D13" s="2793"/>
      <c r="E13" s="2793"/>
      <c r="F13" s="2794"/>
      <c r="G13" s="2231"/>
    </row>
    <row r="14" spans="1:7">
      <c r="A14" s="259">
        <v>50199</v>
      </c>
      <c r="B14" s="143" t="s">
        <v>211</v>
      </c>
      <c r="C14" s="2795">
        <v>0</v>
      </c>
      <c r="D14" s="2795">
        <v>0</v>
      </c>
      <c r="E14" s="2795">
        <v>0</v>
      </c>
      <c r="F14" s="2796">
        <v>0</v>
      </c>
      <c r="G14" s="1151">
        <f>SUM(C14:F14)</f>
        <v>0</v>
      </c>
    </row>
    <row r="15" spans="1:7">
      <c r="A15" s="259">
        <v>50299</v>
      </c>
      <c r="B15" s="143" t="s">
        <v>221</v>
      </c>
      <c r="C15" s="2795">
        <v>0</v>
      </c>
      <c r="D15" s="2795">
        <v>0</v>
      </c>
      <c r="E15" s="2795">
        <v>0</v>
      </c>
      <c r="F15" s="2796">
        <v>0</v>
      </c>
      <c r="G15" s="1151">
        <f>SUM(C15:F15)</f>
        <v>0</v>
      </c>
    </row>
    <row r="16" spans="1:7" ht="13.5" thickBot="1">
      <c r="A16" s="259">
        <v>50399</v>
      </c>
      <c r="B16" s="143" t="s">
        <v>248</v>
      </c>
      <c r="C16" s="2795">
        <v>0</v>
      </c>
      <c r="D16" s="2795">
        <v>0</v>
      </c>
      <c r="E16" s="2795">
        <v>0</v>
      </c>
      <c r="F16" s="2796">
        <v>0</v>
      </c>
      <c r="G16" s="1151">
        <f>SUM(C16:F16)</f>
        <v>0</v>
      </c>
    </row>
    <row r="17" spans="1:7" ht="13.5" thickBot="1">
      <c r="A17" s="266">
        <v>59999</v>
      </c>
      <c r="B17" s="2229" t="s">
        <v>249</v>
      </c>
      <c r="C17" s="2797">
        <f>SUM(C14:C16)</f>
        <v>0</v>
      </c>
      <c r="D17" s="2798">
        <f>SUM(D14:D16)</f>
        <v>0</v>
      </c>
      <c r="E17" s="2798">
        <f>SUM(E14:E16)</f>
        <v>0</v>
      </c>
      <c r="F17" s="2799">
        <f>SUM(F14:F16)</f>
        <v>0</v>
      </c>
      <c r="G17" s="348">
        <f>G14+G15+G16</f>
        <v>0</v>
      </c>
    </row>
    <row r="18" spans="1:7">
      <c r="A18" s="194"/>
      <c r="B18" s="331" t="s">
        <v>250</v>
      </c>
      <c r="C18" s="2800"/>
      <c r="D18" s="2800"/>
      <c r="E18" s="2800"/>
      <c r="F18" s="2801"/>
      <c r="G18" s="2232"/>
    </row>
    <row r="19" spans="1:7">
      <c r="A19" s="194"/>
      <c r="B19" s="331"/>
      <c r="C19" s="2800"/>
      <c r="D19" s="2800"/>
      <c r="E19" s="2800"/>
      <c r="F19" s="2801"/>
      <c r="G19" s="2232"/>
    </row>
    <row r="20" spans="1:7">
      <c r="A20" s="43">
        <v>60199</v>
      </c>
      <c r="B20" s="236" t="s">
        <v>258</v>
      </c>
      <c r="C20" s="2795">
        <v>0</v>
      </c>
      <c r="D20" s="2795">
        <v>0</v>
      </c>
      <c r="E20" s="2795">
        <v>0</v>
      </c>
      <c r="F20" s="2796">
        <v>0</v>
      </c>
      <c r="G20" s="1151">
        <f t="shared" ref="G20:G32" si="0">SUM(C20:F20)</f>
        <v>0</v>
      </c>
    </row>
    <row r="21" spans="1:7">
      <c r="A21" s="43">
        <v>60299</v>
      </c>
      <c r="B21" s="236" t="s">
        <v>268</v>
      </c>
      <c r="C21" s="2795">
        <v>0</v>
      </c>
      <c r="D21" s="2795">
        <v>0</v>
      </c>
      <c r="E21" s="2795">
        <v>0</v>
      </c>
      <c r="F21" s="2796">
        <v>0</v>
      </c>
      <c r="G21" s="1151">
        <f t="shared" si="0"/>
        <v>0</v>
      </c>
    </row>
    <row r="22" spans="1:7">
      <c r="A22" s="43">
        <v>60399</v>
      </c>
      <c r="B22" s="236" t="s">
        <v>272</v>
      </c>
      <c r="C22" s="2795">
        <v>0</v>
      </c>
      <c r="D22" s="2795">
        <v>0</v>
      </c>
      <c r="E22" s="2795">
        <v>0</v>
      </c>
      <c r="F22" s="2796">
        <v>0</v>
      </c>
      <c r="G22" s="1151">
        <f t="shared" si="0"/>
        <v>0</v>
      </c>
    </row>
    <row r="23" spans="1:7">
      <c r="A23" s="43">
        <v>60499</v>
      </c>
      <c r="B23" s="236" t="s">
        <v>282</v>
      </c>
      <c r="C23" s="2795">
        <v>0</v>
      </c>
      <c r="D23" s="2795">
        <v>0</v>
      </c>
      <c r="E23" s="2795">
        <v>0</v>
      </c>
      <c r="F23" s="2796">
        <v>0</v>
      </c>
      <c r="G23" s="1151">
        <f t="shared" si="0"/>
        <v>0</v>
      </c>
    </row>
    <row r="24" spans="1:7">
      <c r="A24" s="43">
        <v>60599</v>
      </c>
      <c r="B24" s="236" t="s">
        <v>290</v>
      </c>
      <c r="C24" s="2795">
        <v>0</v>
      </c>
      <c r="D24" s="2795">
        <v>0</v>
      </c>
      <c r="E24" s="2795">
        <v>0</v>
      </c>
      <c r="F24" s="2796">
        <v>0</v>
      </c>
      <c r="G24" s="1151">
        <f t="shared" si="0"/>
        <v>0</v>
      </c>
    </row>
    <row r="25" spans="1:7">
      <c r="A25" s="43">
        <v>60699</v>
      </c>
      <c r="B25" s="236" t="s">
        <v>300</v>
      </c>
      <c r="C25" s="2795">
        <v>0</v>
      </c>
      <c r="D25" s="2795">
        <v>0</v>
      </c>
      <c r="E25" s="2795">
        <v>0</v>
      </c>
      <c r="F25" s="2796">
        <v>0</v>
      </c>
      <c r="G25" s="1151">
        <f t="shared" si="0"/>
        <v>0</v>
      </c>
    </row>
    <row r="26" spans="1:7">
      <c r="A26" s="43">
        <v>60799</v>
      </c>
      <c r="B26" s="236" t="s">
        <v>306</v>
      </c>
      <c r="C26" s="2795">
        <v>0</v>
      </c>
      <c r="D26" s="2795">
        <v>0</v>
      </c>
      <c r="E26" s="2795">
        <v>0</v>
      </c>
      <c r="F26" s="2796">
        <v>0</v>
      </c>
      <c r="G26" s="1151">
        <f t="shared" si="0"/>
        <v>0</v>
      </c>
    </row>
    <row r="27" spans="1:7">
      <c r="A27" s="43">
        <v>60899</v>
      </c>
      <c r="B27" s="236" t="s">
        <v>314</v>
      </c>
      <c r="C27" s="2795">
        <v>0</v>
      </c>
      <c r="D27" s="2795">
        <v>0</v>
      </c>
      <c r="E27" s="2795">
        <v>0</v>
      </c>
      <c r="F27" s="2796">
        <v>0</v>
      </c>
      <c r="G27" s="1151">
        <f t="shared" si="0"/>
        <v>0</v>
      </c>
    </row>
    <row r="28" spans="1:7">
      <c r="A28" s="43">
        <v>60999</v>
      </c>
      <c r="B28" s="236" t="s">
        <v>442</v>
      </c>
      <c r="C28" s="2795">
        <v>0</v>
      </c>
      <c r="D28" s="2795">
        <v>0</v>
      </c>
      <c r="E28" s="2795">
        <v>0</v>
      </c>
      <c r="F28" s="2796">
        <v>0</v>
      </c>
      <c r="G28" s="1151">
        <f t="shared" si="0"/>
        <v>0</v>
      </c>
    </row>
    <row r="29" spans="1:7">
      <c r="A29" s="43">
        <v>61099</v>
      </c>
      <c r="B29" s="236" t="s">
        <v>834</v>
      </c>
      <c r="C29" s="2795">
        <v>0</v>
      </c>
      <c r="D29" s="2795">
        <v>0</v>
      </c>
      <c r="E29" s="2795">
        <v>0</v>
      </c>
      <c r="F29" s="2796">
        <v>0</v>
      </c>
      <c r="G29" s="1151">
        <f t="shared" si="0"/>
        <v>0</v>
      </c>
    </row>
    <row r="30" spans="1:7">
      <c r="A30" s="43" t="s">
        <v>318</v>
      </c>
      <c r="B30" s="236" t="s">
        <v>319</v>
      </c>
      <c r="C30" s="2795">
        <v>0</v>
      </c>
      <c r="D30" s="2795">
        <v>0</v>
      </c>
      <c r="E30" s="2795">
        <v>0</v>
      </c>
      <c r="F30" s="2796">
        <v>0</v>
      </c>
      <c r="G30" s="1151">
        <f t="shared" si="0"/>
        <v>0</v>
      </c>
    </row>
    <row r="31" spans="1:7">
      <c r="A31" s="43" t="s">
        <v>320</v>
      </c>
      <c r="B31" s="236" t="s">
        <v>835</v>
      </c>
      <c r="C31" s="2795">
        <v>0</v>
      </c>
      <c r="D31" s="2795">
        <v>0</v>
      </c>
      <c r="E31" s="2795">
        <v>0</v>
      </c>
      <c r="F31" s="2796">
        <v>0</v>
      </c>
      <c r="G31" s="1151">
        <f t="shared" si="0"/>
        <v>0</v>
      </c>
    </row>
    <row r="32" spans="1:7" ht="13.5" thickBot="1">
      <c r="A32" s="43" t="s">
        <v>322</v>
      </c>
      <c r="B32" s="236" t="s">
        <v>836</v>
      </c>
      <c r="C32" s="2795">
        <v>0</v>
      </c>
      <c r="D32" s="2795">
        <v>0</v>
      </c>
      <c r="E32" s="2795">
        <v>0</v>
      </c>
      <c r="F32" s="2796">
        <v>0</v>
      </c>
      <c r="G32" s="1151">
        <f t="shared" si="0"/>
        <v>0</v>
      </c>
    </row>
    <row r="33" spans="1:7" ht="13.5" thickBot="1">
      <c r="A33" s="414">
        <v>61299</v>
      </c>
      <c r="B33" s="346" t="s">
        <v>446</v>
      </c>
      <c r="C33" s="2797">
        <f>SUM(C20:C32)</f>
        <v>0</v>
      </c>
      <c r="D33" s="2798">
        <f>SUM(D20:D32)</f>
        <v>0</v>
      </c>
      <c r="E33" s="2798">
        <f>SUM(E20:E32)</f>
        <v>0</v>
      </c>
      <c r="F33" s="2802">
        <f>SUM(F20:F32)</f>
        <v>0</v>
      </c>
      <c r="G33" s="2233">
        <f>SUM(G20:G32)</f>
        <v>0</v>
      </c>
    </row>
    <row r="34" spans="1:7" ht="13.5" thickBot="1">
      <c r="A34" s="43" t="s">
        <v>447</v>
      </c>
      <c r="B34" s="236" t="s">
        <v>837</v>
      </c>
      <c r="C34" s="2795">
        <v>0</v>
      </c>
      <c r="D34" s="2795">
        <v>0</v>
      </c>
      <c r="E34" s="2795">
        <v>0</v>
      </c>
      <c r="F34" s="2796">
        <v>0</v>
      </c>
      <c r="G34" s="1151">
        <f>SUM(C34:F34)</f>
        <v>0</v>
      </c>
    </row>
    <row r="35" spans="1:7">
      <c r="A35" s="415">
        <v>69998</v>
      </c>
      <c r="B35" s="350" t="s">
        <v>324</v>
      </c>
      <c r="C35" s="2803">
        <f>C33+C34</f>
        <v>0</v>
      </c>
      <c r="D35" s="2803">
        <f>D33+D34</f>
        <v>0</v>
      </c>
      <c r="E35" s="2803">
        <f t="shared" ref="E35:F35" si="1">E33+E34</f>
        <v>0</v>
      </c>
      <c r="F35" s="2804">
        <f t="shared" si="1"/>
        <v>0</v>
      </c>
      <c r="G35" s="2234">
        <f>G33+G34</f>
        <v>0</v>
      </c>
    </row>
    <row r="36" spans="1:7" ht="13.5" thickBot="1">
      <c r="A36" s="419">
        <v>69999</v>
      </c>
      <c r="B36" s="336" t="s">
        <v>325</v>
      </c>
      <c r="C36" s="2805">
        <f>C35+C17</f>
        <v>0</v>
      </c>
      <c r="D36" s="2805">
        <f>D35+D17</f>
        <v>0</v>
      </c>
      <c r="E36" s="2805">
        <f>E35+E17</f>
        <v>0</v>
      </c>
      <c r="F36" s="2806">
        <f>F35+F17</f>
        <v>0</v>
      </c>
      <c r="G36" s="2235">
        <f>G35+G17</f>
        <v>0</v>
      </c>
    </row>
    <row r="37" spans="1:7">
      <c r="A37" s="262" t="s">
        <v>838</v>
      </c>
      <c r="B37" s="2228"/>
      <c r="C37" s="2789"/>
      <c r="D37" s="2789"/>
      <c r="E37" s="2789"/>
      <c r="F37" s="2790"/>
      <c r="G37" s="1151"/>
    </row>
    <row r="38" spans="1:7">
      <c r="A38" s="259" t="s">
        <v>327</v>
      </c>
      <c r="B38" s="143" t="s">
        <v>328</v>
      </c>
      <c r="C38" s="2795">
        <v>0</v>
      </c>
      <c r="D38" s="2795">
        <v>0</v>
      </c>
      <c r="E38" s="2795">
        <v>0</v>
      </c>
      <c r="F38" s="2807">
        <v>0</v>
      </c>
      <c r="G38" s="1151">
        <f>SUM(C38:F38)</f>
        <v>0</v>
      </c>
    </row>
    <row r="39" spans="1:7">
      <c r="A39" s="259" t="s">
        <v>329</v>
      </c>
      <c r="B39" s="143" t="s">
        <v>330</v>
      </c>
      <c r="C39" s="2795">
        <v>0</v>
      </c>
      <c r="D39" s="2795">
        <v>0</v>
      </c>
      <c r="E39" s="2795">
        <v>0</v>
      </c>
      <c r="F39" s="2807">
        <v>0</v>
      </c>
      <c r="G39" s="1151">
        <f t="shared" ref="G39:G42" si="2">SUM(C39:F39)</f>
        <v>0</v>
      </c>
    </row>
    <row r="40" spans="1:7">
      <c r="A40" s="259" t="s">
        <v>331</v>
      </c>
      <c r="B40" s="143" t="s">
        <v>332</v>
      </c>
      <c r="C40" s="2795">
        <v>0</v>
      </c>
      <c r="D40" s="2795">
        <v>0</v>
      </c>
      <c r="E40" s="2795">
        <v>0</v>
      </c>
      <c r="F40" s="2807">
        <v>0</v>
      </c>
      <c r="G40" s="1151">
        <f t="shared" si="2"/>
        <v>0</v>
      </c>
    </row>
    <row r="41" spans="1:7">
      <c r="A41" s="259" t="s">
        <v>333</v>
      </c>
      <c r="B41" s="143" t="s">
        <v>657</v>
      </c>
      <c r="C41" s="2795">
        <v>0</v>
      </c>
      <c r="D41" s="2795">
        <v>0</v>
      </c>
      <c r="E41" s="2795">
        <v>0</v>
      </c>
      <c r="F41" s="2807">
        <v>0</v>
      </c>
      <c r="G41" s="1151">
        <f t="shared" si="2"/>
        <v>0</v>
      </c>
    </row>
    <row r="42" spans="1:7" ht="13.5" thickBot="1">
      <c r="A42" s="259" t="s">
        <v>335</v>
      </c>
      <c r="B42" s="143" t="s">
        <v>336</v>
      </c>
      <c r="C42" s="2795">
        <v>0</v>
      </c>
      <c r="D42" s="2795">
        <v>0</v>
      </c>
      <c r="E42" s="2795">
        <v>0</v>
      </c>
      <c r="F42" s="2807">
        <v>0</v>
      </c>
      <c r="G42" s="1151">
        <f t="shared" si="2"/>
        <v>0</v>
      </c>
    </row>
    <row r="43" spans="1:7" ht="13.5" thickBot="1">
      <c r="A43" s="266">
        <v>85999</v>
      </c>
      <c r="B43" s="2229" t="s">
        <v>337</v>
      </c>
      <c r="C43" s="2797">
        <f>SUM(C36:C42)</f>
        <v>0</v>
      </c>
      <c r="D43" s="2798">
        <f>SUM(D36:D42)</f>
        <v>0</v>
      </c>
      <c r="E43" s="2798">
        <f>SUM(E36:E42)</f>
        <v>0</v>
      </c>
      <c r="F43" s="2802">
        <f>SUM(F36:F42)</f>
        <v>0</v>
      </c>
      <c r="G43" s="348">
        <f>SUM(G36:G42)</f>
        <v>0</v>
      </c>
    </row>
    <row r="44" spans="1:7" ht="13.5" thickBot="1">
      <c r="A44" s="259"/>
      <c r="B44" s="143"/>
      <c r="C44" s="2808"/>
      <c r="D44" s="2808"/>
      <c r="E44" s="2808"/>
      <c r="F44" s="2809"/>
      <c r="G44" s="820"/>
    </row>
    <row r="45" spans="1:7" ht="13.5" thickBot="1">
      <c r="A45" s="266">
        <v>84999</v>
      </c>
      <c r="B45" s="2229" t="s">
        <v>379</v>
      </c>
      <c r="C45" s="2810">
        <v>0</v>
      </c>
      <c r="D45" s="2791">
        <v>0</v>
      </c>
      <c r="E45" s="2791">
        <v>0</v>
      </c>
      <c r="F45" s="2792">
        <v>0</v>
      </c>
      <c r="G45" s="348">
        <f>SUM(C45:F45)</f>
        <v>0</v>
      </c>
    </row>
    <row r="46" spans="1:7" ht="13.5" thickBot="1">
      <c r="A46" s="259"/>
      <c r="B46" s="143"/>
      <c r="C46" s="2808"/>
      <c r="D46" s="2808"/>
      <c r="E46" s="2808"/>
      <c r="F46" s="2809"/>
      <c r="G46" s="1151"/>
    </row>
    <row r="47" spans="1:7" ht="13.5" thickBot="1">
      <c r="A47" s="266">
        <v>86999</v>
      </c>
      <c r="B47" s="2229" t="s">
        <v>380</v>
      </c>
      <c r="C47" s="2797">
        <f>C43+C45</f>
        <v>0</v>
      </c>
      <c r="D47" s="2798">
        <f>D43+D45</f>
        <v>0</v>
      </c>
      <c r="E47" s="2798">
        <f t="shared" ref="E47:F47" si="3">E43+E45</f>
        <v>0</v>
      </c>
      <c r="F47" s="2802">
        <f t="shared" si="3"/>
        <v>0</v>
      </c>
      <c r="G47" s="348">
        <f>G43+G45</f>
        <v>0</v>
      </c>
    </row>
    <row r="48" spans="1:7">
      <c r="A48" s="259"/>
      <c r="B48" s="143"/>
      <c r="C48" s="2808"/>
      <c r="D48" s="2808"/>
      <c r="E48" s="2808"/>
      <c r="F48" s="2809"/>
      <c r="G48" s="1151"/>
    </row>
    <row r="49" spans="1:12">
      <c r="A49" s="1308">
        <v>87999</v>
      </c>
      <c r="B49" s="505" t="s">
        <v>381</v>
      </c>
      <c r="C49" s="2811">
        <f>C11-C47</f>
        <v>0</v>
      </c>
      <c r="D49" s="2811">
        <f>D11-D47</f>
        <v>0</v>
      </c>
      <c r="E49" s="2811">
        <f>E11-E47</f>
        <v>0</v>
      </c>
      <c r="F49" s="2812">
        <f>F11-F47</f>
        <v>0</v>
      </c>
      <c r="G49" s="1155">
        <f>+G11-G47</f>
        <v>0</v>
      </c>
    </row>
    <row r="50" spans="1:12">
      <c r="A50" s="43" t="s">
        <v>382</v>
      </c>
      <c r="B50" s="236" t="s">
        <v>383</v>
      </c>
      <c r="C50" s="2795">
        <v>0</v>
      </c>
      <c r="D50" s="2795">
        <v>0</v>
      </c>
      <c r="E50" s="2795">
        <v>0</v>
      </c>
      <c r="F50" s="2807">
        <v>0</v>
      </c>
      <c r="G50" s="1151">
        <f t="shared" ref="G50:G55" si="4">SUM(C50:F50)</f>
        <v>0</v>
      </c>
    </row>
    <row r="51" spans="1:12">
      <c r="A51" s="43" t="s">
        <v>384</v>
      </c>
      <c r="B51" s="236" t="s">
        <v>385</v>
      </c>
      <c r="C51" s="2795">
        <v>0</v>
      </c>
      <c r="D51" s="2795">
        <v>0</v>
      </c>
      <c r="E51" s="2795">
        <v>0</v>
      </c>
      <c r="F51" s="2807">
        <v>0</v>
      </c>
      <c r="G51" s="1151">
        <f t="shared" si="4"/>
        <v>0</v>
      </c>
    </row>
    <row r="52" spans="1:12">
      <c r="A52" s="1308">
        <v>88999</v>
      </c>
      <c r="B52" s="505" t="s">
        <v>386</v>
      </c>
      <c r="C52" s="2811">
        <f>SUM(C50:C51)</f>
        <v>0</v>
      </c>
      <c r="D52" s="2811">
        <f>SUM(D50:D51)</f>
        <v>0</v>
      </c>
      <c r="E52" s="2811">
        <f t="shared" ref="E52:F52" si="5">SUM(E50:E51)</f>
        <v>0</v>
      </c>
      <c r="F52" s="2812">
        <f t="shared" si="5"/>
        <v>0</v>
      </c>
      <c r="G52" s="1155">
        <f>SUM(G50:G51)</f>
        <v>0</v>
      </c>
    </row>
    <row r="53" spans="1:12">
      <c r="A53" s="1308">
        <v>89999</v>
      </c>
      <c r="B53" s="505" t="s">
        <v>387</v>
      </c>
      <c r="C53" s="2811">
        <f>C49+C52</f>
        <v>0</v>
      </c>
      <c r="D53" s="2811">
        <f>D49+D52</f>
        <v>0</v>
      </c>
      <c r="E53" s="2811">
        <f t="shared" ref="E53:F53" si="6">E49+E52</f>
        <v>0</v>
      </c>
      <c r="F53" s="2812">
        <f t="shared" si="6"/>
        <v>0</v>
      </c>
      <c r="G53" s="1155">
        <f>G49+G52</f>
        <v>0</v>
      </c>
    </row>
    <row r="54" spans="1:12">
      <c r="A54" s="259" t="s">
        <v>388</v>
      </c>
      <c r="B54" s="143" t="s">
        <v>389</v>
      </c>
      <c r="C54" s="2795">
        <v>0</v>
      </c>
      <c r="D54" s="2795">
        <v>0</v>
      </c>
      <c r="E54" s="2795">
        <v>0</v>
      </c>
      <c r="F54" s="2807">
        <v>0</v>
      </c>
      <c r="G54" s="1151">
        <f t="shared" si="4"/>
        <v>0</v>
      </c>
    </row>
    <row r="55" spans="1:12">
      <c r="A55" s="259" t="s">
        <v>390</v>
      </c>
      <c r="B55" s="143" t="s">
        <v>391</v>
      </c>
      <c r="C55" s="2795">
        <v>0</v>
      </c>
      <c r="D55" s="2795">
        <v>0</v>
      </c>
      <c r="E55" s="2795">
        <v>0</v>
      </c>
      <c r="F55" s="2807">
        <v>0</v>
      </c>
      <c r="G55" s="1151">
        <f t="shared" si="4"/>
        <v>0</v>
      </c>
    </row>
    <row r="56" spans="1:12" ht="13.5" thickBot="1">
      <c r="A56" s="259"/>
      <c r="B56" s="143"/>
      <c r="C56" s="2808"/>
      <c r="D56" s="2808"/>
      <c r="E56" s="2808"/>
      <c r="F56" s="2809"/>
      <c r="G56" s="820"/>
    </row>
    <row r="57" spans="1:12" ht="13.5" thickBot="1">
      <c r="A57" s="266">
        <v>99999</v>
      </c>
      <c r="B57" s="2229" t="s">
        <v>392</v>
      </c>
      <c r="C57" s="2797">
        <f>C53-C54-C55</f>
        <v>0</v>
      </c>
      <c r="D57" s="2798">
        <f>D53-D54-D55</f>
        <v>0</v>
      </c>
      <c r="E57" s="2798">
        <f t="shared" ref="E57:F57" si="7">E53-E54-E55</f>
        <v>0</v>
      </c>
      <c r="F57" s="2802">
        <f t="shared" si="7"/>
        <v>0</v>
      </c>
      <c r="G57" s="348">
        <f>SUM(G53-G54-G55)</f>
        <v>0</v>
      </c>
      <c r="L57" s="2"/>
    </row>
    <row r="58" spans="1:12">
      <c r="A58" s="265"/>
      <c r="B58" s="2236"/>
      <c r="C58" s="2808"/>
      <c r="D58" s="2808"/>
      <c r="E58" s="2808"/>
      <c r="F58" s="2809"/>
      <c r="G58" s="2237"/>
      <c r="L58" s="1"/>
    </row>
    <row r="59" spans="1:12" s="27" customFormat="1">
      <c r="A59" s="259" t="s">
        <v>393</v>
      </c>
      <c r="B59" s="143" t="s">
        <v>394</v>
      </c>
      <c r="C59" s="2795">
        <v>0</v>
      </c>
      <c r="D59" s="2795">
        <v>0</v>
      </c>
      <c r="E59" s="2795">
        <v>0</v>
      </c>
      <c r="F59" s="2807">
        <v>0</v>
      </c>
      <c r="G59" s="1151">
        <f t="shared" ref="G59:G62" si="8">SUM(C59:F59)</f>
        <v>0</v>
      </c>
      <c r="L59" s="1"/>
    </row>
    <row r="60" spans="1:12">
      <c r="A60" s="259" t="s">
        <v>395</v>
      </c>
      <c r="B60" s="143" t="s">
        <v>396</v>
      </c>
      <c r="C60" s="2795">
        <v>0</v>
      </c>
      <c r="D60" s="2795">
        <v>0</v>
      </c>
      <c r="E60" s="2795">
        <v>0</v>
      </c>
      <c r="F60" s="2807">
        <v>0</v>
      </c>
      <c r="G60" s="1151">
        <f t="shared" si="8"/>
        <v>0</v>
      </c>
      <c r="L60" s="2"/>
    </row>
    <row r="61" spans="1:12">
      <c r="A61" s="259" t="s">
        <v>397</v>
      </c>
      <c r="B61" s="143" t="s">
        <v>398</v>
      </c>
      <c r="C61" s="2795">
        <v>0</v>
      </c>
      <c r="D61" s="2795">
        <v>0</v>
      </c>
      <c r="E61" s="2795">
        <v>0</v>
      </c>
      <c r="F61" s="2807">
        <v>0</v>
      </c>
      <c r="G61" s="1151">
        <f t="shared" si="8"/>
        <v>0</v>
      </c>
      <c r="L61" s="2"/>
    </row>
    <row r="62" spans="1:12">
      <c r="A62" s="259" t="s">
        <v>399</v>
      </c>
      <c r="B62" s="143" t="s">
        <v>400</v>
      </c>
      <c r="C62" s="2795">
        <v>0</v>
      </c>
      <c r="D62" s="2795">
        <v>0</v>
      </c>
      <c r="E62" s="2795">
        <v>0</v>
      </c>
      <c r="F62" s="2807">
        <v>0</v>
      </c>
      <c r="G62" s="1151">
        <f t="shared" si="8"/>
        <v>0</v>
      </c>
    </row>
    <row r="63" spans="1:12" ht="13.5" thickBot="1">
      <c r="A63" s="259"/>
      <c r="B63" s="2238"/>
      <c r="C63" s="2808"/>
      <c r="D63" s="2808"/>
      <c r="E63" s="2808"/>
      <c r="F63" s="2809"/>
      <c r="G63" s="2239"/>
    </row>
    <row r="64" spans="1:12" s="27" customFormat="1" ht="13.5" thickBot="1">
      <c r="A64" s="266">
        <v>999999</v>
      </c>
      <c r="B64" s="346" t="s">
        <v>839</v>
      </c>
      <c r="C64" s="2798">
        <f>C57-C59-C60-C61-C62</f>
        <v>0</v>
      </c>
      <c r="D64" s="2798">
        <f>D57-D59-D60-D61-D62</f>
        <v>0</v>
      </c>
      <c r="E64" s="2798">
        <f t="shared" ref="E64:F64" si="9">E57-E59-E60-E61-E62</f>
        <v>0</v>
      </c>
      <c r="F64" s="2802">
        <f t="shared" si="9"/>
        <v>0</v>
      </c>
      <c r="G64" s="2240">
        <f>+G57-G59-G60-G61-G62</f>
        <v>0</v>
      </c>
    </row>
    <row r="65" spans="7:7" s="27" customFormat="1" ht="12.6"/>
    <row r="66" spans="7:7" s="27" customFormat="1" ht="12.6"/>
    <row r="67" spans="7:7" s="27" customFormat="1">
      <c r="G67" s="2223"/>
    </row>
    <row r="68" spans="7:7" s="27" customFormat="1">
      <c r="G68" s="2223"/>
    </row>
    <row r="72" spans="7:7" s="27" customFormat="1">
      <c r="G72" s="2223"/>
    </row>
    <row r="73" spans="7:7" s="27" customFormat="1">
      <c r="G73" s="2223"/>
    </row>
    <row r="74" spans="7:7" s="27" customFormat="1">
      <c r="G74" s="2223"/>
    </row>
  </sheetData>
  <pageMargins left="0.7" right="0.7" top="0.75" bottom="0.75" header="0.3" footer="0.3"/>
  <pageSetup orientation="portrait" horizontalDpi="1200" verticalDpi="1200" r:id="rId1"/>
  <ignoredErrors>
    <ignoredError sqref="G3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4A6FE-1833-4252-B4A5-242C39BE7282}">
  <dimension ref="A1:N153"/>
  <sheetViews>
    <sheetView showGridLines="0" zoomScale="98" zoomScaleNormal="98" workbookViewId="0">
      <pane xSplit="2" ySplit="4" topLeftCell="C108" activePane="bottomRight" state="frozen"/>
      <selection pane="bottomRight" activeCell="C128" sqref="C128"/>
      <selection pane="bottomLeft" activeCell="A5" sqref="A5"/>
      <selection pane="topRight" activeCell="C1" sqref="C1"/>
    </sheetView>
  </sheetViews>
  <sheetFormatPr defaultColWidth="9.140625" defaultRowHeight="12.6"/>
  <cols>
    <col min="1" max="1" width="18" style="27" bestFit="1" customWidth="1"/>
    <col min="2" max="2" width="64.140625" style="27" bestFit="1" customWidth="1"/>
    <col min="3" max="5" width="20.7109375" style="158" customWidth="1"/>
    <col min="6" max="6" width="20.7109375" style="27" customWidth="1"/>
    <col min="7" max="14" width="20.7109375" style="158" customWidth="1"/>
    <col min="15" max="16384" width="9.140625" style="158"/>
  </cols>
  <sheetData>
    <row r="1" spans="1:14" ht="14.45" thickBot="1">
      <c r="A1" s="710" t="s">
        <v>830</v>
      </c>
      <c r="B1" s="711"/>
      <c r="C1" s="149"/>
      <c r="D1" s="149"/>
      <c r="E1" s="149"/>
      <c r="F1" s="149"/>
      <c r="G1" s="149"/>
      <c r="H1" s="150"/>
      <c r="I1" s="150"/>
      <c r="J1" s="150"/>
      <c r="K1" s="150"/>
      <c r="L1" s="149"/>
      <c r="M1" s="149"/>
      <c r="N1" s="149"/>
    </row>
    <row r="2" spans="1:14" ht="12.95">
      <c r="A2" s="51" t="s">
        <v>36</v>
      </c>
      <c r="B2" s="2" t="str">
        <f>'FS-Balance Sheet C-1'!B4</f>
        <v>Arizona Complete Health</v>
      </c>
      <c r="C2" s="151"/>
      <c r="D2" s="152"/>
      <c r="E2" s="152"/>
      <c r="F2" s="152"/>
      <c r="G2" s="152"/>
      <c r="H2" s="152"/>
      <c r="I2" s="152"/>
      <c r="J2" s="152"/>
      <c r="K2" s="152"/>
      <c r="L2" s="153"/>
      <c r="M2" s="152"/>
      <c r="N2" s="154"/>
    </row>
    <row r="3" spans="1:14" ht="13.5" thickBot="1">
      <c r="A3" s="51" t="s">
        <v>659</v>
      </c>
      <c r="B3" s="566" t="str">
        <f>'FS-Balance Sheet C-1'!B5</f>
        <v>mm/dd/yyyy</v>
      </c>
      <c r="C3" s="151"/>
      <c r="D3" s="152"/>
      <c r="E3" s="152"/>
      <c r="F3" s="152"/>
      <c r="G3" s="152"/>
      <c r="H3" s="152"/>
      <c r="I3" s="152"/>
      <c r="J3" s="152"/>
      <c r="K3" s="152"/>
      <c r="L3" s="153"/>
      <c r="M3" s="152"/>
      <c r="N3" s="153"/>
    </row>
    <row r="4" spans="1:14" s="27" customFormat="1" ht="26.45" thickBot="1">
      <c r="A4" s="712"/>
      <c r="B4" s="713" t="s">
        <v>840</v>
      </c>
      <c r="C4" s="714" t="s">
        <v>841</v>
      </c>
      <c r="D4" s="714" t="s">
        <v>842</v>
      </c>
      <c r="E4" s="714" t="s">
        <v>843</v>
      </c>
      <c r="F4" s="714" t="s">
        <v>844</v>
      </c>
      <c r="G4" s="714" t="s">
        <v>845</v>
      </c>
      <c r="H4" s="714" t="s">
        <v>846</v>
      </c>
      <c r="I4" s="714" t="s">
        <v>847</v>
      </c>
      <c r="J4" s="714" t="s">
        <v>848</v>
      </c>
      <c r="K4" s="715" t="s">
        <v>849</v>
      </c>
      <c r="L4" s="714" t="s">
        <v>850</v>
      </c>
      <c r="M4" s="714" t="s">
        <v>851</v>
      </c>
      <c r="N4" s="716" t="s">
        <v>852</v>
      </c>
    </row>
    <row r="5" spans="1:14" ht="12.95">
      <c r="A5" s="160"/>
      <c r="B5" s="233" t="s">
        <v>853</v>
      </c>
      <c r="C5" s="444"/>
      <c r="D5" s="444"/>
      <c r="E5" s="444"/>
      <c r="F5" s="193"/>
      <c r="G5" s="444"/>
      <c r="H5" s="444"/>
      <c r="I5" s="444"/>
      <c r="J5" s="444"/>
      <c r="K5" s="444"/>
      <c r="L5" s="898"/>
      <c r="M5" s="647"/>
      <c r="N5" s="898"/>
    </row>
    <row r="6" spans="1:14" ht="12.95">
      <c r="A6" s="142"/>
      <c r="B6" s="234" t="s">
        <v>407</v>
      </c>
      <c r="C6" s="444"/>
      <c r="D6" s="444"/>
      <c r="E6" s="444"/>
      <c r="F6" s="193"/>
      <c r="G6" s="444"/>
      <c r="H6" s="444"/>
      <c r="I6" s="444"/>
      <c r="J6" s="444"/>
      <c r="K6" s="444"/>
      <c r="L6" s="899"/>
      <c r="M6" s="442"/>
      <c r="N6" s="899"/>
    </row>
    <row r="7" spans="1:14" s="157" customFormat="1" ht="12.95">
      <c r="A7" s="156"/>
      <c r="B7" s="648"/>
      <c r="C7" s="326"/>
      <c r="D7" s="326"/>
      <c r="E7" s="326"/>
      <c r="F7" s="280"/>
      <c r="G7" s="326"/>
      <c r="H7" s="326"/>
      <c r="I7" s="326"/>
      <c r="J7" s="326"/>
      <c r="K7" s="326"/>
      <c r="L7" s="900"/>
      <c r="M7" s="448"/>
      <c r="N7" s="900"/>
    </row>
    <row r="8" spans="1:14" s="157" customFormat="1" ht="12.95">
      <c r="A8" s="156"/>
      <c r="B8" s="648"/>
      <c r="C8" s="450"/>
      <c r="D8" s="450"/>
      <c r="E8" s="450"/>
      <c r="F8" s="282"/>
      <c r="G8" s="450"/>
      <c r="H8" s="450"/>
      <c r="I8" s="450"/>
      <c r="J8" s="450"/>
      <c r="K8" s="450"/>
      <c r="L8" s="900"/>
      <c r="M8" s="448"/>
      <c r="N8" s="900"/>
    </row>
    <row r="9" spans="1:14" ht="12.95">
      <c r="A9" s="194" t="s">
        <v>185</v>
      </c>
      <c r="B9" s="329" t="s">
        <v>186</v>
      </c>
      <c r="C9" s="957">
        <f>North!C9+South!C9+Central!C9</f>
        <v>0</v>
      </c>
      <c r="D9" s="958">
        <f>North!D9+South!D9+Central!D9</f>
        <v>0</v>
      </c>
      <c r="E9" s="958">
        <f>North!E9+South!E9+Central!E9</f>
        <v>0</v>
      </c>
      <c r="F9" s="958">
        <f>North!F9+South!F9+Central!F9</f>
        <v>0</v>
      </c>
      <c r="G9" s="958">
        <f>North!G9+South!G9+Central!G9</f>
        <v>0</v>
      </c>
      <c r="H9" s="958">
        <f>North!H9+South!H9+Central!H9</f>
        <v>0</v>
      </c>
      <c r="I9" s="958">
        <f>North!I9+South!I9+Central!I9</f>
        <v>0</v>
      </c>
      <c r="J9" s="958">
        <f>North!J9+South!J9+Central!J9</f>
        <v>0</v>
      </c>
      <c r="K9" s="958">
        <f>North!K9+South!K9+Central!K9</f>
        <v>0</v>
      </c>
      <c r="L9" s="959">
        <f>North!L9+South!L9+Central!L9</f>
        <v>0</v>
      </c>
      <c r="M9" s="960">
        <f>North!M9+South!M9+Central!M9</f>
        <v>0</v>
      </c>
      <c r="N9" s="959">
        <f>+L9+M9</f>
        <v>0</v>
      </c>
    </row>
    <row r="10" spans="1:14" ht="12.95">
      <c r="A10" s="43"/>
      <c r="B10" s="331" t="s">
        <v>187</v>
      </c>
      <c r="C10" s="961"/>
      <c r="D10" s="961"/>
      <c r="E10" s="961"/>
      <c r="F10" s="961"/>
      <c r="G10" s="961"/>
      <c r="H10" s="961"/>
      <c r="I10" s="961"/>
      <c r="J10" s="961"/>
      <c r="K10" s="961"/>
      <c r="L10" s="962"/>
      <c r="M10" s="963"/>
      <c r="N10" s="962"/>
    </row>
    <row r="11" spans="1:14" ht="12.95">
      <c r="A11" s="43" t="s">
        <v>188</v>
      </c>
      <c r="B11" s="236" t="s">
        <v>189</v>
      </c>
      <c r="C11" s="961">
        <f>North!C11+South!C11+Central!C11</f>
        <v>0</v>
      </c>
      <c r="D11" s="961">
        <f>North!D11+South!D11+Central!D11</f>
        <v>0</v>
      </c>
      <c r="E11" s="961">
        <f>North!E11+South!E11+Central!E11</f>
        <v>0</v>
      </c>
      <c r="F11" s="961">
        <f>North!F11+South!F11+Central!F11</f>
        <v>0</v>
      </c>
      <c r="G11" s="961">
        <f>North!G11+South!G11+Central!G11</f>
        <v>0</v>
      </c>
      <c r="H11" s="961">
        <f>North!H11+South!H11+Central!H11</f>
        <v>0</v>
      </c>
      <c r="I11" s="961">
        <f>North!I11+South!I11+Central!I11</f>
        <v>0</v>
      </c>
      <c r="J11" s="961">
        <f>North!J11+South!J11+Central!J11</f>
        <v>0</v>
      </c>
      <c r="K11" s="961">
        <f>North!K11+South!K11+Central!K11</f>
        <v>0</v>
      </c>
      <c r="L11" s="962">
        <f>SUM(C11:K11)</f>
        <v>0</v>
      </c>
      <c r="M11" s="592">
        <f>North!M11+South!M11+Central!M11</f>
        <v>0</v>
      </c>
      <c r="N11" s="962">
        <f t="shared" ref="N11:N15" si="0">+L11+M11</f>
        <v>0</v>
      </c>
    </row>
    <row r="12" spans="1:14" ht="12.95">
      <c r="A12" s="43" t="s">
        <v>190</v>
      </c>
      <c r="B12" s="236" t="s">
        <v>191</v>
      </c>
      <c r="C12" s="961">
        <f>North!C12+South!C12+Central!C12</f>
        <v>0</v>
      </c>
      <c r="D12" s="961">
        <f>North!D12+South!D12+Central!D12</f>
        <v>0</v>
      </c>
      <c r="E12" s="961">
        <f>North!E12+South!E12+Central!E12</f>
        <v>0</v>
      </c>
      <c r="F12" s="961">
        <f>North!F12+South!F12+Central!F12</f>
        <v>0</v>
      </c>
      <c r="G12" s="961">
        <f>North!G12+South!G12+Central!G12</f>
        <v>0</v>
      </c>
      <c r="H12" s="961">
        <f>North!H12+South!H12+Central!H12</f>
        <v>0</v>
      </c>
      <c r="I12" s="961">
        <f>North!I12+South!I12+Central!I12</f>
        <v>0</v>
      </c>
      <c r="J12" s="961">
        <f>North!J12+South!J12+Central!J12</f>
        <v>0</v>
      </c>
      <c r="K12" s="961">
        <f>North!K12+South!K12+Central!K12</f>
        <v>0</v>
      </c>
      <c r="L12" s="962">
        <f t="shared" ref="L12:L15" si="1">SUM(C12:K12)</f>
        <v>0</v>
      </c>
      <c r="M12" s="592">
        <f>North!M12+South!M12+Central!M12</f>
        <v>0</v>
      </c>
      <c r="N12" s="962">
        <f t="shared" si="0"/>
        <v>0</v>
      </c>
    </row>
    <row r="13" spans="1:14" ht="12.95">
      <c r="A13" s="43" t="s">
        <v>192</v>
      </c>
      <c r="B13" s="236" t="s">
        <v>193</v>
      </c>
      <c r="C13" s="961">
        <f>North!C13+South!C13+Central!C13</f>
        <v>0</v>
      </c>
      <c r="D13" s="961">
        <f>North!D13+South!D13+Central!D13</f>
        <v>0</v>
      </c>
      <c r="E13" s="961">
        <f>North!E13+South!E13+Central!E13</f>
        <v>0</v>
      </c>
      <c r="F13" s="961">
        <f>North!F13+South!F13+Central!F13</f>
        <v>0</v>
      </c>
      <c r="G13" s="961">
        <f>North!G13+South!G13+Central!G13</f>
        <v>0</v>
      </c>
      <c r="H13" s="961">
        <f>North!H13+South!H13+Central!H13</f>
        <v>0</v>
      </c>
      <c r="I13" s="961">
        <f>North!I13+South!I13+Central!I13</f>
        <v>0</v>
      </c>
      <c r="J13" s="961">
        <f>North!J13+South!J13+Central!J13</f>
        <v>0</v>
      </c>
      <c r="K13" s="961">
        <f>North!K13+South!K13+Central!K13</f>
        <v>0</v>
      </c>
      <c r="L13" s="962">
        <f t="shared" si="1"/>
        <v>0</v>
      </c>
      <c r="M13" s="592">
        <f>North!M13+South!M13+Central!M13</f>
        <v>0</v>
      </c>
      <c r="N13" s="962">
        <f t="shared" si="0"/>
        <v>0</v>
      </c>
    </row>
    <row r="14" spans="1:14" ht="12.95">
      <c r="A14" s="43" t="s">
        <v>194</v>
      </c>
      <c r="B14" s="236" t="s">
        <v>195</v>
      </c>
      <c r="C14" s="961">
        <f>North!C14+South!C14+Central!C14</f>
        <v>0</v>
      </c>
      <c r="D14" s="961">
        <f>North!D14+South!D14+Central!D14</f>
        <v>0</v>
      </c>
      <c r="E14" s="961">
        <f>North!E14+South!E14+Central!E14</f>
        <v>0</v>
      </c>
      <c r="F14" s="961">
        <f>North!F14+South!F14+Central!F14</f>
        <v>0</v>
      </c>
      <c r="G14" s="961">
        <f>North!G14+South!G14+Central!G14</f>
        <v>0</v>
      </c>
      <c r="H14" s="961">
        <f>North!H14+South!H14+Central!H14</f>
        <v>0</v>
      </c>
      <c r="I14" s="961">
        <f>North!I14+South!I14+Central!I14</f>
        <v>0</v>
      </c>
      <c r="J14" s="961">
        <f>North!J14+South!J14+Central!J14</f>
        <v>0</v>
      </c>
      <c r="K14" s="961">
        <f>North!K14+South!K14+Central!K14</f>
        <v>0</v>
      </c>
      <c r="L14" s="962">
        <f t="shared" si="1"/>
        <v>0</v>
      </c>
      <c r="M14" s="592">
        <f>North!M14+South!M14+Central!M14</f>
        <v>0</v>
      </c>
      <c r="N14" s="962">
        <f t="shared" si="0"/>
        <v>0</v>
      </c>
    </row>
    <row r="15" spans="1:14" ht="12.95">
      <c r="A15" s="43" t="s">
        <v>196</v>
      </c>
      <c r="B15" s="236" t="s">
        <v>197</v>
      </c>
      <c r="C15" s="961">
        <f>North!C15+South!C15+Central!C15</f>
        <v>0</v>
      </c>
      <c r="D15" s="961">
        <f>North!D15+South!D15+Central!D15</f>
        <v>0</v>
      </c>
      <c r="E15" s="961">
        <f>North!E15+South!E15+Central!E15</f>
        <v>0</v>
      </c>
      <c r="F15" s="961">
        <f>North!F15+South!F15+Central!F15</f>
        <v>0</v>
      </c>
      <c r="G15" s="961">
        <f>North!G15+South!G15+Central!G15</f>
        <v>0</v>
      </c>
      <c r="H15" s="961">
        <f>North!H15+South!H15+Central!H15</f>
        <v>0</v>
      </c>
      <c r="I15" s="961">
        <f>North!I15+South!I15+Central!I15</f>
        <v>0</v>
      </c>
      <c r="J15" s="961">
        <f>North!J15+South!J15+Central!J15</f>
        <v>0</v>
      </c>
      <c r="K15" s="961">
        <f>North!K15+South!K15+Central!K15</f>
        <v>0</v>
      </c>
      <c r="L15" s="962">
        <f t="shared" si="1"/>
        <v>0</v>
      </c>
      <c r="M15" s="592">
        <f>North!M15+South!M15+Central!M15</f>
        <v>0</v>
      </c>
      <c r="N15" s="962">
        <f t="shared" si="0"/>
        <v>0</v>
      </c>
    </row>
    <row r="16" spans="1:14" ht="12.95">
      <c r="A16" s="43" t="s">
        <v>198</v>
      </c>
      <c r="B16" s="236" t="s">
        <v>199</v>
      </c>
      <c r="C16" s="961">
        <f>North!C16+South!C16+Central!C16</f>
        <v>0</v>
      </c>
      <c r="D16" s="961">
        <f>North!D16+South!D16+Central!D16</f>
        <v>0</v>
      </c>
      <c r="E16" s="961">
        <f>North!E16+South!E16+Central!E16</f>
        <v>0</v>
      </c>
      <c r="F16" s="961">
        <f>North!F16+South!F16+Central!F16</f>
        <v>0</v>
      </c>
      <c r="G16" s="961">
        <f>North!G16+South!G16+Central!G16</f>
        <v>0</v>
      </c>
      <c r="H16" s="961">
        <f>North!H16+South!H16+Central!H16</f>
        <v>0</v>
      </c>
      <c r="I16" s="961">
        <f>North!I16+South!I16+Central!I16</f>
        <v>0</v>
      </c>
      <c r="J16" s="961">
        <f>North!J16+South!J16+Central!J16</f>
        <v>0</v>
      </c>
      <c r="K16" s="961">
        <f>North!K16+South!K16+Central!K16</f>
        <v>0</v>
      </c>
      <c r="L16" s="962">
        <f t="shared" ref="L16:L19" si="2">SUM(C16:K16)</f>
        <v>0</v>
      </c>
      <c r="M16" s="592">
        <f>North!M16+South!M16+Central!M16</f>
        <v>0</v>
      </c>
      <c r="N16" s="962">
        <f t="shared" ref="N16:N19" si="3">+L16+M16</f>
        <v>0</v>
      </c>
    </row>
    <row r="17" spans="1:14" ht="12.95">
      <c r="A17" s="43" t="s">
        <v>200</v>
      </c>
      <c r="B17" s="236" t="s">
        <v>201</v>
      </c>
      <c r="C17" s="961">
        <f>North!C17+South!C17+Central!C17</f>
        <v>0</v>
      </c>
      <c r="D17" s="961">
        <f>North!D17+South!D17+Central!D17</f>
        <v>0</v>
      </c>
      <c r="E17" s="961">
        <f>North!E17+South!E17+Central!E17</f>
        <v>0</v>
      </c>
      <c r="F17" s="961">
        <f>North!F17+South!F17+Central!F17</f>
        <v>0</v>
      </c>
      <c r="G17" s="961">
        <f>North!G17+South!G17+Central!G17</f>
        <v>0</v>
      </c>
      <c r="H17" s="961">
        <f>North!H17+South!H17+Central!H17</f>
        <v>0</v>
      </c>
      <c r="I17" s="961">
        <f>North!I17+South!I17+Central!I17</f>
        <v>0</v>
      </c>
      <c r="J17" s="961">
        <f>North!J17+South!J17+Central!J17</f>
        <v>0</v>
      </c>
      <c r="K17" s="961">
        <f>North!K17+South!K17+Central!K17</f>
        <v>0</v>
      </c>
      <c r="L17" s="962">
        <f t="shared" si="2"/>
        <v>0</v>
      </c>
      <c r="M17" s="592">
        <f>North!M17+South!M17+Central!M17</f>
        <v>0</v>
      </c>
      <c r="N17" s="962">
        <f t="shared" si="3"/>
        <v>0</v>
      </c>
    </row>
    <row r="18" spans="1:14" ht="12.95">
      <c r="A18" s="43" t="s">
        <v>202</v>
      </c>
      <c r="B18" s="236" t="s">
        <v>203</v>
      </c>
      <c r="C18" s="961">
        <f>North!C18+South!C18+Central!C18</f>
        <v>0</v>
      </c>
      <c r="D18" s="961">
        <f>North!D18+South!D18+Central!D18</f>
        <v>0</v>
      </c>
      <c r="E18" s="961">
        <f>North!E18+South!E18+Central!E18</f>
        <v>0</v>
      </c>
      <c r="F18" s="961">
        <f>North!F18+South!F18+Central!F18</f>
        <v>0</v>
      </c>
      <c r="G18" s="961">
        <f>North!G18+South!G18+Central!G18</f>
        <v>0</v>
      </c>
      <c r="H18" s="961">
        <f>North!H18+South!H18+Central!H18</f>
        <v>0</v>
      </c>
      <c r="I18" s="961">
        <f>North!I18+South!I18+Central!I18</f>
        <v>0</v>
      </c>
      <c r="J18" s="961">
        <f>North!J18+South!J18+Central!J18</f>
        <v>0</v>
      </c>
      <c r="K18" s="961">
        <f>North!K18+South!K18+Central!K18</f>
        <v>0</v>
      </c>
      <c r="L18" s="962">
        <f t="shared" si="2"/>
        <v>0</v>
      </c>
      <c r="M18" s="592">
        <f>North!M18+South!M18+Central!M18</f>
        <v>0</v>
      </c>
      <c r="N18" s="962">
        <f t="shared" si="3"/>
        <v>0</v>
      </c>
    </row>
    <row r="19" spans="1:14" ht="13.5" thickBot="1">
      <c r="A19" s="43" t="s">
        <v>204</v>
      </c>
      <c r="B19" s="236" t="s">
        <v>205</v>
      </c>
      <c r="C19" s="961">
        <f>North!C19+South!C19+Central!C19</f>
        <v>0</v>
      </c>
      <c r="D19" s="961">
        <f>North!D19+South!D19+Central!D19</f>
        <v>0</v>
      </c>
      <c r="E19" s="961">
        <f>North!E19+South!E19+Central!E19</f>
        <v>0</v>
      </c>
      <c r="F19" s="961">
        <f>North!F19+South!F19+Central!F19</f>
        <v>0</v>
      </c>
      <c r="G19" s="961">
        <f>North!G19+South!G19+Central!G19</f>
        <v>0</v>
      </c>
      <c r="H19" s="961">
        <f>North!H19+South!H19+Central!H19</f>
        <v>0</v>
      </c>
      <c r="I19" s="961">
        <f>North!I19+South!I19+Central!I19</f>
        <v>0</v>
      </c>
      <c r="J19" s="961">
        <f>North!J19+South!J19+Central!J19</f>
        <v>0</v>
      </c>
      <c r="K19" s="961">
        <f>North!K19+South!K19+Central!K19</f>
        <v>0</v>
      </c>
      <c r="L19" s="962">
        <f t="shared" si="2"/>
        <v>0</v>
      </c>
      <c r="M19" s="592">
        <f>North!M19+South!M19+Central!M19</f>
        <v>0</v>
      </c>
      <c r="N19" s="962">
        <f t="shared" si="3"/>
        <v>0</v>
      </c>
    </row>
    <row r="20" spans="1:14" ht="13.5" thickBot="1">
      <c r="A20" s="414">
        <v>49999</v>
      </c>
      <c r="B20" s="346" t="s">
        <v>206</v>
      </c>
      <c r="C20" s="964">
        <f>SUM(C11:C19)</f>
        <v>0</v>
      </c>
      <c r="D20" s="964">
        <f t="shared" ref="D20:K20" si="4">SUM(D11:D19)</f>
        <v>0</v>
      </c>
      <c r="E20" s="964">
        <f t="shared" si="4"/>
        <v>0</v>
      </c>
      <c r="F20" s="964">
        <f t="shared" si="4"/>
        <v>0</v>
      </c>
      <c r="G20" s="964">
        <f t="shared" si="4"/>
        <v>0</v>
      </c>
      <c r="H20" s="964">
        <f t="shared" si="4"/>
        <v>0</v>
      </c>
      <c r="I20" s="964">
        <f t="shared" si="4"/>
        <v>0</v>
      </c>
      <c r="J20" s="964">
        <f t="shared" si="4"/>
        <v>0</v>
      </c>
      <c r="K20" s="964">
        <f t="shared" si="4"/>
        <v>0</v>
      </c>
      <c r="L20" s="965">
        <f>SUM(L11:L19)</f>
        <v>0</v>
      </c>
      <c r="M20" s="965">
        <f>SUM(M11:M19)</f>
        <v>0</v>
      </c>
      <c r="N20" s="965">
        <f>SUM(N11:N19)</f>
        <v>0</v>
      </c>
    </row>
    <row r="21" spans="1:14" ht="12.95">
      <c r="A21" s="43"/>
      <c r="B21" s="331" t="s">
        <v>207</v>
      </c>
      <c r="C21" s="966"/>
      <c r="D21" s="966"/>
      <c r="E21" s="966"/>
      <c r="F21" s="961"/>
      <c r="G21" s="966"/>
      <c r="H21" s="966"/>
      <c r="I21" s="966"/>
      <c r="J21" s="966"/>
      <c r="K21" s="966"/>
      <c r="L21" s="962"/>
      <c r="M21" s="963"/>
      <c r="N21" s="962"/>
    </row>
    <row r="22" spans="1:14" ht="12.95">
      <c r="A22" s="43"/>
      <c r="B22" s="334"/>
      <c r="C22" s="966"/>
      <c r="D22" s="966"/>
      <c r="E22" s="966"/>
      <c r="F22" s="961"/>
      <c r="G22" s="966"/>
      <c r="H22" s="966"/>
      <c r="I22" s="966"/>
      <c r="J22" s="966"/>
      <c r="K22" s="966"/>
      <c r="L22" s="962"/>
      <c r="M22" s="963"/>
      <c r="N22" s="962"/>
    </row>
    <row r="23" spans="1:14" ht="12.95">
      <c r="A23" s="43"/>
      <c r="B23" s="236" t="s">
        <v>208</v>
      </c>
      <c r="C23" s="966"/>
      <c r="D23" s="966"/>
      <c r="E23" s="966"/>
      <c r="F23" s="961"/>
      <c r="G23" s="966"/>
      <c r="H23" s="966"/>
      <c r="I23" s="966"/>
      <c r="J23" s="966"/>
      <c r="K23" s="966"/>
      <c r="L23" s="962"/>
      <c r="M23" s="963"/>
      <c r="N23" s="962"/>
    </row>
    <row r="24" spans="1:14" ht="13.5" thickBot="1">
      <c r="A24" s="43" t="s">
        <v>209</v>
      </c>
      <c r="B24" s="236" t="s">
        <v>210</v>
      </c>
      <c r="C24" s="961">
        <f>North!C24+South!C24+Central!C24</f>
        <v>0</v>
      </c>
      <c r="D24" s="961">
        <f>North!D24+South!D24+Central!D24</f>
        <v>0</v>
      </c>
      <c r="E24" s="961">
        <f>North!E24+South!E24+Central!E24</f>
        <v>0</v>
      </c>
      <c r="F24" s="961">
        <f>North!F24+South!F24+Central!F24</f>
        <v>0</v>
      </c>
      <c r="G24" s="961">
        <f>North!G24+South!G24+Central!G24</f>
        <v>0</v>
      </c>
      <c r="H24" s="961">
        <f>North!H24+South!H24+Central!H24</f>
        <v>0</v>
      </c>
      <c r="I24" s="961">
        <f>North!I24+South!I24+Central!I24</f>
        <v>0</v>
      </c>
      <c r="J24" s="961">
        <f>North!J24+South!J24+Central!J24</f>
        <v>0</v>
      </c>
      <c r="K24" s="961">
        <f>North!K24+South!K24+Central!K24</f>
        <v>0</v>
      </c>
      <c r="L24" s="962">
        <f>SUM(C24:K24)</f>
        <v>0</v>
      </c>
      <c r="M24" s="592">
        <f>North!M24+South!M24+Central!M24</f>
        <v>0</v>
      </c>
      <c r="N24" s="962">
        <f>+L24+M24</f>
        <v>0</v>
      </c>
    </row>
    <row r="25" spans="1:14" ht="13.5" thickBot="1">
      <c r="A25" s="414">
        <v>50199</v>
      </c>
      <c r="B25" s="346" t="s">
        <v>211</v>
      </c>
      <c r="C25" s="964">
        <f>SUM(C24:C24)</f>
        <v>0</v>
      </c>
      <c r="D25" s="964">
        <f t="shared" ref="D25:I25" si="5">SUM(D24:D24)</f>
        <v>0</v>
      </c>
      <c r="E25" s="964">
        <f t="shared" si="5"/>
        <v>0</v>
      </c>
      <c r="F25" s="964">
        <f t="shared" si="5"/>
        <v>0</v>
      </c>
      <c r="G25" s="964">
        <f t="shared" si="5"/>
        <v>0</v>
      </c>
      <c r="H25" s="964">
        <f t="shared" si="5"/>
        <v>0</v>
      </c>
      <c r="I25" s="964">
        <f t="shared" si="5"/>
        <v>0</v>
      </c>
      <c r="J25" s="964">
        <f t="shared" ref="J25:K25" si="6">SUM(J24:J24)</f>
        <v>0</v>
      </c>
      <c r="K25" s="964">
        <f t="shared" si="6"/>
        <v>0</v>
      </c>
      <c r="L25" s="965">
        <f>SUM(L24:L24)</f>
        <v>0</v>
      </c>
      <c r="M25" s="965">
        <f>SUM(M24:M24)</f>
        <v>0</v>
      </c>
      <c r="N25" s="965">
        <f>SUM(N24:N24)</f>
        <v>0</v>
      </c>
    </row>
    <row r="26" spans="1:14" ht="12.95">
      <c r="A26" s="43"/>
      <c r="B26" s="236" t="s">
        <v>212</v>
      </c>
      <c r="C26" s="961"/>
      <c r="D26" s="961"/>
      <c r="E26" s="961"/>
      <c r="F26" s="961"/>
      <c r="G26" s="961"/>
      <c r="H26" s="961"/>
      <c r="I26" s="961"/>
      <c r="J26" s="961"/>
      <c r="K26" s="961"/>
      <c r="L26" s="962"/>
      <c r="M26" s="592"/>
      <c r="N26" s="962"/>
    </row>
    <row r="27" spans="1:14" ht="12.95">
      <c r="A27" s="43" t="s">
        <v>213</v>
      </c>
      <c r="B27" s="236" t="s">
        <v>214</v>
      </c>
      <c r="C27" s="961">
        <f>North!C27+South!C27+Central!C27</f>
        <v>0</v>
      </c>
      <c r="D27" s="961">
        <f>North!D27+South!D27+Central!D27</f>
        <v>0</v>
      </c>
      <c r="E27" s="961">
        <f>North!E27+South!E27+Central!E27</f>
        <v>0</v>
      </c>
      <c r="F27" s="961">
        <f>North!F27+South!F27+Central!F27</f>
        <v>0</v>
      </c>
      <c r="G27" s="961">
        <f>North!G27+South!G27+Central!G27</f>
        <v>0</v>
      </c>
      <c r="H27" s="961">
        <f>North!H27+South!H27+Central!H27</f>
        <v>0</v>
      </c>
      <c r="I27" s="961">
        <f>North!I27+South!I27+Central!I27</f>
        <v>0</v>
      </c>
      <c r="J27" s="961">
        <f>North!J27+South!J27+Central!J27</f>
        <v>0</v>
      </c>
      <c r="K27" s="961">
        <f>North!K27+South!K27+Central!K27</f>
        <v>0</v>
      </c>
      <c r="L27" s="962">
        <f t="shared" ref="L27:L29" si="7">SUM(C27:K27)</f>
        <v>0</v>
      </c>
      <c r="M27" s="592">
        <f>North!M27+South!M27+Central!M27</f>
        <v>0</v>
      </c>
      <c r="N27" s="962">
        <f t="shared" ref="N27:N30" si="8">+L27+M27</f>
        <v>0</v>
      </c>
    </row>
    <row r="28" spans="1:14" ht="12.95">
      <c r="A28" s="43" t="s">
        <v>215</v>
      </c>
      <c r="B28" s="236" t="s">
        <v>216</v>
      </c>
      <c r="C28" s="961">
        <f>North!C28+South!C28+Central!C28</f>
        <v>0</v>
      </c>
      <c r="D28" s="961">
        <f>North!D28+South!D28+Central!D28</f>
        <v>0</v>
      </c>
      <c r="E28" s="961">
        <f>North!E28+South!E28+Central!E28</f>
        <v>0</v>
      </c>
      <c r="F28" s="961">
        <f>North!F28+South!F28+Central!F28</f>
        <v>0</v>
      </c>
      <c r="G28" s="961">
        <f>North!G28+South!G28+Central!G28</f>
        <v>0</v>
      </c>
      <c r="H28" s="961">
        <f>North!H28+South!H28+Central!H28</f>
        <v>0</v>
      </c>
      <c r="I28" s="961">
        <f>North!I28+South!I28+Central!I28</f>
        <v>0</v>
      </c>
      <c r="J28" s="961">
        <f>North!J28+South!J28+Central!J28</f>
        <v>0</v>
      </c>
      <c r="K28" s="961">
        <f>North!K28+South!K28+Central!K28</f>
        <v>0</v>
      </c>
      <c r="L28" s="962">
        <f t="shared" si="7"/>
        <v>0</v>
      </c>
      <c r="M28" s="592">
        <f>North!M28+South!M28+Central!M28</f>
        <v>0</v>
      </c>
      <c r="N28" s="962">
        <f t="shared" si="8"/>
        <v>0</v>
      </c>
    </row>
    <row r="29" spans="1:14" ht="12.95">
      <c r="A29" s="43" t="s">
        <v>217</v>
      </c>
      <c r="B29" s="236" t="s">
        <v>218</v>
      </c>
      <c r="C29" s="961">
        <f>North!C29+South!C29+Central!C29</f>
        <v>0</v>
      </c>
      <c r="D29" s="961">
        <f>North!D29+South!D29+Central!D29</f>
        <v>0</v>
      </c>
      <c r="E29" s="961">
        <f>North!E29+South!E29+Central!E29</f>
        <v>0</v>
      </c>
      <c r="F29" s="961">
        <f>North!F29+South!F29+Central!F29</f>
        <v>0</v>
      </c>
      <c r="G29" s="961">
        <f>North!G29+South!G29+Central!G29</f>
        <v>0</v>
      </c>
      <c r="H29" s="961">
        <f>North!H29+South!H29+Central!H29</f>
        <v>0</v>
      </c>
      <c r="I29" s="961">
        <f>North!I29+South!I29+Central!I29</f>
        <v>0</v>
      </c>
      <c r="J29" s="961">
        <f>North!J29+South!J29+Central!J29</f>
        <v>0</v>
      </c>
      <c r="K29" s="961">
        <f>North!K29+South!K29+Central!K29</f>
        <v>0</v>
      </c>
      <c r="L29" s="962">
        <f t="shared" si="7"/>
        <v>0</v>
      </c>
      <c r="M29" s="592">
        <f>North!M29+South!M29+Central!M29</f>
        <v>0</v>
      </c>
      <c r="N29" s="962">
        <f t="shared" si="8"/>
        <v>0</v>
      </c>
    </row>
    <row r="30" spans="1:14" ht="13.5" thickBot="1">
      <c r="A30" s="43" t="s">
        <v>219</v>
      </c>
      <c r="B30" s="236" t="s">
        <v>220</v>
      </c>
      <c r="C30" s="961">
        <f>North!C30+South!C30+Central!C30</f>
        <v>0</v>
      </c>
      <c r="D30" s="961">
        <f>North!D30+South!D30+Central!D30</f>
        <v>0</v>
      </c>
      <c r="E30" s="961">
        <f>North!E30+South!E30+Central!E30</f>
        <v>0</v>
      </c>
      <c r="F30" s="961">
        <f>North!F30+South!F30+Central!F30</f>
        <v>0</v>
      </c>
      <c r="G30" s="961">
        <f>North!G30+South!G30+Central!G30</f>
        <v>0</v>
      </c>
      <c r="H30" s="961">
        <f>North!H30+South!H30+Central!H30</f>
        <v>0</v>
      </c>
      <c r="I30" s="961">
        <f>North!I30+South!I30+Central!I30</f>
        <v>0</v>
      </c>
      <c r="J30" s="961">
        <f>North!J30+South!J30+Central!J30</f>
        <v>0</v>
      </c>
      <c r="K30" s="961">
        <f>North!K30+South!K30+Central!K30</f>
        <v>0</v>
      </c>
      <c r="L30" s="962">
        <f>SUM(C30:K30)</f>
        <v>0</v>
      </c>
      <c r="M30" s="592">
        <f>North!M30+South!M30+Central!M30</f>
        <v>0</v>
      </c>
      <c r="N30" s="962">
        <f t="shared" si="8"/>
        <v>0</v>
      </c>
    </row>
    <row r="31" spans="1:14" ht="13.5" thickBot="1">
      <c r="A31" s="414">
        <v>50299</v>
      </c>
      <c r="B31" s="346" t="s">
        <v>221</v>
      </c>
      <c r="C31" s="964">
        <f>SUM(C27:C30)</f>
        <v>0</v>
      </c>
      <c r="D31" s="964">
        <f t="shared" ref="D31:I31" si="9">SUM(D27:D30)</f>
        <v>0</v>
      </c>
      <c r="E31" s="964">
        <f t="shared" si="9"/>
        <v>0</v>
      </c>
      <c r="F31" s="964">
        <f t="shared" si="9"/>
        <v>0</v>
      </c>
      <c r="G31" s="964">
        <f t="shared" si="9"/>
        <v>0</v>
      </c>
      <c r="H31" s="964">
        <f t="shared" si="9"/>
        <v>0</v>
      </c>
      <c r="I31" s="964">
        <f t="shared" si="9"/>
        <v>0</v>
      </c>
      <c r="J31" s="964">
        <f t="shared" ref="J31:K31" si="10">SUM(J27:J30)</f>
        <v>0</v>
      </c>
      <c r="K31" s="964">
        <f t="shared" si="10"/>
        <v>0</v>
      </c>
      <c r="L31" s="965">
        <f>SUM(L27:L30)</f>
        <v>0</v>
      </c>
      <c r="M31" s="965">
        <f>SUM(M27:M30)</f>
        <v>0</v>
      </c>
      <c r="N31" s="965">
        <f>SUM(N27:N30)</f>
        <v>0</v>
      </c>
    </row>
    <row r="32" spans="1:14" ht="12.95">
      <c r="A32" s="43"/>
      <c r="B32" s="236" t="s">
        <v>222</v>
      </c>
      <c r="C32" s="961"/>
      <c r="D32" s="961"/>
      <c r="E32" s="961"/>
      <c r="F32" s="961"/>
      <c r="G32" s="961"/>
      <c r="H32" s="961"/>
      <c r="I32" s="961"/>
      <c r="J32" s="961"/>
      <c r="K32" s="961"/>
      <c r="L32" s="962"/>
      <c r="M32" s="592"/>
      <c r="N32" s="962"/>
    </row>
    <row r="33" spans="1:14" ht="12.95">
      <c r="A33" s="43" t="s">
        <v>223</v>
      </c>
      <c r="B33" s="236" t="s">
        <v>224</v>
      </c>
      <c r="C33" s="961">
        <f>North!C33+South!C33+Central!C33</f>
        <v>0</v>
      </c>
      <c r="D33" s="961">
        <f>North!D33+South!D33+Central!D33</f>
        <v>0</v>
      </c>
      <c r="E33" s="961">
        <f>North!E33+South!E33+Central!E33</f>
        <v>0</v>
      </c>
      <c r="F33" s="961">
        <f>North!F33+South!F33+Central!F33</f>
        <v>0</v>
      </c>
      <c r="G33" s="961">
        <f>North!G33+South!G33+Central!G33</f>
        <v>0</v>
      </c>
      <c r="H33" s="961">
        <f>North!H33+South!H33+Central!H33</f>
        <v>0</v>
      </c>
      <c r="I33" s="961">
        <f>North!I33+South!I33+Central!I33</f>
        <v>0</v>
      </c>
      <c r="J33" s="961">
        <f>North!J33+South!J33+Central!J33</f>
        <v>0</v>
      </c>
      <c r="K33" s="961">
        <f>North!K33+South!K33+Central!K33</f>
        <v>0</v>
      </c>
      <c r="L33" s="962">
        <f t="shared" ref="L33:L42" si="11">SUM(C33:K33)</f>
        <v>0</v>
      </c>
      <c r="M33" s="592">
        <f>North!M33+South!M33+Central!M33</f>
        <v>0</v>
      </c>
      <c r="N33" s="962">
        <f t="shared" ref="N33:N45" si="12">+L33+M33</f>
        <v>0</v>
      </c>
    </row>
    <row r="34" spans="1:14" ht="12.95">
      <c r="A34" s="43" t="s">
        <v>225</v>
      </c>
      <c r="B34" s="236" t="s">
        <v>226</v>
      </c>
      <c r="C34" s="961">
        <f>North!C34+South!C34+Central!C34</f>
        <v>0</v>
      </c>
      <c r="D34" s="961">
        <f>North!D34+South!D34+Central!D34</f>
        <v>0</v>
      </c>
      <c r="E34" s="961">
        <f>North!E34+South!E34+Central!E34</f>
        <v>0</v>
      </c>
      <c r="F34" s="961">
        <f>North!F34+South!F34+Central!F34</f>
        <v>0</v>
      </c>
      <c r="G34" s="961">
        <f>North!G34+South!G34+Central!G34</f>
        <v>0</v>
      </c>
      <c r="H34" s="961">
        <f>North!H34+South!H34+Central!H34</f>
        <v>0</v>
      </c>
      <c r="I34" s="961">
        <f>North!I34+South!I34+Central!I34</f>
        <v>0</v>
      </c>
      <c r="J34" s="961">
        <f>North!J34+South!J34+Central!J34</f>
        <v>0</v>
      </c>
      <c r="K34" s="961">
        <f>North!K34+South!K34+Central!K34</f>
        <v>0</v>
      </c>
      <c r="L34" s="962">
        <f t="shared" si="11"/>
        <v>0</v>
      </c>
      <c r="M34" s="592">
        <f>North!M34+South!M34+Central!M34</f>
        <v>0</v>
      </c>
      <c r="N34" s="962">
        <f t="shared" si="12"/>
        <v>0</v>
      </c>
    </row>
    <row r="35" spans="1:14" ht="12.95">
      <c r="A35" s="43" t="s">
        <v>227</v>
      </c>
      <c r="B35" s="236" t="s">
        <v>228</v>
      </c>
      <c r="C35" s="961">
        <f>North!C35+South!C35+Central!C35</f>
        <v>0</v>
      </c>
      <c r="D35" s="961">
        <f>North!D35+South!D35+Central!D35</f>
        <v>0</v>
      </c>
      <c r="E35" s="961">
        <f>North!E35+South!E35+Central!E35</f>
        <v>0</v>
      </c>
      <c r="F35" s="961">
        <f>North!F35+South!F35+Central!F35</f>
        <v>0</v>
      </c>
      <c r="G35" s="961">
        <f>North!G35+South!G35+Central!G35</f>
        <v>0</v>
      </c>
      <c r="H35" s="961">
        <f>North!H35+South!H35+Central!H35</f>
        <v>0</v>
      </c>
      <c r="I35" s="961">
        <f>North!I35+South!I35+Central!I35</f>
        <v>0</v>
      </c>
      <c r="J35" s="961">
        <f>North!J35+South!J35+Central!J35</f>
        <v>0</v>
      </c>
      <c r="K35" s="961">
        <f>North!K35+South!K35+Central!K35</f>
        <v>0</v>
      </c>
      <c r="L35" s="962">
        <f t="shared" si="11"/>
        <v>0</v>
      </c>
      <c r="M35" s="592">
        <f>North!M35+South!M35+Central!M35</f>
        <v>0</v>
      </c>
      <c r="N35" s="962">
        <f t="shared" si="12"/>
        <v>0</v>
      </c>
    </row>
    <row r="36" spans="1:14" ht="12.95">
      <c r="A36" s="43" t="s">
        <v>229</v>
      </c>
      <c r="B36" s="236" t="s">
        <v>230</v>
      </c>
      <c r="C36" s="961">
        <f>North!C36+South!C36+Central!C36</f>
        <v>0</v>
      </c>
      <c r="D36" s="961">
        <f>North!D36+South!D36+Central!D36</f>
        <v>0</v>
      </c>
      <c r="E36" s="961">
        <f>North!E36+South!E36+Central!E36</f>
        <v>0</v>
      </c>
      <c r="F36" s="961">
        <f>North!F36+South!F36+Central!F36</f>
        <v>0</v>
      </c>
      <c r="G36" s="961">
        <f>North!G36+South!G36+Central!G36</f>
        <v>0</v>
      </c>
      <c r="H36" s="961">
        <f>North!H36+South!H36+Central!H36</f>
        <v>0</v>
      </c>
      <c r="I36" s="961">
        <f>North!I36+South!I36+Central!I36</f>
        <v>0</v>
      </c>
      <c r="J36" s="961">
        <f>North!J36+South!J36+Central!J36</f>
        <v>0</v>
      </c>
      <c r="K36" s="961">
        <f>North!K36+South!K36+Central!K36</f>
        <v>0</v>
      </c>
      <c r="L36" s="962">
        <f t="shared" si="11"/>
        <v>0</v>
      </c>
      <c r="M36" s="592">
        <f>North!M36+South!M36+Central!M36</f>
        <v>0</v>
      </c>
      <c r="N36" s="962">
        <f t="shared" si="12"/>
        <v>0</v>
      </c>
    </row>
    <row r="37" spans="1:14" ht="12.95">
      <c r="A37" s="43" t="s">
        <v>231</v>
      </c>
      <c r="B37" s="236" t="s">
        <v>232</v>
      </c>
      <c r="C37" s="961">
        <f>North!C37+South!C37+Central!C37</f>
        <v>0</v>
      </c>
      <c r="D37" s="961">
        <f>North!D37+South!D37+Central!D37</f>
        <v>0</v>
      </c>
      <c r="E37" s="961">
        <f>North!E37+South!E37+Central!E37</f>
        <v>0</v>
      </c>
      <c r="F37" s="961">
        <f>North!F37+South!F37+Central!F37</f>
        <v>0</v>
      </c>
      <c r="G37" s="961">
        <f>North!G37+South!G37+Central!G37</f>
        <v>0</v>
      </c>
      <c r="H37" s="961">
        <f>North!H37+South!H37+Central!H37</f>
        <v>0</v>
      </c>
      <c r="I37" s="961">
        <f>North!I37+South!I37+Central!I37</f>
        <v>0</v>
      </c>
      <c r="J37" s="961">
        <f>North!J37+South!J37+Central!J37</f>
        <v>0</v>
      </c>
      <c r="K37" s="961">
        <f>North!K37+South!K37+Central!K37</f>
        <v>0</v>
      </c>
      <c r="L37" s="962">
        <f t="shared" si="11"/>
        <v>0</v>
      </c>
      <c r="M37" s="592">
        <f>North!M37+South!M37+Central!M37</f>
        <v>0</v>
      </c>
      <c r="N37" s="962">
        <f t="shared" si="12"/>
        <v>0</v>
      </c>
    </row>
    <row r="38" spans="1:14" ht="12.95">
      <c r="A38" s="43" t="s">
        <v>233</v>
      </c>
      <c r="B38" s="236" t="s">
        <v>234</v>
      </c>
      <c r="C38" s="961">
        <f>North!C38+South!C38+Central!C38</f>
        <v>0</v>
      </c>
      <c r="D38" s="961">
        <f>North!D38+South!D38+Central!D38</f>
        <v>0</v>
      </c>
      <c r="E38" s="961">
        <f>North!E38+South!E38+Central!E38</f>
        <v>0</v>
      </c>
      <c r="F38" s="961">
        <f>North!F38+South!F38+Central!F38</f>
        <v>0</v>
      </c>
      <c r="G38" s="961">
        <f>North!G38+South!G38+Central!G38</f>
        <v>0</v>
      </c>
      <c r="H38" s="961">
        <f>North!H38+South!H38+Central!H38</f>
        <v>0</v>
      </c>
      <c r="I38" s="961">
        <f>North!I38+South!I38+Central!I38</f>
        <v>0</v>
      </c>
      <c r="J38" s="961">
        <f>North!J38+South!J38+Central!J38</f>
        <v>0</v>
      </c>
      <c r="K38" s="961">
        <f>North!K38+South!K38+Central!K38</f>
        <v>0</v>
      </c>
      <c r="L38" s="962">
        <f t="shared" si="11"/>
        <v>0</v>
      </c>
      <c r="M38" s="592">
        <f>North!M38+South!M38+Central!M38</f>
        <v>0</v>
      </c>
      <c r="N38" s="962">
        <f t="shared" si="12"/>
        <v>0</v>
      </c>
    </row>
    <row r="39" spans="1:14" ht="12.95">
      <c r="A39" s="43" t="s">
        <v>235</v>
      </c>
      <c r="B39" s="236" t="s">
        <v>236</v>
      </c>
      <c r="C39" s="961">
        <f>North!C39+South!C39+Central!C39</f>
        <v>0</v>
      </c>
      <c r="D39" s="961">
        <f>North!D39+South!D39+Central!D39</f>
        <v>0</v>
      </c>
      <c r="E39" s="961">
        <f>North!E39+South!E39+Central!E39</f>
        <v>0</v>
      </c>
      <c r="F39" s="961">
        <f>North!F39+South!F39+Central!F39</f>
        <v>0</v>
      </c>
      <c r="G39" s="961">
        <f>North!G39+South!G39+Central!G39</f>
        <v>0</v>
      </c>
      <c r="H39" s="961">
        <f>North!H39+South!H39+Central!H39</f>
        <v>0</v>
      </c>
      <c r="I39" s="961">
        <f>North!I39+South!I39+Central!I39</f>
        <v>0</v>
      </c>
      <c r="J39" s="961">
        <f>North!J39+South!J39+Central!J39</f>
        <v>0</v>
      </c>
      <c r="K39" s="961">
        <f>North!K39+South!K39+Central!K39</f>
        <v>0</v>
      </c>
      <c r="L39" s="962">
        <f t="shared" si="11"/>
        <v>0</v>
      </c>
      <c r="M39" s="592">
        <f>North!M39+South!M39+Central!M39</f>
        <v>0</v>
      </c>
      <c r="N39" s="962">
        <f t="shared" si="12"/>
        <v>0</v>
      </c>
    </row>
    <row r="40" spans="1:14" ht="12.95">
      <c r="A40" s="43" t="s">
        <v>237</v>
      </c>
      <c r="B40" s="236" t="s">
        <v>238</v>
      </c>
      <c r="C40" s="961">
        <f>North!C40+South!C40+Central!C40</f>
        <v>0</v>
      </c>
      <c r="D40" s="961">
        <f>North!D40+South!D40+Central!D40</f>
        <v>0</v>
      </c>
      <c r="E40" s="961">
        <f>North!E40+South!E40+Central!E40</f>
        <v>0</v>
      </c>
      <c r="F40" s="961">
        <f>North!F40+South!F40+Central!F40</f>
        <v>0</v>
      </c>
      <c r="G40" s="961">
        <f>North!G40+South!G40+Central!G40</f>
        <v>0</v>
      </c>
      <c r="H40" s="961">
        <f>North!H40+South!H40+Central!H40</f>
        <v>0</v>
      </c>
      <c r="I40" s="961">
        <f>North!I40+South!I40+Central!I40</f>
        <v>0</v>
      </c>
      <c r="J40" s="961">
        <f>North!J40+South!J40+Central!J40</f>
        <v>0</v>
      </c>
      <c r="K40" s="961">
        <f>North!K40+South!K40+Central!K40</f>
        <v>0</v>
      </c>
      <c r="L40" s="962">
        <f t="shared" si="11"/>
        <v>0</v>
      </c>
      <c r="M40" s="592">
        <f>North!M40+South!M40+Central!M40</f>
        <v>0</v>
      </c>
      <c r="N40" s="962">
        <f t="shared" si="12"/>
        <v>0</v>
      </c>
    </row>
    <row r="41" spans="1:14" ht="12.95">
      <c r="A41" s="43" t="s">
        <v>239</v>
      </c>
      <c r="B41" s="236" t="s">
        <v>240</v>
      </c>
      <c r="C41" s="961">
        <f>North!C41+South!C41+Central!C41</f>
        <v>0</v>
      </c>
      <c r="D41" s="961">
        <f>North!D41+South!D41+Central!D41</f>
        <v>0</v>
      </c>
      <c r="E41" s="961">
        <f>North!E41+South!E41+Central!E41</f>
        <v>0</v>
      </c>
      <c r="F41" s="961">
        <f>North!F41+South!F41+Central!F41</f>
        <v>0</v>
      </c>
      <c r="G41" s="961">
        <f>North!G41+South!G41+Central!G41</f>
        <v>0</v>
      </c>
      <c r="H41" s="961">
        <f>North!H41+South!H41+Central!H41</f>
        <v>0</v>
      </c>
      <c r="I41" s="961">
        <f>North!I41+South!I41+Central!I41</f>
        <v>0</v>
      </c>
      <c r="J41" s="961">
        <f>North!J41+South!J41+Central!J41</f>
        <v>0</v>
      </c>
      <c r="K41" s="961">
        <f>North!K41+South!K41+Central!K41</f>
        <v>0</v>
      </c>
      <c r="L41" s="962">
        <f t="shared" si="11"/>
        <v>0</v>
      </c>
      <c r="M41" s="592">
        <f>North!M41+South!M41+Central!M41</f>
        <v>0</v>
      </c>
      <c r="N41" s="962">
        <f t="shared" si="12"/>
        <v>0</v>
      </c>
    </row>
    <row r="42" spans="1:14" ht="12.95">
      <c r="A42" s="43" t="s">
        <v>241</v>
      </c>
      <c r="B42" s="236" t="s">
        <v>242</v>
      </c>
      <c r="C42" s="961">
        <f>North!C42+South!C42+Central!C42</f>
        <v>0</v>
      </c>
      <c r="D42" s="961">
        <f>North!D42+South!D42+Central!D42</f>
        <v>0</v>
      </c>
      <c r="E42" s="961">
        <f>North!E42+South!E42+Central!E42</f>
        <v>0</v>
      </c>
      <c r="F42" s="961">
        <f>North!F42+South!F42+Central!F42</f>
        <v>0</v>
      </c>
      <c r="G42" s="961">
        <f>North!G42+South!G42+Central!G42</f>
        <v>0</v>
      </c>
      <c r="H42" s="961">
        <f>North!H42+South!H42+Central!H42</f>
        <v>0</v>
      </c>
      <c r="I42" s="961">
        <f>North!I42+South!I42+Central!I42</f>
        <v>0</v>
      </c>
      <c r="J42" s="961">
        <f>North!J42+South!J42+Central!J42</f>
        <v>0</v>
      </c>
      <c r="K42" s="961">
        <f>North!K42+South!K42+Central!K42</f>
        <v>0</v>
      </c>
      <c r="L42" s="962">
        <f t="shared" si="11"/>
        <v>0</v>
      </c>
      <c r="M42" s="592">
        <f>North!M42+South!M42+Central!M42</f>
        <v>0</v>
      </c>
      <c r="N42" s="962">
        <f t="shared" si="12"/>
        <v>0</v>
      </c>
    </row>
    <row r="43" spans="1:14" ht="12.95">
      <c r="A43" s="43" t="s">
        <v>243</v>
      </c>
      <c r="B43" s="236" t="s">
        <v>244</v>
      </c>
      <c r="C43" s="961">
        <f>North!C43+South!C43+Central!C43</f>
        <v>0</v>
      </c>
      <c r="D43" s="961">
        <f>North!D43+South!D43+Central!D43</f>
        <v>0</v>
      </c>
      <c r="E43" s="961">
        <f>North!E43+South!E43+Central!E43</f>
        <v>0</v>
      </c>
      <c r="F43" s="961">
        <f>North!F43+South!F43+Central!F43</f>
        <v>0</v>
      </c>
      <c r="G43" s="961">
        <f>North!G43+South!G43+Central!G43</f>
        <v>0</v>
      </c>
      <c r="H43" s="961">
        <f>North!H43+South!H43+Central!H43</f>
        <v>0</v>
      </c>
      <c r="I43" s="961">
        <f>North!I43+South!I43+Central!I43</f>
        <v>0</v>
      </c>
      <c r="J43" s="961">
        <f>North!J43+South!J43+Central!J43</f>
        <v>0</v>
      </c>
      <c r="K43" s="961">
        <f>North!K43+South!K43+Central!K43</f>
        <v>0</v>
      </c>
      <c r="L43" s="962">
        <f t="shared" ref="L43:L44" si="13">SUM(C43:K43)</f>
        <v>0</v>
      </c>
      <c r="M43" s="592">
        <f>North!M43+South!M43+Central!M43</f>
        <v>0</v>
      </c>
      <c r="N43" s="962">
        <f t="shared" ref="N43:N44" si="14">+L43+M43</f>
        <v>0</v>
      </c>
    </row>
    <row r="44" spans="1:14" ht="12.95">
      <c r="A44" s="43" t="s">
        <v>245</v>
      </c>
      <c r="B44" s="236" t="s">
        <v>246</v>
      </c>
      <c r="C44" s="961">
        <f>North!C44+South!C44+Central!C44</f>
        <v>0</v>
      </c>
      <c r="D44" s="961">
        <f>North!D44+South!D44+Central!D44</f>
        <v>0</v>
      </c>
      <c r="E44" s="961">
        <f>North!E44+South!E44+Central!E44</f>
        <v>0</v>
      </c>
      <c r="F44" s="961">
        <f>North!F44+South!F44+Central!F44</f>
        <v>0</v>
      </c>
      <c r="G44" s="961">
        <f>North!G44+South!G44+Central!G44</f>
        <v>0</v>
      </c>
      <c r="H44" s="961">
        <f>North!H44+South!H44+Central!H44</f>
        <v>0</v>
      </c>
      <c r="I44" s="961">
        <f>North!I44+South!I44+Central!I44</f>
        <v>0</v>
      </c>
      <c r="J44" s="961">
        <f>North!J44+South!J44+Central!J44</f>
        <v>0</v>
      </c>
      <c r="K44" s="961">
        <f>North!K44+South!K44+Central!K44</f>
        <v>0</v>
      </c>
      <c r="L44" s="962">
        <f t="shared" si="13"/>
        <v>0</v>
      </c>
      <c r="M44" s="592">
        <f>North!M44+South!M44+Central!M44</f>
        <v>0</v>
      </c>
      <c r="N44" s="962">
        <f t="shared" si="14"/>
        <v>0</v>
      </c>
    </row>
    <row r="45" spans="1:14" ht="13.5" thickBot="1">
      <c r="A45" s="43" t="s">
        <v>247</v>
      </c>
      <c r="B45" s="236" t="s">
        <v>222</v>
      </c>
      <c r="C45" s="961">
        <f>North!C45+South!C45+Central!C45</f>
        <v>0</v>
      </c>
      <c r="D45" s="961">
        <f>North!D45+South!D45+Central!D45</f>
        <v>0</v>
      </c>
      <c r="E45" s="961">
        <f>North!E45+South!E45+Central!E45</f>
        <v>0</v>
      </c>
      <c r="F45" s="961">
        <f>North!F45+South!F45+Central!F45</f>
        <v>0</v>
      </c>
      <c r="G45" s="961">
        <f>North!G45+South!G45+Central!G45</f>
        <v>0</v>
      </c>
      <c r="H45" s="961">
        <f>North!H45+South!H45+Central!H45</f>
        <v>0</v>
      </c>
      <c r="I45" s="961">
        <f>North!I45+South!I45+Central!I45</f>
        <v>0</v>
      </c>
      <c r="J45" s="961">
        <f>North!J45+South!J45+Central!J45</f>
        <v>0</v>
      </c>
      <c r="K45" s="961">
        <f>North!K45+South!K45+Central!K45</f>
        <v>0</v>
      </c>
      <c r="L45" s="962">
        <f>SUM(C45:K45)</f>
        <v>0</v>
      </c>
      <c r="M45" s="592">
        <f>North!M45+South!M45+Central!M45</f>
        <v>0</v>
      </c>
      <c r="N45" s="962">
        <f t="shared" si="12"/>
        <v>0</v>
      </c>
    </row>
    <row r="46" spans="1:14" ht="12.95">
      <c r="A46" s="415">
        <v>50399</v>
      </c>
      <c r="B46" s="350" t="s">
        <v>248</v>
      </c>
      <c r="C46" s="967">
        <f>SUM(C33:C45)</f>
        <v>0</v>
      </c>
      <c r="D46" s="967">
        <f>SUM(D33:D45)</f>
        <v>0</v>
      </c>
      <c r="E46" s="967">
        <f>SUM(E33:E45)</f>
        <v>0</v>
      </c>
      <c r="F46" s="967">
        <f>SUM(F33:F45)</f>
        <v>0</v>
      </c>
      <c r="G46" s="967">
        <f>SUM(G33:G45)</f>
        <v>0</v>
      </c>
      <c r="H46" s="967">
        <f t="shared" ref="H46:M46" si="15">SUM(H33:H45)</f>
        <v>0</v>
      </c>
      <c r="I46" s="967">
        <f t="shared" si="15"/>
        <v>0</v>
      </c>
      <c r="J46" s="967">
        <f t="shared" ref="J46:K46" si="16">SUM(J33:J45)</f>
        <v>0</v>
      </c>
      <c r="K46" s="967">
        <f t="shared" si="16"/>
        <v>0</v>
      </c>
      <c r="L46" s="968">
        <f t="shared" si="15"/>
        <v>0</v>
      </c>
      <c r="M46" s="968">
        <f t="shared" si="15"/>
        <v>0</v>
      </c>
      <c r="N46" s="968">
        <f t="shared" ref="N46" si="17">SUM(N33:N45)</f>
        <v>0</v>
      </c>
    </row>
    <row r="47" spans="1:14" ht="13.5" thickBot="1">
      <c r="A47" s="419">
        <v>59999</v>
      </c>
      <c r="B47" s="336" t="s">
        <v>249</v>
      </c>
      <c r="C47" s="969">
        <f>C25+C31+C46</f>
        <v>0</v>
      </c>
      <c r="D47" s="969">
        <f t="shared" ref="D47:I47" si="18">D25+D31+D46</f>
        <v>0</v>
      </c>
      <c r="E47" s="969">
        <f t="shared" si="18"/>
        <v>0</v>
      </c>
      <c r="F47" s="969">
        <f t="shared" si="18"/>
        <v>0</v>
      </c>
      <c r="G47" s="969">
        <f t="shared" si="18"/>
        <v>0</v>
      </c>
      <c r="H47" s="969">
        <f t="shared" si="18"/>
        <v>0</v>
      </c>
      <c r="I47" s="969">
        <f t="shared" si="18"/>
        <v>0</v>
      </c>
      <c r="J47" s="969">
        <f t="shared" ref="J47:K47" si="19">J25+J31+J46</f>
        <v>0</v>
      </c>
      <c r="K47" s="970">
        <f t="shared" si="19"/>
        <v>0</v>
      </c>
      <c r="L47" s="971">
        <f>L25+L31+L46</f>
        <v>0</v>
      </c>
      <c r="M47" s="971">
        <f>M25+M31+M46</f>
        <v>0</v>
      </c>
      <c r="N47" s="971">
        <f>N25+N31+N46</f>
        <v>0</v>
      </c>
    </row>
    <row r="48" spans="1:14" ht="12.95">
      <c r="A48" s="194"/>
      <c r="B48" s="331" t="s">
        <v>250</v>
      </c>
      <c r="C48" s="972"/>
      <c r="D48" s="972"/>
      <c r="E48" s="972"/>
      <c r="F48" s="961"/>
      <c r="G48" s="961"/>
      <c r="H48" s="961"/>
      <c r="I48" s="961"/>
      <c r="J48" s="961"/>
      <c r="K48" s="961"/>
      <c r="L48" s="962"/>
      <c r="M48" s="973"/>
      <c r="N48" s="962"/>
    </row>
    <row r="49" spans="1:14" ht="12.95">
      <c r="A49" s="194"/>
      <c r="B49" s="236" t="s">
        <v>251</v>
      </c>
      <c r="C49" s="972"/>
      <c r="D49" s="972"/>
      <c r="E49" s="972"/>
      <c r="F49" s="961"/>
      <c r="G49" s="961"/>
      <c r="H49" s="961"/>
      <c r="I49" s="961"/>
      <c r="J49" s="961"/>
      <c r="K49" s="961"/>
      <c r="L49" s="962"/>
      <c r="M49" s="973"/>
      <c r="N49" s="962"/>
    </row>
    <row r="50" spans="1:14" ht="12.95">
      <c r="A50" s="43" t="s">
        <v>252</v>
      </c>
      <c r="B50" s="143" t="s">
        <v>253</v>
      </c>
      <c r="C50" s="961">
        <f>North!C50+South!C50+Central!C50</f>
        <v>0</v>
      </c>
      <c r="D50" s="961">
        <f>North!D50+South!D50+Central!D50</f>
        <v>0</v>
      </c>
      <c r="E50" s="961">
        <f>North!E50+South!E50+Central!E50</f>
        <v>0</v>
      </c>
      <c r="F50" s="961">
        <f>North!F50+South!F50+Central!F50</f>
        <v>0</v>
      </c>
      <c r="G50" s="961">
        <f>North!G50+South!G50+Central!G50</f>
        <v>0</v>
      </c>
      <c r="H50" s="961">
        <f>North!H50+South!H50+Central!H50</f>
        <v>0</v>
      </c>
      <c r="I50" s="961">
        <f>North!I50+South!I50+Central!I50</f>
        <v>0</v>
      </c>
      <c r="J50" s="961">
        <f>North!J50+South!J50+Central!J50</f>
        <v>0</v>
      </c>
      <c r="K50" s="961">
        <f>North!K50+South!K50+Central!K50</f>
        <v>0</v>
      </c>
      <c r="L50" s="962">
        <f t="shared" ref="L50:L52" si="20">SUM(C50:K50)</f>
        <v>0</v>
      </c>
      <c r="M50" s="592">
        <f>North!M50+South!M50+Central!M50</f>
        <v>0</v>
      </c>
      <c r="N50" s="962">
        <f t="shared" ref="N50:N52" si="21">+L50+M50</f>
        <v>0</v>
      </c>
    </row>
    <row r="51" spans="1:14" ht="12.95">
      <c r="A51" s="43" t="s">
        <v>254</v>
      </c>
      <c r="B51" s="143" t="s">
        <v>255</v>
      </c>
      <c r="C51" s="961">
        <f>North!C51+South!C51+Central!C51</f>
        <v>0</v>
      </c>
      <c r="D51" s="961">
        <f>North!D51+South!D51+Central!D51</f>
        <v>0</v>
      </c>
      <c r="E51" s="961">
        <f>North!E51+South!E51+Central!E51</f>
        <v>0</v>
      </c>
      <c r="F51" s="961">
        <f>North!F51+South!F51+Central!F51</f>
        <v>0</v>
      </c>
      <c r="G51" s="961">
        <f>North!G51+South!G51+Central!G51</f>
        <v>0</v>
      </c>
      <c r="H51" s="961">
        <f>North!H51+South!H51+Central!H51</f>
        <v>0</v>
      </c>
      <c r="I51" s="961">
        <f>North!I51+South!I51+Central!I51</f>
        <v>0</v>
      </c>
      <c r="J51" s="961">
        <f>North!J51+South!J51+Central!J51</f>
        <v>0</v>
      </c>
      <c r="K51" s="961">
        <f>North!K51+South!K51+Central!K51</f>
        <v>0</v>
      </c>
      <c r="L51" s="962">
        <f t="shared" si="20"/>
        <v>0</v>
      </c>
      <c r="M51" s="592">
        <f>North!M51+South!M51+Central!M51</f>
        <v>0</v>
      </c>
      <c r="N51" s="962">
        <f t="shared" si="21"/>
        <v>0</v>
      </c>
    </row>
    <row r="52" spans="1:14" ht="13.5" thickBot="1">
      <c r="A52" s="43" t="s">
        <v>256</v>
      </c>
      <c r="B52" s="143" t="s">
        <v>257</v>
      </c>
      <c r="C52" s="961">
        <f>North!C52+South!C52+Central!C52</f>
        <v>0</v>
      </c>
      <c r="D52" s="961">
        <f>North!D52+South!D52+Central!D52</f>
        <v>0</v>
      </c>
      <c r="E52" s="961">
        <f>North!E52+South!E52+Central!E52</f>
        <v>0</v>
      </c>
      <c r="F52" s="961">
        <f>North!F52+South!F52+Central!F52</f>
        <v>0</v>
      </c>
      <c r="G52" s="961">
        <f>North!G52+South!G52+Central!G52</f>
        <v>0</v>
      </c>
      <c r="H52" s="961">
        <f>North!H52+South!H52+Central!H52</f>
        <v>0</v>
      </c>
      <c r="I52" s="961">
        <f>North!I52+South!I52+Central!I52</f>
        <v>0</v>
      </c>
      <c r="J52" s="961">
        <f>North!J52+South!J52+Central!J52</f>
        <v>0</v>
      </c>
      <c r="K52" s="961">
        <f>North!K52+South!K52+Central!K52</f>
        <v>0</v>
      </c>
      <c r="L52" s="962">
        <f t="shared" si="20"/>
        <v>0</v>
      </c>
      <c r="M52" s="592">
        <f>North!M52+South!M52+Central!M52</f>
        <v>0</v>
      </c>
      <c r="N52" s="962">
        <f t="shared" si="21"/>
        <v>0</v>
      </c>
    </row>
    <row r="53" spans="1:14" ht="13.5" thickBot="1">
      <c r="A53" s="44">
        <v>60199</v>
      </c>
      <c r="B53" s="345" t="s">
        <v>258</v>
      </c>
      <c r="C53" s="964">
        <f>SUM(C50:C52)</f>
        <v>0</v>
      </c>
      <c r="D53" s="964">
        <f t="shared" ref="D53:J53" si="22">SUM(D50:D52)</f>
        <v>0</v>
      </c>
      <c r="E53" s="964">
        <f t="shared" si="22"/>
        <v>0</v>
      </c>
      <c r="F53" s="964">
        <f t="shared" si="22"/>
        <v>0</v>
      </c>
      <c r="G53" s="964">
        <f t="shared" si="22"/>
        <v>0</v>
      </c>
      <c r="H53" s="964">
        <f t="shared" si="22"/>
        <v>0</v>
      </c>
      <c r="I53" s="964">
        <f t="shared" si="22"/>
        <v>0</v>
      </c>
      <c r="J53" s="964">
        <f t="shared" si="22"/>
        <v>0</v>
      </c>
      <c r="K53" s="964">
        <f t="shared" ref="K53" si="23">SUM(K50:K52)</f>
        <v>0</v>
      </c>
      <c r="L53" s="974">
        <f t="shared" ref="L53" si="24">SUM(L50:L52)</f>
        <v>0</v>
      </c>
      <c r="M53" s="974">
        <f t="shared" ref="M53" si="25">SUM(M50:M52)</f>
        <v>0</v>
      </c>
      <c r="N53" s="974">
        <f t="shared" ref="N53" si="26">SUM(N50:N52)</f>
        <v>0</v>
      </c>
    </row>
    <row r="54" spans="1:14" ht="12.95">
      <c r="A54" s="194"/>
      <c r="B54" s="190" t="s">
        <v>259</v>
      </c>
      <c r="C54" s="975"/>
      <c r="D54" s="975"/>
      <c r="E54" s="975"/>
      <c r="F54" s="975"/>
      <c r="G54" s="975"/>
      <c r="H54" s="975"/>
      <c r="I54" s="975"/>
      <c r="J54" s="975"/>
      <c r="K54" s="975"/>
      <c r="L54" s="976"/>
      <c r="M54" s="977"/>
      <c r="N54" s="976"/>
    </row>
    <row r="55" spans="1:14" ht="12.95">
      <c r="A55" s="43" t="s">
        <v>260</v>
      </c>
      <c r="B55" s="236" t="s">
        <v>261</v>
      </c>
      <c r="C55" s="961">
        <f>North!C55+South!C55+Central!C55</f>
        <v>0</v>
      </c>
      <c r="D55" s="961">
        <f>North!D55+South!D55+Central!D55</f>
        <v>0</v>
      </c>
      <c r="E55" s="961">
        <f>North!E55+South!E55+Central!E55</f>
        <v>0</v>
      </c>
      <c r="F55" s="961">
        <f>North!F55+South!F55+Central!F55</f>
        <v>0</v>
      </c>
      <c r="G55" s="961">
        <f>North!G55+South!G55+Central!G55</f>
        <v>0</v>
      </c>
      <c r="H55" s="961">
        <f>North!H55+South!H55+Central!H55</f>
        <v>0</v>
      </c>
      <c r="I55" s="961">
        <f>North!I55+South!I55+Central!I55</f>
        <v>0</v>
      </c>
      <c r="J55" s="961">
        <f>North!J55+South!J55+Central!J55</f>
        <v>0</v>
      </c>
      <c r="K55" s="961">
        <f>North!K55+South!K55+Central!K55</f>
        <v>0</v>
      </c>
      <c r="L55" s="962">
        <f t="shared" ref="L55:L61" si="27">SUM(C55:K55)</f>
        <v>0</v>
      </c>
      <c r="M55" s="592">
        <f>North!M55+South!M55+Central!M55</f>
        <v>0</v>
      </c>
      <c r="N55" s="962">
        <f t="shared" ref="N55:N58" si="28">+L55+M55</f>
        <v>0</v>
      </c>
    </row>
    <row r="56" spans="1:14" ht="12.95">
      <c r="A56" s="43" t="s">
        <v>262</v>
      </c>
      <c r="B56" s="236" t="s">
        <v>263</v>
      </c>
      <c r="C56" s="961">
        <f>North!C56+South!C56+Central!C56</f>
        <v>0</v>
      </c>
      <c r="D56" s="961">
        <f>North!D56+South!D56+Central!D56</f>
        <v>0</v>
      </c>
      <c r="E56" s="961">
        <f>North!E56+South!E56+Central!E56</f>
        <v>0</v>
      </c>
      <c r="F56" s="961">
        <f>North!F56+South!F56+Central!F56</f>
        <v>0</v>
      </c>
      <c r="G56" s="961">
        <f>North!G56+South!G56+Central!G56</f>
        <v>0</v>
      </c>
      <c r="H56" s="961">
        <f>North!H56+South!H56+Central!H56</f>
        <v>0</v>
      </c>
      <c r="I56" s="961">
        <f>North!I56+South!I56+Central!I56</f>
        <v>0</v>
      </c>
      <c r="J56" s="961">
        <f>North!J56+South!J56+Central!J56</f>
        <v>0</v>
      </c>
      <c r="K56" s="961">
        <f>North!K56+South!K56+Central!K56</f>
        <v>0</v>
      </c>
      <c r="L56" s="962">
        <f t="shared" ref="L56:L57" si="29">SUM(C56:K56)</f>
        <v>0</v>
      </c>
      <c r="M56" s="592">
        <f>North!M56+South!M56+Central!M56</f>
        <v>0</v>
      </c>
      <c r="N56" s="962">
        <f t="shared" si="28"/>
        <v>0</v>
      </c>
    </row>
    <row r="57" spans="1:14" ht="12.95">
      <c r="A57" s="43" t="s">
        <v>264</v>
      </c>
      <c r="B57" s="236" t="s">
        <v>265</v>
      </c>
      <c r="C57" s="961">
        <f>North!C57+South!C57+Central!C57</f>
        <v>0</v>
      </c>
      <c r="D57" s="961">
        <f>North!D57+South!D57+Central!D57</f>
        <v>0</v>
      </c>
      <c r="E57" s="961">
        <f>North!E57+South!E57+Central!E57</f>
        <v>0</v>
      </c>
      <c r="F57" s="961">
        <f>North!F57+South!F57+Central!F57</f>
        <v>0</v>
      </c>
      <c r="G57" s="961">
        <f>North!G57+South!G57+Central!G57</f>
        <v>0</v>
      </c>
      <c r="H57" s="961">
        <f>North!H57+South!H57+Central!H57</f>
        <v>0</v>
      </c>
      <c r="I57" s="961">
        <f>North!I57+South!I57+Central!I57</f>
        <v>0</v>
      </c>
      <c r="J57" s="961">
        <f>North!J57+South!J57+Central!J57</f>
        <v>0</v>
      </c>
      <c r="K57" s="961">
        <f>North!K57+South!K57+Central!K57</f>
        <v>0</v>
      </c>
      <c r="L57" s="962">
        <f t="shared" si="29"/>
        <v>0</v>
      </c>
      <c r="M57" s="592">
        <f>North!M57+South!M57+Central!M57</f>
        <v>0</v>
      </c>
      <c r="N57" s="962">
        <f t="shared" si="28"/>
        <v>0</v>
      </c>
    </row>
    <row r="58" spans="1:14" ht="13.5" thickBot="1">
      <c r="A58" s="43" t="s">
        <v>266</v>
      </c>
      <c r="B58" s="236" t="s">
        <v>267</v>
      </c>
      <c r="C58" s="961">
        <f>North!C58+South!C58+Central!C58</f>
        <v>0</v>
      </c>
      <c r="D58" s="961">
        <f>North!D58+South!D58+Central!D58</f>
        <v>0</v>
      </c>
      <c r="E58" s="961">
        <f>North!E58+South!E58+Central!E58</f>
        <v>0</v>
      </c>
      <c r="F58" s="961">
        <f>North!F58+South!F58+Central!F58</f>
        <v>0</v>
      </c>
      <c r="G58" s="961">
        <f>North!G58+South!G58+Central!G58</f>
        <v>0</v>
      </c>
      <c r="H58" s="961">
        <f>North!H58+South!H58+Central!H58</f>
        <v>0</v>
      </c>
      <c r="I58" s="961">
        <f>North!I58+South!I58+Central!I58</f>
        <v>0</v>
      </c>
      <c r="J58" s="961">
        <f>North!J58+South!J58+Central!J58</f>
        <v>0</v>
      </c>
      <c r="K58" s="961">
        <f>North!K58+South!K58+Central!K58</f>
        <v>0</v>
      </c>
      <c r="L58" s="962">
        <f t="shared" si="27"/>
        <v>0</v>
      </c>
      <c r="M58" s="592">
        <f>North!M58+South!M58+Central!M58</f>
        <v>0</v>
      </c>
      <c r="N58" s="962">
        <f t="shared" si="28"/>
        <v>0</v>
      </c>
    </row>
    <row r="59" spans="1:14" s="1556" customFormat="1" ht="13.5" thickBot="1">
      <c r="A59" s="44">
        <v>60299</v>
      </c>
      <c r="B59" s="345" t="s">
        <v>268</v>
      </c>
      <c r="C59" s="964">
        <f>SUM(C55:C58)</f>
        <v>0</v>
      </c>
      <c r="D59" s="964">
        <f t="shared" ref="D59:M59" si="30">SUM(D55:D58)</f>
        <v>0</v>
      </c>
      <c r="E59" s="964">
        <f t="shared" si="30"/>
        <v>0</v>
      </c>
      <c r="F59" s="964">
        <f t="shared" si="30"/>
        <v>0</v>
      </c>
      <c r="G59" s="964">
        <f t="shared" si="30"/>
        <v>0</v>
      </c>
      <c r="H59" s="964">
        <f t="shared" si="30"/>
        <v>0</v>
      </c>
      <c r="I59" s="964">
        <f t="shared" si="30"/>
        <v>0</v>
      </c>
      <c r="J59" s="964">
        <f t="shared" si="30"/>
        <v>0</v>
      </c>
      <c r="K59" s="964">
        <f t="shared" si="30"/>
        <v>0</v>
      </c>
      <c r="L59" s="974">
        <f t="shared" si="30"/>
        <v>0</v>
      </c>
      <c r="M59" s="974">
        <f t="shared" si="30"/>
        <v>0</v>
      </c>
      <c r="N59" s="974">
        <f t="shared" ref="N59" si="31">SUM(N55:N58)</f>
        <v>0</v>
      </c>
    </row>
    <row r="60" spans="1:14" ht="12.95">
      <c r="A60" s="194"/>
      <c r="B60" s="236" t="s">
        <v>269</v>
      </c>
      <c r="C60" s="975"/>
      <c r="D60" s="975"/>
      <c r="E60" s="975"/>
      <c r="F60" s="975"/>
      <c r="G60" s="975"/>
      <c r="H60" s="975"/>
      <c r="I60" s="975"/>
      <c r="J60" s="975"/>
      <c r="K60" s="975"/>
      <c r="L60" s="976"/>
      <c r="M60" s="977"/>
      <c r="N60" s="976"/>
    </row>
    <row r="61" spans="1:14" ht="13.5" thickBot="1">
      <c r="A61" s="43" t="s">
        <v>270</v>
      </c>
      <c r="B61" s="236" t="s">
        <v>271</v>
      </c>
      <c r="C61" s="961">
        <f>North!C61+South!C61+Central!C61</f>
        <v>0</v>
      </c>
      <c r="D61" s="961">
        <f>North!D61+South!D61+Central!D61</f>
        <v>0</v>
      </c>
      <c r="E61" s="961">
        <f>North!E61+South!E61+Central!E61</f>
        <v>0</v>
      </c>
      <c r="F61" s="961">
        <f>North!F61+South!F61+Central!F61</f>
        <v>0</v>
      </c>
      <c r="G61" s="961">
        <f>North!G61+South!G61+Central!G61</f>
        <v>0</v>
      </c>
      <c r="H61" s="961">
        <f>North!H61+South!H61+Central!H61</f>
        <v>0</v>
      </c>
      <c r="I61" s="961">
        <v>0</v>
      </c>
      <c r="J61" s="961">
        <f>North!J61+South!J61+Central!J61</f>
        <v>0</v>
      </c>
      <c r="K61" s="961">
        <f>North!K61+South!K61+Central!K61</f>
        <v>0</v>
      </c>
      <c r="L61" s="962">
        <f t="shared" si="27"/>
        <v>0</v>
      </c>
      <c r="M61" s="592">
        <f>North!M61+South!M61+Central!M61</f>
        <v>0</v>
      </c>
      <c r="N61" s="962">
        <f>+L61+M61</f>
        <v>0</v>
      </c>
    </row>
    <row r="62" spans="1:14" s="1556" customFormat="1" ht="13.5" thickBot="1">
      <c r="A62" s="44">
        <v>60399</v>
      </c>
      <c r="B62" s="345" t="s">
        <v>272</v>
      </c>
      <c r="C62" s="964">
        <f>SUM(C61)</f>
        <v>0</v>
      </c>
      <c r="D62" s="964">
        <f t="shared" ref="D62:M62" si="32">SUM(D61)</f>
        <v>0</v>
      </c>
      <c r="E62" s="964">
        <f t="shared" si="32"/>
        <v>0</v>
      </c>
      <c r="F62" s="964">
        <f t="shared" si="32"/>
        <v>0</v>
      </c>
      <c r="G62" s="964">
        <f t="shared" si="32"/>
        <v>0</v>
      </c>
      <c r="H62" s="964">
        <f t="shared" si="32"/>
        <v>0</v>
      </c>
      <c r="I62" s="964">
        <f t="shared" si="32"/>
        <v>0</v>
      </c>
      <c r="J62" s="964">
        <f t="shared" si="32"/>
        <v>0</v>
      </c>
      <c r="K62" s="964">
        <f t="shared" si="32"/>
        <v>0</v>
      </c>
      <c r="L62" s="974">
        <f t="shared" si="32"/>
        <v>0</v>
      </c>
      <c r="M62" s="974">
        <f t="shared" si="32"/>
        <v>0</v>
      </c>
      <c r="N62" s="974">
        <f>SUM(N61)</f>
        <v>0</v>
      </c>
    </row>
    <row r="63" spans="1:14" ht="12.95">
      <c r="A63" s="194"/>
      <c r="B63" s="236" t="s">
        <v>273</v>
      </c>
      <c r="C63" s="975"/>
      <c r="D63" s="975"/>
      <c r="E63" s="975"/>
      <c r="F63" s="975"/>
      <c r="G63" s="975"/>
      <c r="H63" s="975"/>
      <c r="I63" s="975"/>
      <c r="J63" s="975"/>
      <c r="K63" s="975"/>
      <c r="L63" s="976"/>
      <c r="M63" s="977"/>
      <c r="N63" s="976"/>
    </row>
    <row r="64" spans="1:14" ht="12.95">
      <c r="A64" s="43" t="s">
        <v>274</v>
      </c>
      <c r="B64" s="236" t="s">
        <v>275</v>
      </c>
      <c r="C64" s="961">
        <f>North!C64+South!C64+Central!C64</f>
        <v>0</v>
      </c>
      <c r="D64" s="961">
        <f>North!D64+South!D64+Central!D64</f>
        <v>0</v>
      </c>
      <c r="E64" s="961">
        <f>North!E64+South!E64+Central!E64</f>
        <v>0</v>
      </c>
      <c r="F64" s="961">
        <f>North!F64+South!F64+Central!F64</f>
        <v>0</v>
      </c>
      <c r="G64" s="961">
        <f>North!G64+South!G64+Central!G64</f>
        <v>0</v>
      </c>
      <c r="H64" s="961">
        <f>North!H64+South!H64+Central!H64</f>
        <v>0</v>
      </c>
      <c r="I64" s="961">
        <f>North!I64+South!I64+Central!I64</f>
        <v>0</v>
      </c>
      <c r="J64" s="961">
        <f>North!J64+South!J64+Central!J64</f>
        <v>0</v>
      </c>
      <c r="K64" s="961">
        <f>North!K64+South!K64+Central!K64</f>
        <v>0</v>
      </c>
      <c r="L64" s="962">
        <f>SUM(C64:K64)</f>
        <v>0</v>
      </c>
      <c r="M64" s="592">
        <f>North!M64+South!M64+Central!M64</f>
        <v>0</v>
      </c>
      <c r="N64" s="962">
        <f t="shared" ref="N64:N67" si="33">+L64+M64</f>
        <v>0</v>
      </c>
    </row>
    <row r="65" spans="1:14" ht="12.95">
      <c r="A65" s="43" t="s">
        <v>276</v>
      </c>
      <c r="B65" s="236" t="s">
        <v>277</v>
      </c>
      <c r="C65" s="961">
        <f>North!C65+South!C65+Central!C65</f>
        <v>0</v>
      </c>
      <c r="D65" s="961">
        <f>North!D65+South!D65+Central!D65</f>
        <v>0</v>
      </c>
      <c r="E65" s="961">
        <f>North!E65+South!E65+Central!E65</f>
        <v>0</v>
      </c>
      <c r="F65" s="961">
        <f>North!F65+South!F65+Central!F65</f>
        <v>0</v>
      </c>
      <c r="G65" s="961">
        <f>North!G65+South!G65+Central!G65</f>
        <v>0</v>
      </c>
      <c r="H65" s="961">
        <f>North!H65+South!H65+Central!H65</f>
        <v>0</v>
      </c>
      <c r="I65" s="961">
        <f>North!I65+South!I65+Central!I65</f>
        <v>0</v>
      </c>
      <c r="J65" s="961">
        <f>North!J65+South!J65+Central!J65</f>
        <v>0</v>
      </c>
      <c r="K65" s="961">
        <f>North!K65+South!K65+Central!K65</f>
        <v>0</v>
      </c>
      <c r="L65" s="962">
        <f t="shared" ref="L65:L92" si="34">SUM(C65:K65)</f>
        <v>0</v>
      </c>
      <c r="M65" s="592">
        <f>North!M65+South!M65+Central!M65</f>
        <v>0</v>
      </c>
      <c r="N65" s="962">
        <f t="shared" si="33"/>
        <v>0</v>
      </c>
    </row>
    <row r="66" spans="1:14" ht="12.95">
      <c r="A66" s="43" t="s">
        <v>278</v>
      </c>
      <c r="B66" s="236" t="s">
        <v>279</v>
      </c>
      <c r="C66" s="961">
        <f>North!C66+South!C66+Central!C66</f>
        <v>0</v>
      </c>
      <c r="D66" s="961">
        <f>North!D66+South!D66+Central!D66</f>
        <v>0</v>
      </c>
      <c r="E66" s="961">
        <f>North!E66+South!E66+Central!E66</f>
        <v>0</v>
      </c>
      <c r="F66" s="961">
        <f>North!F66+South!F66+Central!F66</f>
        <v>0</v>
      </c>
      <c r="G66" s="961">
        <f>North!G66+South!G66+Central!G66</f>
        <v>0</v>
      </c>
      <c r="H66" s="961">
        <f>North!H66+South!H66+Central!H66</f>
        <v>0</v>
      </c>
      <c r="I66" s="961">
        <f>North!I66+South!I66+Central!I66</f>
        <v>0</v>
      </c>
      <c r="J66" s="961">
        <f>North!J66+South!J66+Central!J66</f>
        <v>0</v>
      </c>
      <c r="K66" s="961">
        <f>North!K66+South!K66+Central!K66</f>
        <v>0</v>
      </c>
      <c r="L66" s="962">
        <f t="shared" si="34"/>
        <v>0</v>
      </c>
      <c r="M66" s="592">
        <f>North!M66+South!M66+Central!M66</f>
        <v>0</v>
      </c>
      <c r="N66" s="962">
        <f t="shared" si="33"/>
        <v>0</v>
      </c>
    </row>
    <row r="67" spans="1:14" ht="13.5" thickBot="1">
      <c r="A67" s="43" t="s">
        <v>280</v>
      </c>
      <c r="B67" s="236" t="s">
        <v>281</v>
      </c>
      <c r="C67" s="961">
        <f>North!C67+South!C67+Central!C67</f>
        <v>0</v>
      </c>
      <c r="D67" s="961">
        <f>North!D67+South!D67+Central!D67</f>
        <v>0</v>
      </c>
      <c r="E67" s="961">
        <f>North!E67+South!E67+Central!E67</f>
        <v>0</v>
      </c>
      <c r="F67" s="961">
        <f>North!F67+South!F67+Central!F67</f>
        <v>0</v>
      </c>
      <c r="G67" s="961">
        <f>North!G67+South!G67+Central!G67</f>
        <v>0</v>
      </c>
      <c r="H67" s="961">
        <f>North!H67+South!H67+Central!H67</f>
        <v>0</v>
      </c>
      <c r="I67" s="961">
        <f>North!I67+South!I67+Central!I67</f>
        <v>0</v>
      </c>
      <c r="J67" s="961">
        <f>North!J67+South!J67+Central!J67</f>
        <v>0</v>
      </c>
      <c r="K67" s="961">
        <f>North!K67+South!K67+Central!K67</f>
        <v>0</v>
      </c>
      <c r="L67" s="962">
        <f t="shared" si="34"/>
        <v>0</v>
      </c>
      <c r="M67" s="592">
        <f>North!M67+South!M67+Central!M67</f>
        <v>0</v>
      </c>
      <c r="N67" s="962">
        <f t="shared" si="33"/>
        <v>0</v>
      </c>
    </row>
    <row r="68" spans="1:14" s="1556" customFormat="1" ht="13.5" thickBot="1">
      <c r="A68" s="44">
        <v>60499</v>
      </c>
      <c r="B68" s="345" t="s">
        <v>282</v>
      </c>
      <c r="C68" s="964">
        <f>SUM(C64:C67)</f>
        <v>0</v>
      </c>
      <c r="D68" s="964">
        <f t="shared" ref="D68:M68" si="35">SUM(D64:D67)</f>
        <v>0</v>
      </c>
      <c r="E68" s="964">
        <f t="shared" si="35"/>
        <v>0</v>
      </c>
      <c r="F68" s="964">
        <f t="shared" si="35"/>
        <v>0</v>
      </c>
      <c r="G68" s="964">
        <f t="shared" si="35"/>
        <v>0</v>
      </c>
      <c r="H68" s="964">
        <f t="shared" si="35"/>
        <v>0</v>
      </c>
      <c r="I68" s="964">
        <f t="shared" si="35"/>
        <v>0</v>
      </c>
      <c r="J68" s="964">
        <f t="shared" si="35"/>
        <v>0</v>
      </c>
      <c r="K68" s="964">
        <f t="shared" si="35"/>
        <v>0</v>
      </c>
      <c r="L68" s="974">
        <f t="shared" si="35"/>
        <v>0</v>
      </c>
      <c r="M68" s="974">
        <f t="shared" si="35"/>
        <v>0</v>
      </c>
      <c r="N68" s="974">
        <f t="shared" ref="N68" si="36">SUM(N64:N67)</f>
        <v>0</v>
      </c>
    </row>
    <row r="69" spans="1:14" ht="12.95">
      <c r="A69" s="194"/>
      <c r="B69" s="236" t="s">
        <v>283</v>
      </c>
      <c r="C69" s="975"/>
      <c r="D69" s="975"/>
      <c r="E69" s="975"/>
      <c r="F69" s="975"/>
      <c r="G69" s="975"/>
      <c r="H69" s="975"/>
      <c r="I69" s="975"/>
      <c r="J69" s="975"/>
      <c r="K69" s="975"/>
      <c r="L69" s="976"/>
      <c r="M69" s="977"/>
      <c r="N69" s="976"/>
    </row>
    <row r="70" spans="1:14" ht="12.95">
      <c r="A70" s="43" t="s">
        <v>284</v>
      </c>
      <c r="B70" s="236" t="s">
        <v>285</v>
      </c>
      <c r="C70" s="961">
        <f>North!C70+South!C70+Central!C70</f>
        <v>0</v>
      </c>
      <c r="D70" s="961">
        <f>North!D70+South!D70+Central!D70</f>
        <v>0</v>
      </c>
      <c r="E70" s="961">
        <f>North!E70+South!E70+Central!E70</f>
        <v>0</v>
      </c>
      <c r="F70" s="961">
        <f>North!F70+South!F70+Central!F70</f>
        <v>0</v>
      </c>
      <c r="G70" s="961">
        <f>North!G70+South!G70+Central!G70</f>
        <v>0</v>
      </c>
      <c r="H70" s="961">
        <f>North!H70+South!H70+Central!H70</f>
        <v>0</v>
      </c>
      <c r="I70" s="961">
        <f>North!I70+South!I70+Central!I70</f>
        <v>0</v>
      </c>
      <c r="J70" s="961">
        <f>North!J70+South!J70+Central!J70</f>
        <v>0</v>
      </c>
      <c r="K70" s="961">
        <f>North!K70+South!K70+Central!K70</f>
        <v>0</v>
      </c>
      <c r="L70" s="962">
        <f t="shared" si="34"/>
        <v>0</v>
      </c>
      <c r="M70" s="592">
        <f>North!M70+South!M70+Central!M70</f>
        <v>0</v>
      </c>
      <c r="N70" s="962">
        <f t="shared" ref="N70:N72" si="37">+L70+M70</f>
        <v>0</v>
      </c>
    </row>
    <row r="71" spans="1:14" ht="12.95">
      <c r="A71" s="43" t="s">
        <v>286</v>
      </c>
      <c r="B71" s="236" t="s">
        <v>287</v>
      </c>
      <c r="C71" s="961">
        <f>North!C71+South!C71+Central!C71</f>
        <v>0</v>
      </c>
      <c r="D71" s="961">
        <f>North!D71+South!D71+Central!D71</f>
        <v>0</v>
      </c>
      <c r="E71" s="961">
        <f>North!E71+South!E71+Central!E71</f>
        <v>0</v>
      </c>
      <c r="F71" s="961">
        <f>North!F71+South!F71+Central!F71</f>
        <v>0</v>
      </c>
      <c r="G71" s="961">
        <f>North!G71+South!G71+Central!G71</f>
        <v>0</v>
      </c>
      <c r="H71" s="961">
        <f>North!H71+South!H71+Central!H71</f>
        <v>0</v>
      </c>
      <c r="I71" s="961">
        <f>North!I71+South!I71+Central!I71</f>
        <v>0</v>
      </c>
      <c r="J71" s="961">
        <f>North!J71+South!J71+Central!J71</f>
        <v>0</v>
      </c>
      <c r="K71" s="961">
        <f>North!K71+South!K71+Central!K71</f>
        <v>0</v>
      </c>
      <c r="L71" s="962">
        <f t="shared" si="34"/>
        <v>0</v>
      </c>
      <c r="M71" s="592">
        <f>North!M71+South!M71+Central!M71</f>
        <v>0</v>
      </c>
      <c r="N71" s="962">
        <f t="shared" si="37"/>
        <v>0</v>
      </c>
    </row>
    <row r="72" spans="1:14" ht="13.5" thickBot="1">
      <c r="A72" s="43" t="s">
        <v>288</v>
      </c>
      <c r="B72" s="236" t="s">
        <v>289</v>
      </c>
      <c r="C72" s="961">
        <f>North!C72+South!C72+Central!C72</f>
        <v>0</v>
      </c>
      <c r="D72" s="961">
        <f>North!D72+South!D72+Central!D72</f>
        <v>0</v>
      </c>
      <c r="E72" s="961">
        <f>North!E72+South!E72+Central!E72</f>
        <v>0</v>
      </c>
      <c r="F72" s="961">
        <f>North!F72+South!F72+Central!F72</f>
        <v>0</v>
      </c>
      <c r="G72" s="961">
        <f>North!G72+South!G72+Central!G72</f>
        <v>0</v>
      </c>
      <c r="H72" s="961">
        <f>North!H72+South!H72+Central!H72</f>
        <v>0</v>
      </c>
      <c r="I72" s="961">
        <f>North!I72+South!I72+Central!I72</f>
        <v>0</v>
      </c>
      <c r="J72" s="961">
        <f>North!J72+South!J72+Central!J72</f>
        <v>0</v>
      </c>
      <c r="K72" s="961">
        <f>North!K72+South!K72+Central!K72</f>
        <v>0</v>
      </c>
      <c r="L72" s="962">
        <f t="shared" si="34"/>
        <v>0</v>
      </c>
      <c r="M72" s="592">
        <f>North!M72+South!M72+Central!M72</f>
        <v>0</v>
      </c>
      <c r="N72" s="962">
        <f t="shared" si="37"/>
        <v>0</v>
      </c>
    </row>
    <row r="73" spans="1:14" ht="13.5" thickBot="1">
      <c r="A73" s="44">
        <v>60599</v>
      </c>
      <c r="B73" s="345" t="s">
        <v>290</v>
      </c>
      <c r="C73" s="964">
        <f>SUM(C70:C72)</f>
        <v>0</v>
      </c>
      <c r="D73" s="964">
        <f t="shared" ref="D73:M73" si="38">SUM(D70:D72)</f>
        <v>0</v>
      </c>
      <c r="E73" s="964">
        <f t="shared" si="38"/>
        <v>0</v>
      </c>
      <c r="F73" s="964">
        <f t="shared" si="38"/>
        <v>0</v>
      </c>
      <c r="G73" s="964">
        <f t="shared" si="38"/>
        <v>0</v>
      </c>
      <c r="H73" s="964">
        <f t="shared" si="38"/>
        <v>0</v>
      </c>
      <c r="I73" s="964">
        <f t="shared" si="38"/>
        <v>0</v>
      </c>
      <c r="J73" s="964">
        <f t="shared" si="38"/>
        <v>0</v>
      </c>
      <c r="K73" s="964">
        <f t="shared" si="38"/>
        <v>0</v>
      </c>
      <c r="L73" s="974">
        <f t="shared" si="38"/>
        <v>0</v>
      </c>
      <c r="M73" s="974">
        <f t="shared" si="38"/>
        <v>0</v>
      </c>
      <c r="N73" s="974">
        <f t="shared" ref="N73" si="39">SUM(N70:N72)</f>
        <v>0</v>
      </c>
    </row>
    <row r="74" spans="1:14" ht="12.95">
      <c r="A74" s="194"/>
      <c r="B74" s="236" t="s">
        <v>291</v>
      </c>
      <c r="C74" s="975"/>
      <c r="D74" s="975"/>
      <c r="E74" s="975"/>
      <c r="F74" s="975"/>
      <c r="G74" s="975"/>
      <c r="H74" s="975"/>
      <c r="I74" s="975"/>
      <c r="J74" s="975"/>
      <c r="K74" s="975"/>
      <c r="L74" s="976"/>
      <c r="M74" s="977"/>
      <c r="N74" s="976"/>
    </row>
    <row r="75" spans="1:14" ht="12.95">
      <c r="A75" s="43" t="s">
        <v>292</v>
      </c>
      <c r="B75" s="236" t="s">
        <v>293</v>
      </c>
      <c r="C75" s="961">
        <f>North!C75+South!C75+Central!C75</f>
        <v>0</v>
      </c>
      <c r="D75" s="961">
        <f>North!D75+South!D75+Central!D75</f>
        <v>0</v>
      </c>
      <c r="E75" s="961">
        <f>North!E75+South!E75+Central!E75</f>
        <v>0</v>
      </c>
      <c r="F75" s="961">
        <f>North!F75+South!F75+Central!F75</f>
        <v>0</v>
      </c>
      <c r="G75" s="961">
        <f>North!G75+South!G75+Central!G75</f>
        <v>0</v>
      </c>
      <c r="H75" s="961">
        <f>North!H75+South!H75+Central!H75</f>
        <v>0</v>
      </c>
      <c r="I75" s="961">
        <f>North!I75+South!I75+Central!I75</f>
        <v>0</v>
      </c>
      <c r="J75" s="961">
        <f>North!J75+South!J75+Central!J75</f>
        <v>0</v>
      </c>
      <c r="K75" s="961">
        <f>North!K75+South!K75+Central!K75</f>
        <v>0</v>
      </c>
      <c r="L75" s="962">
        <f t="shared" si="34"/>
        <v>0</v>
      </c>
      <c r="M75" s="592">
        <f>North!M75+South!M75+Central!M75</f>
        <v>0</v>
      </c>
      <c r="N75" s="962">
        <f t="shared" ref="N75:N78" si="40">+L75+M75</f>
        <v>0</v>
      </c>
    </row>
    <row r="76" spans="1:14" ht="12.95">
      <c r="A76" s="43" t="s">
        <v>294</v>
      </c>
      <c r="B76" s="236" t="s">
        <v>295</v>
      </c>
      <c r="C76" s="961">
        <f>North!C76+South!C76+Central!C76</f>
        <v>0</v>
      </c>
      <c r="D76" s="961">
        <f>North!D76+South!D76+Central!D76</f>
        <v>0</v>
      </c>
      <c r="E76" s="961">
        <f>North!E76+South!E76+Central!E76</f>
        <v>0</v>
      </c>
      <c r="F76" s="961">
        <f>North!F76+South!F76+Central!F76</f>
        <v>0</v>
      </c>
      <c r="G76" s="961">
        <f>North!G76+South!G76+Central!G76</f>
        <v>0</v>
      </c>
      <c r="H76" s="961">
        <f>North!H76+South!H76+Central!H76</f>
        <v>0</v>
      </c>
      <c r="I76" s="961">
        <f>North!I76+South!I76+Central!I76</f>
        <v>0</v>
      </c>
      <c r="J76" s="961">
        <f>North!J76+South!J76+Central!J76</f>
        <v>0</v>
      </c>
      <c r="K76" s="961">
        <f>North!K76+South!K76+Central!K76</f>
        <v>0</v>
      </c>
      <c r="L76" s="962">
        <f t="shared" si="34"/>
        <v>0</v>
      </c>
      <c r="M76" s="592">
        <f>North!M76+South!M76+Central!M76</f>
        <v>0</v>
      </c>
      <c r="N76" s="962">
        <f t="shared" si="40"/>
        <v>0</v>
      </c>
    </row>
    <row r="77" spans="1:14" ht="12.95">
      <c r="A77" s="43" t="s">
        <v>296</v>
      </c>
      <c r="B77" s="236" t="s">
        <v>297</v>
      </c>
      <c r="C77" s="961">
        <f>North!C77+South!C77+Central!C77</f>
        <v>0</v>
      </c>
      <c r="D77" s="961">
        <f>North!D77+South!D77+Central!D77</f>
        <v>0</v>
      </c>
      <c r="E77" s="961">
        <f>North!E77+South!E77+Central!E77</f>
        <v>0</v>
      </c>
      <c r="F77" s="961">
        <f>North!F77+South!F77+Central!F77</f>
        <v>0</v>
      </c>
      <c r="G77" s="961">
        <f>North!G77+South!G77+Central!G77</f>
        <v>0</v>
      </c>
      <c r="H77" s="961">
        <f>North!H77+South!H77+Central!H77</f>
        <v>0</v>
      </c>
      <c r="I77" s="961">
        <f>North!I77+South!I77+Central!I77</f>
        <v>0</v>
      </c>
      <c r="J77" s="961">
        <f>North!J77+South!J77+Central!J77</f>
        <v>0</v>
      </c>
      <c r="K77" s="961">
        <f>North!K77+South!K77+Central!K77</f>
        <v>0</v>
      </c>
      <c r="L77" s="962">
        <f>SUM(C77:K77)</f>
        <v>0</v>
      </c>
      <c r="M77" s="592">
        <f>North!M77+South!M77+Central!M77</f>
        <v>0</v>
      </c>
      <c r="N77" s="962">
        <f t="shared" si="40"/>
        <v>0</v>
      </c>
    </row>
    <row r="78" spans="1:14" ht="13.5" thickBot="1">
      <c r="A78" s="43" t="s">
        <v>298</v>
      </c>
      <c r="B78" s="236" t="s">
        <v>299</v>
      </c>
      <c r="C78" s="961">
        <f>North!C78+South!C78+Central!C78</f>
        <v>0</v>
      </c>
      <c r="D78" s="961">
        <f>North!D78+South!D78+Central!D78</f>
        <v>0</v>
      </c>
      <c r="E78" s="961">
        <f>North!E78+South!E78+Central!E78</f>
        <v>0</v>
      </c>
      <c r="F78" s="961">
        <f>North!F78+South!F78+Central!F78</f>
        <v>0</v>
      </c>
      <c r="G78" s="961">
        <f>North!G78+South!G78+Central!G78</f>
        <v>0</v>
      </c>
      <c r="H78" s="961">
        <f>North!H78+South!H78+Central!H78</f>
        <v>0</v>
      </c>
      <c r="I78" s="961">
        <f>North!I78+South!I78+Central!I78</f>
        <v>0</v>
      </c>
      <c r="J78" s="961">
        <f>North!J78+South!J78+Central!J78</f>
        <v>0</v>
      </c>
      <c r="K78" s="961">
        <f>North!K78+South!K78+Central!K78</f>
        <v>0</v>
      </c>
      <c r="L78" s="962">
        <f t="shared" si="34"/>
        <v>0</v>
      </c>
      <c r="M78" s="592">
        <f>North!M78+South!M78+Central!M78</f>
        <v>0</v>
      </c>
      <c r="N78" s="962">
        <f t="shared" si="40"/>
        <v>0</v>
      </c>
    </row>
    <row r="79" spans="1:14" ht="13.5" thickBot="1">
      <c r="A79" s="44">
        <v>60699</v>
      </c>
      <c r="B79" s="345" t="s">
        <v>300</v>
      </c>
      <c r="C79" s="964">
        <f>SUM(C75:C78)</f>
        <v>0</v>
      </c>
      <c r="D79" s="964">
        <f t="shared" ref="D79:J79" si="41">SUM(D75:D78)</f>
        <v>0</v>
      </c>
      <c r="E79" s="964">
        <f t="shared" si="41"/>
        <v>0</v>
      </c>
      <c r="F79" s="964">
        <f t="shared" si="41"/>
        <v>0</v>
      </c>
      <c r="G79" s="964">
        <f t="shared" si="41"/>
        <v>0</v>
      </c>
      <c r="H79" s="964">
        <f t="shared" si="41"/>
        <v>0</v>
      </c>
      <c r="I79" s="964">
        <f t="shared" si="41"/>
        <v>0</v>
      </c>
      <c r="J79" s="964">
        <f t="shared" si="41"/>
        <v>0</v>
      </c>
      <c r="K79" s="964">
        <f t="shared" ref="K79" si="42">SUM(K75:K78)</f>
        <v>0</v>
      </c>
      <c r="L79" s="974">
        <f t="shared" ref="L79" si="43">SUM(L75:L78)</f>
        <v>0</v>
      </c>
      <c r="M79" s="974">
        <f t="shared" ref="M79" si="44">SUM(M75:M78)</f>
        <v>0</v>
      </c>
      <c r="N79" s="974">
        <f t="shared" ref="N79" si="45">SUM(N75:N78)</f>
        <v>0</v>
      </c>
    </row>
    <row r="80" spans="1:14" ht="12.95">
      <c r="A80" s="194"/>
      <c r="B80" s="236" t="s">
        <v>301</v>
      </c>
      <c r="C80" s="972"/>
      <c r="D80" s="972"/>
      <c r="E80" s="972"/>
      <c r="F80" s="972"/>
      <c r="G80" s="972"/>
      <c r="H80" s="972"/>
      <c r="I80" s="972"/>
      <c r="J80" s="972"/>
      <c r="K80" s="972"/>
      <c r="L80" s="978"/>
      <c r="M80" s="979"/>
      <c r="N80" s="978"/>
    </row>
    <row r="81" spans="1:14" ht="12.95">
      <c r="A81" s="43" t="s">
        <v>302</v>
      </c>
      <c r="B81" s="337" t="s">
        <v>303</v>
      </c>
      <c r="C81" s="961">
        <f>North!C81+South!C81+Central!C81</f>
        <v>0</v>
      </c>
      <c r="D81" s="961">
        <f>North!D81+South!D81+Central!D81</f>
        <v>0</v>
      </c>
      <c r="E81" s="961">
        <f>North!E81+South!E81+Central!E81</f>
        <v>0</v>
      </c>
      <c r="F81" s="961">
        <f>North!F81+South!F81+Central!F81</f>
        <v>0</v>
      </c>
      <c r="G81" s="961">
        <f>North!G81+South!G81+Central!G81</f>
        <v>0</v>
      </c>
      <c r="H81" s="961">
        <f>North!H81+South!H81+Central!H81</f>
        <v>0</v>
      </c>
      <c r="I81" s="961">
        <f>North!I81+South!I81+Central!I81</f>
        <v>0</v>
      </c>
      <c r="J81" s="961">
        <f>North!J81+South!J81+Central!J81</f>
        <v>0</v>
      </c>
      <c r="K81" s="961">
        <f>North!K81+South!K81+Central!K81</f>
        <v>0</v>
      </c>
      <c r="L81" s="962">
        <f>SUM(C81:K81)</f>
        <v>0</v>
      </c>
      <c r="M81" s="592">
        <f>North!M81+South!M81+Central!M81</f>
        <v>0</v>
      </c>
      <c r="N81" s="962">
        <f t="shared" ref="N81:N82" si="46">+L81+M81</f>
        <v>0</v>
      </c>
    </row>
    <row r="82" spans="1:14" ht="13.5" thickBot="1">
      <c r="A82" s="43" t="s">
        <v>304</v>
      </c>
      <c r="B82" s="190" t="s">
        <v>305</v>
      </c>
      <c r="C82" s="961">
        <f>North!C82+South!C82+Central!C82</f>
        <v>0</v>
      </c>
      <c r="D82" s="961">
        <f>North!D82+South!D82+Central!D82</f>
        <v>0</v>
      </c>
      <c r="E82" s="961">
        <f>North!E82+South!E82+Central!E82</f>
        <v>0</v>
      </c>
      <c r="F82" s="961">
        <f>North!F82+South!F82+Central!F82</f>
        <v>0</v>
      </c>
      <c r="G82" s="961">
        <f>North!G82+South!G82+Central!G82</f>
        <v>0</v>
      </c>
      <c r="H82" s="961">
        <f>North!H82+South!H82+Central!H82</f>
        <v>0</v>
      </c>
      <c r="I82" s="961">
        <f>North!I82+South!I82+Central!I82</f>
        <v>0</v>
      </c>
      <c r="J82" s="961">
        <f>North!J82+South!J82+Central!J82</f>
        <v>0</v>
      </c>
      <c r="K82" s="961">
        <f>North!K82+South!K82+Central!K82</f>
        <v>0</v>
      </c>
      <c r="L82" s="962">
        <f>SUM(C82:K82)</f>
        <v>0</v>
      </c>
      <c r="M82" s="592">
        <f>North!M82+South!M82+Central!M82</f>
        <v>0</v>
      </c>
      <c r="N82" s="962">
        <f t="shared" si="46"/>
        <v>0</v>
      </c>
    </row>
    <row r="83" spans="1:14" ht="13.5" thickBot="1">
      <c r="A83" s="44">
        <v>60799</v>
      </c>
      <c r="B83" s="345" t="s">
        <v>306</v>
      </c>
      <c r="C83" s="1248">
        <f>SUM(C81:C82)</f>
        <v>0</v>
      </c>
      <c r="D83" s="1248">
        <f t="shared" ref="D83:M83" si="47">SUM(D81:D82)</f>
        <v>0</v>
      </c>
      <c r="E83" s="1248">
        <f t="shared" si="47"/>
        <v>0</v>
      </c>
      <c r="F83" s="1248">
        <f t="shared" si="47"/>
        <v>0</v>
      </c>
      <c r="G83" s="1248">
        <f t="shared" si="47"/>
        <v>0</v>
      </c>
      <c r="H83" s="1248">
        <f t="shared" si="47"/>
        <v>0</v>
      </c>
      <c r="I83" s="1248">
        <f t="shared" si="47"/>
        <v>0</v>
      </c>
      <c r="J83" s="1248">
        <f t="shared" si="47"/>
        <v>0</v>
      </c>
      <c r="K83" s="1248">
        <f t="shared" si="47"/>
        <v>0</v>
      </c>
      <c r="L83" s="1250">
        <f t="shared" si="47"/>
        <v>0</v>
      </c>
      <c r="M83" s="1250">
        <f t="shared" si="47"/>
        <v>0</v>
      </c>
      <c r="N83" s="1250">
        <f t="shared" ref="N83" si="48">SUM(N81:N82)</f>
        <v>0</v>
      </c>
    </row>
    <row r="84" spans="1:14" ht="12.95">
      <c r="A84" s="194"/>
      <c r="B84" s="236" t="s">
        <v>307</v>
      </c>
      <c r="C84" s="972"/>
      <c r="D84" s="972"/>
      <c r="E84" s="972"/>
      <c r="F84" s="972"/>
      <c r="G84" s="972"/>
      <c r="H84" s="972"/>
      <c r="I84" s="972"/>
      <c r="J84" s="972"/>
      <c r="K84" s="972"/>
      <c r="L84" s="978"/>
      <c r="M84" s="979"/>
      <c r="N84" s="978"/>
    </row>
    <row r="85" spans="1:14" ht="12.95">
      <c r="A85" s="43" t="s">
        <v>308</v>
      </c>
      <c r="B85" s="190" t="s">
        <v>309</v>
      </c>
      <c r="C85" s="961">
        <f>North!C85+South!C85+Central!C85</f>
        <v>0</v>
      </c>
      <c r="D85" s="961">
        <f>North!D85+South!D85+Central!D85</f>
        <v>0</v>
      </c>
      <c r="E85" s="961">
        <f>North!E85+South!E85+Central!E85</f>
        <v>0</v>
      </c>
      <c r="F85" s="961">
        <f>North!F85+South!F85+Central!F85</f>
        <v>0</v>
      </c>
      <c r="G85" s="961">
        <f>North!G85+South!G85+Central!G85</f>
        <v>0</v>
      </c>
      <c r="H85" s="961">
        <f>North!H85+South!H85+Central!H85</f>
        <v>0</v>
      </c>
      <c r="I85" s="961">
        <f>North!I85+South!I85+Central!I85</f>
        <v>0</v>
      </c>
      <c r="J85" s="961">
        <f>North!J85+South!J85+Central!J85</f>
        <v>0</v>
      </c>
      <c r="K85" s="961">
        <f>North!K85+South!K85+Central!K85</f>
        <v>0</v>
      </c>
      <c r="L85" s="962">
        <f>SUM(C85:K85)</f>
        <v>0</v>
      </c>
      <c r="M85" s="592">
        <f>North!M85+South!M85+Central!M85</f>
        <v>0</v>
      </c>
      <c r="N85" s="962">
        <f t="shared" ref="N85:N87" si="49">+L85+M85</f>
        <v>0</v>
      </c>
    </row>
    <row r="86" spans="1:14" ht="12.95">
      <c r="A86" s="43" t="s">
        <v>310</v>
      </c>
      <c r="B86" s="190" t="s">
        <v>311</v>
      </c>
      <c r="C86" s="961">
        <f>North!C86+South!C86+Central!C86</f>
        <v>0</v>
      </c>
      <c r="D86" s="961">
        <f>North!D86+South!D86+Central!D86</f>
        <v>0</v>
      </c>
      <c r="E86" s="961">
        <f>North!E86+South!E86+Central!E86</f>
        <v>0</v>
      </c>
      <c r="F86" s="961">
        <f>North!F86+South!F86+Central!F86</f>
        <v>0</v>
      </c>
      <c r="G86" s="961">
        <f>North!G86+South!G86+Central!G86</f>
        <v>0</v>
      </c>
      <c r="H86" s="961">
        <f>North!H86+South!H86+Central!H86</f>
        <v>0</v>
      </c>
      <c r="I86" s="961">
        <f>North!I86+South!I86+Central!I86</f>
        <v>0</v>
      </c>
      <c r="J86" s="961">
        <f>North!J86+South!J86+Central!J86</f>
        <v>0</v>
      </c>
      <c r="K86" s="961">
        <f>North!K86+South!K86+Central!K86</f>
        <v>0</v>
      </c>
      <c r="L86" s="962">
        <f>SUM(C86:K86)</f>
        <v>0</v>
      </c>
      <c r="M86" s="592">
        <f>North!M86+South!M86+Central!M86</f>
        <v>0</v>
      </c>
      <c r="N86" s="962">
        <f t="shared" si="49"/>
        <v>0</v>
      </c>
    </row>
    <row r="87" spans="1:14" ht="13.5" thickBot="1">
      <c r="A87" s="43" t="s">
        <v>312</v>
      </c>
      <c r="B87" s="190" t="s">
        <v>313</v>
      </c>
      <c r="C87" s="961">
        <f>North!C87+South!C87+Central!C87</f>
        <v>0</v>
      </c>
      <c r="D87" s="961">
        <f>North!D87+South!D87+Central!D87</f>
        <v>0</v>
      </c>
      <c r="E87" s="961">
        <f>North!E87+South!E87+Central!E87</f>
        <v>0</v>
      </c>
      <c r="F87" s="961">
        <f>North!F87+South!F87+Central!F87</f>
        <v>0</v>
      </c>
      <c r="G87" s="961">
        <f>North!G87+South!G87+Central!G87</f>
        <v>0</v>
      </c>
      <c r="H87" s="961">
        <f>North!H87+South!H87+Central!H87</f>
        <v>0</v>
      </c>
      <c r="I87" s="961">
        <f>North!I87+South!I87+Central!I87</f>
        <v>0</v>
      </c>
      <c r="J87" s="961">
        <f>North!J87+South!J87+Central!J87</f>
        <v>0</v>
      </c>
      <c r="K87" s="961">
        <f>North!K87+South!K87+Central!K87</f>
        <v>0</v>
      </c>
      <c r="L87" s="962">
        <f t="shared" si="34"/>
        <v>0</v>
      </c>
      <c r="M87" s="592">
        <f>North!M87+South!M87+Central!M87</f>
        <v>0</v>
      </c>
      <c r="N87" s="962">
        <f t="shared" si="49"/>
        <v>0</v>
      </c>
    </row>
    <row r="88" spans="1:14" ht="13.5" thickBot="1">
      <c r="A88" s="44">
        <v>60899</v>
      </c>
      <c r="B88" s="345" t="s">
        <v>314</v>
      </c>
      <c r="C88" s="1248">
        <f>SUM(C85:C87)</f>
        <v>0</v>
      </c>
      <c r="D88" s="1248">
        <f t="shared" ref="D88:M88" si="50">SUM(D85:D87)</f>
        <v>0</v>
      </c>
      <c r="E88" s="1248">
        <f t="shared" si="50"/>
        <v>0</v>
      </c>
      <c r="F88" s="1248">
        <f t="shared" si="50"/>
        <v>0</v>
      </c>
      <c r="G88" s="1248">
        <f t="shared" si="50"/>
        <v>0</v>
      </c>
      <c r="H88" s="1248">
        <f t="shared" si="50"/>
        <v>0</v>
      </c>
      <c r="I88" s="1248">
        <f t="shared" si="50"/>
        <v>0</v>
      </c>
      <c r="J88" s="1248">
        <f>SUM(J85:J87)</f>
        <v>0</v>
      </c>
      <c r="K88" s="1248">
        <f t="shared" si="50"/>
        <v>0</v>
      </c>
      <c r="L88" s="1250">
        <f t="shared" si="50"/>
        <v>0</v>
      </c>
      <c r="M88" s="1250">
        <f t="shared" si="50"/>
        <v>0</v>
      </c>
      <c r="N88" s="1250">
        <f t="shared" ref="N88" si="51">SUM(N85:N87)</f>
        <v>0</v>
      </c>
    </row>
    <row r="89" spans="1:14" ht="13.5" thickBot="1">
      <c r="A89" s="43" t="s">
        <v>315</v>
      </c>
      <c r="B89" s="236" t="s">
        <v>316</v>
      </c>
      <c r="C89" s="961">
        <f>North!C89+South!C89+Central!C89</f>
        <v>0</v>
      </c>
      <c r="D89" s="961">
        <f>North!D89+South!D89+Central!D89</f>
        <v>0</v>
      </c>
      <c r="E89" s="961">
        <f>North!E89+South!E89+Central!E89</f>
        <v>0</v>
      </c>
      <c r="F89" s="961">
        <f>North!F89+South!F89+Central!F89</f>
        <v>0</v>
      </c>
      <c r="G89" s="961">
        <f>North!G89+South!G89+Central!G89</f>
        <v>0</v>
      </c>
      <c r="H89" s="961">
        <f>North!H89+South!H89+Central!H89</f>
        <v>0</v>
      </c>
      <c r="I89" s="961">
        <f>North!I89+South!I89+Central!I89</f>
        <v>0</v>
      </c>
      <c r="J89" s="961">
        <f>North!J89+South!J89+Central!J89</f>
        <v>0</v>
      </c>
      <c r="K89" s="961">
        <f>North!K89+South!K89+Central!K89</f>
        <v>0</v>
      </c>
      <c r="L89" s="962">
        <f t="shared" ref="L89" si="52">SUM(C89:K89)</f>
        <v>0</v>
      </c>
      <c r="M89" s="592">
        <f>North!M89+South!M89+Central!M89</f>
        <v>0</v>
      </c>
      <c r="N89" s="962">
        <f t="shared" ref="N89:N93" si="53">+L89+M89</f>
        <v>0</v>
      </c>
    </row>
    <row r="90" spans="1:14" ht="13.5" thickBot="1">
      <c r="A90" s="44">
        <v>61099</v>
      </c>
      <c r="B90" s="345" t="s">
        <v>317</v>
      </c>
      <c r="C90" s="1248">
        <f>SUM(C89:C89)</f>
        <v>0</v>
      </c>
      <c r="D90" s="1248">
        <f>SUM(D89:D89)</f>
        <v>0</v>
      </c>
      <c r="E90" s="1248">
        <f t="shared" ref="E90:G90" si="54">SUM(E89:E89)</f>
        <v>0</v>
      </c>
      <c r="F90" s="1248">
        <f t="shared" si="54"/>
        <v>0</v>
      </c>
      <c r="G90" s="1248">
        <f t="shared" si="54"/>
        <v>0</v>
      </c>
      <c r="H90" s="1248">
        <f t="shared" ref="H90:K90" si="55">SUM(H89:H89)</f>
        <v>0</v>
      </c>
      <c r="I90" s="1248">
        <f t="shared" si="55"/>
        <v>0</v>
      </c>
      <c r="J90" s="1248">
        <f t="shared" si="55"/>
        <v>0</v>
      </c>
      <c r="K90" s="1248">
        <f t="shared" si="55"/>
        <v>0</v>
      </c>
      <c r="L90" s="1250">
        <f>SUM(L89:L89)</f>
        <v>0</v>
      </c>
      <c r="M90" s="1250">
        <f t="shared" ref="M90:N90" si="56">SUM(M89:M89)</f>
        <v>0</v>
      </c>
      <c r="N90" s="1250">
        <f t="shared" si="56"/>
        <v>0</v>
      </c>
    </row>
    <row r="91" spans="1:14" ht="12.95">
      <c r="A91" s="43" t="s">
        <v>318</v>
      </c>
      <c r="B91" s="236" t="s">
        <v>319</v>
      </c>
      <c r="C91" s="961">
        <f>North!C91+South!C91+Central!C91</f>
        <v>0</v>
      </c>
      <c r="D91" s="961">
        <f>North!D91+South!D91+Central!D91</f>
        <v>0</v>
      </c>
      <c r="E91" s="961">
        <f>North!E91+South!E91+Central!E91</f>
        <v>0</v>
      </c>
      <c r="F91" s="961">
        <f>North!F91+South!F91+Central!F91</f>
        <v>0</v>
      </c>
      <c r="G91" s="961">
        <f>North!G91+South!G91+Central!G91</f>
        <v>0</v>
      </c>
      <c r="H91" s="961">
        <f>North!H91+South!H91+Central!H91</f>
        <v>0</v>
      </c>
      <c r="I91" s="961">
        <f>North!I91+South!I91+Central!I91</f>
        <v>0</v>
      </c>
      <c r="J91" s="961">
        <f>North!J91+South!J91+Central!J91</f>
        <v>0</v>
      </c>
      <c r="K91" s="961">
        <f>North!K91+South!K91+Central!K91</f>
        <v>0</v>
      </c>
      <c r="L91" s="962">
        <f t="shared" ref="L91" si="57">SUM(C91:K91)</f>
        <v>0</v>
      </c>
      <c r="M91" s="592">
        <f>North!M91+South!M91+Central!M91</f>
        <v>0</v>
      </c>
      <c r="N91" s="962">
        <f t="shared" ref="N91" si="58">+L91+M91</f>
        <v>0</v>
      </c>
    </row>
    <row r="92" spans="1:14" ht="12.95">
      <c r="A92" s="43" t="s">
        <v>320</v>
      </c>
      <c r="B92" s="236" t="s">
        <v>321</v>
      </c>
      <c r="C92" s="961">
        <f>North!C92+South!C92+Central!C92</f>
        <v>0</v>
      </c>
      <c r="D92" s="961">
        <f>North!D92+South!D92+Central!D92</f>
        <v>0</v>
      </c>
      <c r="E92" s="961">
        <f>North!E92+South!E92+Central!E92</f>
        <v>0</v>
      </c>
      <c r="F92" s="961">
        <f>North!F92+South!F92+Central!F92</f>
        <v>0</v>
      </c>
      <c r="G92" s="961">
        <f>North!G92+South!G92+Central!G92</f>
        <v>0</v>
      </c>
      <c r="H92" s="961">
        <f>North!H92+South!H92+Central!H92</f>
        <v>0</v>
      </c>
      <c r="I92" s="961">
        <f>North!I92+South!I92+Central!I92</f>
        <v>0</v>
      </c>
      <c r="J92" s="961">
        <f>North!J92+South!J92+Central!J92</f>
        <v>0</v>
      </c>
      <c r="K92" s="961">
        <f>North!K92+South!K92+Central!K92</f>
        <v>0</v>
      </c>
      <c r="L92" s="962">
        <f t="shared" si="34"/>
        <v>0</v>
      </c>
      <c r="M92" s="592">
        <f>North!M92+South!M92+Central!M92</f>
        <v>0</v>
      </c>
      <c r="N92" s="962">
        <f t="shared" si="53"/>
        <v>0</v>
      </c>
    </row>
    <row r="93" spans="1:14" ht="13.5" thickBot="1">
      <c r="A93" s="43" t="s">
        <v>322</v>
      </c>
      <c r="B93" s="236" t="s">
        <v>323</v>
      </c>
      <c r="C93" s="961">
        <f>North!C93+South!C93+Central!C93</f>
        <v>0</v>
      </c>
      <c r="D93" s="961">
        <f>North!D93+South!D93+Central!D93</f>
        <v>0</v>
      </c>
      <c r="E93" s="961">
        <f>North!E93+South!E93+Central!E93</f>
        <v>0</v>
      </c>
      <c r="F93" s="961">
        <f>North!F93+South!F93+Central!F93</f>
        <v>0</v>
      </c>
      <c r="G93" s="961">
        <f>North!G93+South!G93+Central!G93</f>
        <v>0</v>
      </c>
      <c r="H93" s="961">
        <f>North!H93+South!H93+Central!H93</f>
        <v>0</v>
      </c>
      <c r="I93" s="961">
        <f>North!I93+South!I93+Central!I93</f>
        <v>0</v>
      </c>
      <c r="J93" s="961">
        <f>North!J93+South!J93+Central!J93</f>
        <v>0</v>
      </c>
      <c r="K93" s="961">
        <f>North!K93+South!K93+Central!K93</f>
        <v>0</v>
      </c>
      <c r="L93" s="962">
        <f t="shared" ref="L93" si="59">SUM(C93:K93)</f>
        <v>0</v>
      </c>
      <c r="M93" s="592">
        <f>North!M93+South!M93+Central!M93</f>
        <v>0</v>
      </c>
      <c r="N93" s="962">
        <f t="shared" si="53"/>
        <v>0</v>
      </c>
    </row>
    <row r="94" spans="1:14" ht="12.95">
      <c r="A94" s="415">
        <v>69998</v>
      </c>
      <c r="B94" s="350" t="s">
        <v>324</v>
      </c>
      <c r="C94" s="1252">
        <f>C79+C83+C88+C92+C73+C68+C62+C59+C53+C90+C91+C93</f>
        <v>0</v>
      </c>
      <c r="D94" s="1252">
        <f>D79+D83+D88+D92+D73+D68+D62+D59+D53+D90+D91+D93</f>
        <v>0</v>
      </c>
      <c r="E94" s="1252">
        <f t="shared" ref="E94:J94" si="60">E79+E83+E88+E92+E73+E68+E62+E59+E53+E90+E91+E93</f>
        <v>0</v>
      </c>
      <c r="F94" s="1252">
        <f t="shared" si="60"/>
        <v>0</v>
      </c>
      <c r="G94" s="1252">
        <f t="shared" si="60"/>
        <v>0</v>
      </c>
      <c r="H94" s="1252">
        <f t="shared" si="60"/>
        <v>0</v>
      </c>
      <c r="I94" s="1252">
        <f t="shared" si="60"/>
        <v>0</v>
      </c>
      <c r="J94" s="1252">
        <f t="shared" si="60"/>
        <v>0</v>
      </c>
      <c r="K94" s="1252">
        <f>K79+K83+K88+K92+K73+K68+K62+K59+K53+K90+K91+K93</f>
        <v>0</v>
      </c>
      <c r="L94" s="1254">
        <f>L79+L83+L88+L92+L73+L68+L62+L59+L53+L90+L91+L93</f>
        <v>0</v>
      </c>
      <c r="M94" s="1254">
        <f t="shared" ref="M94" si="61">M79+M83+M88+M92+M73+M68+M62+M59+M53+M90+M91+M93</f>
        <v>0</v>
      </c>
      <c r="N94" s="1254">
        <f>N79+N83+N88+N92+N73+N68+N62+N59+N53+N90+N91+N93</f>
        <v>0</v>
      </c>
    </row>
    <row r="95" spans="1:14" ht="13.5" thickBot="1">
      <c r="A95" s="419">
        <v>69999</v>
      </c>
      <c r="B95" s="336" t="s">
        <v>325</v>
      </c>
      <c r="C95" s="1557">
        <f t="shared" ref="C95:N95" si="62">C47+C94</f>
        <v>0</v>
      </c>
      <c r="D95" s="1557">
        <f t="shared" si="62"/>
        <v>0</v>
      </c>
      <c r="E95" s="1557">
        <f t="shared" si="62"/>
        <v>0</v>
      </c>
      <c r="F95" s="1557">
        <f t="shared" si="62"/>
        <v>0</v>
      </c>
      <c r="G95" s="1557">
        <f t="shared" si="62"/>
        <v>0</v>
      </c>
      <c r="H95" s="1557">
        <f t="shared" si="62"/>
        <v>0</v>
      </c>
      <c r="I95" s="1557">
        <f t="shared" si="62"/>
        <v>0</v>
      </c>
      <c r="J95" s="1557">
        <f t="shared" si="62"/>
        <v>0</v>
      </c>
      <c r="K95" s="1557">
        <f t="shared" si="62"/>
        <v>0</v>
      </c>
      <c r="L95" s="1558">
        <f t="shared" si="62"/>
        <v>0</v>
      </c>
      <c r="M95" s="1258">
        <f t="shared" si="62"/>
        <v>0</v>
      </c>
      <c r="N95" s="1558">
        <f t="shared" si="62"/>
        <v>0</v>
      </c>
    </row>
    <row r="96" spans="1:14" ht="12.95">
      <c r="A96" s="194" t="s">
        <v>326</v>
      </c>
      <c r="B96" s="329"/>
      <c r="C96" s="961"/>
      <c r="D96" s="961"/>
      <c r="E96" s="961"/>
      <c r="F96" s="961"/>
      <c r="G96" s="961"/>
      <c r="H96" s="961"/>
      <c r="I96" s="961"/>
      <c r="J96" s="961"/>
      <c r="K96" s="961"/>
      <c r="L96" s="962"/>
      <c r="M96" s="973"/>
      <c r="N96" s="962"/>
    </row>
    <row r="97" spans="1:14" ht="12.95">
      <c r="A97" s="43" t="s">
        <v>327</v>
      </c>
      <c r="B97" s="236" t="s">
        <v>328</v>
      </c>
      <c r="C97" s="961">
        <f>North!C97+South!C97+Central!C97</f>
        <v>0</v>
      </c>
      <c r="D97" s="961">
        <f>North!D97+South!D97+Central!D97</f>
        <v>0</v>
      </c>
      <c r="E97" s="961">
        <f>North!E97+South!E97+Central!E97</f>
        <v>0</v>
      </c>
      <c r="F97" s="961">
        <f>North!F97+South!F97+Central!F97</f>
        <v>0</v>
      </c>
      <c r="G97" s="961">
        <f>North!G97+South!G97+Central!G97</f>
        <v>0</v>
      </c>
      <c r="H97" s="961">
        <f>North!H97+South!H97+Central!H97</f>
        <v>0</v>
      </c>
      <c r="I97" s="961">
        <f>North!I97+South!I97+Central!I97</f>
        <v>0</v>
      </c>
      <c r="J97" s="961">
        <f>North!J97+South!J97+Central!J97</f>
        <v>0</v>
      </c>
      <c r="K97" s="961">
        <f>North!K97+South!K97+Central!K97</f>
        <v>0</v>
      </c>
      <c r="L97" s="962">
        <f t="shared" ref="L97:L101" si="63">SUM(C97:K97)</f>
        <v>0</v>
      </c>
      <c r="M97" s="592">
        <f>North!M97+South!M97+Central!M97</f>
        <v>0</v>
      </c>
      <c r="N97" s="962">
        <f t="shared" ref="N97:N101" si="64">+L97+M97</f>
        <v>0</v>
      </c>
    </row>
    <row r="98" spans="1:14" ht="12.95">
      <c r="A98" s="43" t="s">
        <v>329</v>
      </c>
      <c r="B98" s="236" t="s">
        <v>330</v>
      </c>
      <c r="C98" s="961">
        <f>North!C98+South!C98+Central!C98</f>
        <v>0</v>
      </c>
      <c r="D98" s="961">
        <f>North!D98+South!D98+Central!D98</f>
        <v>0</v>
      </c>
      <c r="E98" s="961">
        <f>North!E98+South!E98+Central!E98</f>
        <v>0</v>
      </c>
      <c r="F98" s="961">
        <f>North!F98+South!F98+Central!F98</f>
        <v>0</v>
      </c>
      <c r="G98" s="961">
        <f>North!G98+South!G98+Central!G98</f>
        <v>0</v>
      </c>
      <c r="H98" s="961">
        <f>North!H98+South!H98+Central!H98</f>
        <v>0</v>
      </c>
      <c r="I98" s="961">
        <f>North!I98+South!I98+Central!I98</f>
        <v>0</v>
      </c>
      <c r="J98" s="961">
        <f>North!J98+South!J98+Central!J98</f>
        <v>0</v>
      </c>
      <c r="K98" s="961">
        <f>North!K98+South!K98+Central!K98</f>
        <v>0</v>
      </c>
      <c r="L98" s="962">
        <f t="shared" si="63"/>
        <v>0</v>
      </c>
      <c r="M98" s="592">
        <f>North!M98+South!M98+Central!M98</f>
        <v>0</v>
      </c>
      <c r="N98" s="962">
        <f t="shared" si="64"/>
        <v>0</v>
      </c>
    </row>
    <row r="99" spans="1:14" ht="12.95">
      <c r="A99" s="43" t="s">
        <v>331</v>
      </c>
      <c r="B99" s="236" t="s">
        <v>332</v>
      </c>
      <c r="C99" s="961">
        <f>North!C99+South!C99+Central!C99</f>
        <v>0</v>
      </c>
      <c r="D99" s="961">
        <f>North!D99+South!D99+Central!D99</f>
        <v>0</v>
      </c>
      <c r="E99" s="961">
        <f>North!E99+South!E99+Central!E99</f>
        <v>0</v>
      </c>
      <c r="F99" s="961">
        <f>North!F99+South!F99+Central!F99</f>
        <v>0</v>
      </c>
      <c r="G99" s="961">
        <f>North!G99+South!G99+Central!G99</f>
        <v>0</v>
      </c>
      <c r="H99" s="961">
        <f>North!H99+South!H99+Central!H99</f>
        <v>0</v>
      </c>
      <c r="I99" s="961">
        <f>North!I99+South!I99+Central!I99</f>
        <v>0</v>
      </c>
      <c r="J99" s="961">
        <f>North!J99+South!J99+Central!J99</f>
        <v>0</v>
      </c>
      <c r="K99" s="961">
        <f>North!K99+South!K99+Central!K99</f>
        <v>0</v>
      </c>
      <c r="L99" s="962">
        <f t="shared" si="63"/>
        <v>0</v>
      </c>
      <c r="M99" s="592">
        <f>North!M99+South!M99+Central!M99</f>
        <v>0</v>
      </c>
      <c r="N99" s="962">
        <f t="shared" si="64"/>
        <v>0</v>
      </c>
    </row>
    <row r="100" spans="1:14" ht="12.95">
      <c r="A100" s="43" t="s">
        <v>333</v>
      </c>
      <c r="B100" s="236" t="s">
        <v>657</v>
      </c>
      <c r="C100" s="961">
        <f>North!C100+South!C100+Central!C100</f>
        <v>0</v>
      </c>
      <c r="D100" s="961">
        <f>North!D100+South!D100+Central!D100</f>
        <v>0</v>
      </c>
      <c r="E100" s="961">
        <f>North!E100+South!E100+Central!E100</f>
        <v>0</v>
      </c>
      <c r="F100" s="961">
        <f>North!F100+South!F100+Central!F100</f>
        <v>0</v>
      </c>
      <c r="G100" s="961">
        <f>North!G100+South!G100+Central!G100</f>
        <v>0</v>
      </c>
      <c r="H100" s="961">
        <f>North!H100+South!H100+Central!H100</f>
        <v>0</v>
      </c>
      <c r="I100" s="961">
        <f>North!I100+South!I100+Central!I100</f>
        <v>0</v>
      </c>
      <c r="J100" s="961">
        <f>North!J100+South!J100+Central!J100</f>
        <v>0</v>
      </c>
      <c r="K100" s="961">
        <f>North!K100+South!K100+Central!K100</f>
        <v>0</v>
      </c>
      <c r="L100" s="962">
        <f t="shared" si="63"/>
        <v>0</v>
      </c>
      <c r="M100" s="592">
        <f>North!M100+South!M100+Central!M100</f>
        <v>0</v>
      </c>
      <c r="N100" s="962">
        <f t="shared" si="64"/>
        <v>0</v>
      </c>
    </row>
    <row r="101" spans="1:14" ht="13.5" thickBot="1">
      <c r="A101" s="43" t="s">
        <v>335</v>
      </c>
      <c r="B101" s="236" t="s">
        <v>336</v>
      </c>
      <c r="C101" s="961">
        <f>North!C101+South!C101+Central!C101</f>
        <v>0</v>
      </c>
      <c r="D101" s="961">
        <f>North!D101+South!D101+Central!D101</f>
        <v>0</v>
      </c>
      <c r="E101" s="961">
        <f>North!E101+South!E101+Central!E101</f>
        <v>0</v>
      </c>
      <c r="F101" s="961">
        <f>North!F101+South!F101+Central!F101</f>
        <v>0</v>
      </c>
      <c r="G101" s="961">
        <f>North!G101+South!G101+Central!G101</f>
        <v>0</v>
      </c>
      <c r="H101" s="961">
        <f>North!H101+South!H101+Central!H101</f>
        <v>0</v>
      </c>
      <c r="I101" s="961">
        <f>North!I101+South!I101+Central!I101</f>
        <v>0</v>
      </c>
      <c r="J101" s="961">
        <f>North!J101+South!J101+Central!J101</f>
        <v>0</v>
      </c>
      <c r="K101" s="961">
        <f>North!K101+South!K101+Central!K101</f>
        <v>0</v>
      </c>
      <c r="L101" s="962">
        <f t="shared" si="63"/>
        <v>0</v>
      </c>
      <c r="M101" s="592">
        <f>North!M101+South!M101+Central!M101</f>
        <v>0</v>
      </c>
      <c r="N101" s="962">
        <f t="shared" si="64"/>
        <v>0</v>
      </c>
    </row>
    <row r="102" spans="1:14" ht="13.5" thickBot="1">
      <c r="A102" s="414">
        <v>85999</v>
      </c>
      <c r="B102" s="346" t="s">
        <v>337</v>
      </c>
      <c r="C102" s="964">
        <f>SUM(C95:C101)</f>
        <v>0</v>
      </c>
      <c r="D102" s="964">
        <f t="shared" ref="D102:M102" si="65">SUM(D95:D101)</f>
        <v>0</v>
      </c>
      <c r="E102" s="964">
        <f t="shared" si="65"/>
        <v>0</v>
      </c>
      <c r="F102" s="964">
        <f t="shared" si="65"/>
        <v>0</v>
      </c>
      <c r="G102" s="964">
        <f t="shared" si="65"/>
        <v>0</v>
      </c>
      <c r="H102" s="964">
        <f t="shared" si="65"/>
        <v>0</v>
      </c>
      <c r="I102" s="964">
        <f t="shared" si="65"/>
        <v>0</v>
      </c>
      <c r="J102" s="964">
        <f t="shared" si="65"/>
        <v>0</v>
      </c>
      <c r="K102" s="964">
        <f t="shared" si="65"/>
        <v>0</v>
      </c>
      <c r="L102" s="974">
        <f t="shared" si="65"/>
        <v>0</v>
      </c>
      <c r="M102" s="974">
        <f t="shared" si="65"/>
        <v>0</v>
      </c>
      <c r="N102" s="974">
        <f>SUM(N95:N101)</f>
        <v>0</v>
      </c>
    </row>
    <row r="103" spans="1:14" ht="12.95">
      <c r="A103" s="43"/>
      <c r="B103" s="236" t="s">
        <v>338</v>
      </c>
      <c r="C103" s="975"/>
      <c r="D103" s="975"/>
      <c r="E103" s="975"/>
      <c r="F103" s="975"/>
      <c r="G103" s="975"/>
      <c r="H103" s="961"/>
      <c r="I103" s="961"/>
      <c r="J103" s="961"/>
      <c r="K103" s="961"/>
      <c r="L103" s="962"/>
      <c r="M103" s="592"/>
      <c r="N103" s="962"/>
    </row>
    <row r="104" spans="1:14" ht="12.95">
      <c r="A104" s="43" t="s">
        <v>339</v>
      </c>
      <c r="B104" s="236" t="s">
        <v>340</v>
      </c>
      <c r="C104" s="961">
        <f>North!C104+South!C104+Central!C104</f>
        <v>0</v>
      </c>
      <c r="D104" s="961">
        <f>North!D104+South!D104+Central!D104</f>
        <v>0</v>
      </c>
      <c r="E104" s="961">
        <f>North!E104+South!E104+Central!E104</f>
        <v>0</v>
      </c>
      <c r="F104" s="961">
        <f>North!F104+South!F104+Central!F104</f>
        <v>0</v>
      </c>
      <c r="G104" s="961">
        <f>North!G104+South!G104+Central!G104</f>
        <v>0</v>
      </c>
      <c r="H104" s="961">
        <f>North!H104+South!H104+Central!H104</f>
        <v>0</v>
      </c>
      <c r="I104" s="961">
        <f>North!I104+South!I104+Central!I104</f>
        <v>0</v>
      </c>
      <c r="J104" s="961">
        <f>North!J104+South!J104+Central!J104</f>
        <v>0</v>
      </c>
      <c r="K104" s="961">
        <f>North!K104+South!K104+Central!K104</f>
        <v>0</v>
      </c>
      <c r="L104" s="962">
        <f t="shared" ref="L104:L123" si="66">SUM(C104:K104)</f>
        <v>0</v>
      </c>
      <c r="M104" s="592">
        <f>North!M104+South!M104+Central!M104</f>
        <v>0</v>
      </c>
      <c r="N104" s="962">
        <f t="shared" ref="N104:N123" si="67">+L104+M104</f>
        <v>0</v>
      </c>
    </row>
    <row r="105" spans="1:14" ht="12.95">
      <c r="A105" s="43" t="s">
        <v>341</v>
      </c>
      <c r="B105" s="236" t="s">
        <v>342</v>
      </c>
      <c r="C105" s="961">
        <f>North!C105+South!C105+Central!C105</f>
        <v>0</v>
      </c>
      <c r="D105" s="961">
        <f>North!D105+South!D105+Central!D105</f>
        <v>0</v>
      </c>
      <c r="E105" s="961">
        <f>North!E105+South!E105+Central!E105</f>
        <v>0</v>
      </c>
      <c r="F105" s="961">
        <f>North!F105+South!F105+Central!F105</f>
        <v>0</v>
      </c>
      <c r="G105" s="961">
        <f>North!G105+South!G105+Central!G105</f>
        <v>0</v>
      </c>
      <c r="H105" s="961">
        <f>North!H105+South!H105+Central!H105</f>
        <v>0</v>
      </c>
      <c r="I105" s="961">
        <f>North!I105+South!I105+Central!I105</f>
        <v>0</v>
      </c>
      <c r="J105" s="961">
        <f>North!J105+South!J105+Central!J105</f>
        <v>0</v>
      </c>
      <c r="K105" s="961">
        <f>North!K105+South!K105+Central!K105</f>
        <v>0</v>
      </c>
      <c r="L105" s="962">
        <f t="shared" si="66"/>
        <v>0</v>
      </c>
      <c r="M105" s="592">
        <f>North!M105+South!M105+Central!M105</f>
        <v>0</v>
      </c>
      <c r="N105" s="962">
        <f t="shared" si="67"/>
        <v>0</v>
      </c>
    </row>
    <row r="106" spans="1:14" ht="12.95">
      <c r="A106" s="43" t="s">
        <v>343</v>
      </c>
      <c r="B106" s="236" t="s">
        <v>344</v>
      </c>
      <c r="C106" s="961">
        <f>North!C106+South!C106+Central!C106</f>
        <v>0</v>
      </c>
      <c r="D106" s="961">
        <f>North!D106+South!D106+Central!D106</f>
        <v>0</v>
      </c>
      <c r="E106" s="961">
        <f>North!E106+South!E106+Central!E106</f>
        <v>0</v>
      </c>
      <c r="F106" s="961">
        <f>North!F106+South!F106+Central!F106</f>
        <v>0</v>
      </c>
      <c r="G106" s="961">
        <f>North!G106+South!G106+Central!G106</f>
        <v>0</v>
      </c>
      <c r="H106" s="961">
        <f>North!H106+South!H106+Central!H106</f>
        <v>0</v>
      </c>
      <c r="I106" s="961">
        <f>North!I106+South!I106+Central!I106</f>
        <v>0</v>
      </c>
      <c r="J106" s="961">
        <f>North!J106+South!J106+Central!J106</f>
        <v>0</v>
      </c>
      <c r="K106" s="961">
        <f>North!K106+South!K106+Central!K106</f>
        <v>0</v>
      </c>
      <c r="L106" s="962">
        <f t="shared" si="66"/>
        <v>0</v>
      </c>
      <c r="M106" s="592">
        <f>North!M106+South!M106+Central!M106</f>
        <v>0</v>
      </c>
      <c r="N106" s="962">
        <f t="shared" si="67"/>
        <v>0</v>
      </c>
    </row>
    <row r="107" spans="1:14" ht="12.95">
      <c r="A107" s="43" t="s">
        <v>345</v>
      </c>
      <c r="B107" s="236" t="s">
        <v>346</v>
      </c>
      <c r="C107" s="961">
        <f>North!C107+South!C107+Central!C107</f>
        <v>0</v>
      </c>
      <c r="D107" s="961">
        <f>North!D107+South!D107+Central!D107</f>
        <v>0</v>
      </c>
      <c r="E107" s="961">
        <f>North!E107+South!E107+Central!E107</f>
        <v>0</v>
      </c>
      <c r="F107" s="961">
        <f>North!F107+South!F107+Central!F107</f>
        <v>0</v>
      </c>
      <c r="G107" s="961">
        <f>North!G107+South!G107+Central!G107</f>
        <v>0</v>
      </c>
      <c r="H107" s="961">
        <f>North!H107+South!H107+Central!H107</f>
        <v>0</v>
      </c>
      <c r="I107" s="961">
        <f>North!I107+South!I107+Central!I107</f>
        <v>0</v>
      </c>
      <c r="J107" s="961">
        <f>North!J107+South!J107+Central!J107</f>
        <v>0</v>
      </c>
      <c r="K107" s="961">
        <f>North!K107+South!K107+Central!K107</f>
        <v>0</v>
      </c>
      <c r="L107" s="962">
        <f t="shared" si="66"/>
        <v>0</v>
      </c>
      <c r="M107" s="592">
        <f>North!M107+South!M107+Central!M107</f>
        <v>0</v>
      </c>
      <c r="N107" s="962">
        <f t="shared" si="67"/>
        <v>0</v>
      </c>
    </row>
    <row r="108" spans="1:14" ht="12.95">
      <c r="A108" s="43" t="s">
        <v>347</v>
      </c>
      <c r="B108" s="236" t="s">
        <v>348</v>
      </c>
      <c r="C108" s="961">
        <f>North!C108+South!C108+Central!C108</f>
        <v>0</v>
      </c>
      <c r="D108" s="961">
        <f>North!D108+South!D108+Central!D108</f>
        <v>0</v>
      </c>
      <c r="E108" s="961">
        <f>North!E108+South!E108+Central!E108</f>
        <v>0</v>
      </c>
      <c r="F108" s="961">
        <f>North!F108+South!F108+Central!F108</f>
        <v>0</v>
      </c>
      <c r="G108" s="961">
        <f>North!G108+South!G108+Central!G108</f>
        <v>0</v>
      </c>
      <c r="H108" s="961">
        <f>North!H108+South!H108+Central!H108</f>
        <v>0</v>
      </c>
      <c r="I108" s="961">
        <f>North!I108+South!I108+Central!I108</f>
        <v>0</v>
      </c>
      <c r="J108" s="961">
        <f>North!J108+South!J108+Central!J108</f>
        <v>0</v>
      </c>
      <c r="K108" s="961">
        <f>North!K108+South!K108+Central!K108</f>
        <v>0</v>
      </c>
      <c r="L108" s="962">
        <f t="shared" si="66"/>
        <v>0</v>
      </c>
      <c r="M108" s="592">
        <f>North!M108+South!M108+Central!M108</f>
        <v>0</v>
      </c>
      <c r="N108" s="962">
        <f t="shared" si="67"/>
        <v>0</v>
      </c>
    </row>
    <row r="109" spans="1:14" ht="12.95">
      <c r="A109" s="43" t="s">
        <v>349</v>
      </c>
      <c r="B109" s="236" t="s">
        <v>350</v>
      </c>
      <c r="C109" s="961">
        <f>North!C109+South!C109+Central!C109</f>
        <v>0</v>
      </c>
      <c r="D109" s="961">
        <f>North!D109+South!D109+Central!D109</f>
        <v>0</v>
      </c>
      <c r="E109" s="961">
        <f>North!E109+South!E109+Central!E109</f>
        <v>0</v>
      </c>
      <c r="F109" s="961">
        <f>North!F109+South!F109+Central!F109</f>
        <v>0</v>
      </c>
      <c r="G109" s="961">
        <f>North!G109+South!G109+Central!G109</f>
        <v>0</v>
      </c>
      <c r="H109" s="961">
        <f>North!H109+South!H109+Central!H109</f>
        <v>0</v>
      </c>
      <c r="I109" s="961">
        <f>North!I109+South!I109+Central!I109</f>
        <v>0</v>
      </c>
      <c r="J109" s="961">
        <f>North!J109+South!J109+Central!J109</f>
        <v>0</v>
      </c>
      <c r="K109" s="961">
        <f>North!K109+South!K109+Central!K109</f>
        <v>0</v>
      </c>
      <c r="L109" s="962">
        <f t="shared" si="66"/>
        <v>0</v>
      </c>
      <c r="M109" s="592">
        <f>North!M109+South!M109+Central!M109</f>
        <v>0</v>
      </c>
      <c r="N109" s="962">
        <f t="shared" si="67"/>
        <v>0</v>
      </c>
    </row>
    <row r="110" spans="1:14" ht="12.95">
      <c r="A110" s="43" t="s">
        <v>351</v>
      </c>
      <c r="B110" s="236" t="s">
        <v>352</v>
      </c>
      <c r="C110" s="961">
        <f>North!C110+South!C110+Central!C110</f>
        <v>0</v>
      </c>
      <c r="D110" s="961">
        <f>North!D110+South!D110+Central!D110</f>
        <v>0</v>
      </c>
      <c r="E110" s="961">
        <f>North!E110+South!E110+Central!E110</f>
        <v>0</v>
      </c>
      <c r="F110" s="961">
        <f>North!F110+South!F110+Central!F110</f>
        <v>0</v>
      </c>
      <c r="G110" s="961">
        <f>North!G110+South!G110+Central!G110</f>
        <v>0</v>
      </c>
      <c r="H110" s="961">
        <f>North!H110+South!H110+Central!H110</f>
        <v>0</v>
      </c>
      <c r="I110" s="961">
        <f>North!I110+South!I110+Central!I110</f>
        <v>0</v>
      </c>
      <c r="J110" s="961">
        <f>North!J110+South!J110+Central!J110</f>
        <v>0</v>
      </c>
      <c r="K110" s="961">
        <f>North!K110+South!K110+Central!K110</f>
        <v>0</v>
      </c>
      <c r="L110" s="962">
        <f t="shared" si="66"/>
        <v>0</v>
      </c>
      <c r="M110" s="592">
        <f>North!M110+South!M110+Central!M110</f>
        <v>0</v>
      </c>
      <c r="N110" s="962">
        <f t="shared" si="67"/>
        <v>0</v>
      </c>
    </row>
    <row r="111" spans="1:14" ht="12.95">
      <c r="A111" s="43" t="s">
        <v>353</v>
      </c>
      <c r="B111" s="236" t="s">
        <v>354</v>
      </c>
      <c r="C111" s="961">
        <f>North!C111+South!C111+Central!C111</f>
        <v>0</v>
      </c>
      <c r="D111" s="961">
        <f>North!D111+South!D111+Central!D111</f>
        <v>0</v>
      </c>
      <c r="E111" s="961">
        <f>North!E111+South!E111+Central!E111</f>
        <v>0</v>
      </c>
      <c r="F111" s="961">
        <f>North!F111+South!F111+Central!F111</f>
        <v>0</v>
      </c>
      <c r="G111" s="961">
        <f>North!G111+South!G111+Central!G111</f>
        <v>0</v>
      </c>
      <c r="H111" s="961">
        <f>North!H111+South!H111+Central!H111</f>
        <v>0</v>
      </c>
      <c r="I111" s="961">
        <f>North!I111+South!I111+Central!I111</f>
        <v>0</v>
      </c>
      <c r="J111" s="961">
        <f>North!J111+South!J111+Central!J111</f>
        <v>0</v>
      </c>
      <c r="K111" s="961">
        <f>North!K111+South!K111+Central!K111</f>
        <v>0</v>
      </c>
      <c r="L111" s="962">
        <f t="shared" si="66"/>
        <v>0</v>
      </c>
      <c r="M111" s="592">
        <f>North!M111+South!M111+Central!M111</f>
        <v>0</v>
      </c>
      <c r="N111" s="962">
        <f t="shared" si="67"/>
        <v>0</v>
      </c>
    </row>
    <row r="112" spans="1:14" ht="12.95">
      <c r="A112" s="43" t="s">
        <v>355</v>
      </c>
      <c r="B112" s="236" t="s">
        <v>356</v>
      </c>
      <c r="C112" s="961">
        <f>North!C112+South!C112+Central!C112</f>
        <v>0</v>
      </c>
      <c r="D112" s="961">
        <f>North!D112+South!D112+Central!D112</f>
        <v>0</v>
      </c>
      <c r="E112" s="961">
        <f>North!E112+South!E112+Central!E112</f>
        <v>0</v>
      </c>
      <c r="F112" s="961">
        <f>North!F112+South!F112+Central!F112</f>
        <v>0</v>
      </c>
      <c r="G112" s="961">
        <f>North!G112+South!G112+Central!G112</f>
        <v>0</v>
      </c>
      <c r="H112" s="961">
        <f>North!H112+South!H112+Central!H112</f>
        <v>0</v>
      </c>
      <c r="I112" s="961">
        <f>North!I112+South!I112+Central!I112</f>
        <v>0</v>
      </c>
      <c r="J112" s="961">
        <f>North!J112+South!J112+Central!J112</f>
        <v>0</v>
      </c>
      <c r="K112" s="961">
        <f>North!K112+South!K112+Central!K112</f>
        <v>0</v>
      </c>
      <c r="L112" s="962">
        <f t="shared" si="66"/>
        <v>0</v>
      </c>
      <c r="M112" s="592">
        <f>North!M112+South!M112+Central!M112</f>
        <v>0</v>
      </c>
      <c r="N112" s="962">
        <f t="shared" si="67"/>
        <v>0</v>
      </c>
    </row>
    <row r="113" spans="1:14" ht="12.95">
      <c r="A113" s="43" t="s">
        <v>357</v>
      </c>
      <c r="B113" s="236" t="s">
        <v>358</v>
      </c>
      <c r="C113" s="961">
        <f>North!C113+South!C113+Central!C113</f>
        <v>0</v>
      </c>
      <c r="D113" s="961">
        <f>North!D113+South!D113+Central!D113</f>
        <v>0</v>
      </c>
      <c r="E113" s="961">
        <f>North!E113+South!E113+Central!E113</f>
        <v>0</v>
      </c>
      <c r="F113" s="961">
        <f>North!F113+South!F113+Central!F113</f>
        <v>0</v>
      </c>
      <c r="G113" s="961">
        <f>North!G113+South!G113+Central!G113</f>
        <v>0</v>
      </c>
      <c r="H113" s="961">
        <f>North!H113+South!H113+Central!H113</f>
        <v>0</v>
      </c>
      <c r="I113" s="961">
        <f>North!I113+South!I113+Central!I113</f>
        <v>0</v>
      </c>
      <c r="J113" s="961">
        <f>North!J113+South!J113+Central!J113</f>
        <v>0</v>
      </c>
      <c r="K113" s="961">
        <f>North!K113+South!K113+Central!K113</f>
        <v>0</v>
      </c>
      <c r="L113" s="962">
        <f t="shared" si="66"/>
        <v>0</v>
      </c>
      <c r="M113" s="592">
        <f>North!M113+South!M113+Central!M113</f>
        <v>0</v>
      </c>
      <c r="N113" s="962">
        <f t="shared" si="67"/>
        <v>0</v>
      </c>
    </row>
    <row r="114" spans="1:14" ht="12.95">
      <c r="A114" s="43" t="s">
        <v>359</v>
      </c>
      <c r="B114" s="236" t="s">
        <v>360</v>
      </c>
      <c r="C114" s="961">
        <f>North!C114+South!C114+Central!C114</f>
        <v>0</v>
      </c>
      <c r="D114" s="961">
        <f>North!D114+South!D114+Central!D114</f>
        <v>0</v>
      </c>
      <c r="E114" s="961">
        <f>North!E114+South!E114+Central!E114</f>
        <v>0</v>
      </c>
      <c r="F114" s="961">
        <f>North!F114+South!F114+Central!F114</f>
        <v>0</v>
      </c>
      <c r="G114" s="961">
        <f>North!G114+South!G114+Central!G114</f>
        <v>0</v>
      </c>
      <c r="H114" s="961">
        <f>North!H114+South!H114+Central!H114</f>
        <v>0</v>
      </c>
      <c r="I114" s="961">
        <f>North!I114+South!I114+Central!I114</f>
        <v>0</v>
      </c>
      <c r="J114" s="961">
        <f>North!J114+South!J114+Central!J114</f>
        <v>0</v>
      </c>
      <c r="K114" s="961">
        <f>North!K114+South!K114+Central!K114</f>
        <v>0</v>
      </c>
      <c r="L114" s="962">
        <f t="shared" si="66"/>
        <v>0</v>
      </c>
      <c r="M114" s="592">
        <f>North!M114+South!M114+Central!M114</f>
        <v>0</v>
      </c>
      <c r="N114" s="962">
        <f t="shared" si="67"/>
        <v>0</v>
      </c>
    </row>
    <row r="115" spans="1:14" ht="12.95">
      <c r="A115" s="43" t="s">
        <v>361</v>
      </c>
      <c r="B115" s="236" t="s">
        <v>362</v>
      </c>
      <c r="C115" s="961">
        <f>North!C115+South!C115+Central!C115</f>
        <v>0</v>
      </c>
      <c r="D115" s="961">
        <f>North!D115+South!D115+Central!D115</f>
        <v>0</v>
      </c>
      <c r="E115" s="961">
        <f>North!E115+South!E115+Central!E115</f>
        <v>0</v>
      </c>
      <c r="F115" s="961">
        <f>North!F115+South!F115+Central!F115</f>
        <v>0</v>
      </c>
      <c r="G115" s="961">
        <f>North!G115+South!G115+Central!G115</f>
        <v>0</v>
      </c>
      <c r="H115" s="961">
        <f>North!H115+South!H115+Central!H115</f>
        <v>0</v>
      </c>
      <c r="I115" s="961">
        <f>North!I115+South!I115+Central!I115</f>
        <v>0</v>
      </c>
      <c r="J115" s="961">
        <f>North!J115+South!J115+Central!J115</f>
        <v>0</v>
      </c>
      <c r="K115" s="961">
        <f>North!K115+South!K115+Central!K115</f>
        <v>0</v>
      </c>
      <c r="L115" s="962">
        <f t="shared" si="66"/>
        <v>0</v>
      </c>
      <c r="M115" s="592">
        <f>North!M115+South!M115+Central!M115</f>
        <v>0</v>
      </c>
      <c r="N115" s="962">
        <f t="shared" si="67"/>
        <v>0</v>
      </c>
    </row>
    <row r="116" spans="1:14" ht="12.95">
      <c r="A116" s="43" t="s">
        <v>363</v>
      </c>
      <c r="B116" s="236" t="s">
        <v>364</v>
      </c>
      <c r="C116" s="961">
        <f>North!C116+South!C116+Central!C116</f>
        <v>0</v>
      </c>
      <c r="D116" s="961">
        <f>North!D116+South!D116+Central!D116</f>
        <v>0</v>
      </c>
      <c r="E116" s="961">
        <f>North!E116+South!E116+Central!E116</f>
        <v>0</v>
      </c>
      <c r="F116" s="961">
        <f>North!F116+South!F116+Central!F116</f>
        <v>0</v>
      </c>
      <c r="G116" s="961">
        <f>North!G116+South!G116+Central!G116</f>
        <v>0</v>
      </c>
      <c r="H116" s="961">
        <f>North!H116+South!H116+Central!H116</f>
        <v>0</v>
      </c>
      <c r="I116" s="961">
        <f>North!I116+South!I116+Central!I116</f>
        <v>0</v>
      </c>
      <c r="J116" s="961">
        <f>North!J116+South!J116+Central!J116</f>
        <v>0</v>
      </c>
      <c r="K116" s="961">
        <f>North!K116+South!K116+Central!K116</f>
        <v>0</v>
      </c>
      <c r="L116" s="962">
        <f t="shared" si="66"/>
        <v>0</v>
      </c>
      <c r="M116" s="592">
        <f>North!M116+South!M116+Central!M116</f>
        <v>0</v>
      </c>
      <c r="N116" s="962">
        <f t="shared" si="67"/>
        <v>0</v>
      </c>
    </row>
    <row r="117" spans="1:14" ht="12.95">
      <c r="A117" s="43" t="s">
        <v>365</v>
      </c>
      <c r="B117" s="236" t="s">
        <v>366</v>
      </c>
      <c r="C117" s="961">
        <f>North!C117+South!C117+Central!C117</f>
        <v>0</v>
      </c>
      <c r="D117" s="961">
        <f>North!D117+South!D117+Central!D117</f>
        <v>0</v>
      </c>
      <c r="E117" s="961">
        <f>North!E117+South!E117+Central!E117</f>
        <v>0</v>
      </c>
      <c r="F117" s="961">
        <f>North!F117+South!F117+Central!F117</f>
        <v>0</v>
      </c>
      <c r="G117" s="961">
        <f>North!G117+South!G117+Central!G117</f>
        <v>0</v>
      </c>
      <c r="H117" s="961">
        <f>North!H117+South!H117+Central!H117</f>
        <v>0</v>
      </c>
      <c r="I117" s="961">
        <f>North!I117+South!I117+Central!I117</f>
        <v>0</v>
      </c>
      <c r="J117" s="961">
        <f>North!J117+South!J117+Central!J117</f>
        <v>0</v>
      </c>
      <c r="K117" s="961">
        <f>North!K117+South!K117+Central!K117</f>
        <v>0</v>
      </c>
      <c r="L117" s="962">
        <f t="shared" si="66"/>
        <v>0</v>
      </c>
      <c r="M117" s="592">
        <f>North!M117+South!M117+Central!M117</f>
        <v>0</v>
      </c>
      <c r="N117" s="962">
        <f t="shared" si="67"/>
        <v>0</v>
      </c>
    </row>
    <row r="118" spans="1:14" ht="12.95">
      <c r="A118" s="43" t="s">
        <v>367</v>
      </c>
      <c r="B118" s="236" t="s">
        <v>368</v>
      </c>
      <c r="C118" s="961">
        <f>North!C118+South!C118+Central!C118</f>
        <v>0</v>
      </c>
      <c r="D118" s="961">
        <f>North!D118+South!D118+Central!D118</f>
        <v>0</v>
      </c>
      <c r="E118" s="961">
        <f>North!E118+South!E118+Central!E118</f>
        <v>0</v>
      </c>
      <c r="F118" s="961">
        <f>North!F118+South!F118+Central!F118</f>
        <v>0</v>
      </c>
      <c r="G118" s="961">
        <f>North!G118+South!G118+Central!G118</f>
        <v>0</v>
      </c>
      <c r="H118" s="961">
        <f>North!H118+South!H118+Central!H118</f>
        <v>0</v>
      </c>
      <c r="I118" s="961">
        <f>North!I118+South!I118+Central!I118</f>
        <v>0</v>
      </c>
      <c r="J118" s="961">
        <f>North!J118+South!J118+Central!J118</f>
        <v>0</v>
      </c>
      <c r="K118" s="961">
        <f>North!K118+South!K118+Central!K118</f>
        <v>0</v>
      </c>
      <c r="L118" s="962">
        <f t="shared" si="66"/>
        <v>0</v>
      </c>
      <c r="M118" s="592">
        <f>North!M118+South!M118+Central!M118</f>
        <v>0</v>
      </c>
      <c r="N118" s="962">
        <f t="shared" si="67"/>
        <v>0</v>
      </c>
    </row>
    <row r="119" spans="1:14" ht="12.95">
      <c r="A119" s="43" t="s">
        <v>369</v>
      </c>
      <c r="B119" s="236" t="s">
        <v>370</v>
      </c>
      <c r="C119" s="961">
        <f>North!C119+South!C119+Central!C119</f>
        <v>0</v>
      </c>
      <c r="D119" s="961">
        <f>North!D119+South!D119+Central!D119</f>
        <v>0</v>
      </c>
      <c r="E119" s="961">
        <f>North!E119+South!E119+Central!E119</f>
        <v>0</v>
      </c>
      <c r="F119" s="961">
        <f>North!F119+South!F119+Central!F119</f>
        <v>0</v>
      </c>
      <c r="G119" s="961">
        <f>North!G119+South!G119+Central!G119</f>
        <v>0</v>
      </c>
      <c r="H119" s="961">
        <f>North!H119+South!H119+Central!H119</f>
        <v>0</v>
      </c>
      <c r="I119" s="961">
        <f>North!I119+South!I119+Central!I119</f>
        <v>0</v>
      </c>
      <c r="J119" s="961">
        <f>North!J119+South!J119+Central!J119</f>
        <v>0</v>
      </c>
      <c r="K119" s="961">
        <f>North!K119+South!K119+Central!K119</f>
        <v>0</v>
      </c>
      <c r="L119" s="962">
        <f t="shared" si="66"/>
        <v>0</v>
      </c>
      <c r="M119" s="592">
        <f>North!M119+South!M119+Central!M119</f>
        <v>0</v>
      </c>
      <c r="N119" s="962">
        <f t="shared" si="67"/>
        <v>0</v>
      </c>
    </row>
    <row r="120" spans="1:14" ht="12.95">
      <c r="A120" s="43" t="s">
        <v>371</v>
      </c>
      <c r="B120" s="236" t="s">
        <v>372</v>
      </c>
      <c r="C120" s="961">
        <f>North!C120+South!C120+Central!C120</f>
        <v>0</v>
      </c>
      <c r="D120" s="961">
        <f>North!D120+South!D120+Central!D120</f>
        <v>0</v>
      </c>
      <c r="E120" s="961">
        <f>North!E120+South!E120+Central!E120</f>
        <v>0</v>
      </c>
      <c r="F120" s="961">
        <f>North!F120+South!F120+Central!F120</f>
        <v>0</v>
      </c>
      <c r="G120" s="961">
        <f>North!G120+South!G120+Central!G120</f>
        <v>0</v>
      </c>
      <c r="H120" s="961">
        <f>North!H120+South!H120+Central!H120</f>
        <v>0</v>
      </c>
      <c r="I120" s="961">
        <f>North!I120+South!I120+Central!I120</f>
        <v>0</v>
      </c>
      <c r="J120" s="961">
        <f>North!J120+South!J120+Central!J120</f>
        <v>0</v>
      </c>
      <c r="K120" s="961">
        <f>North!K120+South!K120+Central!K120</f>
        <v>0</v>
      </c>
      <c r="L120" s="962">
        <f t="shared" si="66"/>
        <v>0</v>
      </c>
      <c r="M120" s="592">
        <f>North!M120+South!M120+Central!M120</f>
        <v>0</v>
      </c>
      <c r="N120" s="962">
        <f t="shared" si="67"/>
        <v>0</v>
      </c>
    </row>
    <row r="121" spans="1:14" ht="12.95">
      <c r="A121" s="43" t="s">
        <v>373</v>
      </c>
      <c r="B121" s="236" t="s">
        <v>374</v>
      </c>
      <c r="C121" s="961">
        <f>North!C121+South!C121+Central!C121</f>
        <v>0</v>
      </c>
      <c r="D121" s="961">
        <f>North!D121+South!D121+Central!D121</f>
        <v>0</v>
      </c>
      <c r="E121" s="961">
        <f>North!E121+South!E121+Central!E121</f>
        <v>0</v>
      </c>
      <c r="F121" s="961">
        <f>North!F121+South!F121+Central!F121</f>
        <v>0</v>
      </c>
      <c r="G121" s="961">
        <f>North!G121+South!G121+Central!G121</f>
        <v>0</v>
      </c>
      <c r="H121" s="961">
        <f>North!H121+South!H121+Central!H121</f>
        <v>0</v>
      </c>
      <c r="I121" s="961">
        <f>North!I121+South!I121+Central!I121</f>
        <v>0</v>
      </c>
      <c r="J121" s="961">
        <f>North!J121+South!J121+Central!J121</f>
        <v>0</v>
      </c>
      <c r="K121" s="961">
        <f>North!K121+South!K121+Central!K121</f>
        <v>0</v>
      </c>
      <c r="L121" s="962">
        <f t="shared" si="66"/>
        <v>0</v>
      </c>
      <c r="M121" s="592">
        <f>North!M121+South!M121+Central!M121</f>
        <v>0</v>
      </c>
      <c r="N121" s="962">
        <f t="shared" si="67"/>
        <v>0</v>
      </c>
    </row>
    <row r="122" spans="1:14" ht="12.95">
      <c r="A122" s="423" t="s">
        <v>375</v>
      </c>
      <c r="B122" s="339" t="s">
        <v>376</v>
      </c>
      <c r="C122" s="961">
        <f>North!C122+South!C122+Central!C122</f>
        <v>0</v>
      </c>
      <c r="D122" s="961">
        <f>North!D122+South!D122+Central!D122</f>
        <v>0</v>
      </c>
      <c r="E122" s="961">
        <f>North!E122+South!E122+Central!E122</f>
        <v>0</v>
      </c>
      <c r="F122" s="961">
        <f>North!F122+South!F122+Central!F122</f>
        <v>0</v>
      </c>
      <c r="G122" s="961">
        <f>North!G122+South!G122+Central!G122</f>
        <v>0</v>
      </c>
      <c r="H122" s="961">
        <f>North!H122+South!H122+Central!H122</f>
        <v>0</v>
      </c>
      <c r="I122" s="961">
        <f>North!I122+South!I122+Central!I122</f>
        <v>0</v>
      </c>
      <c r="J122" s="961">
        <f>North!J122+South!J122+Central!J122</f>
        <v>0</v>
      </c>
      <c r="K122" s="961">
        <f>North!K122+South!K122+Central!K122</f>
        <v>0</v>
      </c>
      <c r="L122" s="962">
        <f t="shared" si="66"/>
        <v>0</v>
      </c>
      <c r="M122" s="592">
        <f>North!M122+South!M122+Central!M122</f>
        <v>0</v>
      </c>
      <c r="N122" s="962">
        <f t="shared" si="67"/>
        <v>0</v>
      </c>
    </row>
    <row r="123" spans="1:14" ht="13.5" thickBot="1">
      <c r="A123" s="43" t="s">
        <v>377</v>
      </c>
      <c r="B123" s="236" t="s">
        <v>378</v>
      </c>
      <c r="C123" s="961">
        <f>North!C123+South!C123+Central!C123</f>
        <v>0</v>
      </c>
      <c r="D123" s="961">
        <f>North!D123+South!D123+Central!D123</f>
        <v>0</v>
      </c>
      <c r="E123" s="961">
        <f>North!E123+South!E123+Central!E123</f>
        <v>0</v>
      </c>
      <c r="F123" s="961">
        <f>North!F123+South!F123+Central!F123</f>
        <v>0</v>
      </c>
      <c r="G123" s="961">
        <f>North!G123+South!G123+Central!G123</f>
        <v>0</v>
      </c>
      <c r="H123" s="961">
        <f>North!H123+South!H123+Central!H123</f>
        <v>0</v>
      </c>
      <c r="I123" s="961">
        <f>North!I123+South!I123+Central!I123</f>
        <v>0</v>
      </c>
      <c r="J123" s="961">
        <f>North!J123+South!J123+Central!J123</f>
        <v>0</v>
      </c>
      <c r="K123" s="961">
        <f>North!K123+South!K123+Central!K123</f>
        <v>0</v>
      </c>
      <c r="L123" s="962">
        <f t="shared" si="66"/>
        <v>0</v>
      </c>
      <c r="M123" s="592">
        <f>North!M123+South!M123+Central!M123</f>
        <v>0</v>
      </c>
      <c r="N123" s="962">
        <f t="shared" si="67"/>
        <v>0</v>
      </c>
    </row>
    <row r="124" spans="1:14" ht="13.5" thickBot="1">
      <c r="A124" s="414">
        <v>84999</v>
      </c>
      <c r="B124" s="346" t="s">
        <v>379</v>
      </c>
      <c r="C124" s="980">
        <f t="shared" ref="C124:I124" si="68">SUM(C104:C123)</f>
        <v>0</v>
      </c>
      <c r="D124" s="980">
        <f t="shared" si="68"/>
        <v>0</v>
      </c>
      <c r="E124" s="980">
        <f t="shared" si="68"/>
        <v>0</v>
      </c>
      <c r="F124" s="980">
        <f t="shared" si="68"/>
        <v>0</v>
      </c>
      <c r="G124" s="980">
        <f t="shared" si="68"/>
        <v>0</v>
      </c>
      <c r="H124" s="980">
        <f t="shared" si="68"/>
        <v>0</v>
      </c>
      <c r="I124" s="980">
        <f t="shared" si="68"/>
        <v>0</v>
      </c>
      <c r="J124" s="980">
        <f>SUM(J104:J123)</f>
        <v>0</v>
      </c>
      <c r="K124" s="980">
        <f>SUM(K104:K123)</f>
        <v>0</v>
      </c>
      <c r="L124" s="981">
        <f>SUM(L104:L123)</f>
        <v>0</v>
      </c>
      <c r="M124" s="981">
        <f>SUM(M104:M123)</f>
        <v>0</v>
      </c>
      <c r="N124" s="981">
        <f>SUM(N104:N123)</f>
        <v>0</v>
      </c>
    </row>
    <row r="125" spans="1:14" ht="13.5" thickBot="1">
      <c r="A125" s="43"/>
      <c r="B125" s="236"/>
      <c r="C125" s="961"/>
      <c r="D125" s="961"/>
      <c r="E125" s="961"/>
      <c r="F125" s="961"/>
      <c r="G125" s="961"/>
      <c r="H125" s="961"/>
      <c r="I125" s="961"/>
      <c r="J125" s="961"/>
      <c r="K125" s="961"/>
      <c r="L125" s="962"/>
      <c r="M125" s="592"/>
      <c r="N125" s="962"/>
    </row>
    <row r="126" spans="1:14" ht="13.5" thickBot="1">
      <c r="A126" s="414">
        <v>86999</v>
      </c>
      <c r="B126" s="346" t="s">
        <v>380</v>
      </c>
      <c r="C126" s="964">
        <f>+C102+C124</f>
        <v>0</v>
      </c>
      <c r="D126" s="964">
        <f t="shared" ref="D126:J126" si="69">+D102+D124</f>
        <v>0</v>
      </c>
      <c r="E126" s="964">
        <f t="shared" si="69"/>
        <v>0</v>
      </c>
      <c r="F126" s="964">
        <f t="shared" si="69"/>
        <v>0</v>
      </c>
      <c r="G126" s="964">
        <f t="shared" si="69"/>
        <v>0</v>
      </c>
      <c r="H126" s="964">
        <f t="shared" si="69"/>
        <v>0</v>
      </c>
      <c r="I126" s="964">
        <f t="shared" si="69"/>
        <v>0</v>
      </c>
      <c r="J126" s="964">
        <f t="shared" si="69"/>
        <v>0</v>
      </c>
      <c r="K126" s="964">
        <f>+K102+K124</f>
        <v>0</v>
      </c>
      <c r="L126" s="965">
        <f>+L102+L124</f>
        <v>0</v>
      </c>
      <c r="M126" s="965">
        <f>+M102+M124</f>
        <v>0</v>
      </c>
      <c r="N126" s="965">
        <f t="shared" ref="N126" si="70">+N102+N124</f>
        <v>0</v>
      </c>
    </row>
    <row r="127" spans="1:14" ht="12.95">
      <c r="A127" s="43"/>
      <c r="B127" s="236"/>
      <c r="C127" s="961"/>
      <c r="D127" s="961"/>
      <c r="E127" s="961"/>
      <c r="F127" s="961"/>
      <c r="G127" s="961"/>
      <c r="H127" s="961"/>
      <c r="I127" s="961"/>
      <c r="J127" s="961"/>
      <c r="K127" s="961"/>
      <c r="L127" s="982"/>
      <c r="M127" s="592"/>
      <c r="N127" s="982"/>
    </row>
    <row r="128" spans="1:14" ht="12.95">
      <c r="A128" s="901">
        <v>87999</v>
      </c>
      <c r="B128" s="505" t="s">
        <v>854</v>
      </c>
      <c r="C128" s="983">
        <f>C20-C18-C126</f>
        <v>0</v>
      </c>
      <c r="D128" s="983">
        <f t="shared" ref="D128:N128" si="71">D20-D18-D126</f>
        <v>0</v>
      </c>
      <c r="E128" s="983">
        <f t="shared" si="71"/>
        <v>0</v>
      </c>
      <c r="F128" s="983">
        <f t="shared" si="71"/>
        <v>0</v>
      </c>
      <c r="G128" s="983">
        <f t="shared" si="71"/>
        <v>0</v>
      </c>
      <c r="H128" s="983">
        <f t="shared" si="71"/>
        <v>0</v>
      </c>
      <c r="I128" s="983">
        <f t="shared" si="71"/>
        <v>0</v>
      </c>
      <c r="J128" s="983">
        <f t="shared" si="71"/>
        <v>0</v>
      </c>
      <c r="K128" s="983">
        <f t="shared" si="71"/>
        <v>0</v>
      </c>
      <c r="L128" s="985">
        <f t="shared" si="71"/>
        <v>0</v>
      </c>
      <c r="M128" s="985">
        <f t="shared" si="71"/>
        <v>0</v>
      </c>
      <c r="N128" s="985">
        <f t="shared" si="71"/>
        <v>0</v>
      </c>
    </row>
    <row r="129" spans="1:14" ht="12.95">
      <c r="A129" s="43" t="s">
        <v>382</v>
      </c>
      <c r="B129" s="236" t="s">
        <v>383</v>
      </c>
      <c r="C129" s="961">
        <f>North!C129+South!C129+Central!C129</f>
        <v>0</v>
      </c>
      <c r="D129" s="961">
        <f>North!D129+South!D129+Central!D129</f>
        <v>0</v>
      </c>
      <c r="E129" s="961">
        <f>North!E129+South!E129+Central!E129</f>
        <v>0</v>
      </c>
      <c r="F129" s="961">
        <f>North!F129+South!F129+Central!F129</f>
        <v>0</v>
      </c>
      <c r="G129" s="961">
        <f>North!G129+South!G129+Central!G129</f>
        <v>0</v>
      </c>
      <c r="H129" s="961">
        <f>North!H129+South!H129+Central!H129</f>
        <v>0</v>
      </c>
      <c r="I129" s="961">
        <f>North!I129+South!I129+Central!I129</f>
        <v>0</v>
      </c>
      <c r="J129" s="961">
        <f>North!J129+South!J129+Central!J129</f>
        <v>0</v>
      </c>
      <c r="K129" s="961">
        <f>North!K129+South!K129+Central!K129</f>
        <v>0</v>
      </c>
      <c r="L129" s="962">
        <f t="shared" ref="L129:L130" si="72">SUM(C129:K129)</f>
        <v>0</v>
      </c>
      <c r="M129" s="592">
        <f>North!M129+South!M129+Central!M129</f>
        <v>0</v>
      </c>
      <c r="N129" s="962">
        <f t="shared" ref="N129:N131" si="73">+L129+M129</f>
        <v>0</v>
      </c>
    </row>
    <row r="130" spans="1:14" ht="12.95">
      <c r="A130" s="43" t="s">
        <v>384</v>
      </c>
      <c r="B130" s="236" t="s">
        <v>385</v>
      </c>
      <c r="C130" s="961">
        <f>North!C130+South!C130+Central!C130</f>
        <v>0</v>
      </c>
      <c r="D130" s="961">
        <f>North!D130+South!D130+Central!D130</f>
        <v>0</v>
      </c>
      <c r="E130" s="961">
        <f>North!E130+South!E130+Central!E130</f>
        <v>0</v>
      </c>
      <c r="F130" s="961">
        <f>North!F130+South!F130+Central!F130</f>
        <v>0</v>
      </c>
      <c r="G130" s="961">
        <f>North!G130+South!G130+Central!G130</f>
        <v>0</v>
      </c>
      <c r="H130" s="961">
        <f>North!H130+South!H130+Central!H130</f>
        <v>0</v>
      </c>
      <c r="I130" s="961">
        <f>North!I130+South!I130+Central!I130</f>
        <v>0</v>
      </c>
      <c r="J130" s="961">
        <f>North!J130+South!J130+Central!J130</f>
        <v>0</v>
      </c>
      <c r="K130" s="961">
        <f>North!K130+South!K130+Central!K130</f>
        <v>0</v>
      </c>
      <c r="L130" s="962">
        <f t="shared" si="72"/>
        <v>0</v>
      </c>
      <c r="M130" s="592">
        <f>North!M130+South!M130+Central!M130</f>
        <v>0</v>
      </c>
      <c r="N130" s="962">
        <f t="shared" si="73"/>
        <v>0</v>
      </c>
    </row>
    <row r="131" spans="1:14" ht="12.95">
      <c r="A131" s="901">
        <v>88999</v>
      </c>
      <c r="B131" s="505" t="s">
        <v>855</v>
      </c>
      <c r="C131" s="983">
        <f>North!C131+South!C131+Central!C131</f>
        <v>0</v>
      </c>
      <c r="D131" s="983">
        <f>North!D131+South!D131+Central!D131</f>
        <v>0</v>
      </c>
      <c r="E131" s="983">
        <f>North!E131+South!E131+Central!E131</f>
        <v>0</v>
      </c>
      <c r="F131" s="983">
        <f>North!F131+South!F131+Central!F131</f>
        <v>0</v>
      </c>
      <c r="G131" s="983">
        <f>North!G131+South!G131+Central!G131</f>
        <v>0</v>
      </c>
      <c r="H131" s="983">
        <f>North!H131+South!H131+Central!H131</f>
        <v>0</v>
      </c>
      <c r="I131" s="983">
        <f>North!I131+South!I131+Central!I131</f>
        <v>0</v>
      </c>
      <c r="J131" s="983">
        <f>North!J131+South!J131+Central!J131</f>
        <v>0</v>
      </c>
      <c r="K131" s="983">
        <f>North!K131+South!K131+Central!K131</f>
        <v>0</v>
      </c>
      <c r="L131" s="985">
        <f>SUM(C131:K131)</f>
        <v>0</v>
      </c>
      <c r="M131" s="985">
        <f>North!M131+South!M131+Central!M131</f>
        <v>0</v>
      </c>
      <c r="N131" s="984">
        <f t="shared" si="73"/>
        <v>0</v>
      </c>
    </row>
    <row r="132" spans="1:14" ht="12.95">
      <c r="A132" s="901">
        <v>89999</v>
      </c>
      <c r="B132" s="505" t="s">
        <v>856</v>
      </c>
      <c r="C132" s="983">
        <f>C128+C131</f>
        <v>0</v>
      </c>
      <c r="D132" s="983">
        <f t="shared" ref="D132:M132" si="74">D128+D131</f>
        <v>0</v>
      </c>
      <c r="E132" s="983">
        <f t="shared" si="74"/>
        <v>0</v>
      </c>
      <c r="F132" s="983">
        <f t="shared" si="74"/>
        <v>0</v>
      </c>
      <c r="G132" s="983">
        <f t="shared" si="74"/>
        <v>0</v>
      </c>
      <c r="H132" s="983">
        <f t="shared" si="74"/>
        <v>0</v>
      </c>
      <c r="I132" s="983">
        <f t="shared" si="74"/>
        <v>0</v>
      </c>
      <c r="J132" s="983">
        <f t="shared" si="74"/>
        <v>0</v>
      </c>
      <c r="K132" s="983">
        <f t="shared" si="74"/>
        <v>0</v>
      </c>
      <c r="L132" s="985">
        <f>SUM(C132:K132)</f>
        <v>0</v>
      </c>
      <c r="M132" s="985">
        <f t="shared" si="74"/>
        <v>0</v>
      </c>
      <c r="N132" s="985">
        <f>N128+N131</f>
        <v>0</v>
      </c>
    </row>
    <row r="133" spans="1:14">
      <c r="A133" s="43" t="s">
        <v>388</v>
      </c>
      <c r="B133" s="236" t="s">
        <v>389</v>
      </c>
      <c r="C133" s="961">
        <f>North!C133+South!C133+Central!C133</f>
        <v>0</v>
      </c>
      <c r="D133" s="961">
        <f>North!D133+South!D133+Central!D133</f>
        <v>0</v>
      </c>
      <c r="E133" s="961">
        <f>North!E133+South!E133+Central!E133</f>
        <v>0</v>
      </c>
      <c r="F133" s="961">
        <f>North!F133+South!F133+Central!F133</f>
        <v>0</v>
      </c>
      <c r="G133" s="961">
        <f>North!G133+South!G133+Central!G133</f>
        <v>0</v>
      </c>
      <c r="H133" s="961">
        <f>North!H133+South!H133+Central!H133</f>
        <v>0</v>
      </c>
      <c r="I133" s="961">
        <f>North!I133+South!I133+Central!I133</f>
        <v>0</v>
      </c>
      <c r="J133" s="961">
        <f>North!J133+South!J133+Central!J133</f>
        <v>0</v>
      </c>
      <c r="K133" s="961">
        <f>North!K133+South!K133+Central!K133</f>
        <v>0</v>
      </c>
      <c r="L133" s="986">
        <f>SUM(C133:K133)</f>
        <v>0</v>
      </c>
      <c r="M133" s="592">
        <f>North!M133+South!M133+Central!M133</f>
        <v>0</v>
      </c>
      <c r="N133" s="986">
        <f t="shared" ref="N133:N134" si="75">+L133+M133</f>
        <v>0</v>
      </c>
    </row>
    <row r="134" spans="1:14">
      <c r="A134" s="43" t="s">
        <v>390</v>
      </c>
      <c r="B134" s="236" t="s">
        <v>391</v>
      </c>
      <c r="C134" s="961">
        <f>North!C134+South!C134+Central!C134</f>
        <v>0</v>
      </c>
      <c r="D134" s="961">
        <f>North!D134+South!D134+Central!D134</f>
        <v>0</v>
      </c>
      <c r="E134" s="961">
        <f>North!E134+South!E134+Central!E134</f>
        <v>0</v>
      </c>
      <c r="F134" s="961">
        <f>North!F134+South!F134+Central!F134</f>
        <v>0</v>
      </c>
      <c r="G134" s="961">
        <f>North!G134+South!G134+Central!G134</f>
        <v>0</v>
      </c>
      <c r="H134" s="961">
        <f>North!H134+South!H134+Central!H134</f>
        <v>0</v>
      </c>
      <c r="I134" s="961">
        <f>North!I134+South!I134+Central!I134</f>
        <v>0</v>
      </c>
      <c r="J134" s="961">
        <f>North!J134+South!J134+Central!J134</f>
        <v>0</v>
      </c>
      <c r="K134" s="961">
        <f>North!K134+South!K134+Central!K134</f>
        <v>0</v>
      </c>
      <c r="L134" s="986">
        <f>SUM(C134:K134)</f>
        <v>0</v>
      </c>
      <c r="M134" s="592">
        <f>North!M134+South!M134+Central!M134</f>
        <v>0</v>
      </c>
      <c r="N134" s="986">
        <f t="shared" si="75"/>
        <v>0</v>
      </c>
    </row>
    <row r="135" spans="1:14" ht="13.5" thickBot="1">
      <c r="A135" s="43"/>
      <c r="B135" s="236"/>
      <c r="C135" s="975"/>
      <c r="D135" s="975"/>
      <c r="E135" s="975"/>
      <c r="F135" s="975"/>
      <c r="G135" s="975"/>
      <c r="H135" s="975"/>
      <c r="I135" s="975"/>
      <c r="J135" s="975"/>
      <c r="K135" s="975"/>
      <c r="L135" s="987"/>
      <c r="M135" s="977"/>
      <c r="N135" s="987"/>
    </row>
    <row r="136" spans="1:14" ht="13.5" thickBot="1">
      <c r="A136" s="414">
        <v>99999</v>
      </c>
      <c r="B136" s="346" t="s">
        <v>392</v>
      </c>
      <c r="C136" s="964">
        <f>SUM(C132-C133-C134)</f>
        <v>0</v>
      </c>
      <c r="D136" s="964">
        <f>SUM(D132-D133-D134)</f>
        <v>0</v>
      </c>
      <c r="E136" s="964">
        <f t="shared" ref="E136:K136" si="76">SUM(E132-E133-E134)</f>
        <v>0</v>
      </c>
      <c r="F136" s="964">
        <f t="shared" si="76"/>
        <v>0</v>
      </c>
      <c r="G136" s="964">
        <f t="shared" si="76"/>
        <v>0</v>
      </c>
      <c r="H136" s="964">
        <f t="shared" si="76"/>
        <v>0</v>
      </c>
      <c r="I136" s="964">
        <f t="shared" si="76"/>
        <v>0</v>
      </c>
      <c r="J136" s="964">
        <f t="shared" si="76"/>
        <v>0</v>
      </c>
      <c r="K136" s="964">
        <f t="shared" si="76"/>
        <v>0</v>
      </c>
      <c r="L136" s="974">
        <f>SUM(L132-L133-L134)</f>
        <v>0</v>
      </c>
      <c r="M136" s="965">
        <f>SUM(M132-M133-M134)</f>
        <v>0</v>
      </c>
      <c r="N136" s="974">
        <f>SUM(N132-N133-N134)</f>
        <v>0</v>
      </c>
    </row>
    <row r="137" spans="1:14" ht="12.95">
      <c r="A137" s="194"/>
      <c r="B137" s="329"/>
      <c r="C137" s="988"/>
      <c r="D137" s="988"/>
      <c r="E137" s="988"/>
      <c r="F137" s="988"/>
      <c r="G137" s="988"/>
      <c r="H137" s="988"/>
      <c r="I137" s="988"/>
      <c r="J137" s="988"/>
      <c r="K137" s="988"/>
      <c r="L137" s="989"/>
      <c r="M137" s="990"/>
      <c r="N137" s="989"/>
    </row>
    <row r="138" spans="1:14" ht="12.95">
      <c r="A138" s="43" t="s">
        <v>393</v>
      </c>
      <c r="B138" s="236" t="s">
        <v>394</v>
      </c>
      <c r="C138" s="961">
        <f>North!C138+South!C138+Central!C138</f>
        <v>0</v>
      </c>
      <c r="D138" s="961">
        <f>North!D138+South!D138+Central!D138</f>
        <v>0</v>
      </c>
      <c r="E138" s="961">
        <f>North!E138+South!E138+Central!E138</f>
        <v>0</v>
      </c>
      <c r="F138" s="961">
        <f>North!F138+South!F138+Central!F138</f>
        <v>0</v>
      </c>
      <c r="G138" s="961">
        <f>North!G138+South!G138+Central!G138</f>
        <v>0</v>
      </c>
      <c r="H138" s="961">
        <f>North!H138+South!H138+Central!H138</f>
        <v>0</v>
      </c>
      <c r="I138" s="961">
        <f>North!I138+South!I138+Central!I138</f>
        <v>0</v>
      </c>
      <c r="J138" s="961">
        <f>North!J138+South!J138+Central!J138</f>
        <v>0</v>
      </c>
      <c r="K138" s="961">
        <f>North!K138+South!K138+Central!K138</f>
        <v>0</v>
      </c>
      <c r="L138" s="962">
        <f>SUM(C138:K138)</f>
        <v>0</v>
      </c>
      <c r="M138" s="592">
        <f>North!M138+South!M138+Central!M138</f>
        <v>0</v>
      </c>
      <c r="N138" s="962">
        <f t="shared" ref="N138:N141" si="77">+L138+M138</f>
        <v>0</v>
      </c>
    </row>
    <row r="139" spans="1:14" ht="12.95">
      <c r="A139" s="43" t="s">
        <v>395</v>
      </c>
      <c r="B139" s="236" t="s">
        <v>396</v>
      </c>
      <c r="C139" s="961">
        <f>North!C139+South!C139+Central!C139</f>
        <v>0</v>
      </c>
      <c r="D139" s="961">
        <f>North!D139+South!D139+Central!D139</f>
        <v>0</v>
      </c>
      <c r="E139" s="961">
        <f>North!E139+South!E139+Central!E139</f>
        <v>0</v>
      </c>
      <c r="F139" s="961">
        <f>North!F139+South!F139+Central!F139</f>
        <v>0</v>
      </c>
      <c r="G139" s="961">
        <f>North!G139+South!G139+Central!G139</f>
        <v>0</v>
      </c>
      <c r="H139" s="961">
        <f>North!H139+South!H139+Central!H139</f>
        <v>0</v>
      </c>
      <c r="I139" s="961">
        <f>North!I139+South!I139+Central!I139</f>
        <v>0</v>
      </c>
      <c r="J139" s="961">
        <f>North!J139+South!J139+Central!J139</f>
        <v>0</v>
      </c>
      <c r="K139" s="961">
        <f>North!K139+South!K139+Central!K139</f>
        <v>0</v>
      </c>
      <c r="L139" s="962">
        <f t="shared" ref="L139:L141" si="78">SUM(C139:K139)</f>
        <v>0</v>
      </c>
      <c r="M139" s="592">
        <f>North!M139+South!M139+Central!M139</f>
        <v>0</v>
      </c>
      <c r="N139" s="962">
        <f t="shared" si="77"/>
        <v>0</v>
      </c>
    </row>
    <row r="140" spans="1:14" ht="12.95">
      <c r="A140" s="259" t="s">
        <v>397</v>
      </c>
      <c r="B140" s="143" t="s">
        <v>398</v>
      </c>
      <c r="C140" s="961">
        <f>North!C140+South!C140+Central!C140</f>
        <v>0</v>
      </c>
      <c r="D140" s="961">
        <f>North!D140+South!D140+Central!D140</f>
        <v>0</v>
      </c>
      <c r="E140" s="961">
        <f>North!E140+South!E140+Central!E140</f>
        <v>0</v>
      </c>
      <c r="F140" s="961">
        <f>North!F140+South!F140+Central!F140</f>
        <v>0</v>
      </c>
      <c r="G140" s="961">
        <f>North!G140+South!G140+Central!G140</f>
        <v>0</v>
      </c>
      <c r="H140" s="961">
        <f>North!H140+South!H140+Central!H140</f>
        <v>0</v>
      </c>
      <c r="I140" s="961">
        <f>North!I140+South!I140+Central!I140</f>
        <v>0</v>
      </c>
      <c r="J140" s="961">
        <f>North!J140+South!J140+Central!J140</f>
        <v>0</v>
      </c>
      <c r="K140" s="961">
        <f>North!K140+South!K140+Central!K140</f>
        <v>0</v>
      </c>
      <c r="L140" s="962">
        <f t="shared" si="78"/>
        <v>0</v>
      </c>
      <c r="M140" s="592">
        <f>North!M140+South!M140+Central!M140</f>
        <v>0</v>
      </c>
      <c r="N140" s="962">
        <f t="shared" si="77"/>
        <v>0</v>
      </c>
    </row>
    <row r="141" spans="1:14" ht="12.95">
      <c r="A141" s="259" t="s">
        <v>399</v>
      </c>
      <c r="B141" s="143" t="s">
        <v>400</v>
      </c>
      <c r="C141" s="961">
        <f>North!C141+South!C141+Central!C141</f>
        <v>0</v>
      </c>
      <c r="D141" s="961">
        <f>North!D141+South!D141+Central!D141</f>
        <v>0</v>
      </c>
      <c r="E141" s="961">
        <f>North!E141+South!E141+Central!E141</f>
        <v>0</v>
      </c>
      <c r="F141" s="961">
        <f>North!F141+South!F141+Central!F141</f>
        <v>0</v>
      </c>
      <c r="G141" s="961">
        <f>North!G141+South!G141+Central!G141</f>
        <v>0</v>
      </c>
      <c r="H141" s="961">
        <f>North!H141+South!H141+Central!H141</f>
        <v>0</v>
      </c>
      <c r="I141" s="961">
        <f>North!I141+South!I141+Central!I141</f>
        <v>0</v>
      </c>
      <c r="J141" s="961">
        <f>North!J141+South!J141+Central!J141</f>
        <v>0</v>
      </c>
      <c r="K141" s="961">
        <f>North!K141+South!K141+Central!K141</f>
        <v>0</v>
      </c>
      <c r="L141" s="962">
        <f t="shared" si="78"/>
        <v>0</v>
      </c>
      <c r="M141" s="592">
        <f>North!M141+South!M141+Central!M141</f>
        <v>0</v>
      </c>
      <c r="N141" s="962">
        <f t="shared" si="77"/>
        <v>0</v>
      </c>
    </row>
    <row r="142" spans="1:14" ht="12.95" thickBot="1">
      <c r="A142" s="43"/>
      <c r="B142" s="236"/>
      <c r="C142" s="991"/>
      <c r="D142" s="991"/>
      <c r="E142" s="991"/>
      <c r="F142" s="991"/>
      <c r="G142" s="991"/>
      <c r="H142" s="991"/>
      <c r="I142" s="988"/>
      <c r="J142" s="988"/>
      <c r="K142" s="988"/>
      <c r="L142" s="989"/>
      <c r="M142" s="990"/>
      <c r="N142" s="989"/>
    </row>
    <row r="143" spans="1:14" s="27" customFormat="1" ht="13.5" thickBot="1">
      <c r="A143" s="414">
        <v>999999</v>
      </c>
      <c r="B143" s="346" t="s">
        <v>839</v>
      </c>
      <c r="C143" s="980">
        <f>+C136-C138-C139-C140-C141</f>
        <v>0</v>
      </c>
      <c r="D143" s="980">
        <f t="shared" ref="D143:M143" si="79">+D136-D138-D139-D140-D141</f>
        <v>0</v>
      </c>
      <c r="E143" s="980">
        <f t="shared" si="79"/>
        <v>0</v>
      </c>
      <c r="F143" s="980">
        <f t="shared" si="79"/>
        <v>0</v>
      </c>
      <c r="G143" s="980">
        <f t="shared" si="79"/>
        <v>0</v>
      </c>
      <c r="H143" s="980">
        <f t="shared" si="79"/>
        <v>0</v>
      </c>
      <c r="I143" s="980">
        <f t="shared" si="79"/>
        <v>0</v>
      </c>
      <c r="J143" s="980">
        <f t="shared" si="79"/>
        <v>0</v>
      </c>
      <c r="K143" s="1017">
        <f t="shared" si="79"/>
        <v>0</v>
      </c>
      <c r="L143" s="1246">
        <f>+L136-L138-L139-L140-L141</f>
        <v>0</v>
      </c>
      <c r="M143" s="1246">
        <f t="shared" si="79"/>
        <v>0</v>
      </c>
      <c r="N143" s="1246">
        <f>+N136-N138-N139-N140-N141</f>
        <v>0</v>
      </c>
    </row>
    <row r="144" spans="1:14" s="27" customFormat="1">
      <c r="C144" s="158"/>
      <c r="D144" s="158"/>
      <c r="E144" s="158"/>
      <c r="G144" s="158"/>
      <c r="H144" s="158"/>
      <c r="I144" s="158"/>
      <c r="J144" s="158"/>
      <c r="K144" s="158"/>
      <c r="L144" s="158"/>
      <c r="M144" s="158"/>
      <c r="N144" s="158"/>
    </row>
    <row r="145" spans="3:14" s="27" customFormat="1">
      <c r="C145" s="158"/>
      <c r="D145" s="158"/>
      <c r="E145" s="158"/>
      <c r="G145" s="158"/>
      <c r="H145" s="158"/>
      <c r="I145" s="158"/>
      <c r="J145" s="158"/>
      <c r="K145" s="158"/>
      <c r="L145" s="158"/>
      <c r="M145" s="158"/>
      <c r="N145" s="158"/>
    </row>
    <row r="146" spans="3:14" s="27" customFormat="1">
      <c r="C146" s="158"/>
      <c r="D146" s="158"/>
      <c r="E146" s="158"/>
      <c r="G146" s="158"/>
      <c r="H146" s="158"/>
      <c r="I146" s="158"/>
      <c r="J146" s="158"/>
      <c r="K146" s="158"/>
      <c r="L146" s="158"/>
      <c r="M146" s="158"/>
      <c r="N146" s="158"/>
    </row>
    <row r="147" spans="3:14" s="27" customFormat="1">
      <c r="C147" s="158"/>
      <c r="D147" s="158"/>
      <c r="E147" s="158"/>
      <c r="G147" s="158"/>
      <c r="H147" s="158"/>
      <c r="I147" s="158"/>
      <c r="J147" s="158"/>
      <c r="K147" s="158"/>
      <c r="L147" s="158"/>
      <c r="M147" s="158"/>
      <c r="N147" s="158"/>
    </row>
    <row r="151" spans="3:14" s="27" customFormat="1">
      <c r="C151" s="158"/>
      <c r="D151" s="158"/>
      <c r="E151" s="158"/>
      <c r="G151" s="158"/>
      <c r="H151" s="158"/>
      <c r="I151" s="158"/>
      <c r="J151" s="158"/>
      <c r="K151" s="158"/>
      <c r="L151" s="158"/>
      <c r="M151" s="158"/>
      <c r="N151" s="158"/>
    </row>
    <row r="152" spans="3:14" s="27" customFormat="1">
      <c r="C152" s="158"/>
      <c r="D152" s="158"/>
      <c r="E152" s="158"/>
      <c r="G152" s="158"/>
      <c r="H152" s="158"/>
      <c r="I152" s="158"/>
      <c r="J152" s="158"/>
      <c r="K152" s="158"/>
      <c r="L152" s="158"/>
      <c r="M152" s="158"/>
      <c r="N152" s="158"/>
    </row>
    <row r="153" spans="3:14" s="27" customFormat="1">
      <c r="C153" s="158"/>
      <c r="D153" s="158"/>
      <c r="E153" s="158"/>
      <c r="G153" s="158"/>
      <c r="H153" s="158"/>
      <c r="I153" s="158"/>
      <c r="J153" s="158"/>
      <c r="K153" s="158"/>
      <c r="L153" s="158"/>
      <c r="M153" s="158"/>
      <c r="N153" s="158"/>
    </row>
  </sheetData>
  <phoneticPr fontId="29" type="noConversion"/>
  <pageMargins left="0.7" right="0.7" top="0.75" bottom="0.75" header="0.3" footer="0.3"/>
  <pageSetup orientation="portrait" horizontalDpi="1200" verticalDpi="1200" r:id="rId1"/>
  <ignoredErrors>
    <ignoredError sqref="L88 N88 C90:N9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D350-B7E9-434F-968B-5C244A2AEFA9}">
  <dimension ref="A1:N153"/>
  <sheetViews>
    <sheetView showGridLines="0" workbookViewId="0">
      <pane xSplit="2" ySplit="4" topLeftCell="C108" activePane="bottomRight" state="frozen"/>
      <selection pane="bottomRight" activeCell="C128" sqref="C128"/>
      <selection pane="bottomLeft" activeCell="A5" sqref="A5"/>
      <selection pane="topRight" activeCell="C1" sqref="C1"/>
    </sheetView>
  </sheetViews>
  <sheetFormatPr defaultColWidth="9.140625" defaultRowHeight="12.6"/>
  <cols>
    <col min="1" max="1" width="17" style="27" bestFit="1" customWidth="1"/>
    <col min="2" max="2" width="64.140625" style="27" bestFit="1" customWidth="1"/>
    <col min="3" max="5" width="20.7109375" style="158" customWidth="1"/>
    <col min="6" max="6" width="20.7109375" style="27" customWidth="1"/>
    <col min="7" max="14" width="20.7109375" style="158" customWidth="1"/>
    <col min="15" max="16384" width="9.140625" style="158"/>
  </cols>
  <sheetData>
    <row r="1" spans="1:14" ht="14.45" thickBot="1">
      <c r="A1" s="717" t="s">
        <v>830</v>
      </c>
      <c r="B1" s="711"/>
      <c r="C1" s="149"/>
      <c r="D1" s="149"/>
      <c r="E1" s="149"/>
      <c r="F1" s="149"/>
      <c r="G1" s="149"/>
      <c r="H1" s="150"/>
      <c r="I1" s="150"/>
      <c r="J1" s="150"/>
      <c r="K1" s="150"/>
      <c r="L1" s="149"/>
      <c r="M1" s="149"/>
      <c r="N1" s="149"/>
    </row>
    <row r="2" spans="1:14" ht="12.95">
      <c r="A2" s="51" t="s">
        <v>36</v>
      </c>
      <c r="B2" s="2" t="str">
        <f>'FS-Balance Sheet C-1'!B4</f>
        <v>Arizona Complete Health</v>
      </c>
      <c r="C2" s="151"/>
      <c r="D2" s="152"/>
      <c r="E2" s="152"/>
      <c r="F2" s="152"/>
      <c r="G2" s="152"/>
      <c r="H2" s="152"/>
      <c r="I2" s="152"/>
      <c r="J2" s="152"/>
      <c r="K2" s="152"/>
      <c r="L2" s="153"/>
      <c r="M2" s="152"/>
      <c r="N2" s="154"/>
    </row>
    <row r="3" spans="1:14" ht="13.5" thickBot="1">
      <c r="A3" s="51" t="s">
        <v>659</v>
      </c>
      <c r="B3" s="566" t="str">
        <f>'FS-Balance Sheet C-1'!B5</f>
        <v>mm/dd/yyyy</v>
      </c>
      <c r="C3" s="645"/>
      <c r="D3" s="152"/>
      <c r="E3" s="152"/>
      <c r="F3" s="152"/>
      <c r="G3" s="152"/>
      <c r="H3" s="152"/>
      <c r="I3" s="152"/>
      <c r="J3" s="152"/>
      <c r="K3" s="152"/>
      <c r="L3" s="153"/>
      <c r="M3" s="152"/>
      <c r="N3" s="153"/>
    </row>
    <row r="4" spans="1:14" s="27" customFormat="1" ht="26.45" thickBot="1">
      <c r="A4" s="712"/>
      <c r="B4" s="713" t="s">
        <v>840</v>
      </c>
      <c r="C4" s="714" t="s">
        <v>841</v>
      </c>
      <c r="D4" s="714" t="s">
        <v>842</v>
      </c>
      <c r="E4" s="714" t="s">
        <v>843</v>
      </c>
      <c r="F4" s="714" t="s">
        <v>844</v>
      </c>
      <c r="G4" s="714" t="s">
        <v>845</v>
      </c>
      <c r="H4" s="714" t="s">
        <v>846</v>
      </c>
      <c r="I4" s="714" t="s">
        <v>847</v>
      </c>
      <c r="J4" s="714" t="s">
        <v>848</v>
      </c>
      <c r="K4" s="715" t="s">
        <v>849</v>
      </c>
      <c r="L4" s="714" t="s">
        <v>850</v>
      </c>
      <c r="M4" s="714" t="s">
        <v>851</v>
      </c>
      <c r="N4" s="716" t="s">
        <v>852</v>
      </c>
    </row>
    <row r="5" spans="1:14" ht="12.95">
      <c r="A5" s="142"/>
      <c r="B5" s="189" t="s">
        <v>853</v>
      </c>
      <c r="C5" s="439"/>
      <c r="D5" s="440"/>
      <c r="E5" s="440"/>
      <c r="F5" s="438"/>
      <c r="G5" s="440"/>
      <c r="H5" s="440"/>
      <c r="I5" s="440"/>
      <c r="J5" s="440"/>
      <c r="K5" s="441"/>
      <c r="L5" s="899"/>
      <c r="M5" s="442"/>
      <c r="N5" s="899"/>
    </row>
    <row r="6" spans="1:14" ht="12.95">
      <c r="A6" s="142"/>
      <c r="B6" s="155" t="s">
        <v>407</v>
      </c>
      <c r="C6" s="443"/>
      <c r="D6" s="444"/>
      <c r="E6" s="444"/>
      <c r="F6" s="193"/>
      <c r="G6" s="444"/>
      <c r="H6" s="444"/>
      <c r="I6" s="444"/>
      <c r="J6" s="444"/>
      <c r="K6" s="441"/>
      <c r="L6" s="899"/>
      <c r="M6" s="442"/>
      <c r="N6" s="899"/>
    </row>
    <row r="7" spans="1:14" s="157" customFormat="1" ht="12.95">
      <c r="A7" s="156"/>
      <c r="B7" s="445"/>
      <c r="C7" s="446"/>
      <c r="D7" s="326"/>
      <c r="E7" s="326"/>
      <c r="F7" s="280"/>
      <c r="G7" s="326"/>
      <c r="H7" s="326"/>
      <c r="I7" s="326"/>
      <c r="J7" s="326"/>
      <c r="K7" s="447"/>
      <c r="L7" s="900"/>
      <c r="M7" s="448"/>
      <c r="N7" s="900"/>
    </row>
    <row r="8" spans="1:14" s="157" customFormat="1" ht="12.95">
      <c r="A8" s="156"/>
      <c r="B8" s="445"/>
      <c r="C8" s="449"/>
      <c r="D8" s="450"/>
      <c r="E8" s="450"/>
      <c r="F8" s="282"/>
      <c r="G8" s="450"/>
      <c r="H8" s="450"/>
      <c r="I8" s="450"/>
      <c r="J8" s="450"/>
      <c r="K8" s="451"/>
      <c r="L8" s="900"/>
      <c r="M8" s="448"/>
      <c r="N8" s="900"/>
    </row>
    <row r="9" spans="1:14" ht="12.95">
      <c r="A9" s="194" t="s">
        <v>185</v>
      </c>
      <c r="B9" s="2" t="s">
        <v>186</v>
      </c>
      <c r="C9" s="992">
        <v>0</v>
      </c>
      <c r="D9" s="993">
        <v>0</v>
      </c>
      <c r="E9" s="994">
        <v>0</v>
      </c>
      <c r="F9" s="994">
        <v>0</v>
      </c>
      <c r="G9" s="994">
        <v>0</v>
      </c>
      <c r="H9" s="994">
        <v>0</v>
      </c>
      <c r="I9" s="994">
        <v>0</v>
      </c>
      <c r="J9" s="994">
        <v>0</v>
      </c>
      <c r="K9" s="995">
        <v>0</v>
      </c>
      <c r="L9" s="996">
        <f>SUM(C9:J9)</f>
        <v>0</v>
      </c>
      <c r="M9" s="997">
        <v>0</v>
      </c>
      <c r="N9" s="996">
        <f>+L9+M9</f>
        <v>0</v>
      </c>
    </row>
    <row r="10" spans="1:14" ht="12.95">
      <c r="A10" s="43"/>
      <c r="B10" s="408" t="s">
        <v>187</v>
      </c>
      <c r="C10" s="998"/>
      <c r="D10" s="961"/>
      <c r="E10" s="961"/>
      <c r="F10" s="961"/>
      <c r="G10" s="961"/>
      <c r="H10" s="961"/>
      <c r="I10" s="961"/>
      <c r="J10" s="961"/>
      <c r="K10" s="999"/>
      <c r="L10" s="962"/>
      <c r="M10" s="963"/>
      <c r="N10" s="962"/>
    </row>
    <row r="11" spans="1:14" ht="12.95">
      <c r="A11" s="43" t="s">
        <v>188</v>
      </c>
      <c r="B11" s="1" t="s">
        <v>189</v>
      </c>
      <c r="C11" s="1000">
        <v>0</v>
      </c>
      <c r="D11" s="994">
        <v>0</v>
      </c>
      <c r="E11" s="994">
        <v>0</v>
      </c>
      <c r="F11" s="994">
        <v>0</v>
      </c>
      <c r="G11" s="994">
        <v>0</v>
      </c>
      <c r="H11" s="994">
        <v>0</v>
      </c>
      <c r="I11" s="994">
        <v>0</v>
      </c>
      <c r="J11" s="994">
        <v>0</v>
      </c>
      <c r="K11" s="995">
        <v>0</v>
      </c>
      <c r="L11" s="962">
        <f>SUM(C11:K11)</f>
        <v>0</v>
      </c>
      <c r="M11" s="973">
        <v>0</v>
      </c>
      <c r="N11" s="962">
        <f t="shared" ref="N11:N19" si="0">+L11+M11</f>
        <v>0</v>
      </c>
    </row>
    <row r="12" spans="1:14" ht="12.95">
      <c r="A12" s="43" t="s">
        <v>190</v>
      </c>
      <c r="B12" s="1" t="s">
        <v>191</v>
      </c>
      <c r="C12" s="1000">
        <v>0</v>
      </c>
      <c r="D12" s="994">
        <v>0</v>
      </c>
      <c r="E12" s="994">
        <v>0</v>
      </c>
      <c r="F12" s="994">
        <v>0</v>
      </c>
      <c r="G12" s="994">
        <v>0</v>
      </c>
      <c r="H12" s="994">
        <v>0</v>
      </c>
      <c r="I12" s="994">
        <v>0</v>
      </c>
      <c r="J12" s="994">
        <v>0</v>
      </c>
      <c r="K12" s="995">
        <v>0</v>
      </c>
      <c r="L12" s="962">
        <f t="shared" ref="L12:L18" si="1">SUM(C12:K12)</f>
        <v>0</v>
      </c>
      <c r="M12" s="973">
        <v>0</v>
      </c>
      <c r="N12" s="962">
        <f t="shared" si="0"/>
        <v>0</v>
      </c>
    </row>
    <row r="13" spans="1:14" ht="12.95">
      <c r="A13" s="43" t="s">
        <v>192</v>
      </c>
      <c r="B13" s="1" t="s">
        <v>193</v>
      </c>
      <c r="C13" s="1000">
        <v>0</v>
      </c>
      <c r="D13" s="994">
        <v>0</v>
      </c>
      <c r="E13" s="994">
        <v>0</v>
      </c>
      <c r="F13" s="994">
        <v>0</v>
      </c>
      <c r="G13" s="994">
        <v>0</v>
      </c>
      <c r="H13" s="994">
        <v>0</v>
      </c>
      <c r="I13" s="994">
        <v>0</v>
      </c>
      <c r="J13" s="994">
        <v>0</v>
      </c>
      <c r="K13" s="995">
        <v>0</v>
      </c>
      <c r="L13" s="962">
        <f t="shared" si="1"/>
        <v>0</v>
      </c>
      <c r="M13" s="973">
        <v>0</v>
      </c>
      <c r="N13" s="962">
        <f t="shared" si="0"/>
        <v>0</v>
      </c>
    </row>
    <row r="14" spans="1:14" ht="12.95">
      <c r="A14" s="43" t="s">
        <v>194</v>
      </c>
      <c r="B14" s="1" t="s">
        <v>195</v>
      </c>
      <c r="C14" s="1000">
        <v>0</v>
      </c>
      <c r="D14" s="994">
        <v>0</v>
      </c>
      <c r="E14" s="994">
        <v>0</v>
      </c>
      <c r="F14" s="994">
        <v>0</v>
      </c>
      <c r="G14" s="994">
        <v>0</v>
      </c>
      <c r="H14" s="994">
        <v>0</v>
      </c>
      <c r="I14" s="994">
        <v>0</v>
      </c>
      <c r="J14" s="994">
        <v>0</v>
      </c>
      <c r="K14" s="995">
        <v>0</v>
      </c>
      <c r="L14" s="962">
        <f t="shared" si="1"/>
        <v>0</v>
      </c>
      <c r="M14" s="973">
        <v>0</v>
      </c>
      <c r="N14" s="962">
        <f t="shared" si="0"/>
        <v>0</v>
      </c>
    </row>
    <row r="15" spans="1:14" ht="12.95">
      <c r="A15" s="43" t="s">
        <v>196</v>
      </c>
      <c r="B15" s="1" t="s">
        <v>197</v>
      </c>
      <c r="C15" s="1000">
        <v>0</v>
      </c>
      <c r="D15" s="994">
        <v>0</v>
      </c>
      <c r="E15" s="994">
        <v>0</v>
      </c>
      <c r="F15" s="994">
        <v>0</v>
      </c>
      <c r="G15" s="994">
        <v>0</v>
      </c>
      <c r="H15" s="994">
        <v>0</v>
      </c>
      <c r="I15" s="994">
        <v>0</v>
      </c>
      <c r="J15" s="994">
        <v>0</v>
      </c>
      <c r="K15" s="995">
        <v>0</v>
      </c>
      <c r="L15" s="962">
        <f t="shared" si="1"/>
        <v>0</v>
      </c>
      <c r="M15" s="973">
        <v>0</v>
      </c>
      <c r="N15" s="962">
        <f t="shared" si="0"/>
        <v>0</v>
      </c>
    </row>
    <row r="16" spans="1:14" ht="12.95">
      <c r="A16" s="43" t="s">
        <v>198</v>
      </c>
      <c r="B16" s="1" t="s">
        <v>199</v>
      </c>
      <c r="C16" s="1000">
        <v>0</v>
      </c>
      <c r="D16" s="994">
        <v>0</v>
      </c>
      <c r="E16" s="994">
        <v>0</v>
      </c>
      <c r="F16" s="994">
        <v>0</v>
      </c>
      <c r="G16" s="994">
        <v>0</v>
      </c>
      <c r="H16" s="994">
        <v>0</v>
      </c>
      <c r="I16" s="994">
        <v>0</v>
      </c>
      <c r="J16" s="994">
        <v>0</v>
      </c>
      <c r="K16" s="995">
        <v>0</v>
      </c>
      <c r="L16" s="962">
        <f t="shared" ref="L16:L17" si="2">SUM(C16:K16)</f>
        <v>0</v>
      </c>
      <c r="M16" s="973">
        <v>0</v>
      </c>
      <c r="N16" s="962">
        <f t="shared" ref="N16:N17" si="3">+L16+M16</f>
        <v>0</v>
      </c>
    </row>
    <row r="17" spans="1:14" ht="12.95">
      <c r="A17" s="43" t="s">
        <v>200</v>
      </c>
      <c r="B17" s="1" t="s">
        <v>201</v>
      </c>
      <c r="C17" s="1000">
        <v>0</v>
      </c>
      <c r="D17" s="994">
        <v>0</v>
      </c>
      <c r="E17" s="994">
        <v>0</v>
      </c>
      <c r="F17" s="994">
        <v>0</v>
      </c>
      <c r="G17" s="994">
        <v>0</v>
      </c>
      <c r="H17" s="994">
        <v>0</v>
      </c>
      <c r="I17" s="994">
        <v>0</v>
      </c>
      <c r="J17" s="994">
        <v>0</v>
      </c>
      <c r="K17" s="995">
        <v>0</v>
      </c>
      <c r="L17" s="962">
        <f t="shared" si="2"/>
        <v>0</v>
      </c>
      <c r="M17" s="973">
        <v>0</v>
      </c>
      <c r="N17" s="962">
        <f t="shared" si="3"/>
        <v>0</v>
      </c>
    </row>
    <row r="18" spans="1:14" ht="12.95">
      <c r="A18" s="43" t="s">
        <v>202</v>
      </c>
      <c r="B18" s="1" t="s">
        <v>203</v>
      </c>
      <c r="C18" s="1000">
        <v>0</v>
      </c>
      <c r="D18" s="994">
        <v>0</v>
      </c>
      <c r="E18" s="994">
        <v>0</v>
      </c>
      <c r="F18" s="994">
        <v>0</v>
      </c>
      <c r="G18" s="994">
        <v>0</v>
      </c>
      <c r="H18" s="994">
        <v>0</v>
      </c>
      <c r="I18" s="994">
        <v>0</v>
      </c>
      <c r="J18" s="994">
        <v>0</v>
      </c>
      <c r="K18" s="995">
        <v>0</v>
      </c>
      <c r="L18" s="962">
        <f t="shared" si="1"/>
        <v>0</v>
      </c>
      <c r="M18" s="973">
        <v>0</v>
      </c>
      <c r="N18" s="962">
        <f t="shared" si="0"/>
        <v>0</v>
      </c>
    </row>
    <row r="19" spans="1:14" ht="13.5" thickBot="1">
      <c r="A19" s="43" t="s">
        <v>204</v>
      </c>
      <c r="B19" s="1" t="s">
        <v>205</v>
      </c>
      <c r="C19" s="1000">
        <v>0</v>
      </c>
      <c r="D19" s="994">
        <v>0</v>
      </c>
      <c r="E19" s="994">
        <v>0</v>
      </c>
      <c r="F19" s="994">
        <v>0</v>
      </c>
      <c r="G19" s="994">
        <v>0</v>
      </c>
      <c r="H19" s="994">
        <v>0</v>
      </c>
      <c r="I19" s="994">
        <v>0</v>
      </c>
      <c r="J19" s="994">
        <v>0</v>
      </c>
      <c r="K19" s="995">
        <v>0</v>
      </c>
      <c r="L19" s="962">
        <f>SUM(C19:K19)</f>
        <v>0</v>
      </c>
      <c r="M19" s="973">
        <v>0</v>
      </c>
      <c r="N19" s="962">
        <f t="shared" si="0"/>
        <v>0</v>
      </c>
    </row>
    <row r="20" spans="1:14" ht="13.5" thickBot="1">
      <c r="A20" s="414">
        <v>49999</v>
      </c>
      <c r="B20" s="452" t="s">
        <v>206</v>
      </c>
      <c r="C20" s="1001">
        <f>SUM(C11:C19)</f>
        <v>0</v>
      </c>
      <c r="D20" s="964">
        <f t="shared" ref="D20:K20" si="4">SUM(D11:D19)</f>
        <v>0</v>
      </c>
      <c r="E20" s="964">
        <f t="shared" si="4"/>
        <v>0</v>
      </c>
      <c r="F20" s="964">
        <f t="shared" si="4"/>
        <v>0</v>
      </c>
      <c r="G20" s="964">
        <f t="shared" si="4"/>
        <v>0</v>
      </c>
      <c r="H20" s="964">
        <f t="shared" si="4"/>
        <v>0</v>
      </c>
      <c r="I20" s="964">
        <f t="shared" si="4"/>
        <v>0</v>
      </c>
      <c r="J20" s="964">
        <f t="shared" si="4"/>
        <v>0</v>
      </c>
      <c r="K20" s="1002">
        <f t="shared" si="4"/>
        <v>0</v>
      </c>
      <c r="L20" s="965">
        <f>SUM(L11:L19)</f>
        <v>0</v>
      </c>
      <c r="M20" s="965">
        <f>SUM(M11:M19)</f>
        <v>0</v>
      </c>
      <c r="N20" s="965">
        <f>SUM(N11:N19)</f>
        <v>0</v>
      </c>
    </row>
    <row r="21" spans="1:14" ht="12.95">
      <c r="A21" s="43"/>
      <c r="B21" s="408" t="s">
        <v>207</v>
      </c>
      <c r="C21" s="1003"/>
      <c r="D21" s="966"/>
      <c r="E21" s="966"/>
      <c r="F21" s="961"/>
      <c r="G21" s="966"/>
      <c r="H21" s="966"/>
      <c r="I21" s="966"/>
      <c r="J21" s="966"/>
      <c r="K21" s="1004"/>
      <c r="L21" s="962"/>
      <c r="M21" s="963"/>
      <c r="N21" s="962"/>
    </row>
    <row r="22" spans="1:14" ht="12.95">
      <c r="A22" s="43"/>
      <c r="B22" s="453"/>
      <c r="C22" s="1003"/>
      <c r="D22" s="966"/>
      <c r="E22" s="966"/>
      <c r="F22" s="961"/>
      <c r="G22" s="966"/>
      <c r="H22" s="966"/>
      <c r="I22" s="966"/>
      <c r="J22" s="966"/>
      <c r="K22" s="1004"/>
      <c r="L22" s="962"/>
      <c r="M22" s="963"/>
      <c r="N22" s="962"/>
    </row>
    <row r="23" spans="1:14" ht="12.95">
      <c r="A23" s="43"/>
      <c r="B23" s="1" t="s">
        <v>208</v>
      </c>
      <c r="C23" s="1003"/>
      <c r="D23" s="966"/>
      <c r="E23" s="966"/>
      <c r="F23" s="961"/>
      <c r="G23" s="966"/>
      <c r="H23" s="966"/>
      <c r="I23" s="966"/>
      <c r="J23" s="966"/>
      <c r="K23" s="1004"/>
      <c r="L23" s="962"/>
      <c r="M23" s="963"/>
      <c r="N23" s="962"/>
    </row>
    <row r="24" spans="1:14" ht="13.5" thickBot="1">
      <c r="A24" s="43" t="s">
        <v>209</v>
      </c>
      <c r="B24" s="1" t="s">
        <v>210</v>
      </c>
      <c r="C24" s="1000">
        <v>0</v>
      </c>
      <c r="D24" s="994">
        <v>0</v>
      </c>
      <c r="E24" s="994">
        <v>0</v>
      </c>
      <c r="F24" s="994">
        <v>0</v>
      </c>
      <c r="G24" s="994">
        <v>0</v>
      </c>
      <c r="H24" s="994">
        <v>0</v>
      </c>
      <c r="I24" s="994">
        <v>0</v>
      </c>
      <c r="J24" s="994">
        <v>0</v>
      </c>
      <c r="K24" s="995">
        <v>0</v>
      </c>
      <c r="L24" s="962">
        <f>SUM(C24:K24)</f>
        <v>0</v>
      </c>
      <c r="M24" s="973">
        <v>0</v>
      </c>
      <c r="N24" s="962">
        <f>+L24+M24</f>
        <v>0</v>
      </c>
    </row>
    <row r="25" spans="1:14" ht="13.5" thickBot="1">
      <c r="A25" s="414">
        <v>50199</v>
      </c>
      <c r="B25" s="452" t="s">
        <v>211</v>
      </c>
      <c r="C25" s="1001">
        <f>SUM(C24:C24)</f>
        <v>0</v>
      </c>
      <c r="D25" s="964">
        <f t="shared" ref="D25:K25" si="5">SUM(D24:D24)</f>
        <v>0</v>
      </c>
      <c r="E25" s="964">
        <f t="shared" si="5"/>
        <v>0</v>
      </c>
      <c r="F25" s="964">
        <f t="shared" si="5"/>
        <v>0</v>
      </c>
      <c r="G25" s="964">
        <f t="shared" si="5"/>
        <v>0</v>
      </c>
      <c r="H25" s="964">
        <f t="shared" si="5"/>
        <v>0</v>
      </c>
      <c r="I25" s="964">
        <f t="shared" si="5"/>
        <v>0</v>
      </c>
      <c r="J25" s="964">
        <f t="shared" si="5"/>
        <v>0</v>
      </c>
      <c r="K25" s="1002">
        <f t="shared" si="5"/>
        <v>0</v>
      </c>
      <c r="L25" s="965">
        <f>SUM(L24:L24)</f>
        <v>0</v>
      </c>
      <c r="M25" s="965">
        <f>SUM(M24:M24)</f>
        <v>0</v>
      </c>
      <c r="N25" s="965">
        <f>SUM(N24:N24)</f>
        <v>0</v>
      </c>
    </row>
    <row r="26" spans="1:14" ht="12.95">
      <c r="A26" s="43"/>
      <c r="B26" s="1" t="s">
        <v>212</v>
      </c>
      <c r="C26" s="998"/>
      <c r="D26" s="961"/>
      <c r="E26" s="961"/>
      <c r="F26" s="961"/>
      <c r="G26" s="961"/>
      <c r="H26" s="961"/>
      <c r="I26" s="961"/>
      <c r="J26" s="961"/>
      <c r="K26" s="999"/>
      <c r="L26" s="962"/>
      <c r="M26" s="592"/>
      <c r="N26" s="962"/>
    </row>
    <row r="27" spans="1:14" ht="12.95">
      <c r="A27" s="43" t="s">
        <v>213</v>
      </c>
      <c r="B27" s="1" t="s">
        <v>214</v>
      </c>
      <c r="C27" s="1000">
        <v>0</v>
      </c>
      <c r="D27" s="994">
        <v>0</v>
      </c>
      <c r="E27" s="994">
        <v>0</v>
      </c>
      <c r="F27" s="994">
        <v>0</v>
      </c>
      <c r="G27" s="994">
        <v>0</v>
      </c>
      <c r="H27" s="994">
        <v>0</v>
      </c>
      <c r="I27" s="994">
        <v>0</v>
      </c>
      <c r="J27" s="994">
        <v>0</v>
      </c>
      <c r="K27" s="995">
        <v>0</v>
      </c>
      <c r="L27" s="962">
        <f t="shared" ref="L27:L29" si="6">SUM(C27:K27)</f>
        <v>0</v>
      </c>
      <c r="M27" s="973">
        <v>0</v>
      </c>
      <c r="N27" s="962">
        <f t="shared" ref="N27:N30" si="7">+L27+M27</f>
        <v>0</v>
      </c>
    </row>
    <row r="28" spans="1:14" ht="12.95">
      <c r="A28" s="43" t="s">
        <v>215</v>
      </c>
      <c r="B28" s="1" t="s">
        <v>216</v>
      </c>
      <c r="C28" s="1000">
        <v>0</v>
      </c>
      <c r="D28" s="994">
        <v>0</v>
      </c>
      <c r="E28" s="994">
        <v>0</v>
      </c>
      <c r="F28" s="994">
        <v>0</v>
      </c>
      <c r="G28" s="994">
        <v>0</v>
      </c>
      <c r="H28" s="994">
        <v>0</v>
      </c>
      <c r="I28" s="994">
        <v>0</v>
      </c>
      <c r="J28" s="994">
        <v>0</v>
      </c>
      <c r="K28" s="995">
        <v>0</v>
      </c>
      <c r="L28" s="962">
        <f t="shared" si="6"/>
        <v>0</v>
      </c>
      <c r="M28" s="973">
        <v>0</v>
      </c>
      <c r="N28" s="962">
        <f t="shared" si="7"/>
        <v>0</v>
      </c>
    </row>
    <row r="29" spans="1:14" ht="12.95">
      <c r="A29" s="43" t="s">
        <v>217</v>
      </c>
      <c r="B29" s="1" t="s">
        <v>218</v>
      </c>
      <c r="C29" s="1000">
        <v>0</v>
      </c>
      <c r="D29" s="994">
        <v>0</v>
      </c>
      <c r="E29" s="994">
        <v>0</v>
      </c>
      <c r="F29" s="994">
        <v>0</v>
      </c>
      <c r="G29" s="994">
        <v>0</v>
      </c>
      <c r="H29" s="994">
        <v>0</v>
      </c>
      <c r="I29" s="994">
        <v>0</v>
      </c>
      <c r="J29" s="994">
        <v>0</v>
      </c>
      <c r="K29" s="995">
        <v>0</v>
      </c>
      <c r="L29" s="962">
        <f t="shared" si="6"/>
        <v>0</v>
      </c>
      <c r="M29" s="973">
        <v>0</v>
      </c>
      <c r="N29" s="962">
        <f t="shared" si="7"/>
        <v>0</v>
      </c>
    </row>
    <row r="30" spans="1:14" ht="13.5" thickBot="1">
      <c r="A30" s="43" t="s">
        <v>219</v>
      </c>
      <c r="B30" s="1" t="s">
        <v>220</v>
      </c>
      <c r="C30" s="1000">
        <v>0</v>
      </c>
      <c r="D30" s="994">
        <v>0</v>
      </c>
      <c r="E30" s="994">
        <v>0</v>
      </c>
      <c r="F30" s="994">
        <v>0</v>
      </c>
      <c r="G30" s="994">
        <v>0</v>
      </c>
      <c r="H30" s="994">
        <v>0</v>
      </c>
      <c r="I30" s="994">
        <v>0</v>
      </c>
      <c r="J30" s="994">
        <v>0</v>
      </c>
      <c r="K30" s="995">
        <v>0</v>
      </c>
      <c r="L30" s="962">
        <f>SUM(C30:K30)</f>
        <v>0</v>
      </c>
      <c r="M30" s="973">
        <v>0</v>
      </c>
      <c r="N30" s="962">
        <f t="shared" si="7"/>
        <v>0</v>
      </c>
    </row>
    <row r="31" spans="1:14" ht="13.5" thickBot="1">
      <c r="A31" s="414">
        <v>50299</v>
      </c>
      <c r="B31" s="452" t="s">
        <v>221</v>
      </c>
      <c r="C31" s="1001">
        <f>SUM(C27:C30)</f>
        <v>0</v>
      </c>
      <c r="D31" s="964">
        <f t="shared" ref="D31:K31" si="8">SUM(D27:D30)</f>
        <v>0</v>
      </c>
      <c r="E31" s="964">
        <f t="shared" si="8"/>
        <v>0</v>
      </c>
      <c r="F31" s="964">
        <f t="shared" si="8"/>
        <v>0</v>
      </c>
      <c r="G31" s="964">
        <f t="shared" si="8"/>
        <v>0</v>
      </c>
      <c r="H31" s="964">
        <f t="shared" si="8"/>
        <v>0</v>
      </c>
      <c r="I31" s="964">
        <f t="shared" si="8"/>
        <v>0</v>
      </c>
      <c r="J31" s="964">
        <f t="shared" si="8"/>
        <v>0</v>
      </c>
      <c r="K31" s="1002">
        <f t="shared" si="8"/>
        <v>0</v>
      </c>
      <c r="L31" s="965">
        <f>SUM(L27:L30)</f>
        <v>0</v>
      </c>
      <c r="M31" s="965">
        <f>SUM(M27:M30)</f>
        <v>0</v>
      </c>
      <c r="N31" s="965">
        <f>SUM(N27:N30)</f>
        <v>0</v>
      </c>
    </row>
    <row r="32" spans="1:14" ht="12.95">
      <c r="A32" s="43"/>
      <c r="B32" s="1" t="s">
        <v>222</v>
      </c>
      <c r="C32" s="998"/>
      <c r="D32" s="961"/>
      <c r="E32" s="961"/>
      <c r="F32" s="961"/>
      <c r="G32" s="961"/>
      <c r="H32" s="961"/>
      <c r="I32" s="961"/>
      <c r="J32" s="961"/>
      <c r="K32" s="999"/>
      <c r="L32" s="962"/>
      <c r="M32" s="592"/>
      <c r="N32" s="962"/>
    </row>
    <row r="33" spans="1:14" ht="12.95">
      <c r="A33" s="43" t="s">
        <v>223</v>
      </c>
      <c r="B33" s="1" t="s">
        <v>224</v>
      </c>
      <c r="C33" s="1000">
        <v>0</v>
      </c>
      <c r="D33" s="994">
        <v>0</v>
      </c>
      <c r="E33" s="994">
        <v>0</v>
      </c>
      <c r="F33" s="994">
        <v>0</v>
      </c>
      <c r="G33" s="994">
        <v>0</v>
      </c>
      <c r="H33" s="994">
        <v>0</v>
      </c>
      <c r="I33" s="994">
        <v>0</v>
      </c>
      <c r="J33" s="994">
        <v>0</v>
      </c>
      <c r="K33" s="995">
        <v>0</v>
      </c>
      <c r="L33" s="962">
        <f t="shared" ref="L33:L42" si="9">SUM(C33:K33)</f>
        <v>0</v>
      </c>
      <c r="M33" s="973">
        <v>0</v>
      </c>
      <c r="N33" s="962">
        <f t="shared" ref="N33:N45" si="10">+L33+M33</f>
        <v>0</v>
      </c>
    </row>
    <row r="34" spans="1:14" ht="12.95">
      <c r="A34" s="43" t="s">
        <v>225</v>
      </c>
      <c r="B34" s="1" t="s">
        <v>226</v>
      </c>
      <c r="C34" s="1000">
        <v>0</v>
      </c>
      <c r="D34" s="994">
        <v>0</v>
      </c>
      <c r="E34" s="994">
        <v>0</v>
      </c>
      <c r="F34" s="994">
        <v>0</v>
      </c>
      <c r="G34" s="994">
        <v>0</v>
      </c>
      <c r="H34" s="994">
        <v>0</v>
      </c>
      <c r="I34" s="994">
        <v>0</v>
      </c>
      <c r="J34" s="994">
        <v>0</v>
      </c>
      <c r="K34" s="995">
        <v>0</v>
      </c>
      <c r="L34" s="962">
        <f t="shared" si="9"/>
        <v>0</v>
      </c>
      <c r="M34" s="973">
        <v>0</v>
      </c>
      <c r="N34" s="962">
        <f t="shared" si="10"/>
        <v>0</v>
      </c>
    </row>
    <row r="35" spans="1:14" ht="12.95">
      <c r="A35" s="43" t="s">
        <v>227</v>
      </c>
      <c r="B35" s="1" t="s">
        <v>228</v>
      </c>
      <c r="C35" s="1000">
        <v>0</v>
      </c>
      <c r="D35" s="994">
        <v>0</v>
      </c>
      <c r="E35" s="994">
        <v>0</v>
      </c>
      <c r="F35" s="994">
        <v>0</v>
      </c>
      <c r="G35" s="994">
        <v>0</v>
      </c>
      <c r="H35" s="994">
        <v>0</v>
      </c>
      <c r="I35" s="994">
        <v>0</v>
      </c>
      <c r="J35" s="994">
        <v>0</v>
      </c>
      <c r="K35" s="995">
        <v>0</v>
      </c>
      <c r="L35" s="962">
        <f t="shared" si="9"/>
        <v>0</v>
      </c>
      <c r="M35" s="973">
        <v>0</v>
      </c>
      <c r="N35" s="962">
        <f t="shared" si="10"/>
        <v>0</v>
      </c>
    </row>
    <row r="36" spans="1:14" ht="12.95">
      <c r="A36" s="43" t="s">
        <v>229</v>
      </c>
      <c r="B36" s="1" t="s">
        <v>230</v>
      </c>
      <c r="C36" s="1000">
        <v>0</v>
      </c>
      <c r="D36" s="994">
        <v>0</v>
      </c>
      <c r="E36" s="994">
        <v>0</v>
      </c>
      <c r="F36" s="994">
        <v>0</v>
      </c>
      <c r="G36" s="994">
        <v>0</v>
      </c>
      <c r="H36" s="994">
        <v>0</v>
      </c>
      <c r="I36" s="994">
        <v>0</v>
      </c>
      <c r="J36" s="994">
        <v>0</v>
      </c>
      <c r="K36" s="995">
        <v>0</v>
      </c>
      <c r="L36" s="962">
        <f t="shared" si="9"/>
        <v>0</v>
      </c>
      <c r="M36" s="973">
        <v>0</v>
      </c>
      <c r="N36" s="962">
        <f t="shared" si="10"/>
        <v>0</v>
      </c>
    </row>
    <row r="37" spans="1:14" ht="12.95">
      <c r="A37" s="43" t="s">
        <v>231</v>
      </c>
      <c r="B37" s="1" t="s">
        <v>232</v>
      </c>
      <c r="C37" s="1000">
        <v>0</v>
      </c>
      <c r="D37" s="994">
        <v>0</v>
      </c>
      <c r="E37" s="994">
        <v>0</v>
      </c>
      <c r="F37" s="994">
        <v>0</v>
      </c>
      <c r="G37" s="994">
        <v>0</v>
      </c>
      <c r="H37" s="994">
        <v>0</v>
      </c>
      <c r="I37" s="994">
        <v>0</v>
      </c>
      <c r="J37" s="994">
        <v>0</v>
      </c>
      <c r="K37" s="995">
        <v>0</v>
      </c>
      <c r="L37" s="962">
        <f t="shared" si="9"/>
        <v>0</v>
      </c>
      <c r="M37" s="973">
        <v>0</v>
      </c>
      <c r="N37" s="962">
        <f t="shared" si="10"/>
        <v>0</v>
      </c>
    </row>
    <row r="38" spans="1:14" ht="12.95">
      <c r="A38" s="43" t="s">
        <v>233</v>
      </c>
      <c r="B38" s="1" t="s">
        <v>234</v>
      </c>
      <c r="C38" s="1000">
        <v>0</v>
      </c>
      <c r="D38" s="994">
        <v>0</v>
      </c>
      <c r="E38" s="994">
        <v>0</v>
      </c>
      <c r="F38" s="994">
        <v>0</v>
      </c>
      <c r="G38" s="994">
        <v>0</v>
      </c>
      <c r="H38" s="994">
        <v>0</v>
      </c>
      <c r="I38" s="994">
        <v>0</v>
      </c>
      <c r="J38" s="994">
        <v>0</v>
      </c>
      <c r="K38" s="995">
        <v>0</v>
      </c>
      <c r="L38" s="962">
        <f t="shared" si="9"/>
        <v>0</v>
      </c>
      <c r="M38" s="973">
        <v>0</v>
      </c>
      <c r="N38" s="962">
        <f t="shared" si="10"/>
        <v>0</v>
      </c>
    </row>
    <row r="39" spans="1:14" ht="12.95">
      <c r="A39" s="43" t="s">
        <v>235</v>
      </c>
      <c r="B39" s="1" t="s">
        <v>236</v>
      </c>
      <c r="C39" s="1000">
        <v>0</v>
      </c>
      <c r="D39" s="994">
        <v>0</v>
      </c>
      <c r="E39" s="994">
        <v>0</v>
      </c>
      <c r="F39" s="994">
        <v>0</v>
      </c>
      <c r="G39" s="994">
        <v>0</v>
      </c>
      <c r="H39" s="994">
        <v>0</v>
      </c>
      <c r="I39" s="994">
        <v>0</v>
      </c>
      <c r="J39" s="994">
        <v>0</v>
      </c>
      <c r="K39" s="995">
        <v>0</v>
      </c>
      <c r="L39" s="962">
        <f t="shared" si="9"/>
        <v>0</v>
      </c>
      <c r="M39" s="973">
        <v>0</v>
      </c>
      <c r="N39" s="962">
        <f t="shared" si="10"/>
        <v>0</v>
      </c>
    </row>
    <row r="40" spans="1:14" ht="12.95">
      <c r="A40" s="43" t="s">
        <v>237</v>
      </c>
      <c r="B40" s="1" t="s">
        <v>238</v>
      </c>
      <c r="C40" s="1000">
        <v>0</v>
      </c>
      <c r="D40" s="994">
        <v>0</v>
      </c>
      <c r="E40" s="994">
        <v>0</v>
      </c>
      <c r="F40" s="994">
        <v>0</v>
      </c>
      <c r="G40" s="994">
        <v>0</v>
      </c>
      <c r="H40" s="994">
        <v>0</v>
      </c>
      <c r="I40" s="994">
        <v>0</v>
      </c>
      <c r="J40" s="994">
        <v>0</v>
      </c>
      <c r="K40" s="995">
        <v>0</v>
      </c>
      <c r="L40" s="962">
        <f t="shared" si="9"/>
        <v>0</v>
      </c>
      <c r="M40" s="973">
        <v>0</v>
      </c>
      <c r="N40" s="962">
        <f t="shared" si="10"/>
        <v>0</v>
      </c>
    </row>
    <row r="41" spans="1:14" ht="12.95">
      <c r="A41" s="43" t="s">
        <v>239</v>
      </c>
      <c r="B41" s="1" t="s">
        <v>240</v>
      </c>
      <c r="C41" s="1000">
        <v>0</v>
      </c>
      <c r="D41" s="994">
        <v>0</v>
      </c>
      <c r="E41" s="994">
        <v>0</v>
      </c>
      <c r="F41" s="994">
        <v>0</v>
      </c>
      <c r="G41" s="994">
        <v>0</v>
      </c>
      <c r="H41" s="994">
        <v>0</v>
      </c>
      <c r="I41" s="994">
        <v>0</v>
      </c>
      <c r="J41" s="994">
        <v>0</v>
      </c>
      <c r="K41" s="995">
        <v>0</v>
      </c>
      <c r="L41" s="962">
        <f t="shared" si="9"/>
        <v>0</v>
      </c>
      <c r="M41" s="973">
        <v>0</v>
      </c>
      <c r="N41" s="962">
        <f t="shared" si="10"/>
        <v>0</v>
      </c>
    </row>
    <row r="42" spans="1:14" ht="12.95">
      <c r="A42" s="43" t="s">
        <v>241</v>
      </c>
      <c r="B42" s="1" t="s">
        <v>242</v>
      </c>
      <c r="C42" s="1000">
        <v>0</v>
      </c>
      <c r="D42" s="994">
        <v>0</v>
      </c>
      <c r="E42" s="994">
        <v>0</v>
      </c>
      <c r="F42" s="994">
        <v>0</v>
      </c>
      <c r="G42" s="994">
        <v>0</v>
      </c>
      <c r="H42" s="994">
        <v>0</v>
      </c>
      <c r="I42" s="994">
        <v>0</v>
      </c>
      <c r="J42" s="994">
        <v>0</v>
      </c>
      <c r="K42" s="995">
        <v>0</v>
      </c>
      <c r="L42" s="962">
        <f t="shared" si="9"/>
        <v>0</v>
      </c>
      <c r="M42" s="973">
        <v>0</v>
      </c>
      <c r="N42" s="962">
        <f t="shared" si="10"/>
        <v>0</v>
      </c>
    </row>
    <row r="43" spans="1:14" ht="12.95">
      <c r="A43" s="43" t="s">
        <v>243</v>
      </c>
      <c r="B43" s="1" t="s">
        <v>244</v>
      </c>
      <c r="C43" s="1000">
        <v>0</v>
      </c>
      <c r="D43" s="994">
        <v>0</v>
      </c>
      <c r="E43" s="994">
        <v>0</v>
      </c>
      <c r="F43" s="994">
        <v>0</v>
      </c>
      <c r="G43" s="994">
        <v>0</v>
      </c>
      <c r="H43" s="994">
        <v>0</v>
      </c>
      <c r="I43" s="994">
        <v>0</v>
      </c>
      <c r="J43" s="994">
        <v>0</v>
      </c>
      <c r="K43" s="995">
        <v>0</v>
      </c>
      <c r="L43" s="962">
        <f t="shared" ref="L43:L45" si="11">SUM(C43:K43)</f>
        <v>0</v>
      </c>
      <c r="M43" s="973">
        <v>0</v>
      </c>
      <c r="N43" s="962">
        <f t="shared" ref="N43:N44" si="12">+L43+M43</f>
        <v>0</v>
      </c>
    </row>
    <row r="44" spans="1:14" ht="12.95">
      <c r="A44" s="43" t="s">
        <v>245</v>
      </c>
      <c r="B44" s="1" t="s">
        <v>246</v>
      </c>
      <c r="C44" s="1000">
        <v>0</v>
      </c>
      <c r="D44" s="994">
        <v>0</v>
      </c>
      <c r="E44" s="994">
        <v>0</v>
      </c>
      <c r="F44" s="994">
        <v>0</v>
      </c>
      <c r="G44" s="994">
        <v>0</v>
      </c>
      <c r="H44" s="994">
        <v>0</v>
      </c>
      <c r="I44" s="994">
        <v>0</v>
      </c>
      <c r="J44" s="994">
        <v>0</v>
      </c>
      <c r="K44" s="995">
        <v>0</v>
      </c>
      <c r="L44" s="962">
        <f t="shared" si="11"/>
        <v>0</v>
      </c>
      <c r="M44" s="973">
        <v>0</v>
      </c>
      <c r="N44" s="962">
        <f t="shared" si="12"/>
        <v>0</v>
      </c>
    </row>
    <row r="45" spans="1:14" ht="13.5" thickBot="1">
      <c r="A45" s="43" t="s">
        <v>247</v>
      </c>
      <c r="B45" s="1" t="s">
        <v>222</v>
      </c>
      <c r="C45" s="1000">
        <v>0</v>
      </c>
      <c r="D45" s="994">
        <v>0</v>
      </c>
      <c r="E45" s="994">
        <v>0</v>
      </c>
      <c r="F45" s="994">
        <v>0</v>
      </c>
      <c r="G45" s="994">
        <v>0</v>
      </c>
      <c r="H45" s="994">
        <v>0</v>
      </c>
      <c r="I45" s="994">
        <v>0</v>
      </c>
      <c r="J45" s="994">
        <v>0</v>
      </c>
      <c r="K45" s="995">
        <v>0</v>
      </c>
      <c r="L45" s="962">
        <f t="shared" si="11"/>
        <v>0</v>
      </c>
      <c r="M45" s="973">
        <v>0</v>
      </c>
      <c r="N45" s="962">
        <f t="shared" si="10"/>
        <v>0</v>
      </c>
    </row>
    <row r="46" spans="1:14" ht="12.95">
      <c r="A46" s="415">
        <v>50399</v>
      </c>
      <c r="B46" s="454" t="s">
        <v>248</v>
      </c>
      <c r="C46" s="1005">
        <f>SUM(C33:C45)</f>
        <v>0</v>
      </c>
      <c r="D46" s="967">
        <f>SUM(D33:D45)</f>
        <v>0</v>
      </c>
      <c r="E46" s="967">
        <f>SUM(E33:E45)</f>
        <v>0</v>
      </c>
      <c r="F46" s="967">
        <f>SUM(F33:F45)</f>
        <v>0</v>
      </c>
      <c r="G46" s="967">
        <f>SUM(G33:G45)</f>
        <v>0</v>
      </c>
      <c r="H46" s="967">
        <f t="shared" ref="H46:N46" si="13">SUM(H33:H45)</f>
        <v>0</v>
      </c>
      <c r="I46" s="967">
        <f t="shared" si="13"/>
        <v>0</v>
      </c>
      <c r="J46" s="967">
        <f t="shared" si="13"/>
        <v>0</v>
      </c>
      <c r="K46" s="1006">
        <f t="shared" si="13"/>
        <v>0</v>
      </c>
      <c r="L46" s="968">
        <f t="shared" si="13"/>
        <v>0</v>
      </c>
      <c r="M46" s="968">
        <f t="shared" si="13"/>
        <v>0</v>
      </c>
      <c r="N46" s="968">
        <f t="shared" si="13"/>
        <v>0</v>
      </c>
    </row>
    <row r="47" spans="1:14" ht="13.5" thickBot="1">
      <c r="A47" s="419">
        <v>59999</v>
      </c>
      <c r="B47" s="455" t="s">
        <v>249</v>
      </c>
      <c r="C47" s="1007">
        <f>C25+C31+C46</f>
        <v>0</v>
      </c>
      <c r="D47" s="970">
        <f t="shared" ref="D47:K47" si="14">D25+D31+D46</f>
        <v>0</v>
      </c>
      <c r="E47" s="970">
        <f t="shared" si="14"/>
        <v>0</v>
      </c>
      <c r="F47" s="970">
        <f t="shared" si="14"/>
        <v>0</v>
      </c>
      <c r="G47" s="970">
        <f t="shared" si="14"/>
        <v>0</v>
      </c>
      <c r="H47" s="970">
        <f t="shared" si="14"/>
        <v>0</v>
      </c>
      <c r="I47" s="970">
        <f t="shared" si="14"/>
        <v>0</v>
      </c>
      <c r="J47" s="970">
        <f t="shared" si="14"/>
        <v>0</v>
      </c>
      <c r="K47" s="1008">
        <f t="shared" si="14"/>
        <v>0</v>
      </c>
      <c r="L47" s="971">
        <f>L25+L31+L46</f>
        <v>0</v>
      </c>
      <c r="M47" s="971">
        <f>M25+M31+M46</f>
        <v>0</v>
      </c>
      <c r="N47" s="971">
        <f>N25+N31+N46</f>
        <v>0</v>
      </c>
    </row>
    <row r="48" spans="1:14" ht="12.95">
      <c r="A48" s="456"/>
      <c r="B48" s="408" t="s">
        <v>250</v>
      </c>
      <c r="C48" s="1009"/>
      <c r="D48" s="972"/>
      <c r="E48" s="972"/>
      <c r="F48" s="961"/>
      <c r="G48" s="961"/>
      <c r="H48" s="961"/>
      <c r="I48" s="961"/>
      <c r="J48" s="961"/>
      <c r="K48" s="999"/>
      <c r="L48" s="962"/>
      <c r="M48" s="973"/>
      <c r="N48" s="962"/>
    </row>
    <row r="49" spans="1:14" ht="12.95">
      <c r="A49" s="458"/>
      <c r="B49" s="236" t="s">
        <v>251</v>
      </c>
      <c r="C49" s="1009"/>
      <c r="D49" s="972"/>
      <c r="E49" s="972"/>
      <c r="F49" s="961"/>
      <c r="G49" s="961"/>
      <c r="H49" s="961"/>
      <c r="I49" s="961"/>
      <c r="J49" s="961"/>
      <c r="K49" s="999"/>
      <c r="L49" s="962"/>
      <c r="M49" s="973"/>
      <c r="N49" s="962"/>
    </row>
    <row r="50" spans="1:14" ht="12.95">
      <c r="A50" s="132" t="s">
        <v>252</v>
      </c>
      <c r="B50" s="27" t="s">
        <v>253</v>
      </c>
      <c r="C50" s="1000">
        <v>0</v>
      </c>
      <c r="D50" s="994">
        <v>0</v>
      </c>
      <c r="E50" s="994">
        <v>0</v>
      </c>
      <c r="F50" s="994">
        <v>0</v>
      </c>
      <c r="G50" s="994">
        <v>0</v>
      </c>
      <c r="H50" s="994">
        <v>0</v>
      </c>
      <c r="I50" s="994">
        <v>0</v>
      </c>
      <c r="J50" s="994">
        <v>0</v>
      </c>
      <c r="K50" s="995">
        <v>0</v>
      </c>
      <c r="L50" s="962">
        <f t="shared" ref="L50:L52" si="15">SUM(C50:K50)</f>
        <v>0</v>
      </c>
      <c r="M50" s="973">
        <v>0</v>
      </c>
      <c r="N50" s="962">
        <f t="shared" ref="N50:N52" si="16">+L50+M50</f>
        <v>0</v>
      </c>
    </row>
    <row r="51" spans="1:14" ht="12.95">
      <c r="A51" s="132" t="s">
        <v>254</v>
      </c>
      <c r="B51" s="27" t="s">
        <v>255</v>
      </c>
      <c r="C51" s="1000">
        <v>0</v>
      </c>
      <c r="D51" s="994">
        <v>0</v>
      </c>
      <c r="E51" s="994">
        <v>0</v>
      </c>
      <c r="F51" s="994">
        <v>0</v>
      </c>
      <c r="G51" s="994">
        <v>0</v>
      </c>
      <c r="H51" s="994">
        <v>0</v>
      </c>
      <c r="I51" s="994">
        <v>0</v>
      </c>
      <c r="J51" s="994">
        <v>0</v>
      </c>
      <c r="K51" s="995">
        <v>0</v>
      </c>
      <c r="L51" s="962">
        <f t="shared" si="15"/>
        <v>0</v>
      </c>
      <c r="M51" s="973">
        <v>0</v>
      </c>
      <c r="N51" s="962">
        <f t="shared" si="16"/>
        <v>0</v>
      </c>
    </row>
    <row r="52" spans="1:14" ht="13.5" thickBot="1">
      <c r="A52" s="132" t="s">
        <v>256</v>
      </c>
      <c r="B52" s="27" t="s">
        <v>257</v>
      </c>
      <c r="C52" s="1000">
        <v>0</v>
      </c>
      <c r="D52" s="994">
        <v>0</v>
      </c>
      <c r="E52" s="994">
        <v>0</v>
      </c>
      <c r="F52" s="994">
        <v>0</v>
      </c>
      <c r="G52" s="994">
        <v>0</v>
      </c>
      <c r="H52" s="994">
        <v>0</v>
      </c>
      <c r="I52" s="994">
        <v>0</v>
      </c>
      <c r="J52" s="994">
        <v>0</v>
      </c>
      <c r="K52" s="995">
        <v>0</v>
      </c>
      <c r="L52" s="962">
        <f t="shared" si="15"/>
        <v>0</v>
      </c>
      <c r="M52" s="973">
        <v>0</v>
      </c>
      <c r="N52" s="962">
        <f t="shared" si="16"/>
        <v>0</v>
      </c>
    </row>
    <row r="53" spans="1:14" ht="13.5" thickBot="1">
      <c r="A53" s="44">
        <v>60199</v>
      </c>
      <c r="B53" s="365" t="s">
        <v>258</v>
      </c>
      <c r="C53" s="1001">
        <f>SUM(C50:C52)</f>
        <v>0</v>
      </c>
      <c r="D53" s="964">
        <f t="shared" ref="D53:N53" si="17">SUM(D50:D52)</f>
        <v>0</v>
      </c>
      <c r="E53" s="964">
        <f t="shared" si="17"/>
        <v>0</v>
      </c>
      <c r="F53" s="964">
        <f t="shared" si="17"/>
        <v>0</v>
      </c>
      <c r="G53" s="964">
        <f t="shared" si="17"/>
        <v>0</v>
      </c>
      <c r="H53" s="964">
        <f t="shared" si="17"/>
        <v>0</v>
      </c>
      <c r="I53" s="964">
        <f t="shared" si="17"/>
        <v>0</v>
      </c>
      <c r="J53" s="964">
        <f t="shared" si="17"/>
        <v>0</v>
      </c>
      <c r="K53" s="1002">
        <f t="shared" si="17"/>
        <v>0</v>
      </c>
      <c r="L53" s="974">
        <f t="shared" si="17"/>
        <v>0</v>
      </c>
      <c r="M53" s="974">
        <f t="shared" si="17"/>
        <v>0</v>
      </c>
      <c r="N53" s="974">
        <f t="shared" si="17"/>
        <v>0</v>
      </c>
    </row>
    <row r="54" spans="1:14" ht="12.95">
      <c r="A54" s="458"/>
      <c r="B54" s="190" t="s">
        <v>259</v>
      </c>
      <c r="C54" s="1010"/>
      <c r="D54" s="975"/>
      <c r="E54" s="975"/>
      <c r="F54" s="975"/>
      <c r="G54" s="975"/>
      <c r="H54" s="975"/>
      <c r="I54" s="975"/>
      <c r="J54" s="975"/>
      <c r="K54" s="1011"/>
      <c r="L54" s="1012"/>
      <c r="M54" s="977"/>
      <c r="N54" s="1012"/>
    </row>
    <row r="55" spans="1:14" ht="12.95">
      <c r="A55" s="132" t="s">
        <v>260</v>
      </c>
      <c r="B55" s="1" t="s">
        <v>261</v>
      </c>
      <c r="C55" s="1000">
        <v>0</v>
      </c>
      <c r="D55" s="994">
        <v>0</v>
      </c>
      <c r="E55" s="994">
        <v>0</v>
      </c>
      <c r="F55" s="994">
        <v>0</v>
      </c>
      <c r="G55" s="994">
        <v>0</v>
      </c>
      <c r="H55" s="994">
        <v>0</v>
      </c>
      <c r="I55" s="994">
        <v>0</v>
      </c>
      <c r="J55" s="994">
        <v>0</v>
      </c>
      <c r="K55" s="995">
        <v>0</v>
      </c>
      <c r="L55" s="962">
        <f t="shared" ref="L55:L61" si="18">SUM(C55:K55)</f>
        <v>0</v>
      </c>
      <c r="M55" s="973">
        <v>0</v>
      </c>
      <c r="N55" s="962">
        <f t="shared" ref="N55:N58" si="19">+L55+M55</f>
        <v>0</v>
      </c>
    </row>
    <row r="56" spans="1:14" ht="12.95">
      <c r="A56" s="132" t="s">
        <v>262</v>
      </c>
      <c r="B56" s="1" t="s">
        <v>263</v>
      </c>
      <c r="C56" s="1000">
        <v>0</v>
      </c>
      <c r="D56" s="994">
        <v>0</v>
      </c>
      <c r="E56" s="994">
        <v>0</v>
      </c>
      <c r="F56" s="994">
        <v>0</v>
      </c>
      <c r="G56" s="994">
        <v>0</v>
      </c>
      <c r="H56" s="994">
        <v>0</v>
      </c>
      <c r="I56" s="994">
        <v>0</v>
      </c>
      <c r="J56" s="994">
        <v>0</v>
      </c>
      <c r="K56" s="995">
        <v>0</v>
      </c>
      <c r="L56" s="962">
        <f t="shared" ref="L56:L57" si="20">SUM(C56:K56)</f>
        <v>0</v>
      </c>
      <c r="M56" s="973">
        <v>0</v>
      </c>
      <c r="N56" s="962">
        <f t="shared" si="19"/>
        <v>0</v>
      </c>
    </row>
    <row r="57" spans="1:14" ht="12.95">
      <c r="A57" s="132" t="s">
        <v>264</v>
      </c>
      <c r="B57" s="1" t="s">
        <v>265</v>
      </c>
      <c r="C57" s="1000">
        <v>0</v>
      </c>
      <c r="D57" s="994">
        <v>0</v>
      </c>
      <c r="E57" s="994">
        <v>0</v>
      </c>
      <c r="F57" s="994">
        <v>0</v>
      </c>
      <c r="G57" s="994">
        <v>0</v>
      </c>
      <c r="H57" s="994">
        <v>0</v>
      </c>
      <c r="I57" s="994">
        <v>0</v>
      </c>
      <c r="J57" s="994">
        <v>0</v>
      </c>
      <c r="K57" s="995">
        <v>0</v>
      </c>
      <c r="L57" s="962">
        <f t="shared" si="20"/>
        <v>0</v>
      </c>
      <c r="M57" s="973">
        <v>0</v>
      </c>
      <c r="N57" s="962">
        <f t="shared" si="19"/>
        <v>0</v>
      </c>
    </row>
    <row r="58" spans="1:14" ht="13.5" thickBot="1">
      <c r="A58" s="132" t="s">
        <v>266</v>
      </c>
      <c r="B58" s="1" t="s">
        <v>267</v>
      </c>
      <c r="C58" s="1000">
        <v>0</v>
      </c>
      <c r="D58" s="994">
        <v>0</v>
      </c>
      <c r="E58" s="994">
        <v>0</v>
      </c>
      <c r="F58" s="994">
        <v>0</v>
      </c>
      <c r="G58" s="994">
        <v>0</v>
      </c>
      <c r="H58" s="994">
        <v>0</v>
      </c>
      <c r="I58" s="994">
        <v>0</v>
      </c>
      <c r="J58" s="994">
        <v>0</v>
      </c>
      <c r="K58" s="995">
        <v>0</v>
      </c>
      <c r="L58" s="962">
        <f t="shared" si="18"/>
        <v>0</v>
      </c>
      <c r="M58" s="973">
        <v>0</v>
      </c>
      <c r="N58" s="962">
        <f t="shared" si="19"/>
        <v>0</v>
      </c>
    </row>
    <row r="59" spans="1:14" ht="13.5" thickBot="1">
      <c r="A59" s="44">
        <v>60299</v>
      </c>
      <c r="B59" s="365" t="s">
        <v>268</v>
      </c>
      <c r="C59" s="1001">
        <f>SUM(C55:C58)</f>
        <v>0</v>
      </c>
      <c r="D59" s="964">
        <f t="shared" ref="D59:N59" si="21">SUM(D55:D58)</f>
        <v>0</v>
      </c>
      <c r="E59" s="964">
        <f t="shared" si="21"/>
        <v>0</v>
      </c>
      <c r="F59" s="964">
        <f t="shared" si="21"/>
        <v>0</v>
      </c>
      <c r="G59" s="964">
        <f t="shared" si="21"/>
        <v>0</v>
      </c>
      <c r="H59" s="964">
        <f t="shared" si="21"/>
        <v>0</v>
      </c>
      <c r="I59" s="964">
        <f t="shared" si="21"/>
        <v>0</v>
      </c>
      <c r="J59" s="964">
        <f t="shared" si="21"/>
        <v>0</v>
      </c>
      <c r="K59" s="1002">
        <f t="shared" si="21"/>
        <v>0</v>
      </c>
      <c r="L59" s="974">
        <f t="shared" si="21"/>
        <v>0</v>
      </c>
      <c r="M59" s="974">
        <f t="shared" si="21"/>
        <v>0</v>
      </c>
      <c r="N59" s="974">
        <f t="shared" si="21"/>
        <v>0</v>
      </c>
    </row>
    <row r="60" spans="1:14" ht="12.95">
      <c r="A60" s="460"/>
      <c r="B60" s="236" t="s">
        <v>269</v>
      </c>
      <c r="C60" s="1000"/>
      <c r="D60" s="994"/>
      <c r="E60" s="994"/>
      <c r="F60" s="994"/>
      <c r="G60" s="994"/>
      <c r="H60" s="994"/>
      <c r="I60" s="994"/>
      <c r="J60" s="994"/>
      <c r="K60" s="995"/>
      <c r="L60" s="962"/>
      <c r="M60" s="973"/>
      <c r="N60" s="962"/>
    </row>
    <row r="61" spans="1:14" ht="13.5" thickBot="1">
      <c r="A61" s="43" t="s">
        <v>270</v>
      </c>
      <c r="B61" s="236" t="s">
        <v>271</v>
      </c>
      <c r="C61" s="1000">
        <v>0</v>
      </c>
      <c r="D61" s="994">
        <v>0</v>
      </c>
      <c r="E61" s="994">
        <v>0</v>
      </c>
      <c r="F61" s="994">
        <v>0</v>
      </c>
      <c r="G61" s="994">
        <v>0</v>
      </c>
      <c r="H61" s="994">
        <v>0</v>
      </c>
      <c r="I61" s="994">
        <v>0</v>
      </c>
      <c r="J61" s="994">
        <v>0</v>
      </c>
      <c r="K61" s="995">
        <v>0</v>
      </c>
      <c r="L61" s="962">
        <f t="shared" si="18"/>
        <v>0</v>
      </c>
      <c r="M61" s="973">
        <v>0</v>
      </c>
      <c r="N61" s="962">
        <f>+L61+M61</f>
        <v>0</v>
      </c>
    </row>
    <row r="62" spans="1:14" ht="13.5" thickBot="1">
      <c r="A62" s="44">
        <v>60399</v>
      </c>
      <c r="B62" s="365" t="s">
        <v>272</v>
      </c>
      <c r="C62" s="1001">
        <f>SUM(C61:C61)</f>
        <v>0</v>
      </c>
      <c r="D62" s="964">
        <f>SUM(D61:D61)</f>
        <v>0</v>
      </c>
      <c r="E62" s="964">
        <f t="shared" ref="E62:J62" si="22">SUM(E61:E61)</f>
        <v>0</v>
      </c>
      <c r="F62" s="964">
        <f t="shared" si="22"/>
        <v>0</v>
      </c>
      <c r="G62" s="964">
        <f t="shared" si="22"/>
        <v>0</v>
      </c>
      <c r="H62" s="964">
        <f t="shared" si="22"/>
        <v>0</v>
      </c>
      <c r="I62" s="964">
        <f t="shared" si="22"/>
        <v>0</v>
      </c>
      <c r="J62" s="964">
        <f t="shared" si="22"/>
        <v>0</v>
      </c>
      <c r="K62" s="1002">
        <f>SUM(K61:K61)</f>
        <v>0</v>
      </c>
      <c r="L62" s="974">
        <f>SUM(L61:L61)</f>
        <v>0</v>
      </c>
      <c r="M62" s="974">
        <f>SUM(M61:M61)</f>
        <v>0</v>
      </c>
      <c r="N62" s="974">
        <f>SUM(N61:N61)</f>
        <v>0</v>
      </c>
    </row>
    <row r="63" spans="1:14" ht="12.95">
      <c r="A63" s="458"/>
      <c r="B63" s="236" t="s">
        <v>273</v>
      </c>
      <c r="C63" s="1010"/>
      <c r="D63" s="975"/>
      <c r="E63" s="975"/>
      <c r="F63" s="975"/>
      <c r="G63" s="975"/>
      <c r="H63" s="975"/>
      <c r="I63" s="975"/>
      <c r="J63" s="975"/>
      <c r="K63" s="1011"/>
      <c r="L63" s="1012"/>
      <c r="M63" s="977"/>
      <c r="N63" s="1012"/>
    </row>
    <row r="64" spans="1:14" ht="12.95">
      <c r="A64" s="132" t="s">
        <v>274</v>
      </c>
      <c r="B64" s="1" t="s">
        <v>275</v>
      </c>
      <c r="C64" s="1000">
        <v>0</v>
      </c>
      <c r="D64" s="994">
        <v>0</v>
      </c>
      <c r="E64" s="994">
        <v>0</v>
      </c>
      <c r="F64" s="994">
        <v>0</v>
      </c>
      <c r="G64" s="994">
        <v>0</v>
      </c>
      <c r="H64" s="994">
        <v>0</v>
      </c>
      <c r="I64" s="994">
        <v>0</v>
      </c>
      <c r="J64" s="994">
        <v>0</v>
      </c>
      <c r="K64" s="995">
        <v>0</v>
      </c>
      <c r="L64" s="962">
        <f>SUM(C64:K64)</f>
        <v>0</v>
      </c>
      <c r="M64" s="973">
        <v>0</v>
      </c>
      <c r="N64" s="962">
        <f t="shared" ref="N64:N67" si="23">+L64+M64</f>
        <v>0</v>
      </c>
    </row>
    <row r="65" spans="1:14" ht="12.95">
      <c r="A65" s="132" t="s">
        <v>276</v>
      </c>
      <c r="B65" s="1" t="s">
        <v>277</v>
      </c>
      <c r="C65" s="1000">
        <v>0</v>
      </c>
      <c r="D65" s="994">
        <v>0</v>
      </c>
      <c r="E65" s="994">
        <v>0</v>
      </c>
      <c r="F65" s="994">
        <v>0</v>
      </c>
      <c r="G65" s="994">
        <v>0</v>
      </c>
      <c r="H65" s="994">
        <v>0</v>
      </c>
      <c r="I65" s="994">
        <v>0</v>
      </c>
      <c r="J65" s="994">
        <v>0</v>
      </c>
      <c r="K65" s="995">
        <v>0</v>
      </c>
      <c r="L65" s="962">
        <f t="shared" ref="L65:L92" si="24">SUM(C65:K65)</f>
        <v>0</v>
      </c>
      <c r="M65" s="973">
        <v>0</v>
      </c>
      <c r="N65" s="962">
        <f t="shared" si="23"/>
        <v>0</v>
      </c>
    </row>
    <row r="66" spans="1:14" ht="12.95">
      <c r="A66" s="132" t="s">
        <v>278</v>
      </c>
      <c r="B66" s="1" t="s">
        <v>279</v>
      </c>
      <c r="C66" s="1000">
        <v>0</v>
      </c>
      <c r="D66" s="994">
        <v>0</v>
      </c>
      <c r="E66" s="994">
        <v>0</v>
      </c>
      <c r="F66" s="994">
        <v>0</v>
      </c>
      <c r="G66" s="994">
        <v>0</v>
      </c>
      <c r="H66" s="994">
        <v>0</v>
      </c>
      <c r="I66" s="994">
        <v>0</v>
      </c>
      <c r="J66" s="994">
        <v>0</v>
      </c>
      <c r="K66" s="995">
        <v>0</v>
      </c>
      <c r="L66" s="962">
        <f t="shared" si="24"/>
        <v>0</v>
      </c>
      <c r="M66" s="973">
        <v>0</v>
      </c>
      <c r="N66" s="962">
        <f t="shared" si="23"/>
        <v>0</v>
      </c>
    </row>
    <row r="67" spans="1:14" ht="13.5" thickBot="1">
      <c r="A67" s="132" t="s">
        <v>280</v>
      </c>
      <c r="B67" s="1" t="s">
        <v>281</v>
      </c>
      <c r="C67" s="1000">
        <v>0</v>
      </c>
      <c r="D67" s="994">
        <v>0</v>
      </c>
      <c r="E67" s="994">
        <v>0</v>
      </c>
      <c r="F67" s="994">
        <v>0</v>
      </c>
      <c r="G67" s="994">
        <v>0</v>
      </c>
      <c r="H67" s="994">
        <v>0</v>
      </c>
      <c r="I67" s="994">
        <v>0</v>
      </c>
      <c r="J67" s="994">
        <v>0</v>
      </c>
      <c r="K67" s="995">
        <v>0</v>
      </c>
      <c r="L67" s="962">
        <f t="shared" si="24"/>
        <v>0</v>
      </c>
      <c r="M67" s="973">
        <v>0</v>
      </c>
      <c r="N67" s="962">
        <f t="shared" si="23"/>
        <v>0</v>
      </c>
    </row>
    <row r="68" spans="1:14" ht="13.5" thickBot="1">
      <c r="A68" s="44">
        <v>60499</v>
      </c>
      <c r="B68" s="365" t="s">
        <v>282</v>
      </c>
      <c r="C68" s="1001">
        <f>SUM(C64:C67)</f>
        <v>0</v>
      </c>
      <c r="D68" s="964">
        <f t="shared" ref="D68:N68" si="25">SUM(D64:D67)</f>
        <v>0</v>
      </c>
      <c r="E68" s="964">
        <f t="shared" si="25"/>
        <v>0</v>
      </c>
      <c r="F68" s="964">
        <f t="shared" si="25"/>
        <v>0</v>
      </c>
      <c r="G68" s="964">
        <f t="shared" si="25"/>
        <v>0</v>
      </c>
      <c r="H68" s="964">
        <f t="shared" si="25"/>
        <v>0</v>
      </c>
      <c r="I68" s="964">
        <f t="shared" si="25"/>
        <v>0</v>
      </c>
      <c r="J68" s="964">
        <f t="shared" si="25"/>
        <v>0</v>
      </c>
      <c r="K68" s="1002">
        <f t="shared" si="25"/>
        <v>0</v>
      </c>
      <c r="L68" s="974">
        <f t="shared" si="25"/>
        <v>0</v>
      </c>
      <c r="M68" s="974">
        <f t="shared" si="25"/>
        <v>0</v>
      </c>
      <c r="N68" s="974">
        <f t="shared" si="25"/>
        <v>0</v>
      </c>
    </row>
    <row r="69" spans="1:14" ht="12.95">
      <c r="A69" s="458"/>
      <c r="B69" s="236" t="s">
        <v>283</v>
      </c>
      <c r="C69" s="1010"/>
      <c r="D69" s="975"/>
      <c r="E69" s="975"/>
      <c r="F69" s="975"/>
      <c r="G69" s="975"/>
      <c r="H69" s="975"/>
      <c r="I69" s="975"/>
      <c r="J69" s="975"/>
      <c r="K69" s="1011"/>
      <c r="L69" s="1012"/>
      <c r="M69" s="977"/>
      <c r="N69" s="1012"/>
    </row>
    <row r="70" spans="1:14" ht="12.95">
      <c r="A70" s="132" t="s">
        <v>284</v>
      </c>
      <c r="B70" s="1" t="s">
        <v>285</v>
      </c>
      <c r="C70" s="1000">
        <v>0</v>
      </c>
      <c r="D70" s="994">
        <v>0</v>
      </c>
      <c r="E70" s="994">
        <v>0</v>
      </c>
      <c r="F70" s="994">
        <v>0</v>
      </c>
      <c r="G70" s="994">
        <v>0</v>
      </c>
      <c r="H70" s="994">
        <v>0</v>
      </c>
      <c r="I70" s="994">
        <v>0</v>
      </c>
      <c r="J70" s="994">
        <v>0</v>
      </c>
      <c r="K70" s="995">
        <v>0</v>
      </c>
      <c r="L70" s="962">
        <f t="shared" si="24"/>
        <v>0</v>
      </c>
      <c r="M70" s="973">
        <v>0</v>
      </c>
      <c r="N70" s="962">
        <f t="shared" ref="N70:N72" si="26">+L70+M70</f>
        <v>0</v>
      </c>
    </row>
    <row r="71" spans="1:14" ht="12.95">
      <c r="A71" s="132" t="s">
        <v>286</v>
      </c>
      <c r="B71" s="1" t="s">
        <v>287</v>
      </c>
      <c r="C71" s="1000">
        <v>0</v>
      </c>
      <c r="D71" s="994">
        <v>0</v>
      </c>
      <c r="E71" s="994">
        <v>0</v>
      </c>
      <c r="F71" s="994">
        <v>0</v>
      </c>
      <c r="G71" s="994">
        <v>0</v>
      </c>
      <c r="H71" s="994">
        <v>0</v>
      </c>
      <c r="I71" s="994">
        <v>0</v>
      </c>
      <c r="J71" s="994">
        <v>0</v>
      </c>
      <c r="K71" s="995">
        <v>0</v>
      </c>
      <c r="L71" s="962">
        <f t="shared" si="24"/>
        <v>0</v>
      </c>
      <c r="M71" s="973">
        <v>0</v>
      </c>
      <c r="N71" s="962">
        <f t="shared" si="26"/>
        <v>0</v>
      </c>
    </row>
    <row r="72" spans="1:14" ht="13.5" thickBot="1">
      <c r="A72" s="132" t="s">
        <v>288</v>
      </c>
      <c r="B72" s="1" t="s">
        <v>289</v>
      </c>
      <c r="C72" s="1000">
        <v>0</v>
      </c>
      <c r="D72" s="994">
        <v>0</v>
      </c>
      <c r="E72" s="994">
        <v>0</v>
      </c>
      <c r="F72" s="994">
        <v>0</v>
      </c>
      <c r="G72" s="994">
        <v>0</v>
      </c>
      <c r="H72" s="994">
        <v>0</v>
      </c>
      <c r="I72" s="994">
        <v>0</v>
      </c>
      <c r="J72" s="994">
        <v>0</v>
      </c>
      <c r="K72" s="995">
        <v>0</v>
      </c>
      <c r="L72" s="962">
        <f t="shared" si="24"/>
        <v>0</v>
      </c>
      <c r="M72" s="973">
        <v>0</v>
      </c>
      <c r="N72" s="962">
        <f t="shared" si="26"/>
        <v>0</v>
      </c>
    </row>
    <row r="73" spans="1:14" ht="13.5" thickBot="1">
      <c r="A73" s="44">
        <v>60599</v>
      </c>
      <c r="B73" s="365" t="s">
        <v>290</v>
      </c>
      <c r="C73" s="1001">
        <f>SUM(C70:C72)</f>
        <v>0</v>
      </c>
      <c r="D73" s="964">
        <f t="shared" ref="D73:N73" si="27">SUM(D70:D72)</f>
        <v>0</v>
      </c>
      <c r="E73" s="964">
        <f t="shared" si="27"/>
        <v>0</v>
      </c>
      <c r="F73" s="964">
        <f t="shared" si="27"/>
        <v>0</v>
      </c>
      <c r="G73" s="964">
        <f t="shared" si="27"/>
        <v>0</v>
      </c>
      <c r="H73" s="964">
        <f t="shared" si="27"/>
        <v>0</v>
      </c>
      <c r="I73" s="964">
        <f t="shared" si="27"/>
        <v>0</v>
      </c>
      <c r="J73" s="964">
        <f t="shared" si="27"/>
        <v>0</v>
      </c>
      <c r="K73" s="1002">
        <f t="shared" si="27"/>
        <v>0</v>
      </c>
      <c r="L73" s="974">
        <f t="shared" si="27"/>
        <v>0</v>
      </c>
      <c r="M73" s="974">
        <f t="shared" si="27"/>
        <v>0</v>
      </c>
      <c r="N73" s="974">
        <f t="shared" si="27"/>
        <v>0</v>
      </c>
    </row>
    <row r="74" spans="1:14" ht="12.95">
      <c r="A74" s="458"/>
      <c r="B74" s="236" t="s">
        <v>291</v>
      </c>
      <c r="C74" s="1010"/>
      <c r="D74" s="975"/>
      <c r="E74" s="975"/>
      <c r="F74" s="975"/>
      <c r="G74" s="975"/>
      <c r="H74" s="975"/>
      <c r="I74" s="975"/>
      <c r="J74" s="975"/>
      <c r="K74" s="1011"/>
      <c r="L74" s="1012"/>
      <c r="M74" s="977"/>
      <c r="N74" s="1012"/>
    </row>
    <row r="75" spans="1:14" ht="12.95">
      <c r="A75" s="132" t="s">
        <v>292</v>
      </c>
      <c r="B75" s="1" t="s">
        <v>293</v>
      </c>
      <c r="C75" s="1000">
        <v>0</v>
      </c>
      <c r="D75" s="994">
        <v>0</v>
      </c>
      <c r="E75" s="994">
        <v>0</v>
      </c>
      <c r="F75" s="994">
        <v>0</v>
      </c>
      <c r="G75" s="994">
        <v>0</v>
      </c>
      <c r="H75" s="994">
        <v>0</v>
      </c>
      <c r="I75" s="994">
        <v>0</v>
      </c>
      <c r="J75" s="994">
        <v>0</v>
      </c>
      <c r="K75" s="995">
        <v>0</v>
      </c>
      <c r="L75" s="962">
        <f t="shared" si="24"/>
        <v>0</v>
      </c>
      <c r="M75" s="973">
        <v>0</v>
      </c>
      <c r="N75" s="962">
        <f t="shared" ref="N75:N78" si="28">+L75+M75</f>
        <v>0</v>
      </c>
    </row>
    <row r="76" spans="1:14" ht="12.95">
      <c r="A76" s="132" t="s">
        <v>294</v>
      </c>
      <c r="B76" s="1" t="s">
        <v>295</v>
      </c>
      <c r="C76" s="1000">
        <v>0</v>
      </c>
      <c r="D76" s="994">
        <v>0</v>
      </c>
      <c r="E76" s="994">
        <v>0</v>
      </c>
      <c r="F76" s="994">
        <v>0</v>
      </c>
      <c r="G76" s="994">
        <v>0</v>
      </c>
      <c r="H76" s="994">
        <v>0</v>
      </c>
      <c r="I76" s="994">
        <v>0</v>
      </c>
      <c r="J76" s="994">
        <v>0</v>
      </c>
      <c r="K76" s="995">
        <v>0</v>
      </c>
      <c r="L76" s="962">
        <f t="shared" si="24"/>
        <v>0</v>
      </c>
      <c r="M76" s="973">
        <v>0</v>
      </c>
      <c r="N76" s="962">
        <f t="shared" si="28"/>
        <v>0</v>
      </c>
    </row>
    <row r="77" spans="1:14" ht="12.95">
      <c r="A77" s="132" t="s">
        <v>296</v>
      </c>
      <c r="B77" s="1" t="s">
        <v>297</v>
      </c>
      <c r="C77" s="1000">
        <v>0</v>
      </c>
      <c r="D77" s="994">
        <v>0</v>
      </c>
      <c r="E77" s="994">
        <v>0</v>
      </c>
      <c r="F77" s="994">
        <v>0</v>
      </c>
      <c r="G77" s="994">
        <v>0</v>
      </c>
      <c r="H77" s="994">
        <v>0</v>
      </c>
      <c r="I77" s="994">
        <v>0</v>
      </c>
      <c r="J77" s="994">
        <v>0</v>
      </c>
      <c r="K77" s="995">
        <v>0</v>
      </c>
      <c r="L77" s="962">
        <f t="shared" si="24"/>
        <v>0</v>
      </c>
      <c r="M77" s="973">
        <v>0</v>
      </c>
      <c r="N77" s="962">
        <f t="shared" si="28"/>
        <v>0</v>
      </c>
    </row>
    <row r="78" spans="1:14" ht="13.5" thickBot="1">
      <c r="A78" s="132" t="s">
        <v>298</v>
      </c>
      <c r="B78" s="1" t="s">
        <v>299</v>
      </c>
      <c r="C78" s="1000">
        <v>0</v>
      </c>
      <c r="D78" s="994">
        <v>0</v>
      </c>
      <c r="E78" s="994">
        <v>0</v>
      </c>
      <c r="F78" s="994">
        <v>0</v>
      </c>
      <c r="G78" s="994">
        <v>0</v>
      </c>
      <c r="H78" s="994">
        <v>0</v>
      </c>
      <c r="I78" s="994">
        <v>0</v>
      </c>
      <c r="J78" s="994">
        <v>0</v>
      </c>
      <c r="K78" s="995">
        <v>0</v>
      </c>
      <c r="L78" s="962">
        <f t="shared" si="24"/>
        <v>0</v>
      </c>
      <c r="M78" s="973">
        <v>0</v>
      </c>
      <c r="N78" s="962">
        <f t="shared" si="28"/>
        <v>0</v>
      </c>
    </row>
    <row r="79" spans="1:14" ht="13.5" thickBot="1">
      <c r="A79" s="44">
        <v>60699</v>
      </c>
      <c r="B79" s="365" t="s">
        <v>300</v>
      </c>
      <c r="C79" s="1247">
        <f>SUM(C75:C78)</f>
        <v>0</v>
      </c>
      <c r="D79" s="1248">
        <f t="shared" ref="D79:N79" si="29">SUM(D75:D78)</f>
        <v>0</v>
      </c>
      <c r="E79" s="1248">
        <f t="shared" si="29"/>
        <v>0</v>
      </c>
      <c r="F79" s="1248">
        <f t="shared" si="29"/>
        <v>0</v>
      </c>
      <c r="G79" s="1248">
        <f t="shared" si="29"/>
        <v>0</v>
      </c>
      <c r="H79" s="1248">
        <f t="shared" si="29"/>
        <v>0</v>
      </c>
      <c r="I79" s="1248">
        <f t="shared" si="29"/>
        <v>0</v>
      </c>
      <c r="J79" s="1248">
        <f t="shared" si="29"/>
        <v>0</v>
      </c>
      <c r="K79" s="1249">
        <f t="shared" si="29"/>
        <v>0</v>
      </c>
      <c r="L79" s="1250">
        <f t="shared" si="29"/>
        <v>0</v>
      </c>
      <c r="M79" s="1250">
        <f t="shared" si="29"/>
        <v>0</v>
      </c>
      <c r="N79" s="1250">
        <f t="shared" si="29"/>
        <v>0</v>
      </c>
    </row>
    <row r="80" spans="1:14" ht="12.95">
      <c r="A80" s="458"/>
      <c r="B80" s="236" t="s">
        <v>301</v>
      </c>
      <c r="C80" s="1009"/>
      <c r="D80" s="972"/>
      <c r="E80" s="972"/>
      <c r="F80" s="972"/>
      <c r="G80" s="972"/>
      <c r="H80" s="972"/>
      <c r="I80" s="972"/>
      <c r="J80" s="972"/>
      <c r="K80" s="1013"/>
      <c r="L80" s="1014"/>
      <c r="M80" s="979"/>
      <c r="N80" s="1014"/>
    </row>
    <row r="81" spans="1:14" ht="12.95">
      <c r="A81" s="43" t="s">
        <v>302</v>
      </c>
      <c r="B81" s="139" t="s">
        <v>303</v>
      </c>
      <c r="C81" s="1000">
        <v>0</v>
      </c>
      <c r="D81" s="994">
        <v>0</v>
      </c>
      <c r="E81" s="994">
        <v>0</v>
      </c>
      <c r="F81" s="994">
        <v>0</v>
      </c>
      <c r="G81" s="994">
        <v>0</v>
      </c>
      <c r="H81" s="994">
        <v>0</v>
      </c>
      <c r="I81" s="994">
        <v>0</v>
      </c>
      <c r="J81" s="994">
        <v>0</v>
      </c>
      <c r="K81" s="995">
        <v>0</v>
      </c>
      <c r="L81" s="962">
        <f t="shared" si="24"/>
        <v>0</v>
      </c>
      <c r="M81" s="973">
        <v>0</v>
      </c>
      <c r="N81" s="962">
        <f t="shared" ref="N81:N82" si="30">+L81+M81</f>
        <v>0</v>
      </c>
    </row>
    <row r="82" spans="1:14" ht="13.5" thickBot="1">
      <c r="A82" s="43" t="s">
        <v>304</v>
      </c>
      <c r="B82" s="32" t="s">
        <v>305</v>
      </c>
      <c r="C82" s="1000">
        <v>0</v>
      </c>
      <c r="D82" s="994">
        <v>0</v>
      </c>
      <c r="E82" s="994">
        <v>0</v>
      </c>
      <c r="F82" s="994">
        <v>0</v>
      </c>
      <c r="G82" s="994">
        <v>0</v>
      </c>
      <c r="H82" s="994">
        <v>0</v>
      </c>
      <c r="I82" s="994">
        <v>0</v>
      </c>
      <c r="J82" s="994">
        <v>0</v>
      </c>
      <c r="K82" s="995">
        <v>0</v>
      </c>
      <c r="L82" s="962">
        <f t="shared" si="24"/>
        <v>0</v>
      </c>
      <c r="M82" s="973">
        <v>0</v>
      </c>
      <c r="N82" s="962">
        <f t="shared" si="30"/>
        <v>0</v>
      </c>
    </row>
    <row r="83" spans="1:14" ht="13.5" thickBot="1">
      <c r="A83" s="44">
        <v>60799</v>
      </c>
      <c r="B83" s="365" t="s">
        <v>306</v>
      </c>
      <c r="C83" s="1247">
        <f>SUM(C81:C82)</f>
        <v>0</v>
      </c>
      <c r="D83" s="1248">
        <f t="shared" ref="D83:N83" si="31">SUM(D81:D82)</f>
        <v>0</v>
      </c>
      <c r="E83" s="1248">
        <f t="shared" si="31"/>
        <v>0</v>
      </c>
      <c r="F83" s="1248">
        <f t="shared" si="31"/>
        <v>0</v>
      </c>
      <c r="G83" s="1248">
        <f t="shared" si="31"/>
        <v>0</v>
      </c>
      <c r="H83" s="1248">
        <f t="shared" si="31"/>
        <v>0</v>
      </c>
      <c r="I83" s="1248">
        <f t="shared" si="31"/>
        <v>0</v>
      </c>
      <c r="J83" s="1248">
        <f t="shared" si="31"/>
        <v>0</v>
      </c>
      <c r="K83" s="1249">
        <f t="shared" si="31"/>
        <v>0</v>
      </c>
      <c r="L83" s="1250">
        <f t="shared" si="31"/>
        <v>0</v>
      </c>
      <c r="M83" s="1250">
        <f t="shared" si="31"/>
        <v>0</v>
      </c>
      <c r="N83" s="1250">
        <f t="shared" si="31"/>
        <v>0</v>
      </c>
    </row>
    <row r="84" spans="1:14" ht="12.95">
      <c r="A84" s="458"/>
      <c r="B84" s="236" t="s">
        <v>307</v>
      </c>
      <c r="C84" s="1009"/>
      <c r="D84" s="972"/>
      <c r="E84" s="972"/>
      <c r="F84" s="972"/>
      <c r="G84" s="972"/>
      <c r="H84" s="972"/>
      <c r="I84" s="972"/>
      <c r="J84" s="972"/>
      <c r="K84" s="1013"/>
      <c r="L84" s="1014"/>
      <c r="M84" s="979"/>
      <c r="N84" s="1014"/>
    </row>
    <row r="85" spans="1:14" ht="12.95">
      <c r="A85" s="43" t="s">
        <v>308</v>
      </c>
      <c r="B85" s="32" t="s">
        <v>309</v>
      </c>
      <c r="C85" s="1000">
        <v>0</v>
      </c>
      <c r="D85" s="994">
        <v>0</v>
      </c>
      <c r="E85" s="994">
        <v>0</v>
      </c>
      <c r="F85" s="994">
        <v>0</v>
      </c>
      <c r="G85" s="994">
        <v>0</v>
      </c>
      <c r="H85" s="994">
        <v>0</v>
      </c>
      <c r="I85" s="994">
        <v>0</v>
      </c>
      <c r="J85" s="994">
        <v>0</v>
      </c>
      <c r="K85" s="995">
        <v>0</v>
      </c>
      <c r="L85" s="962">
        <f t="shared" ref="L85:L86" si="32">SUM(C85:K85)</f>
        <v>0</v>
      </c>
      <c r="M85" s="973">
        <v>0</v>
      </c>
      <c r="N85" s="962">
        <f t="shared" ref="N85:N87" si="33">+L85+M85</f>
        <v>0</v>
      </c>
    </row>
    <row r="86" spans="1:14" ht="12.95">
      <c r="A86" s="43" t="s">
        <v>310</v>
      </c>
      <c r="B86" s="32" t="s">
        <v>311</v>
      </c>
      <c r="C86" s="1000">
        <v>0</v>
      </c>
      <c r="D86" s="994">
        <v>0</v>
      </c>
      <c r="E86" s="994">
        <v>0</v>
      </c>
      <c r="F86" s="994">
        <v>0</v>
      </c>
      <c r="G86" s="994">
        <v>0</v>
      </c>
      <c r="H86" s="994">
        <v>0</v>
      </c>
      <c r="I86" s="994">
        <v>0</v>
      </c>
      <c r="J86" s="994">
        <v>0</v>
      </c>
      <c r="K86" s="995">
        <v>0</v>
      </c>
      <c r="L86" s="962">
        <f t="shared" si="32"/>
        <v>0</v>
      </c>
      <c r="M86" s="973">
        <v>0</v>
      </c>
      <c r="N86" s="962">
        <f t="shared" si="33"/>
        <v>0</v>
      </c>
    </row>
    <row r="87" spans="1:14" ht="13.5" thickBot="1">
      <c r="A87" s="43" t="s">
        <v>312</v>
      </c>
      <c r="B87" s="32" t="s">
        <v>313</v>
      </c>
      <c r="C87" s="1000">
        <v>0</v>
      </c>
      <c r="D87" s="994">
        <v>0</v>
      </c>
      <c r="E87" s="994">
        <v>0</v>
      </c>
      <c r="F87" s="994">
        <v>0</v>
      </c>
      <c r="G87" s="994">
        <v>0</v>
      </c>
      <c r="H87" s="994">
        <v>0</v>
      </c>
      <c r="I87" s="994">
        <v>0</v>
      </c>
      <c r="J87" s="994">
        <v>0</v>
      </c>
      <c r="K87" s="995">
        <v>0</v>
      </c>
      <c r="L87" s="962">
        <f t="shared" si="24"/>
        <v>0</v>
      </c>
      <c r="M87" s="973">
        <v>0</v>
      </c>
      <c r="N87" s="962">
        <f t="shared" si="33"/>
        <v>0</v>
      </c>
    </row>
    <row r="88" spans="1:14" ht="13.5" thickBot="1">
      <c r="A88" s="44">
        <v>60899</v>
      </c>
      <c r="B88" s="365" t="s">
        <v>314</v>
      </c>
      <c r="C88" s="1247">
        <f>SUM(C85:C87)</f>
        <v>0</v>
      </c>
      <c r="D88" s="1248">
        <f t="shared" ref="D88:N88" si="34">SUM(D85:D87)</f>
        <v>0</v>
      </c>
      <c r="E88" s="1248">
        <f t="shared" si="34"/>
        <v>0</v>
      </c>
      <c r="F88" s="1248">
        <f t="shared" si="34"/>
        <v>0</v>
      </c>
      <c r="G88" s="1248">
        <f t="shared" si="34"/>
        <v>0</v>
      </c>
      <c r="H88" s="1248">
        <f t="shared" si="34"/>
        <v>0</v>
      </c>
      <c r="I88" s="1248">
        <f t="shared" si="34"/>
        <v>0</v>
      </c>
      <c r="J88" s="1248">
        <f t="shared" si="34"/>
        <v>0</v>
      </c>
      <c r="K88" s="1249">
        <f t="shared" si="34"/>
        <v>0</v>
      </c>
      <c r="L88" s="1250">
        <f t="shared" si="34"/>
        <v>0</v>
      </c>
      <c r="M88" s="1250">
        <f t="shared" si="34"/>
        <v>0</v>
      </c>
      <c r="N88" s="1250">
        <f t="shared" si="34"/>
        <v>0</v>
      </c>
    </row>
    <row r="89" spans="1:14" ht="13.5" thickBot="1">
      <c r="A89" s="43" t="s">
        <v>315</v>
      </c>
      <c r="B89" s="236" t="s">
        <v>316</v>
      </c>
      <c r="C89" s="1000">
        <v>0</v>
      </c>
      <c r="D89" s="994">
        <v>0</v>
      </c>
      <c r="E89" s="994">
        <v>0</v>
      </c>
      <c r="F89" s="994">
        <v>0</v>
      </c>
      <c r="G89" s="994">
        <v>0</v>
      </c>
      <c r="H89" s="994">
        <v>0</v>
      </c>
      <c r="I89" s="994">
        <v>0</v>
      </c>
      <c r="J89" s="994">
        <v>0</v>
      </c>
      <c r="K89" s="995">
        <v>0</v>
      </c>
      <c r="L89" s="962">
        <f t="shared" ref="L89" si="35">SUM(C89:K89)</f>
        <v>0</v>
      </c>
      <c r="M89" s="973">
        <v>0</v>
      </c>
      <c r="N89" s="962">
        <f t="shared" ref="N89" si="36">+L89+M89</f>
        <v>0</v>
      </c>
    </row>
    <row r="90" spans="1:14" ht="13.5" thickBot="1">
      <c r="A90" s="44">
        <v>61099</v>
      </c>
      <c r="B90" s="345" t="s">
        <v>317</v>
      </c>
      <c r="C90" s="1248">
        <f>SUM(C89:C89)</f>
        <v>0</v>
      </c>
      <c r="D90" s="1248">
        <f>SUM(D89:D89)</f>
        <v>0</v>
      </c>
      <c r="E90" s="1248">
        <f t="shared" ref="E90:K90" si="37">SUM(E89:E89)</f>
        <v>0</v>
      </c>
      <c r="F90" s="1248">
        <f t="shared" si="37"/>
        <v>0</v>
      </c>
      <c r="G90" s="1248">
        <f t="shared" si="37"/>
        <v>0</v>
      </c>
      <c r="H90" s="1248">
        <f t="shared" si="37"/>
        <v>0</v>
      </c>
      <c r="I90" s="1248">
        <f t="shared" si="37"/>
        <v>0</v>
      </c>
      <c r="J90" s="1248">
        <f t="shared" si="37"/>
        <v>0</v>
      </c>
      <c r="K90" s="1248">
        <f t="shared" si="37"/>
        <v>0</v>
      </c>
      <c r="L90" s="1250">
        <f>SUM(L89:L89)</f>
        <v>0</v>
      </c>
      <c r="M90" s="1250">
        <f t="shared" ref="M90:N90" si="38">SUM(M89:M89)</f>
        <v>0</v>
      </c>
      <c r="N90" s="1250">
        <f t="shared" si="38"/>
        <v>0</v>
      </c>
    </row>
    <row r="91" spans="1:14" ht="12.95">
      <c r="A91" s="43" t="s">
        <v>318</v>
      </c>
      <c r="B91" s="236" t="s">
        <v>319</v>
      </c>
      <c r="C91" s="1000">
        <v>0</v>
      </c>
      <c r="D91" s="994">
        <v>0</v>
      </c>
      <c r="E91" s="994">
        <v>0</v>
      </c>
      <c r="F91" s="994">
        <v>0</v>
      </c>
      <c r="G91" s="994">
        <v>0</v>
      </c>
      <c r="H91" s="994">
        <v>0</v>
      </c>
      <c r="I91" s="994">
        <v>0</v>
      </c>
      <c r="J91" s="994">
        <v>0</v>
      </c>
      <c r="K91" s="995">
        <v>0</v>
      </c>
      <c r="L91" s="962">
        <f t="shared" ref="L91" si="39">SUM(C91:K91)</f>
        <v>0</v>
      </c>
      <c r="M91" s="973">
        <v>0</v>
      </c>
      <c r="N91" s="962">
        <f t="shared" ref="N91" si="40">+L91+M91</f>
        <v>0</v>
      </c>
    </row>
    <row r="92" spans="1:14" ht="12.95">
      <c r="A92" s="132" t="s">
        <v>320</v>
      </c>
      <c r="B92" s="1" t="s">
        <v>321</v>
      </c>
      <c r="C92" s="1000">
        <v>0</v>
      </c>
      <c r="D92" s="994">
        <v>0</v>
      </c>
      <c r="E92" s="994">
        <v>0</v>
      </c>
      <c r="F92" s="994">
        <v>0</v>
      </c>
      <c r="G92" s="994">
        <v>0</v>
      </c>
      <c r="H92" s="994">
        <v>0</v>
      </c>
      <c r="I92" s="994">
        <v>0</v>
      </c>
      <c r="J92" s="994">
        <v>0</v>
      </c>
      <c r="K92" s="995">
        <v>0</v>
      </c>
      <c r="L92" s="962">
        <f t="shared" si="24"/>
        <v>0</v>
      </c>
      <c r="M92" s="973">
        <v>0</v>
      </c>
      <c r="N92" s="962">
        <f t="shared" ref="N92:N93" si="41">+L92+M92</f>
        <v>0</v>
      </c>
    </row>
    <row r="93" spans="1:14" ht="13.5" thickBot="1">
      <c r="A93" s="43" t="s">
        <v>322</v>
      </c>
      <c r="B93" s="1" t="s">
        <v>323</v>
      </c>
      <c r="C93" s="1000">
        <v>0</v>
      </c>
      <c r="D93" s="994">
        <v>0</v>
      </c>
      <c r="E93" s="994">
        <v>0</v>
      </c>
      <c r="F93" s="994">
        <v>0</v>
      </c>
      <c r="G93" s="994">
        <v>0</v>
      </c>
      <c r="H93" s="994">
        <v>0</v>
      </c>
      <c r="I93" s="994">
        <v>0</v>
      </c>
      <c r="J93" s="994">
        <v>0</v>
      </c>
      <c r="K93" s="995">
        <v>0</v>
      </c>
      <c r="L93" s="962">
        <f t="shared" ref="L93" si="42">SUM(C93:K93)</f>
        <v>0</v>
      </c>
      <c r="M93" s="973">
        <v>0</v>
      </c>
      <c r="N93" s="962">
        <f t="shared" si="41"/>
        <v>0</v>
      </c>
    </row>
    <row r="94" spans="1:14" ht="12.95">
      <c r="A94" s="415">
        <v>69998</v>
      </c>
      <c r="B94" s="454" t="s">
        <v>324</v>
      </c>
      <c r="C94" s="1251">
        <f>C53+C59+C62+C68+C73+C79+C83+C88+C92+C90+C91+C93</f>
        <v>0</v>
      </c>
      <c r="D94" s="1252">
        <f>D53+D59+D62+D68+D73+D79+D83+D88+D92+D90+D91+D93</f>
        <v>0</v>
      </c>
      <c r="E94" s="1252">
        <f t="shared" ref="E94:J94" si="43">E53+E59+E62+E68+E73+E79+E83+E88+E92+E90+E91+E93</f>
        <v>0</v>
      </c>
      <c r="F94" s="1252">
        <f t="shared" si="43"/>
        <v>0</v>
      </c>
      <c r="G94" s="1252">
        <f t="shared" si="43"/>
        <v>0</v>
      </c>
      <c r="H94" s="1252">
        <f t="shared" si="43"/>
        <v>0</v>
      </c>
      <c r="I94" s="1252">
        <f t="shared" si="43"/>
        <v>0</v>
      </c>
      <c r="J94" s="1252">
        <f t="shared" si="43"/>
        <v>0</v>
      </c>
      <c r="K94" s="1253">
        <f>K53+K59+K62+K68+K73+K79+K83+K88+K92+K90+K91+K93</f>
        <v>0</v>
      </c>
      <c r="L94" s="1254">
        <f>L53+L59+L62+L68+L73+L79+L83+L88+L92+L90+L91+L93</f>
        <v>0</v>
      </c>
      <c r="M94" s="1254">
        <f t="shared" ref="M94:N94" si="44">M53+M59+M62+M68+M73+M79+M83+M88+M92+M90+M91+M93</f>
        <v>0</v>
      </c>
      <c r="N94" s="1254">
        <f t="shared" si="44"/>
        <v>0</v>
      </c>
    </row>
    <row r="95" spans="1:14" ht="13.5" thickBot="1">
      <c r="A95" s="419">
        <v>69999</v>
      </c>
      <c r="B95" s="455" t="s">
        <v>325</v>
      </c>
      <c r="C95" s="1255">
        <f t="shared" ref="C95:N95" si="45">C47+C94</f>
        <v>0</v>
      </c>
      <c r="D95" s="1256">
        <f t="shared" si="45"/>
        <v>0</v>
      </c>
      <c r="E95" s="1256">
        <f t="shared" si="45"/>
        <v>0</v>
      </c>
      <c r="F95" s="1256">
        <f t="shared" si="45"/>
        <v>0</v>
      </c>
      <c r="G95" s="1256">
        <f t="shared" si="45"/>
        <v>0</v>
      </c>
      <c r="H95" s="1256">
        <f t="shared" si="45"/>
        <v>0</v>
      </c>
      <c r="I95" s="1256">
        <f t="shared" si="45"/>
        <v>0</v>
      </c>
      <c r="J95" s="1256">
        <f t="shared" si="45"/>
        <v>0</v>
      </c>
      <c r="K95" s="1257">
        <f t="shared" si="45"/>
        <v>0</v>
      </c>
      <c r="L95" s="1258">
        <f t="shared" si="45"/>
        <v>0</v>
      </c>
      <c r="M95" s="1258">
        <f t="shared" si="45"/>
        <v>0</v>
      </c>
      <c r="N95" s="1258">
        <f t="shared" si="45"/>
        <v>0</v>
      </c>
    </row>
    <row r="96" spans="1:14" ht="12.95">
      <c r="A96" s="458" t="s">
        <v>326</v>
      </c>
      <c r="B96" s="2"/>
      <c r="C96" s="998"/>
      <c r="D96" s="961"/>
      <c r="E96" s="961"/>
      <c r="F96" s="961"/>
      <c r="G96" s="961"/>
      <c r="H96" s="961"/>
      <c r="I96" s="961"/>
      <c r="J96" s="961"/>
      <c r="K96" s="999"/>
      <c r="L96" s="962"/>
      <c r="M96" s="973"/>
      <c r="N96" s="962"/>
    </row>
    <row r="97" spans="1:14" ht="12.95">
      <c r="A97" s="359" t="s">
        <v>327</v>
      </c>
      <c r="B97" s="1" t="s">
        <v>328</v>
      </c>
      <c r="C97" s="1000">
        <v>0</v>
      </c>
      <c r="D97" s="994">
        <v>0</v>
      </c>
      <c r="E97" s="994">
        <v>0</v>
      </c>
      <c r="F97" s="994">
        <v>0</v>
      </c>
      <c r="G97" s="994">
        <v>0</v>
      </c>
      <c r="H97" s="994">
        <v>0</v>
      </c>
      <c r="I97" s="994">
        <v>0</v>
      </c>
      <c r="J97" s="994">
        <v>0</v>
      </c>
      <c r="K97" s="995">
        <v>0</v>
      </c>
      <c r="L97" s="962">
        <f t="shared" ref="L97:L101" si="46">SUM(C97:K97)</f>
        <v>0</v>
      </c>
      <c r="M97" s="973">
        <v>0</v>
      </c>
      <c r="N97" s="962">
        <f t="shared" ref="N97:N101" si="47">+L97+M97</f>
        <v>0</v>
      </c>
    </row>
    <row r="98" spans="1:14" ht="12.95">
      <c r="A98" s="359" t="s">
        <v>329</v>
      </c>
      <c r="B98" s="1" t="s">
        <v>330</v>
      </c>
      <c r="C98" s="1000">
        <v>0</v>
      </c>
      <c r="D98" s="994">
        <v>0</v>
      </c>
      <c r="E98" s="994">
        <v>0</v>
      </c>
      <c r="F98" s="994">
        <v>0</v>
      </c>
      <c r="G98" s="994">
        <v>0</v>
      </c>
      <c r="H98" s="994">
        <v>0</v>
      </c>
      <c r="I98" s="994">
        <v>0</v>
      </c>
      <c r="J98" s="994">
        <v>0</v>
      </c>
      <c r="K98" s="995">
        <v>0</v>
      </c>
      <c r="L98" s="962">
        <f t="shared" si="46"/>
        <v>0</v>
      </c>
      <c r="M98" s="973">
        <v>0</v>
      </c>
      <c r="N98" s="962">
        <f t="shared" si="47"/>
        <v>0</v>
      </c>
    </row>
    <row r="99" spans="1:14" ht="12.95">
      <c r="A99" s="359" t="s">
        <v>331</v>
      </c>
      <c r="B99" s="1" t="s">
        <v>332</v>
      </c>
      <c r="C99" s="1000">
        <v>0</v>
      </c>
      <c r="D99" s="994">
        <v>0</v>
      </c>
      <c r="E99" s="994">
        <v>0</v>
      </c>
      <c r="F99" s="994">
        <v>0</v>
      </c>
      <c r="G99" s="994">
        <v>0</v>
      </c>
      <c r="H99" s="994">
        <v>0</v>
      </c>
      <c r="I99" s="994">
        <v>0</v>
      </c>
      <c r="J99" s="994">
        <v>0</v>
      </c>
      <c r="K99" s="995">
        <v>0</v>
      </c>
      <c r="L99" s="962">
        <f t="shared" si="46"/>
        <v>0</v>
      </c>
      <c r="M99" s="973">
        <v>0</v>
      </c>
      <c r="N99" s="962">
        <f t="shared" si="47"/>
        <v>0</v>
      </c>
    </row>
    <row r="100" spans="1:14" ht="12.95">
      <c r="A100" s="359" t="s">
        <v>333</v>
      </c>
      <c r="B100" s="1" t="s">
        <v>657</v>
      </c>
      <c r="C100" s="1000">
        <v>0</v>
      </c>
      <c r="D100" s="994">
        <v>0</v>
      </c>
      <c r="E100" s="994">
        <v>0</v>
      </c>
      <c r="F100" s="994">
        <v>0</v>
      </c>
      <c r="G100" s="994">
        <v>0</v>
      </c>
      <c r="H100" s="994">
        <v>0</v>
      </c>
      <c r="I100" s="994">
        <v>0</v>
      </c>
      <c r="J100" s="994">
        <v>0</v>
      </c>
      <c r="K100" s="995">
        <v>0</v>
      </c>
      <c r="L100" s="962">
        <f t="shared" si="46"/>
        <v>0</v>
      </c>
      <c r="M100" s="973">
        <v>0</v>
      </c>
      <c r="N100" s="962">
        <f t="shared" si="47"/>
        <v>0</v>
      </c>
    </row>
    <row r="101" spans="1:14" ht="13.5" thickBot="1">
      <c r="A101" s="359" t="s">
        <v>335</v>
      </c>
      <c r="B101" s="1" t="s">
        <v>336</v>
      </c>
      <c r="C101" s="1000">
        <v>0</v>
      </c>
      <c r="D101" s="994">
        <v>0</v>
      </c>
      <c r="E101" s="994">
        <v>0</v>
      </c>
      <c r="F101" s="994">
        <v>0</v>
      </c>
      <c r="G101" s="994">
        <v>0</v>
      </c>
      <c r="H101" s="994">
        <v>0</v>
      </c>
      <c r="I101" s="994">
        <v>0</v>
      </c>
      <c r="J101" s="994">
        <v>0</v>
      </c>
      <c r="K101" s="995">
        <v>0</v>
      </c>
      <c r="L101" s="962">
        <f t="shared" si="46"/>
        <v>0</v>
      </c>
      <c r="M101" s="973">
        <v>0</v>
      </c>
      <c r="N101" s="962">
        <f t="shared" si="47"/>
        <v>0</v>
      </c>
    </row>
    <row r="102" spans="1:14" ht="13.5" thickBot="1">
      <c r="A102" s="414">
        <v>85999</v>
      </c>
      <c r="B102" s="452" t="s">
        <v>337</v>
      </c>
      <c r="C102" s="1001">
        <f>SUM(C95:C101)</f>
        <v>0</v>
      </c>
      <c r="D102" s="964">
        <f t="shared" ref="D102:M102" si="48">SUM(D95:D101)</f>
        <v>0</v>
      </c>
      <c r="E102" s="964">
        <f t="shared" si="48"/>
        <v>0</v>
      </c>
      <c r="F102" s="964">
        <f t="shared" si="48"/>
        <v>0</v>
      </c>
      <c r="G102" s="964">
        <f t="shared" si="48"/>
        <v>0</v>
      </c>
      <c r="H102" s="964">
        <f t="shared" si="48"/>
        <v>0</v>
      </c>
      <c r="I102" s="964">
        <f t="shared" si="48"/>
        <v>0</v>
      </c>
      <c r="J102" s="964">
        <f t="shared" si="48"/>
        <v>0</v>
      </c>
      <c r="K102" s="1002">
        <f t="shared" si="48"/>
        <v>0</v>
      </c>
      <c r="L102" s="974">
        <f t="shared" si="48"/>
        <v>0</v>
      </c>
      <c r="M102" s="974">
        <f t="shared" si="48"/>
        <v>0</v>
      </c>
      <c r="N102" s="974">
        <f>SUM(N95:N101)</f>
        <v>0</v>
      </c>
    </row>
    <row r="103" spans="1:14" ht="12.95">
      <c r="A103" s="43"/>
      <c r="B103" s="1" t="s">
        <v>338</v>
      </c>
      <c r="C103" s="1010"/>
      <c r="D103" s="975"/>
      <c r="E103" s="975"/>
      <c r="F103" s="975"/>
      <c r="G103" s="975"/>
      <c r="H103" s="961"/>
      <c r="I103" s="961"/>
      <c r="J103" s="961"/>
      <c r="K103" s="999"/>
      <c r="L103" s="962"/>
      <c r="M103" s="592"/>
      <c r="N103" s="962"/>
    </row>
    <row r="104" spans="1:14" ht="12.95">
      <c r="A104" s="43" t="s">
        <v>339</v>
      </c>
      <c r="B104" s="1" t="s">
        <v>340</v>
      </c>
      <c r="C104" s="1000">
        <v>0</v>
      </c>
      <c r="D104" s="994">
        <v>0</v>
      </c>
      <c r="E104" s="994">
        <v>0</v>
      </c>
      <c r="F104" s="994">
        <v>0</v>
      </c>
      <c r="G104" s="994">
        <v>0</v>
      </c>
      <c r="H104" s="994">
        <v>0</v>
      </c>
      <c r="I104" s="994">
        <v>0</v>
      </c>
      <c r="J104" s="994">
        <v>0</v>
      </c>
      <c r="K104" s="995">
        <v>0</v>
      </c>
      <c r="L104" s="962">
        <f t="shared" ref="L104:L123" si="49">SUM(C104:K104)</f>
        <v>0</v>
      </c>
      <c r="M104" s="973">
        <v>0</v>
      </c>
      <c r="N104" s="962">
        <f t="shared" ref="N104:N123" si="50">+L104+M104</f>
        <v>0</v>
      </c>
    </row>
    <row r="105" spans="1:14" ht="12.95">
      <c r="A105" s="43" t="s">
        <v>341</v>
      </c>
      <c r="B105" s="1" t="s">
        <v>342</v>
      </c>
      <c r="C105" s="1000">
        <v>0</v>
      </c>
      <c r="D105" s="994">
        <v>0</v>
      </c>
      <c r="E105" s="994">
        <v>0</v>
      </c>
      <c r="F105" s="994">
        <v>0</v>
      </c>
      <c r="G105" s="994">
        <v>0</v>
      </c>
      <c r="H105" s="994">
        <v>0</v>
      </c>
      <c r="I105" s="994">
        <v>0</v>
      </c>
      <c r="J105" s="994">
        <v>0</v>
      </c>
      <c r="K105" s="995">
        <v>0</v>
      </c>
      <c r="L105" s="962">
        <f t="shared" si="49"/>
        <v>0</v>
      </c>
      <c r="M105" s="973">
        <v>0</v>
      </c>
      <c r="N105" s="962">
        <f t="shared" si="50"/>
        <v>0</v>
      </c>
    </row>
    <row r="106" spans="1:14" ht="12.95">
      <c r="A106" s="43" t="s">
        <v>343</v>
      </c>
      <c r="B106" s="1" t="s">
        <v>344</v>
      </c>
      <c r="C106" s="1000">
        <v>0</v>
      </c>
      <c r="D106" s="994">
        <v>0</v>
      </c>
      <c r="E106" s="994">
        <v>0</v>
      </c>
      <c r="F106" s="994">
        <v>0</v>
      </c>
      <c r="G106" s="994">
        <v>0</v>
      </c>
      <c r="H106" s="994">
        <v>0</v>
      </c>
      <c r="I106" s="994">
        <v>0</v>
      </c>
      <c r="J106" s="994">
        <v>0</v>
      </c>
      <c r="K106" s="995">
        <v>0</v>
      </c>
      <c r="L106" s="962">
        <f t="shared" si="49"/>
        <v>0</v>
      </c>
      <c r="M106" s="973">
        <v>0</v>
      </c>
      <c r="N106" s="962">
        <f t="shared" si="50"/>
        <v>0</v>
      </c>
    </row>
    <row r="107" spans="1:14" ht="12.95">
      <c r="A107" s="43" t="s">
        <v>345</v>
      </c>
      <c r="B107" s="1" t="s">
        <v>346</v>
      </c>
      <c r="C107" s="1000">
        <v>0</v>
      </c>
      <c r="D107" s="994">
        <v>0</v>
      </c>
      <c r="E107" s="994">
        <v>0</v>
      </c>
      <c r="F107" s="994">
        <v>0</v>
      </c>
      <c r="G107" s="994">
        <v>0</v>
      </c>
      <c r="H107" s="994">
        <v>0</v>
      </c>
      <c r="I107" s="994">
        <v>0</v>
      </c>
      <c r="J107" s="994">
        <v>0</v>
      </c>
      <c r="K107" s="995">
        <v>0</v>
      </c>
      <c r="L107" s="962">
        <f t="shared" si="49"/>
        <v>0</v>
      </c>
      <c r="M107" s="973">
        <v>0</v>
      </c>
      <c r="N107" s="962">
        <f t="shared" si="50"/>
        <v>0</v>
      </c>
    </row>
    <row r="108" spans="1:14" ht="12.95">
      <c r="A108" s="43" t="s">
        <v>347</v>
      </c>
      <c r="B108" s="1" t="s">
        <v>348</v>
      </c>
      <c r="C108" s="1000">
        <v>0</v>
      </c>
      <c r="D108" s="994">
        <v>0</v>
      </c>
      <c r="E108" s="994">
        <v>0</v>
      </c>
      <c r="F108" s="994">
        <v>0</v>
      </c>
      <c r="G108" s="994">
        <v>0</v>
      </c>
      <c r="H108" s="994">
        <v>0</v>
      </c>
      <c r="I108" s="994">
        <v>0</v>
      </c>
      <c r="J108" s="994">
        <v>0</v>
      </c>
      <c r="K108" s="995">
        <v>0</v>
      </c>
      <c r="L108" s="962">
        <f t="shared" si="49"/>
        <v>0</v>
      </c>
      <c r="M108" s="973">
        <v>0</v>
      </c>
      <c r="N108" s="962">
        <f t="shared" si="50"/>
        <v>0</v>
      </c>
    </row>
    <row r="109" spans="1:14" ht="12.95">
      <c r="A109" s="43" t="s">
        <v>349</v>
      </c>
      <c r="B109" s="1" t="s">
        <v>350</v>
      </c>
      <c r="C109" s="1000">
        <v>0</v>
      </c>
      <c r="D109" s="994">
        <v>0</v>
      </c>
      <c r="E109" s="994">
        <v>0</v>
      </c>
      <c r="F109" s="994">
        <v>0</v>
      </c>
      <c r="G109" s="994">
        <v>0</v>
      </c>
      <c r="H109" s="994">
        <v>0</v>
      </c>
      <c r="I109" s="994">
        <v>0</v>
      </c>
      <c r="J109" s="994">
        <v>0</v>
      </c>
      <c r="K109" s="995">
        <v>0</v>
      </c>
      <c r="L109" s="962">
        <f t="shared" si="49"/>
        <v>0</v>
      </c>
      <c r="M109" s="973">
        <v>0</v>
      </c>
      <c r="N109" s="962">
        <f t="shared" si="50"/>
        <v>0</v>
      </c>
    </row>
    <row r="110" spans="1:14" ht="12.95">
      <c r="A110" s="43" t="s">
        <v>351</v>
      </c>
      <c r="B110" s="1" t="s">
        <v>352</v>
      </c>
      <c r="C110" s="1000">
        <v>0</v>
      </c>
      <c r="D110" s="994">
        <v>0</v>
      </c>
      <c r="E110" s="994">
        <v>0</v>
      </c>
      <c r="F110" s="994">
        <v>0</v>
      </c>
      <c r="G110" s="994">
        <v>0</v>
      </c>
      <c r="H110" s="994">
        <v>0</v>
      </c>
      <c r="I110" s="994">
        <v>0</v>
      </c>
      <c r="J110" s="994">
        <v>0</v>
      </c>
      <c r="K110" s="995">
        <v>0</v>
      </c>
      <c r="L110" s="962">
        <f t="shared" si="49"/>
        <v>0</v>
      </c>
      <c r="M110" s="973">
        <v>0</v>
      </c>
      <c r="N110" s="962">
        <f t="shared" si="50"/>
        <v>0</v>
      </c>
    </row>
    <row r="111" spans="1:14" ht="12.95">
      <c r="A111" s="43" t="s">
        <v>353</v>
      </c>
      <c r="B111" s="1" t="s">
        <v>354</v>
      </c>
      <c r="C111" s="1000">
        <v>0</v>
      </c>
      <c r="D111" s="994">
        <v>0</v>
      </c>
      <c r="E111" s="994">
        <v>0</v>
      </c>
      <c r="F111" s="994">
        <v>0</v>
      </c>
      <c r="G111" s="994">
        <v>0</v>
      </c>
      <c r="H111" s="994">
        <v>0</v>
      </c>
      <c r="I111" s="994">
        <v>0</v>
      </c>
      <c r="J111" s="994">
        <v>0</v>
      </c>
      <c r="K111" s="995">
        <v>0</v>
      </c>
      <c r="L111" s="962">
        <f t="shared" si="49"/>
        <v>0</v>
      </c>
      <c r="M111" s="973">
        <v>0</v>
      </c>
      <c r="N111" s="962">
        <f t="shared" si="50"/>
        <v>0</v>
      </c>
    </row>
    <row r="112" spans="1:14" ht="12.95">
      <c r="A112" s="43" t="s">
        <v>355</v>
      </c>
      <c r="B112" s="1" t="s">
        <v>356</v>
      </c>
      <c r="C112" s="1000">
        <v>0</v>
      </c>
      <c r="D112" s="994">
        <v>0</v>
      </c>
      <c r="E112" s="994">
        <v>0</v>
      </c>
      <c r="F112" s="994">
        <v>0</v>
      </c>
      <c r="G112" s="994">
        <v>0</v>
      </c>
      <c r="H112" s="994">
        <v>0</v>
      </c>
      <c r="I112" s="994">
        <v>0</v>
      </c>
      <c r="J112" s="994">
        <v>0</v>
      </c>
      <c r="K112" s="995">
        <v>0</v>
      </c>
      <c r="L112" s="962">
        <f t="shared" si="49"/>
        <v>0</v>
      </c>
      <c r="M112" s="973">
        <v>0</v>
      </c>
      <c r="N112" s="962">
        <f t="shared" si="50"/>
        <v>0</v>
      </c>
    </row>
    <row r="113" spans="1:14" ht="12.95">
      <c r="A113" s="43" t="s">
        <v>357</v>
      </c>
      <c r="B113" s="1" t="s">
        <v>358</v>
      </c>
      <c r="C113" s="1000">
        <v>0</v>
      </c>
      <c r="D113" s="994">
        <v>0</v>
      </c>
      <c r="E113" s="994">
        <v>0</v>
      </c>
      <c r="F113" s="994">
        <v>0</v>
      </c>
      <c r="G113" s="994">
        <v>0</v>
      </c>
      <c r="H113" s="994">
        <v>0</v>
      </c>
      <c r="I113" s="994">
        <v>0</v>
      </c>
      <c r="J113" s="994">
        <v>0</v>
      </c>
      <c r="K113" s="995">
        <v>0</v>
      </c>
      <c r="L113" s="962">
        <f t="shared" si="49"/>
        <v>0</v>
      </c>
      <c r="M113" s="973">
        <v>0</v>
      </c>
      <c r="N113" s="962">
        <f t="shared" si="50"/>
        <v>0</v>
      </c>
    </row>
    <row r="114" spans="1:14" ht="12.95">
      <c r="A114" s="43" t="s">
        <v>359</v>
      </c>
      <c r="B114" s="1" t="s">
        <v>360</v>
      </c>
      <c r="C114" s="1000">
        <v>0</v>
      </c>
      <c r="D114" s="994">
        <v>0</v>
      </c>
      <c r="E114" s="994">
        <v>0</v>
      </c>
      <c r="F114" s="994">
        <v>0</v>
      </c>
      <c r="G114" s="994">
        <v>0</v>
      </c>
      <c r="H114" s="994">
        <v>0</v>
      </c>
      <c r="I114" s="994">
        <v>0</v>
      </c>
      <c r="J114" s="994">
        <v>0</v>
      </c>
      <c r="K114" s="995">
        <v>0</v>
      </c>
      <c r="L114" s="962">
        <f t="shared" si="49"/>
        <v>0</v>
      </c>
      <c r="M114" s="973">
        <v>0</v>
      </c>
      <c r="N114" s="962">
        <f t="shared" si="50"/>
        <v>0</v>
      </c>
    </row>
    <row r="115" spans="1:14" ht="12.95">
      <c r="A115" s="43" t="s">
        <v>361</v>
      </c>
      <c r="B115" s="1" t="s">
        <v>362</v>
      </c>
      <c r="C115" s="1000">
        <v>0</v>
      </c>
      <c r="D115" s="994">
        <v>0</v>
      </c>
      <c r="E115" s="994">
        <v>0</v>
      </c>
      <c r="F115" s="994">
        <v>0</v>
      </c>
      <c r="G115" s="994">
        <v>0</v>
      </c>
      <c r="H115" s="994">
        <v>0</v>
      </c>
      <c r="I115" s="994">
        <v>0</v>
      </c>
      <c r="J115" s="994">
        <v>0</v>
      </c>
      <c r="K115" s="995">
        <v>0</v>
      </c>
      <c r="L115" s="962">
        <f t="shared" si="49"/>
        <v>0</v>
      </c>
      <c r="M115" s="973">
        <v>0</v>
      </c>
      <c r="N115" s="962">
        <f t="shared" si="50"/>
        <v>0</v>
      </c>
    </row>
    <row r="116" spans="1:14" ht="12.95">
      <c r="A116" s="43" t="s">
        <v>363</v>
      </c>
      <c r="B116" s="1" t="s">
        <v>364</v>
      </c>
      <c r="C116" s="1000">
        <v>0</v>
      </c>
      <c r="D116" s="994">
        <v>0</v>
      </c>
      <c r="E116" s="994">
        <v>0</v>
      </c>
      <c r="F116" s="994">
        <v>0</v>
      </c>
      <c r="G116" s="994">
        <v>0</v>
      </c>
      <c r="H116" s="994">
        <v>0</v>
      </c>
      <c r="I116" s="994">
        <v>0</v>
      </c>
      <c r="J116" s="994">
        <v>0</v>
      </c>
      <c r="K116" s="995">
        <v>0</v>
      </c>
      <c r="L116" s="962">
        <f t="shared" si="49"/>
        <v>0</v>
      </c>
      <c r="M116" s="973">
        <v>0</v>
      </c>
      <c r="N116" s="962">
        <f t="shared" si="50"/>
        <v>0</v>
      </c>
    </row>
    <row r="117" spans="1:14" ht="12.95">
      <c r="A117" s="43" t="s">
        <v>365</v>
      </c>
      <c r="B117" s="1" t="s">
        <v>366</v>
      </c>
      <c r="C117" s="1000">
        <v>0</v>
      </c>
      <c r="D117" s="994">
        <v>0</v>
      </c>
      <c r="E117" s="994">
        <v>0</v>
      </c>
      <c r="F117" s="994">
        <v>0</v>
      </c>
      <c r="G117" s="994">
        <v>0</v>
      </c>
      <c r="H117" s="994">
        <v>0</v>
      </c>
      <c r="I117" s="994">
        <v>0</v>
      </c>
      <c r="J117" s="994">
        <v>0</v>
      </c>
      <c r="K117" s="995">
        <v>0</v>
      </c>
      <c r="L117" s="962">
        <f t="shared" si="49"/>
        <v>0</v>
      </c>
      <c r="M117" s="973">
        <v>0</v>
      </c>
      <c r="N117" s="962">
        <f t="shared" si="50"/>
        <v>0</v>
      </c>
    </row>
    <row r="118" spans="1:14" ht="12.95">
      <c r="A118" s="43" t="s">
        <v>367</v>
      </c>
      <c r="B118" s="1" t="s">
        <v>368</v>
      </c>
      <c r="C118" s="1000">
        <v>0</v>
      </c>
      <c r="D118" s="994">
        <v>0</v>
      </c>
      <c r="E118" s="994">
        <v>0</v>
      </c>
      <c r="F118" s="994">
        <v>0</v>
      </c>
      <c r="G118" s="994">
        <v>0</v>
      </c>
      <c r="H118" s="994">
        <v>0</v>
      </c>
      <c r="I118" s="994">
        <v>0</v>
      </c>
      <c r="J118" s="994">
        <v>0</v>
      </c>
      <c r="K118" s="995">
        <v>0</v>
      </c>
      <c r="L118" s="962">
        <f t="shared" si="49"/>
        <v>0</v>
      </c>
      <c r="M118" s="973">
        <v>0</v>
      </c>
      <c r="N118" s="962">
        <f t="shared" si="50"/>
        <v>0</v>
      </c>
    </row>
    <row r="119" spans="1:14" ht="12.95">
      <c r="A119" s="43" t="s">
        <v>369</v>
      </c>
      <c r="B119" s="1" t="s">
        <v>370</v>
      </c>
      <c r="C119" s="1000">
        <v>0</v>
      </c>
      <c r="D119" s="994">
        <v>0</v>
      </c>
      <c r="E119" s="994">
        <v>0</v>
      </c>
      <c r="F119" s="994">
        <v>0</v>
      </c>
      <c r="G119" s="994">
        <v>0</v>
      </c>
      <c r="H119" s="994">
        <v>0</v>
      </c>
      <c r="I119" s="994">
        <v>0</v>
      </c>
      <c r="J119" s="994">
        <v>0</v>
      </c>
      <c r="K119" s="995">
        <v>0</v>
      </c>
      <c r="L119" s="962">
        <f t="shared" si="49"/>
        <v>0</v>
      </c>
      <c r="M119" s="973">
        <v>0</v>
      </c>
      <c r="N119" s="962">
        <f t="shared" si="50"/>
        <v>0</v>
      </c>
    </row>
    <row r="120" spans="1:14" ht="12.95">
      <c r="A120" s="43" t="s">
        <v>371</v>
      </c>
      <c r="B120" s="1" t="s">
        <v>372</v>
      </c>
      <c r="C120" s="1000">
        <v>0</v>
      </c>
      <c r="D120" s="994">
        <v>0</v>
      </c>
      <c r="E120" s="994">
        <v>0</v>
      </c>
      <c r="F120" s="994">
        <v>0</v>
      </c>
      <c r="G120" s="994">
        <v>0</v>
      </c>
      <c r="H120" s="994">
        <v>0</v>
      </c>
      <c r="I120" s="994">
        <v>0</v>
      </c>
      <c r="J120" s="994">
        <v>0</v>
      </c>
      <c r="K120" s="995">
        <v>0</v>
      </c>
      <c r="L120" s="962">
        <f t="shared" si="49"/>
        <v>0</v>
      </c>
      <c r="M120" s="973">
        <v>0</v>
      </c>
      <c r="N120" s="962">
        <f t="shared" si="50"/>
        <v>0</v>
      </c>
    </row>
    <row r="121" spans="1:14" ht="12.95">
      <c r="A121" s="43" t="s">
        <v>373</v>
      </c>
      <c r="B121" s="1" t="s">
        <v>374</v>
      </c>
      <c r="C121" s="1000">
        <v>0</v>
      </c>
      <c r="D121" s="994">
        <v>0</v>
      </c>
      <c r="E121" s="994">
        <v>0</v>
      </c>
      <c r="F121" s="994">
        <v>0</v>
      </c>
      <c r="G121" s="994">
        <v>0</v>
      </c>
      <c r="H121" s="994">
        <v>0</v>
      </c>
      <c r="I121" s="994">
        <v>0</v>
      </c>
      <c r="J121" s="994">
        <v>0</v>
      </c>
      <c r="K121" s="995">
        <v>0</v>
      </c>
      <c r="L121" s="962">
        <f t="shared" si="49"/>
        <v>0</v>
      </c>
      <c r="M121" s="973">
        <v>0</v>
      </c>
      <c r="N121" s="962">
        <f t="shared" si="50"/>
        <v>0</v>
      </c>
    </row>
    <row r="122" spans="1:14" ht="12.95">
      <c r="A122" s="423" t="s">
        <v>375</v>
      </c>
      <c r="B122" s="109" t="s">
        <v>376</v>
      </c>
      <c r="C122" s="1000">
        <v>0</v>
      </c>
      <c r="D122" s="994">
        <v>0</v>
      </c>
      <c r="E122" s="994">
        <v>0</v>
      </c>
      <c r="F122" s="994">
        <v>0</v>
      </c>
      <c r="G122" s="994">
        <v>0</v>
      </c>
      <c r="H122" s="994">
        <v>0</v>
      </c>
      <c r="I122" s="994">
        <v>0</v>
      </c>
      <c r="J122" s="994">
        <v>0</v>
      </c>
      <c r="K122" s="995">
        <v>0</v>
      </c>
      <c r="L122" s="962">
        <f t="shared" si="49"/>
        <v>0</v>
      </c>
      <c r="M122" s="973">
        <v>0</v>
      </c>
      <c r="N122" s="962">
        <f t="shared" si="50"/>
        <v>0</v>
      </c>
    </row>
    <row r="123" spans="1:14" ht="13.5" thickBot="1">
      <c r="A123" s="43" t="s">
        <v>377</v>
      </c>
      <c r="B123" s="1" t="s">
        <v>378</v>
      </c>
      <c r="C123" s="1000">
        <v>0</v>
      </c>
      <c r="D123" s="994">
        <v>0</v>
      </c>
      <c r="E123" s="994">
        <v>0</v>
      </c>
      <c r="F123" s="994">
        <v>0</v>
      </c>
      <c r="G123" s="994">
        <v>0</v>
      </c>
      <c r="H123" s="994">
        <v>0</v>
      </c>
      <c r="I123" s="994">
        <v>0</v>
      </c>
      <c r="J123" s="994">
        <v>0</v>
      </c>
      <c r="K123" s="995">
        <v>0</v>
      </c>
      <c r="L123" s="962">
        <f t="shared" si="49"/>
        <v>0</v>
      </c>
      <c r="M123" s="1015">
        <v>0</v>
      </c>
      <c r="N123" s="962">
        <f t="shared" si="50"/>
        <v>0</v>
      </c>
    </row>
    <row r="124" spans="1:14" ht="13.5" thickBot="1">
      <c r="A124" s="414">
        <v>84999</v>
      </c>
      <c r="B124" s="452" t="s">
        <v>379</v>
      </c>
      <c r="C124" s="1016">
        <f>SUM(C104:C123)</f>
        <v>0</v>
      </c>
      <c r="D124" s="980">
        <f t="shared" ref="D124:I124" si="51">SUM(D104:D123)</f>
        <v>0</v>
      </c>
      <c r="E124" s="980">
        <f t="shared" si="51"/>
        <v>0</v>
      </c>
      <c r="F124" s="980">
        <f t="shared" si="51"/>
        <v>0</v>
      </c>
      <c r="G124" s="980">
        <f t="shared" si="51"/>
        <v>0</v>
      </c>
      <c r="H124" s="980">
        <f t="shared" si="51"/>
        <v>0</v>
      </c>
      <c r="I124" s="980">
        <f t="shared" si="51"/>
        <v>0</v>
      </c>
      <c r="J124" s="980">
        <f>SUM(J104:J123)</f>
        <v>0</v>
      </c>
      <c r="K124" s="1017">
        <f>SUM(K104:K123)</f>
        <v>0</v>
      </c>
      <c r="L124" s="981">
        <f>SUM(L104:L123)</f>
        <v>0</v>
      </c>
      <c r="M124" s="981">
        <f t="shared" ref="M124" si="52">SUM(M104:M123)</f>
        <v>0</v>
      </c>
      <c r="N124" s="981">
        <f>SUM(N104:N123)</f>
        <v>0</v>
      </c>
    </row>
    <row r="125" spans="1:14" ht="13.5" thickBot="1">
      <c r="A125" s="43"/>
      <c r="B125" s="1"/>
      <c r="C125" s="998"/>
      <c r="D125" s="961"/>
      <c r="E125" s="961"/>
      <c r="F125" s="961"/>
      <c r="G125" s="961"/>
      <c r="H125" s="961"/>
      <c r="I125" s="961"/>
      <c r="J125" s="961"/>
      <c r="K125" s="999"/>
      <c r="L125" s="962"/>
      <c r="M125" s="592"/>
      <c r="N125" s="962"/>
    </row>
    <row r="126" spans="1:14" ht="13.5" thickBot="1">
      <c r="A126" s="414">
        <v>86999</v>
      </c>
      <c r="B126" s="452" t="s">
        <v>380</v>
      </c>
      <c r="C126" s="1001">
        <f>+C102+C124</f>
        <v>0</v>
      </c>
      <c r="D126" s="964">
        <f t="shared" ref="D126:N126" si="53">+D102+D124</f>
        <v>0</v>
      </c>
      <c r="E126" s="964">
        <f t="shared" si="53"/>
        <v>0</v>
      </c>
      <c r="F126" s="964">
        <f t="shared" si="53"/>
        <v>0</v>
      </c>
      <c r="G126" s="964">
        <f t="shared" si="53"/>
        <v>0</v>
      </c>
      <c r="H126" s="964">
        <f t="shared" si="53"/>
        <v>0</v>
      </c>
      <c r="I126" s="964">
        <f t="shared" si="53"/>
        <v>0</v>
      </c>
      <c r="J126" s="964">
        <f t="shared" si="53"/>
        <v>0</v>
      </c>
      <c r="K126" s="1002">
        <f t="shared" si="53"/>
        <v>0</v>
      </c>
      <c r="L126" s="974">
        <f t="shared" si="53"/>
        <v>0</v>
      </c>
      <c r="M126" s="974">
        <f>+M102+M124</f>
        <v>0</v>
      </c>
      <c r="N126" s="974">
        <f t="shared" si="53"/>
        <v>0</v>
      </c>
    </row>
    <row r="127" spans="1:14" ht="12.95">
      <c r="A127" s="359"/>
      <c r="B127" s="1"/>
      <c r="C127" s="998"/>
      <c r="D127" s="961"/>
      <c r="E127" s="961"/>
      <c r="F127" s="961"/>
      <c r="G127" s="961"/>
      <c r="H127" s="961"/>
      <c r="I127" s="961"/>
      <c r="J127" s="961"/>
      <c r="K127" s="999"/>
      <c r="L127" s="962"/>
      <c r="M127" s="592"/>
      <c r="N127" s="962"/>
    </row>
    <row r="128" spans="1:14" ht="12.95">
      <c r="A128" s="902">
        <v>87999</v>
      </c>
      <c r="B128" s="473" t="s">
        <v>854</v>
      </c>
      <c r="C128" s="1018">
        <f>C20-C18-C126</f>
        <v>0</v>
      </c>
      <c r="D128" s="983">
        <f t="shared" ref="D128:N128" si="54">D20-D18-D126</f>
        <v>0</v>
      </c>
      <c r="E128" s="983">
        <f t="shared" si="54"/>
        <v>0</v>
      </c>
      <c r="F128" s="983">
        <f t="shared" si="54"/>
        <v>0</v>
      </c>
      <c r="G128" s="983">
        <f t="shared" si="54"/>
        <v>0</v>
      </c>
      <c r="H128" s="983">
        <f t="shared" si="54"/>
        <v>0</v>
      </c>
      <c r="I128" s="983">
        <f t="shared" si="54"/>
        <v>0</v>
      </c>
      <c r="J128" s="983">
        <f t="shared" si="54"/>
        <v>0</v>
      </c>
      <c r="K128" s="1019">
        <f t="shared" si="54"/>
        <v>0</v>
      </c>
      <c r="L128" s="985">
        <f t="shared" si="54"/>
        <v>0</v>
      </c>
      <c r="M128" s="985">
        <f t="shared" si="54"/>
        <v>0</v>
      </c>
      <c r="N128" s="985">
        <f t="shared" si="54"/>
        <v>0</v>
      </c>
    </row>
    <row r="129" spans="1:14" ht="12.95">
      <c r="A129" s="359" t="s">
        <v>382</v>
      </c>
      <c r="B129" s="1" t="s">
        <v>383</v>
      </c>
      <c r="C129" s="998">
        <f t="shared" ref="C129:K129" si="55">C18</f>
        <v>0</v>
      </c>
      <c r="D129" s="961">
        <f t="shared" si="55"/>
        <v>0</v>
      </c>
      <c r="E129" s="961">
        <f t="shared" si="55"/>
        <v>0</v>
      </c>
      <c r="F129" s="961">
        <f t="shared" si="55"/>
        <v>0</v>
      </c>
      <c r="G129" s="961">
        <f t="shared" si="55"/>
        <v>0</v>
      </c>
      <c r="H129" s="961">
        <f t="shared" si="55"/>
        <v>0</v>
      </c>
      <c r="I129" s="961">
        <f t="shared" si="55"/>
        <v>0</v>
      </c>
      <c r="J129" s="961">
        <f t="shared" si="55"/>
        <v>0</v>
      </c>
      <c r="K129" s="999">
        <f t="shared" si="55"/>
        <v>0</v>
      </c>
      <c r="L129" s="962">
        <f t="shared" ref="L129:L134" si="56">SUM(C129:K129)</f>
        <v>0</v>
      </c>
      <c r="M129" s="592">
        <f>M18</f>
        <v>0</v>
      </c>
      <c r="N129" s="962">
        <f t="shared" ref="N129:N131" si="57">+L129+M129</f>
        <v>0</v>
      </c>
    </row>
    <row r="130" spans="1:14" ht="12.95">
      <c r="A130" s="359" t="s">
        <v>384</v>
      </c>
      <c r="B130" s="1" t="s">
        <v>385</v>
      </c>
      <c r="C130" s="1000">
        <v>0</v>
      </c>
      <c r="D130" s="994">
        <v>0</v>
      </c>
      <c r="E130" s="994">
        <v>0</v>
      </c>
      <c r="F130" s="994">
        <v>0</v>
      </c>
      <c r="G130" s="994">
        <v>0</v>
      </c>
      <c r="H130" s="994">
        <v>0</v>
      </c>
      <c r="I130" s="994">
        <v>0</v>
      </c>
      <c r="J130" s="994">
        <v>0</v>
      </c>
      <c r="K130" s="995">
        <v>0</v>
      </c>
      <c r="L130" s="962">
        <f t="shared" si="56"/>
        <v>0</v>
      </c>
      <c r="M130" s="973">
        <v>0</v>
      </c>
      <c r="N130" s="962">
        <f t="shared" si="57"/>
        <v>0</v>
      </c>
    </row>
    <row r="131" spans="1:14" ht="12.95">
      <c r="A131" s="902">
        <v>88999</v>
      </c>
      <c r="B131" s="505" t="s">
        <v>855</v>
      </c>
      <c r="C131" s="1018">
        <f>SUM(C129:C130)</f>
        <v>0</v>
      </c>
      <c r="D131" s="983">
        <f>SUM(D129:D130)</f>
        <v>0</v>
      </c>
      <c r="E131" s="983">
        <f t="shared" ref="E131:G131" si="58">SUM(E129:E130)</f>
        <v>0</v>
      </c>
      <c r="F131" s="983">
        <f t="shared" si="58"/>
        <v>0</v>
      </c>
      <c r="G131" s="983">
        <f t="shared" si="58"/>
        <v>0</v>
      </c>
      <c r="H131" s="983">
        <f t="shared" ref="H131" si="59">SUM(H129:H130)</f>
        <v>0</v>
      </c>
      <c r="I131" s="983">
        <f t="shared" ref="I131:J131" si="60">SUM(I129:I130)</f>
        <v>0</v>
      </c>
      <c r="J131" s="983">
        <f t="shared" si="60"/>
        <v>0</v>
      </c>
      <c r="K131" s="1019">
        <f t="shared" ref="K131:M131" si="61">SUM(K129:K130)</f>
        <v>0</v>
      </c>
      <c r="L131" s="985">
        <f t="shared" si="56"/>
        <v>0</v>
      </c>
      <c r="M131" s="985">
        <f t="shared" si="61"/>
        <v>0</v>
      </c>
      <c r="N131" s="985">
        <f t="shared" si="57"/>
        <v>0</v>
      </c>
    </row>
    <row r="132" spans="1:14" ht="12.95">
      <c r="A132" s="902">
        <v>89999</v>
      </c>
      <c r="B132" s="473" t="s">
        <v>856</v>
      </c>
      <c r="C132" s="1018">
        <f>SUM(C128+C131)</f>
        <v>0</v>
      </c>
      <c r="D132" s="983">
        <f>SUM(D128+D131)</f>
        <v>0</v>
      </c>
      <c r="E132" s="983">
        <f t="shared" ref="E132:K132" si="62">SUM(E128+E131)</f>
        <v>0</v>
      </c>
      <c r="F132" s="983">
        <f t="shared" si="62"/>
        <v>0</v>
      </c>
      <c r="G132" s="983">
        <f t="shared" si="62"/>
        <v>0</v>
      </c>
      <c r="H132" s="983">
        <f t="shared" si="62"/>
        <v>0</v>
      </c>
      <c r="I132" s="983">
        <f t="shared" si="62"/>
        <v>0</v>
      </c>
      <c r="J132" s="983">
        <f t="shared" si="62"/>
        <v>0</v>
      </c>
      <c r="K132" s="983">
        <f t="shared" si="62"/>
        <v>0</v>
      </c>
      <c r="L132" s="985">
        <f t="shared" si="56"/>
        <v>0</v>
      </c>
      <c r="M132" s="985">
        <f>SUM(M128+M131)</f>
        <v>0</v>
      </c>
      <c r="N132" s="985">
        <f>SUM(N128+N131)</f>
        <v>0</v>
      </c>
    </row>
    <row r="133" spans="1:14" ht="12.95">
      <c r="A133" s="359" t="s">
        <v>388</v>
      </c>
      <c r="B133" s="1" t="s">
        <v>389</v>
      </c>
      <c r="C133" s="1000">
        <v>0</v>
      </c>
      <c r="D133" s="994">
        <v>0</v>
      </c>
      <c r="E133" s="994">
        <v>0</v>
      </c>
      <c r="F133" s="994">
        <v>0</v>
      </c>
      <c r="G133" s="994">
        <v>0</v>
      </c>
      <c r="H133" s="994">
        <v>0</v>
      </c>
      <c r="I133" s="994">
        <v>0</v>
      </c>
      <c r="J133" s="994">
        <v>0</v>
      </c>
      <c r="K133" s="995">
        <v>0</v>
      </c>
      <c r="L133" s="962">
        <f t="shared" si="56"/>
        <v>0</v>
      </c>
      <c r="M133" s="973">
        <v>0</v>
      </c>
      <c r="N133" s="962">
        <f t="shared" ref="N133:N134" si="63">+L133+M133</f>
        <v>0</v>
      </c>
    </row>
    <row r="134" spans="1:14" ht="12.95">
      <c r="A134" s="359" t="s">
        <v>390</v>
      </c>
      <c r="B134" s="1" t="s">
        <v>391</v>
      </c>
      <c r="C134" s="1000">
        <v>0</v>
      </c>
      <c r="D134" s="994">
        <v>0</v>
      </c>
      <c r="E134" s="994">
        <v>0</v>
      </c>
      <c r="F134" s="994">
        <v>0</v>
      </c>
      <c r="G134" s="994">
        <v>0</v>
      </c>
      <c r="H134" s="994">
        <v>0</v>
      </c>
      <c r="I134" s="994">
        <v>0</v>
      </c>
      <c r="J134" s="994">
        <v>0</v>
      </c>
      <c r="K134" s="995">
        <v>0</v>
      </c>
      <c r="L134" s="962">
        <f t="shared" si="56"/>
        <v>0</v>
      </c>
      <c r="M134" s="973">
        <v>0</v>
      </c>
      <c r="N134" s="962">
        <f t="shared" si="63"/>
        <v>0</v>
      </c>
    </row>
    <row r="135" spans="1:14" ht="13.5" thickBot="1">
      <c r="A135" s="359"/>
      <c r="B135" s="1"/>
      <c r="C135" s="1010"/>
      <c r="D135" s="975"/>
      <c r="E135" s="975"/>
      <c r="F135" s="975"/>
      <c r="G135" s="975"/>
      <c r="H135" s="975"/>
      <c r="I135" s="975"/>
      <c r="J135" s="975"/>
      <c r="K135" s="1011"/>
      <c r="L135" s="1012"/>
      <c r="M135" s="977"/>
      <c r="N135" s="1012"/>
    </row>
    <row r="136" spans="1:14" ht="13.5" thickBot="1">
      <c r="A136" s="414">
        <v>99999</v>
      </c>
      <c r="B136" s="452" t="s">
        <v>392</v>
      </c>
      <c r="C136" s="1001">
        <f>SUM(C132-C133-C134)</f>
        <v>0</v>
      </c>
      <c r="D136" s="964">
        <f>SUM(D132-D133-D134)</f>
        <v>0</v>
      </c>
      <c r="E136" s="964">
        <f t="shared" ref="E136:K136" si="64">SUM(E132-E133-E134)</f>
        <v>0</v>
      </c>
      <c r="F136" s="964">
        <f t="shared" si="64"/>
        <v>0</v>
      </c>
      <c r="G136" s="964">
        <f t="shared" si="64"/>
        <v>0</v>
      </c>
      <c r="H136" s="964">
        <f t="shared" si="64"/>
        <v>0</v>
      </c>
      <c r="I136" s="964">
        <f t="shared" si="64"/>
        <v>0</v>
      </c>
      <c r="J136" s="964">
        <f t="shared" si="64"/>
        <v>0</v>
      </c>
      <c r="K136" s="1002">
        <f t="shared" si="64"/>
        <v>0</v>
      </c>
      <c r="L136" s="974">
        <f>SUM(L132-L133-L134)</f>
        <v>0</v>
      </c>
      <c r="M136" s="965">
        <f>SUM(M132-M133-M134)</f>
        <v>0</v>
      </c>
      <c r="N136" s="974">
        <f>SUM(N132-N133-N134)</f>
        <v>0</v>
      </c>
    </row>
    <row r="137" spans="1:14" ht="12.95">
      <c r="A137" s="194"/>
      <c r="B137" s="2"/>
      <c r="C137" s="1020"/>
      <c r="D137" s="988"/>
      <c r="E137" s="988"/>
      <c r="F137" s="988"/>
      <c r="G137" s="988"/>
      <c r="H137" s="988"/>
      <c r="I137" s="988"/>
      <c r="J137" s="988"/>
      <c r="K137" s="1021"/>
      <c r="L137" s="1022"/>
      <c r="M137" s="990"/>
      <c r="N137" s="1022"/>
    </row>
    <row r="138" spans="1:14" ht="12.95">
      <c r="A138" s="43" t="s">
        <v>393</v>
      </c>
      <c r="B138" s="1" t="s">
        <v>394</v>
      </c>
      <c r="C138" s="1023">
        <v>0</v>
      </c>
      <c r="D138" s="991">
        <v>0</v>
      </c>
      <c r="E138" s="991">
        <v>0</v>
      </c>
      <c r="F138" s="991">
        <v>0</v>
      </c>
      <c r="G138" s="991">
        <v>0</v>
      </c>
      <c r="H138" s="991">
        <v>0</v>
      </c>
      <c r="I138" s="991">
        <v>0</v>
      </c>
      <c r="J138" s="991">
        <v>0</v>
      </c>
      <c r="K138" s="1024">
        <v>0</v>
      </c>
      <c r="L138" s="962">
        <f>SUM(C138:K138)</f>
        <v>0</v>
      </c>
      <c r="M138" s="1024">
        <v>0</v>
      </c>
      <c r="N138" s="962">
        <f t="shared" ref="N138:N141" si="65">+L138+M138</f>
        <v>0</v>
      </c>
    </row>
    <row r="139" spans="1:14" ht="12.95">
      <c r="A139" s="43" t="s">
        <v>395</v>
      </c>
      <c r="B139" s="1" t="s">
        <v>396</v>
      </c>
      <c r="C139" s="1023">
        <v>0</v>
      </c>
      <c r="D139" s="991">
        <v>0</v>
      </c>
      <c r="E139" s="991">
        <v>0</v>
      </c>
      <c r="F139" s="991">
        <v>0</v>
      </c>
      <c r="G139" s="991">
        <v>0</v>
      </c>
      <c r="H139" s="991">
        <v>0</v>
      </c>
      <c r="I139" s="991">
        <v>0</v>
      </c>
      <c r="J139" s="991">
        <v>0</v>
      </c>
      <c r="K139" s="1024">
        <v>0</v>
      </c>
      <c r="L139" s="962">
        <f t="shared" ref="L139:L141" si="66">SUM(C139:K139)</f>
        <v>0</v>
      </c>
      <c r="M139" s="1024">
        <v>0</v>
      </c>
      <c r="N139" s="962">
        <f t="shared" si="65"/>
        <v>0</v>
      </c>
    </row>
    <row r="140" spans="1:14" ht="12.95">
      <c r="A140" s="259" t="s">
        <v>397</v>
      </c>
      <c r="B140" s="27" t="s">
        <v>398</v>
      </c>
      <c r="C140" s="1023">
        <v>0</v>
      </c>
      <c r="D140" s="991">
        <v>0</v>
      </c>
      <c r="E140" s="991">
        <v>0</v>
      </c>
      <c r="F140" s="991">
        <v>0</v>
      </c>
      <c r="G140" s="991">
        <v>0</v>
      </c>
      <c r="H140" s="991">
        <v>0</v>
      </c>
      <c r="I140" s="991">
        <v>0</v>
      </c>
      <c r="J140" s="991">
        <v>0</v>
      </c>
      <c r="K140" s="1024">
        <v>0</v>
      </c>
      <c r="L140" s="962">
        <f t="shared" si="66"/>
        <v>0</v>
      </c>
      <c r="M140" s="1024">
        <v>0</v>
      </c>
      <c r="N140" s="962">
        <f t="shared" si="65"/>
        <v>0</v>
      </c>
    </row>
    <row r="141" spans="1:14" ht="12.95">
      <c r="A141" s="259" t="s">
        <v>399</v>
      </c>
      <c r="B141" s="27" t="s">
        <v>400</v>
      </c>
      <c r="C141" s="1023">
        <v>0</v>
      </c>
      <c r="D141" s="991">
        <v>0</v>
      </c>
      <c r="E141" s="991">
        <v>0</v>
      </c>
      <c r="F141" s="991">
        <v>0</v>
      </c>
      <c r="G141" s="991">
        <v>0</v>
      </c>
      <c r="H141" s="991">
        <v>0</v>
      </c>
      <c r="I141" s="991">
        <v>0</v>
      </c>
      <c r="J141" s="991">
        <v>0</v>
      </c>
      <c r="K141" s="1024">
        <v>0</v>
      </c>
      <c r="L141" s="962">
        <f t="shared" si="66"/>
        <v>0</v>
      </c>
      <c r="M141" s="1024">
        <v>0</v>
      </c>
      <c r="N141" s="962">
        <f t="shared" si="65"/>
        <v>0</v>
      </c>
    </row>
    <row r="142" spans="1:14" ht="13.5" thickBot="1">
      <c r="A142" s="43"/>
      <c r="B142" s="1"/>
      <c r="C142" s="1023"/>
      <c r="D142" s="991"/>
      <c r="E142" s="991"/>
      <c r="F142" s="991"/>
      <c r="G142" s="991"/>
      <c r="H142" s="991"/>
      <c r="I142" s="988"/>
      <c r="J142" s="988"/>
      <c r="K142" s="1021"/>
      <c r="L142" s="1022"/>
      <c r="M142" s="990"/>
      <c r="N142" s="1022"/>
    </row>
    <row r="143" spans="1:14" s="27" customFormat="1" ht="13.5" thickBot="1">
      <c r="A143" s="414">
        <v>999999</v>
      </c>
      <c r="B143" s="346" t="s">
        <v>839</v>
      </c>
      <c r="C143" s="1016">
        <f>+C136-C138-C139-C140-C141</f>
        <v>0</v>
      </c>
      <c r="D143" s="980">
        <f>+D136-D138-D139-D140-D141</f>
        <v>0</v>
      </c>
      <c r="E143" s="980">
        <f t="shared" ref="E143:M143" si="67">+E136-E138-E139-E140-E141</f>
        <v>0</v>
      </c>
      <c r="F143" s="980">
        <f t="shared" si="67"/>
        <v>0</v>
      </c>
      <c r="G143" s="980">
        <f t="shared" si="67"/>
        <v>0</v>
      </c>
      <c r="H143" s="980">
        <f t="shared" si="67"/>
        <v>0</v>
      </c>
      <c r="I143" s="980">
        <f t="shared" si="67"/>
        <v>0</v>
      </c>
      <c r="J143" s="980">
        <f t="shared" si="67"/>
        <v>0</v>
      </c>
      <c r="K143" s="1017">
        <f t="shared" si="67"/>
        <v>0</v>
      </c>
      <c r="L143" s="1246">
        <f t="shared" si="67"/>
        <v>0</v>
      </c>
      <c r="M143" s="1246">
        <f t="shared" si="67"/>
        <v>0</v>
      </c>
      <c r="N143" s="1246">
        <f>+N136-N138-N139-N140-N141</f>
        <v>0</v>
      </c>
    </row>
    <row r="144" spans="1:14" s="27" customFormat="1">
      <c r="C144" s="158"/>
      <c r="D144" s="158"/>
      <c r="E144" s="158"/>
      <c r="G144" s="158"/>
      <c r="H144" s="158"/>
      <c r="I144" s="158"/>
      <c r="J144" s="158"/>
      <c r="K144" s="158"/>
      <c r="L144" s="158"/>
      <c r="M144" s="158"/>
      <c r="N144" s="158"/>
    </row>
    <row r="145" spans="1:14" s="27" customFormat="1">
      <c r="C145" s="158"/>
      <c r="D145" s="158"/>
      <c r="E145" s="158"/>
      <c r="G145" s="158"/>
      <c r="H145" s="158"/>
      <c r="I145" s="158"/>
      <c r="J145" s="158"/>
      <c r="K145" s="158"/>
      <c r="L145" s="158"/>
      <c r="M145" s="158"/>
      <c r="N145" s="158"/>
    </row>
    <row r="146" spans="1:14" s="27" customFormat="1">
      <c r="C146" s="158"/>
      <c r="D146" s="158"/>
      <c r="E146" s="158"/>
      <c r="G146" s="158"/>
      <c r="H146" s="158"/>
      <c r="I146" s="158"/>
      <c r="J146" s="158"/>
      <c r="K146" s="158"/>
      <c r="L146" s="158"/>
      <c r="M146" s="158"/>
      <c r="N146" s="158"/>
    </row>
    <row r="147" spans="1:14" s="27" customFormat="1">
      <c r="A147" s="27" t="s">
        <v>559</v>
      </c>
      <c r="C147" s="158"/>
      <c r="D147" s="158"/>
      <c r="E147" s="158"/>
      <c r="G147" s="158"/>
      <c r="H147" s="158"/>
      <c r="I147" s="158"/>
      <c r="J147" s="158"/>
      <c r="K147" s="158"/>
      <c r="L147" s="158"/>
      <c r="M147" s="158"/>
      <c r="N147" s="158"/>
    </row>
    <row r="151" spans="1:14" s="27" customFormat="1">
      <c r="C151" s="158"/>
      <c r="D151" s="158"/>
      <c r="E151" s="158"/>
      <c r="G151" s="158"/>
      <c r="H151" s="158"/>
      <c r="I151" s="158"/>
      <c r="J151" s="158"/>
      <c r="K151" s="158"/>
      <c r="L151" s="158"/>
      <c r="M151" s="158"/>
      <c r="N151" s="158"/>
    </row>
    <row r="152" spans="1:14" s="27" customFormat="1">
      <c r="C152" s="158"/>
      <c r="D152" s="158"/>
      <c r="E152" s="158"/>
      <c r="G152" s="158"/>
      <c r="H152" s="158"/>
      <c r="I152" s="158"/>
      <c r="J152" s="158"/>
      <c r="K152" s="158"/>
      <c r="L152" s="158"/>
      <c r="M152" s="158"/>
      <c r="N152" s="158"/>
    </row>
    <row r="153" spans="1:14" s="27" customFormat="1">
      <c r="C153" s="158"/>
      <c r="D153" s="158"/>
      <c r="E153" s="158"/>
      <c r="G153" s="158"/>
      <c r="H153" s="158"/>
      <c r="I153" s="158"/>
      <c r="J153" s="158"/>
      <c r="K153" s="158"/>
      <c r="L153" s="158"/>
      <c r="M153" s="158"/>
      <c r="N153" s="158"/>
    </row>
  </sheetData>
  <pageMargins left="0.7" right="0.7" top="0.75" bottom="0.75" header="0.3" footer="0.3"/>
  <pageSetup orientation="portrait" horizontalDpi="1200" verticalDpi="1200" r:id="rId1"/>
  <ignoredErrors>
    <ignoredError sqref="L129:N141 L88:N88 L90:N90" formula="1"/>
    <ignoredError sqref="L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044-4E94-4839-8900-20C2B9B10046}">
  <dimension ref="A1:N153"/>
  <sheetViews>
    <sheetView showGridLines="0" topLeftCell="C118" workbookViewId="0">
      <selection activeCell="I151" sqref="I151"/>
    </sheetView>
  </sheetViews>
  <sheetFormatPr defaultColWidth="9.140625" defaultRowHeight="12.6"/>
  <cols>
    <col min="1" max="1" width="17" style="27" bestFit="1" customWidth="1"/>
    <col min="2" max="2" width="64.140625" style="27" bestFit="1" customWidth="1"/>
    <col min="3" max="5" width="20.7109375" style="158" customWidth="1"/>
    <col min="6" max="6" width="20.7109375" style="27" customWidth="1"/>
    <col min="7" max="14" width="20.7109375" style="158" customWidth="1"/>
    <col min="15" max="16384" width="9.140625" style="158"/>
  </cols>
  <sheetData>
    <row r="1" spans="1:14" ht="14.45" thickBot="1">
      <c r="A1" s="717" t="s">
        <v>830</v>
      </c>
      <c r="B1" s="711"/>
      <c r="C1" s="149"/>
      <c r="D1" s="149"/>
      <c r="E1" s="149"/>
      <c r="F1" s="149"/>
      <c r="G1" s="149"/>
      <c r="H1" s="150"/>
      <c r="I1" s="150"/>
      <c r="J1" s="150"/>
      <c r="K1" s="150"/>
      <c r="L1" s="149"/>
      <c r="M1" s="149"/>
      <c r="N1" s="149"/>
    </row>
    <row r="2" spans="1:14" ht="12.95">
      <c r="A2" s="51" t="s">
        <v>36</v>
      </c>
      <c r="B2" s="15" t="str">
        <f>'FS-Balance Sheet C-1'!B4</f>
        <v>Arizona Complete Health</v>
      </c>
      <c r="C2" s="151"/>
      <c r="D2" s="152"/>
      <c r="E2" s="152"/>
      <c r="F2" s="152"/>
      <c r="G2" s="152"/>
      <c r="H2" s="152"/>
      <c r="I2" s="152"/>
      <c r="J2" s="152"/>
      <c r="K2" s="152"/>
      <c r="L2" s="153"/>
      <c r="M2" s="152"/>
      <c r="N2" s="154"/>
    </row>
    <row r="3" spans="1:14" ht="13.5" thickBot="1">
      <c r="A3" s="51" t="s">
        <v>659</v>
      </c>
      <c r="B3" s="566" t="str">
        <f>'FS-Balance Sheet C-1'!B5</f>
        <v>mm/dd/yyyy</v>
      </c>
      <c r="C3" s="645"/>
      <c r="D3" s="152"/>
      <c r="E3" s="152"/>
      <c r="F3" s="152"/>
      <c r="G3" s="152"/>
      <c r="H3" s="152"/>
      <c r="I3" s="152"/>
      <c r="J3" s="152"/>
      <c r="K3" s="152"/>
      <c r="L3" s="153"/>
      <c r="M3" s="152"/>
      <c r="N3" s="153"/>
    </row>
    <row r="4" spans="1:14" s="27" customFormat="1" ht="26.45" thickBot="1">
      <c r="A4" s="712"/>
      <c r="B4" s="713" t="s">
        <v>840</v>
      </c>
      <c r="C4" s="714" t="s">
        <v>841</v>
      </c>
      <c r="D4" s="714" t="s">
        <v>842</v>
      </c>
      <c r="E4" s="714" t="s">
        <v>843</v>
      </c>
      <c r="F4" s="714" t="s">
        <v>844</v>
      </c>
      <c r="G4" s="714" t="s">
        <v>845</v>
      </c>
      <c r="H4" s="714" t="s">
        <v>846</v>
      </c>
      <c r="I4" s="714" t="s">
        <v>847</v>
      </c>
      <c r="J4" s="714" t="s">
        <v>848</v>
      </c>
      <c r="K4" s="715" t="s">
        <v>849</v>
      </c>
      <c r="L4" s="714" t="s">
        <v>850</v>
      </c>
      <c r="M4" s="714" t="s">
        <v>851</v>
      </c>
      <c r="N4" s="716" t="s">
        <v>852</v>
      </c>
    </row>
    <row r="5" spans="1:14" ht="12.95">
      <c r="A5" s="142"/>
      <c r="B5" s="189" t="s">
        <v>853</v>
      </c>
      <c r="C5" s="439"/>
      <c r="D5" s="440"/>
      <c r="E5" s="440"/>
      <c r="F5" s="438"/>
      <c r="G5" s="440"/>
      <c r="H5" s="440"/>
      <c r="I5" s="440"/>
      <c r="J5" s="440"/>
      <c r="K5" s="441"/>
      <c r="L5" s="899"/>
      <c r="M5" s="442"/>
      <c r="N5" s="899"/>
    </row>
    <row r="6" spans="1:14" ht="12.95">
      <c r="A6" s="142"/>
      <c r="B6" s="155" t="s">
        <v>407</v>
      </c>
      <c r="C6" s="443"/>
      <c r="D6" s="444"/>
      <c r="E6" s="444"/>
      <c r="F6" s="193"/>
      <c r="G6" s="444"/>
      <c r="H6" s="444"/>
      <c r="I6" s="444"/>
      <c r="J6" s="444"/>
      <c r="K6" s="441"/>
      <c r="L6" s="899"/>
      <c r="M6" s="442"/>
      <c r="N6" s="899"/>
    </row>
    <row r="7" spans="1:14" s="157" customFormat="1" ht="12.95">
      <c r="A7" s="156"/>
      <c r="B7" s="445"/>
      <c r="C7" s="446"/>
      <c r="D7" s="326"/>
      <c r="E7" s="326"/>
      <c r="F7" s="280"/>
      <c r="G7" s="326"/>
      <c r="H7" s="326"/>
      <c r="I7" s="326"/>
      <c r="J7" s="326"/>
      <c r="K7" s="447"/>
      <c r="L7" s="900"/>
      <c r="M7" s="448"/>
      <c r="N7" s="900"/>
    </row>
    <row r="8" spans="1:14" s="157" customFormat="1" ht="12.95">
      <c r="A8" s="156"/>
      <c r="B8" s="445"/>
      <c r="C8" s="449"/>
      <c r="D8" s="450"/>
      <c r="E8" s="450"/>
      <c r="F8" s="282"/>
      <c r="G8" s="450"/>
      <c r="H8" s="450"/>
      <c r="I8" s="450"/>
      <c r="J8" s="450"/>
      <c r="K8" s="451"/>
      <c r="L8" s="900"/>
      <c r="M8" s="448"/>
      <c r="N8" s="900"/>
    </row>
    <row r="9" spans="1:14" ht="12.95">
      <c r="A9" s="194" t="s">
        <v>185</v>
      </c>
      <c r="B9" s="2" t="s">
        <v>186</v>
      </c>
      <c r="C9" s="992">
        <v>0</v>
      </c>
      <c r="D9" s="993">
        <v>0</v>
      </c>
      <c r="E9" s="994">
        <v>0</v>
      </c>
      <c r="F9" s="994">
        <v>0</v>
      </c>
      <c r="G9" s="994">
        <v>0</v>
      </c>
      <c r="H9" s="994">
        <v>0</v>
      </c>
      <c r="I9" s="994">
        <v>0</v>
      </c>
      <c r="J9" s="994">
        <v>0</v>
      </c>
      <c r="K9" s="995">
        <v>0</v>
      </c>
      <c r="L9" s="996">
        <f>SUM(C9:J9)</f>
        <v>0</v>
      </c>
      <c r="M9" s="997">
        <v>0</v>
      </c>
      <c r="N9" s="996">
        <f>+L9+M9</f>
        <v>0</v>
      </c>
    </row>
    <row r="10" spans="1:14" ht="12.95">
      <c r="A10" s="43"/>
      <c r="B10" s="408" t="s">
        <v>187</v>
      </c>
      <c r="C10" s="998"/>
      <c r="D10" s="961"/>
      <c r="E10" s="961"/>
      <c r="F10" s="961"/>
      <c r="G10" s="961"/>
      <c r="H10" s="961"/>
      <c r="I10" s="961"/>
      <c r="J10" s="961"/>
      <c r="K10" s="999"/>
      <c r="L10" s="962"/>
      <c r="M10" s="963"/>
      <c r="N10" s="962"/>
    </row>
    <row r="11" spans="1:14" ht="12.95">
      <c r="A11" s="43" t="s">
        <v>188</v>
      </c>
      <c r="B11" s="1" t="s">
        <v>189</v>
      </c>
      <c r="C11" s="1000">
        <v>0</v>
      </c>
      <c r="D11" s="994">
        <v>0</v>
      </c>
      <c r="E11" s="994">
        <v>0</v>
      </c>
      <c r="F11" s="994">
        <v>0</v>
      </c>
      <c r="G11" s="994">
        <v>0</v>
      </c>
      <c r="H11" s="994">
        <v>0</v>
      </c>
      <c r="I11" s="994">
        <v>0</v>
      </c>
      <c r="J11" s="994">
        <v>0</v>
      </c>
      <c r="K11" s="995">
        <v>0</v>
      </c>
      <c r="L11" s="962">
        <f>SUM(C11:K11)</f>
        <v>0</v>
      </c>
      <c r="M11" s="973">
        <v>0</v>
      </c>
      <c r="N11" s="962">
        <f t="shared" ref="N11:N19" si="0">+L11+M11</f>
        <v>0</v>
      </c>
    </row>
    <row r="12" spans="1:14" ht="12.95">
      <c r="A12" s="43" t="s">
        <v>190</v>
      </c>
      <c r="B12" s="1" t="s">
        <v>191</v>
      </c>
      <c r="C12" s="1000">
        <v>0</v>
      </c>
      <c r="D12" s="994">
        <v>0</v>
      </c>
      <c r="E12" s="994">
        <v>0</v>
      </c>
      <c r="F12" s="994">
        <v>0</v>
      </c>
      <c r="G12" s="994">
        <v>0</v>
      </c>
      <c r="H12" s="994">
        <v>0</v>
      </c>
      <c r="I12" s="994">
        <v>0</v>
      </c>
      <c r="J12" s="994">
        <v>0</v>
      </c>
      <c r="K12" s="995">
        <v>0</v>
      </c>
      <c r="L12" s="962">
        <f t="shared" ref="L12:L18" si="1">SUM(C12:K12)</f>
        <v>0</v>
      </c>
      <c r="M12" s="973">
        <v>0</v>
      </c>
      <c r="N12" s="962">
        <f t="shared" si="0"/>
        <v>0</v>
      </c>
    </row>
    <row r="13" spans="1:14" ht="12.95">
      <c r="A13" s="43" t="s">
        <v>192</v>
      </c>
      <c r="B13" s="1" t="s">
        <v>193</v>
      </c>
      <c r="C13" s="1000">
        <v>0</v>
      </c>
      <c r="D13" s="994">
        <v>0</v>
      </c>
      <c r="E13" s="994">
        <v>0</v>
      </c>
      <c r="F13" s="994">
        <v>0</v>
      </c>
      <c r="G13" s="994">
        <v>0</v>
      </c>
      <c r="H13" s="994">
        <v>0</v>
      </c>
      <c r="I13" s="994">
        <v>0</v>
      </c>
      <c r="J13" s="994">
        <v>0</v>
      </c>
      <c r="K13" s="995">
        <v>0</v>
      </c>
      <c r="L13" s="962">
        <f t="shared" si="1"/>
        <v>0</v>
      </c>
      <c r="M13" s="973">
        <v>0</v>
      </c>
      <c r="N13" s="962">
        <f t="shared" si="0"/>
        <v>0</v>
      </c>
    </row>
    <row r="14" spans="1:14" ht="12.95">
      <c r="A14" s="43" t="s">
        <v>194</v>
      </c>
      <c r="B14" s="1" t="s">
        <v>195</v>
      </c>
      <c r="C14" s="1000">
        <v>0</v>
      </c>
      <c r="D14" s="994">
        <v>0</v>
      </c>
      <c r="E14" s="994">
        <v>0</v>
      </c>
      <c r="F14" s="994">
        <v>0</v>
      </c>
      <c r="G14" s="994">
        <v>0</v>
      </c>
      <c r="H14" s="994">
        <v>0</v>
      </c>
      <c r="I14" s="994">
        <v>0</v>
      </c>
      <c r="J14" s="994">
        <v>0</v>
      </c>
      <c r="K14" s="995">
        <v>0</v>
      </c>
      <c r="L14" s="962">
        <f t="shared" si="1"/>
        <v>0</v>
      </c>
      <c r="M14" s="973">
        <v>0</v>
      </c>
      <c r="N14" s="962">
        <f t="shared" si="0"/>
        <v>0</v>
      </c>
    </row>
    <row r="15" spans="1:14" ht="12.95">
      <c r="A15" s="43" t="s">
        <v>196</v>
      </c>
      <c r="B15" s="1" t="s">
        <v>197</v>
      </c>
      <c r="C15" s="1000">
        <v>0</v>
      </c>
      <c r="D15" s="994">
        <v>0</v>
      </c>
      <c r="E15" s="994">
        <v>0</v>
      </c>
      <c r="F15" s="994">
        <v>0</v>
      </c>
      <c r="G15" s="994">
        <v>0</v>
      </c>
      <c r="H15" s="994">
        <v>0</v>
      </c>
      <c r="I15" s="994">
        <v>0</v>
      </c>
      <c r="J15" s="994">
        <v>0</v>
      </c>
      <c r="K15" s="995">
        <v>0</v>
      </c>
      <c r="L15" s="962">
        <f t="shared" si="1"/>
        <v>0</v>
      </c>
      <c r="M15" s="973">
        <v>0</v>
      </c>
      <c r="N15" s="962">
        <f t="shared" si="0"/>
        <v>0</v>
      </c>
    </row>
    <row r="16" spans="1:14" ht="12.95">
      <c r="A16" s="43" t="s">
        <v>198</v>
      </c>
      <c r="B16" s="1" t="s">
        <v>199</v>
      </c>
      <c r="C16" s="1000">
        <v>0</v>
      </c>
      <c r="D16" s="994">
        <v>0</v>
      </c>
      <c r="E16" s="994">
        <v>0</v>
      </c>
      <c r="F16" s="994">
        <v>0</v>
      </c>
      <c r="G16" s="994">
        <v>0</v>
      </c>
      <c r="H16" s="994">
        <v>0</v>
      </c>
      <c r="I16" s="994">
        <v>0</v>
      </c>
      <c r="J16" s="994">
        <v>0</v>
      </c>
      <c r="K16" s="995">
        <v>0</v>
      </c>
      <c r="L16" s="962">
        <f t="shared" ref="L16:L17" si="2">SUM(C16:K16)</f>
        <v>0</v>
      </c>
      <c r="M16" s="973">
        <v>0</v>
      </c>
      <c r="N16" s="962">
        <f t="shared" ref="N16:N17" si="3">+L16+M16</f>
        <v>0</v>
      </c>
    </row>
    <row r="17" spans="1:14" ht="12.95">
      <c r="A17" s="43" t="s">
        <v>200</v>
      </c>
      <c r="B17" s="1" t="s">
        <v>201</v>
      </c>
      <c r="C17" s="1000">
        <v>0</v>
      </c>
      <c r="D17" s="994">
        <v>0</v>
      </c>
      <c r="E17" s="994">
        <v>0</v>
      </c>
      <c r="F17" s="994">
        <v>0</v>
      </c>
      <c r="G17" s="994">
        <v>0</v>
      </c>
      <c r="H17" s="994">
        <v>0</v>
      </c>
      <c r="I17" s="994">
        <v>0</v>
      </c>
      <c r="J17" s="994">
        <v>0</v>
      </c>
      <c r="K17" s="995">
        <v>0</v>
      </c>
      <c r="L17" s="962">
        <f t="shared" si="2"/>
        <v>0</v>
      </c>
      <c r="M17" s="973">
        <v>0</v>
      </c>
      <c r="N17" s="962">
        <f t="shared" si="3"/>
        <v>0</v>
      </c>
    </row>
    <row r="18" spans="1:14" ht="12.95">
      <c r="A18" s="43" t="s">
        <v>202</v>
      </c>
      <c r="B18" s="1" t="s">
        <v>203</v>
      </c>
      <c r="C18" s="1000">
        <v>0</v>
      </c>
      <c r="D18" s="994">
        <v>0</v>
      </c>
      <c r="E18" s="994">
        <v>0</v>
      </c>
      <c r="F18" s="994">
        <v>0</v>
      </c>
      <c r="G18" s="994">
        <v>0</v>
      </c>
      <c r="H18" s="994">
        <v>0</v>
      </c>
      <c r="I18" s="994">
        <v>0</v>
      </c>
      <c r="J18" s="994">
        <v>0</v>
      </c>
      <c r="K18" s="995">
        <v>0</v>
      </c>
      <c r="L18" s="962">
        <f t="shared" si="1"/>
        <v>0</v>
      </c>
      <c r="M18" s="973">
        <v>0</v>
      </c>
      <c r="N18" s="962">
        <f t="shared" si="0"/>
        <v>0</v>
      </c>
    </row>
    <row r="19" spans="1:14" ht="13.5" thickBot="1">
      <c r="A19" s="43" t="s">
        <v>204</v>
      </c>
      <c r="B19" s="1" t="s">
        <v>205</v>
      </c>
      <c r="C19" s="1000">
        <v>0</v>
      </c>
      <c r="D19" s="994">
        <v>0</v>
      </c>
      <c r="E19" s="994">
        <v>0</v>
      </c>
      <c r="F19" s="994">
        <v>0</v>
      </c>
      <c r="G19" s="994">
        <v>0</v>
      </c>
      <c r="H19" s="994">
        <v>0</v>
      </c>
      <c r="I19" s="994">
        <v>0</v>
      </c>
      <c r="J19" s="994">
        <v>0</v>
      </c>
      <c r="K19" s="995">
        <v>0</v>
      </c>
      <c r="L19" s="962">
        <f>SUM(C19:K19)</f>
        <v>0</v>
      </c>
      <c r="M19" s="973">
        <v>0</v>
      </c>
      <c r="N19" s="962">
        <f t="shared" si="0"/>
        <v>0</v>
      </c>
    </row>
    <row r="20" spans="1:14" ht="13.5" thickBot="1">
      <c r="A20" s="414">
        <v>49999</v>
      </c>
      <c r="B20" s="452" t="s">
        <v>206</v>
      </c>
      <c r="C20" s="1001">
        <f>SUM(C11:C19)</f>
        <v>0</v>
      </c>
      <c r="D20" s="964">
        <f t="shared" ref="D20:K20" si="4">SUM(D11:D19)</f>
        <v>0</v>
      </c>
      <c r="E20" s="964">
        <f t="shared" si="4"/>
        <v>0</v>
      </c>
      <c r="F20" s="964">
        <f t="shared" si="4"/>
        <v>0</v>
      </c>
      <c r="G20" s="964">
        <f t="shared" si="4"/>
        <v>0</v>
      </c>
      <c r="H20" s="964">
        <f t="shared" si="4"/>
        <v>0</v>
      </c>
      <c r="I20" s="964">
        <f t="shared" si="4"/>
        <v>0</v>
      </c>
      <c r="J20" s="964">
        <f t="shared" si="4"/>
        <v>0</v>
      </c>
      <c r="K20" s="1002">
        <f t="shared" si="4"/>
        <v>0</v>
      </c>
      <c r="L20" s="965">
        <f>SUM(L11:L19)</f>
        <v>0</v>
      </c>
      <c r="M20" s="965">
        <f>SUM(M11:M19)</f>
        <v>0</v>
      </c>
      <c r="N20" s="965">
        <f>SUM(N11:N19)</f>
        <v>0</v>
      </c>
    </row>
    <row r="21" spans="1:14" ht="12.95">
      <c r="A21" s="43"/>
      <c r="B21" s="408" t="s">
        <v>207</v>
      </c>
      <c r="C21" s="1003"/>
      <c r="D21" s="966"/>
      <c r="E21" s="966"/>
      <c r="F21" s="961"/>
      <c r="G21" s="966"/>
      <c r="H21" s="966"/>
      <c r="I21" s="966"/>
      <c r="J21" s="966"/>
      <c r="K21" s="1004"/>
      <c r="L21" s="962"/>
      <c r="M21" s="963"/>
      <c r="N21" s="962"/>
    </row>
    <row r="22" spans="1:14" ht="12.95">
      <c r="A22" s="43"/>
      <c r="B22" s="453"/>
      <c r="C22" s="1003"/>
      <c r="D22" s="966"/>
      <c r="E22" s="966"/>
      <c r="F22" s="961"/>
      <c r="G22" s="966"/>
      <c r="H22" s="966"/>
      <c r="I22" s="966"/>
      <c r="J22" s="966"/>
      <c r="K22" s="1004"/>
      <c r="L22" s="962"/>
      <c r="M22" s="963"/>
      <c r="N22" s="962"/>
    </row>
    <row r="23" spans="1:14" ht="12.95">
      <c r="A23" s="43"/>
      <c r="B23" s="1" t="s">
        <v>208</v>
      </c>
      <c r="C23" s="1003"/>
      <c r="D23" s="966"/>
      <c r="E23" s="966"/>
      <c r="F23" s="961"/>
      <c r="G23" s="966"/>
      <c r="H23" s="966"/>
      <c r="I23" s="966"/>
      <c r="J23" s="966"/>
      <c r="K23" s="1004"/>
      <c r="L23" s="962"/>
      <c r="M23" s="963"/>
      <c r="N23" s="962"/>
    </row>
    <row r="24" spans="1:14" ht="13.5" thickBot="1">
      <c r="A24" s="43" t="s">
        <v>209</v>
      </c>
      <c r="B24" s="1" t="s">
        <v>210</v>
      </c>
      <c r="C24" s="1000">
        <v>0</v>
      </c>
      <c r="D24" s="994">
        <v>0</v>
      </c>
      <c r="E24" s="994">
        <v>0</v>
      </c>
      <c r="F24" s="994">
        <v>0</v>
      </c>
      <c r="G24" s="994">
        <v>0</v>
      </c>
      <c r="H24" s="994">
        <v>0</v>
      </c>
      <c r="I24" s="994">
        <v>0</v>
      </c>
      <c r="J24" s="994">
        <v>0</v>
      </c>
      <c r="K24" s="995">
        <v>0</v>
      </c>
      <c r="L24" s="962">
        <f>SUM(C24:K24)</f>
        <v>0</v>
      </c>
      <c r="M24" s="973">
        <v>0</v>
      </c>
      <c r="N24" s="962">
        <f>+L24+M24</f>
        <v>0</v>
      </c>
    </row>
    <row r="25" spans="1:14" ht="13.5" thickBot="1">
      <c r="A25" s="414">
        <v>50199</v>
      </c>
      <c r="B25" s="452" t="s">
        <v>211</v>
      </c>
      <c r="C25" s="1001">
        <f>SUM(C24:C24)</f>
        <v>0</v>
      </c>
      <c r="D25" s="964">
        <f t="shared" ref="D25:K25" si="5">SUM(D24:D24)</f>
        <v>0</v>
      </c>
      <c r="E25" s="964">
        <f t="shared" si="5"/>
        <v>0</v>
      </c>
      <c r="F25" s="964">
        <f t="shared" si="5"/>
        <v>0</v>
      </c>
      <c r="G25" s="964">
        <f t="shared" si="5"/>
        <v>0</v>
      </c>
      <c r="H25" s="964">
        <f t="shared" si="5"/>
        <v>0</v>
      </c>
      <c r="I25" s="964">
        <f t="shared" si="5"/>
        <v>0</v>
      </c>
      <c r="J25" s="964">
        <f t="shared" si="5"/>
        <v>0</v>
      </c>
      <c r="K25" s="1002">
        <f t="shared" si="5"/>
        <v>0</v>
      </c>
      <c r="L25" s="965">
        <f>SUM(L24:L24)</f>
        <v>0</v>
      </c>
      <c r="M25" s="965">
        <f>SUM(M24:M24)</f>
        <v>0</v>
      </c>
      <c r="N25" s="965">
        <f>SUM(N24:N24)</f>
        <v>0</v>
      </c>
    </row>
    <row r="26" spans="1:14" ht="12.95">
      <c r="A26" s="43"/>
      <c r="B26" s="1" t="s">
        <v>212</v>
      </c>
      <c r="C26" s="998"/>
      <c r="D26" s="961"/>
      <c r="E26" s="961"/>
      <c r="F26" s="961"/>
      <c r="G26" s="961"/>
      <c r="H26" s="961"/>
      <c r="I26" s="961"/>
      <c r="J26" s="961"/>
      <c r="K26" s="999"/>
      <c r="L26" s="962"/>
      <c r="M26" s="592"/>
      <c r="N26" s="962"/>
    </row>
    <row r="27" spans="1:14" ht="12.95">
      <c r="A27" s="43" t="s">
        <v>213</v>
      </c>
      <c r="B27" s="1" t="s">
        <v>214</v>
      </c>
      <c r="C27" s="1000">
        <v>0</v>
      </c>
      <c r="D27" s="994">
        <v>0</v>
      </c>
      <c r="E27" s="994">
        <v>0</v>
      </c>
      <c r="F27" s="994">
        <v>0</v>
      </c>
      <c r="G27" s="994">
        <v>0</v>
      </c>
      <c r="H27" s="994">
        <v>0</v>
      </c>
      <c r="I27" s="994">
        <v>0</v>
      </c>
      <c r="J27" s="994">
        <v>0</v>
      </c>
      <c r="K27" s="995">
        <v>0</v>
      </c>
      <c r="L27" s="962">
        <f t="shared" ref="L27:L29" si="6">SUM(C27:K27)</f>
        <v>0</v>
      </c>
      <c r="M27" s="973">
        <v>0</v>
      </c>
      <c r="N27" s="962">
        <f t="shared" ref="N27:N30" si="7">+L27+M27</f>
        <v>0</v>
      </c>
    </row>
    <row r="28" spans="1:14" ht="12.95">
      <c r="A28" s="43" t="s">
        <v>215</v>
      </c>
      <c r="B28" s="1" t="s">
        <v>216</v>
      </c>
      <c r="C28" s="1000">
        <v>0</v>
      </c>
      <c r="D28" s="994">
        <v>0</v>
      </c>
      <c r="E28" s="994">
        <v>0</v>
      </c>
      <c r="F28" s="994">
        <v>0</v>
      </c>
      <c r="G28" s="994">
        <v>0</v>
      </c>
      <c r="H28" s="994">
        <v>0</v>
      </c>
      <c r="I28" s="994">
        <v>0</v>
      </c>
      <c r="J28" s="994">
        <v>0</v>
      </c>
      <c r="K28" s="995">
        <v>0</v>
      </c>
      <c r="L28" s="962">
        <f t="shared" si="6"/>
        <v>0</v>
      </c>
      <c r="M28" s="973">
        <v>0</v>
      </c>
      <c r="N28" s="962">
        <f t="shared" si="7"/>
        <v>0</v>
      </c>
    </row>
    <row r="29" spans="1:14" ht="12.95">
      <c r="A29" s="43" t="s">
        <v>217</v>
      </c>
      <c r="B29" s="1" t="s">
        <v>218</v>
      </c>
      <c r="C29" s="1000">
        <v>0</v>
      </c>
      <c r="D29" s="994">
        <v>0</v>
      </c>
      <c r="E29" s="994">
        <v>0</v>
      </c>
      <c r="F29" s="994">
        <v>0</v>
      </c>
      <c r="G29" s="994">
        <v>0</v>
      </c>
      <c r="H29" s="994">
        <v>0</v>
      </c>
      <c r="I29" s="994">
        <v>0</v>
      </c>
      <c r="J29" s="994">
        <v>0</v>
      </c>
      <c r="K29" s="995">
        <v>0</v>
      </c>
      <c r="L29" s="962">
        <f t="shared" si="6"/>
        <v>0</v>
      </c>
      <c r="M29" s="973">
        <v>0</v>
      </c>
      <c r="N29" s="962">
        <f t="shared" si="7"/>
        <v>0</v>
      </c>
    </row>
    <row r="30" spans="1:14" ht="13.5" thickBot="1">
      <c r="A30" s="43" t="s">
        <v>219</v>
      </c>
      <c r="B30" s="1" t="s">
        <v>220</v>
      </c>
      <c r="C30" s="1000">
        <v>0</v>
      </c>
      <c r="D30" s="994">
        <v>0</v>
      </c>
      <c r="E30" s="994">
        <v>0</v>
      </c>
      <c r="F30" s="994">
        <v>0</v>
      </c>
      <c r="G30" s="994">
        <v>0</v>
      </c>
      <c r="H30" s="994">
        <v>0</v>
      </c>
      <c r="I30" s="994">
        <v>0</v>
      </c>
      <c r="J30" s="994">
        <v>0</v>
      </c>
      <c r="K30" s="995">
        <v>0</v>
      </c>
      <c r="L30" s="962">
        <f>SUM(C30:K30)</f>
        <v>0</v>
      </c>
      <c r="M30" s="973">
        <v>0</v>
      </c>
      <c r="N30" s="962">
        <f t="shared" si="7"/>
        <v>0</v>
      </c>
    </row>
    <row r="31" spans="1:14" ht="13.5" thickBot="1">
      <c r="A31" s="414">
        <v>50299</v>
      </c>
      <c r="B31" s="452" t="s">
        <v>221</v>
      </c>
      <c r="C31" s="1001">
        <f>SUM(C27:C30)</f>
        <v>0</v>
      </c>
      <c r="D31" s="964">
        <f t="shared" ref="D31:K31" si="8">SUM(D27:D30)</f>
        <v>0</v>
      </c>
      <c r="E31" s="964">
        <f t="shared" si="8"/>
        <v>0</v>
      </c>
      <c r="F31" s="964">
        <f t="shared" si="8"/>
        <v>0</v>
      </c>
      <c r="G31" s="964">
        <f t="shared" si="8"/>
        <v>0</v>
      </c>
      <c r="H31" s="964">
        <f t="shared" si="8"/>
        <v>0</v>
      </c>
      <c r="I31" s="964">
        <f t="shared" si="8"/>
        <v>0</v>
      </c>
      <c r="J31" s="964">
        <f t="shared" si="8"/>
        <v>0</v>
      </c>
      <c r="K31" s="1002">
        <f t="shared" si="8"/>
        <v>0</v>
      </c>
      <c r="L31" s="965">
        <f>SUM(L27:L30)</f>
        <v>0</v>
      </c>
      <c r="M31" s="965">
        <f>SUM(M27:M30)</f>
        <v>0</v>
      </c>
      <c r="N31" s="965">
        <f>SUM(N27:N30)</f>
        <v>0</v>
      </c>
    </row>
    <row r="32" spans="1:14" ht="12.95">
      <c r="A32" s="43"/>
      <c r="B32" s="1" t="s">
        <v>222</v>
      </c>
      <c r="C32" s="998"/>
      <c r="D32" s="961"/>
      <c r="E32" s="961"/>
      <c r="F32" s="961"/>
      <c r="G32" s="961"/>
      <c r="H32" s="961"/>
      <c r="I32" s="961"/>
      <c r="J32" s="961"/>
      <c r="K32" s="999"/>
      <c r="L32" s="962"/>
      <c r="M32" s="592"/>
      <c r="N32" s="962"/>
    </row>
    <row r="33" spans="1:14" ht="12.95">
      <c r="A33" s="43" t="s">
        <v>223</v>
      </c>
      <c r="B33" s="1" t="s">
        <v>224</v>
      </c>
      <c r="C33" s="1000">
        <v>0</v>
      </c>
      <c r="D33" s="994">
        <v>0</v>
      </c>
      <c r="E33" s="994">
        <v>0</v>
      </c>
      <c r="F33" s="994">
        <v>0</v>
      </c>
      <c r="G33" s="994">
        <v>0</v>
      </c>
      <c r="H33" s="994">
        <v>0</v>
      </c>
      <c r="I33" s="994">
        <v>0</v>
      </c>
      <c r="J33" s="994">
        <v>0</v>
      </c>
      <c r="K33" s="995">
        <v>0</v>
      </c>
      <c r="L33" s="962">
        <f t="shared" ref="L33:L42" si="9">SUM(C33:K33)</f>
        <v>0</v>
      </c>
      <c r="M33" s="973">
        <v>0</v>
      </c>
      <c r="N33" s="962">
        <f t="shared" ref="N33:N45" si="10">+L33+M33</f>
        <v>0</v>
      </c>
    </row>
    <row r="34" spans="1:14" ht="12.95">
      <c r="A34" s="43" t="s">
        <v>225</v>
      </c>
      <c r="B34" s="1" t="s">
        <v>226</v>
      </c>
      <c r="C34" s="1000">
        <v>0</v>
      </c>
      <c r="D34" s="994">
        <v>0</v>
      </c>
      <c r="E34" s="994">
        <v>0</v>
      </c>
      <c r="F34" s="994">
        <v>0</v>
      </c>
      <c r="G34" s="994">
        <v>0</v>
      </c>
      <c r="H34" s="994">
        <v>0</v>
      </c>
      <c r="I34" s="994">
        <v>0</v>
      </c>
      <c r="J34" s="994">
        <v>0</v>
      </c>
      <c r="K34" s="995">
        <v>0</v>
      </c>
      <c r="L34" s="962">
        <f t="shared" si="9"/>
        <v>0</v>
      </c>
      <c r="M34" s="973">
        <v>0</v>
      </c>
      <c r="N34" s="962">
        <f t="shared" si="10"/>
        <v>0</v>
      </c>
    </row>
    <row r="35" spans="1:14" ht="12.95">
      <c r="A35" s="43" t="s">
        <v>227</v>
      </c>
      <c r="B35" s="1" t="s">
        <v>228</v>
      </c>
      <c r="C35" s="1000">
        <v>0</v>
      </c>
      <c r="D35" s="994">
        <v>0</v>
      </c>
      <c r="E35" s="994">
        <v>0</v>
      </c>
      <c r="F35" s="994">
        <v>0</v>
      </c>
      <c r="G35" s="994">
        <v>0</v>
      </c>
      <c r="H35" s="994">
        <v>0</v>
      </c>
      <c r="I35" s="994">
        <v>0</v>
      </c>
      <c r="J35" s="994">
        <v>0</v>
      </c>
      <c r="K35" s="995">
        <v>0</v>
      </c>
      <c r="L35" s="962">
        <f t="shared" si="9"/>
        <v>0</v>
      </c>
      <c r="M35" s="973">
        <v>0</v>
      </c>
      <c r="N35" s="962">
        <f t="shared" si="10"/>
        <v>0</v>
      </c>
    </row>
    <row r="36" spans="1:14" ht="12.95">
      <c r="A36" s="43" t="s">
        <v>229</v>
      </c>
      <c r="B36" s="1" t="s">
        <v>230</v>
      </c>
      <c r="C36" s="1000">
        <v>0</v>
      </c>
      <c r="D36" s="994">
        <v>0</v>
      </c>
      <c r="E36" s="994">
        <v>0</v>
      </c>
      <c r="F36" s="994">
        <v>0</v>
      </c>
      <c r="G36" s="994">
        <v>0</v>
      </c>
      <c r="H36" s="994">
        <v>0</v>
      </c>
      <c r="I36" s="994">
        <v>0</v>
      </c>
      <c r="J36" s="994">
        <v>0</v>
      </c>
      <c r="K36" s="995">
        <v>0</v>
      </c>
      <c r="L36" s="962">
        <f t="shared" si="9"/>
        <v>0</v>
      </c>
      <c r="M36" s="973">
        <v>0</v>
      </c>
      <c r="N36" s="962">
        <f t="shared" si="10"/>
        <v>0</v>
      </c>
    </row>
    <row r="37" spans="1:14" ht="12.95">
      <c r="A37" s="43" t="s">
        <v>231</v>
      </c>
      <c r="B37" s="1" t="s">
        <v>232</v>
      </c>
      <c r="C37" s="1000">
        <v>0</v>
      </c>
      <c r="D37" s="994">
        <v>0</v>
      </c>
      <c r="E37" s="994">
        <v>0</v>
      </c>
      <c r="F37" s="994">
        <v>0</v>
      </c>
      <c r="G37" s="994">
        <v>0</v>
      </c>
      <c r="H37" s="994">
        <v>0</v>
      </c>
      <c r="I37" s="994">
        <v>0</v>
      </c>
      <c r="J37" s="994">
        <v>0</v>
      </c>
      <c r="K37" s="995">
        <v>0</v>
      </c>
      <c r="L37" s="962">
        <f t="shared" si="9"/>
        <v>0</v>
      </c>
      <c r="M37" s="973">
        <v>0</v>
      </c>
      <c r="N37" s="962">
        <f t="shared" si="10"/>
        <v>0</v>
      </c>
    </row>
    <row r="38" spans="1:14" ht="12.95">
      <c r="A38" s="43" t="s">
        <v>233</v>
      </c>
      <c r="B38" s="1" t="s">
        <v>234</v>
      </c>
      <c r="C38" s="1000">
        <v>0</v>
      </c>
      <c r="D38" s="994">
        <v>0</v>
      </c>
      <c r="E38" s="994">
        <v>0</v>
      </c>
      <c r="F38" s="994">
        <v>0</v>
      </c>
      <c r="G38" s="994">
        <v>0</v>
      </c>
      <c r="H38" s="994">
        <v>0</v>
      </c>
      <c r="I38" s="994">
        <v>0</v>
      </c>
      <c r="J38" s="994">
        <v>0</v>
      </c>
      <c r="K38" s="995">
        <v>0</v>
      </c>
      <c r="L38" s="962">
        <f t="shared" si="9"/>
        <v>0</v>
      </c>
      <c r="M38" s="973">
        <v>0</v>
      </c>
      <c r="N38" s="962">
        <f t="shared" si="10"/>
        <v>0</v>
      </c>
    </row>
    <row r="39" spans="1:14" ht="12.95">
      <c r="A39" s="43" t="s">
        <v>235</v>
      </c>
      <c r="B39" s="1" t="s">
        <v>236</v>
      </c>
      <c r="C39" s="1000">
        <v>0</v>
      </c>
      <c r="D39" s="994">
        <v>0</v>
      </c>
      <c r="E39" s="994">
        <v>0</v>
      </c>
      <c r="F39" s="994">
        <v>0</v>
      </c>
      <c r="G39" s="994">
        <v>0</v>
      </c>
      <c r="H39" s="994">
        <v>0</v>
      </c>
      <c r="I39" s="994">
        <v>0</v>
      </c>
      <c r="J39" s="994">
        <v>0</v>
      </c>
      <c r="K39" s="995">
        <v>0</v>
      </c>
      <c r="L39" s="962">
        <f t="shared" si="9"/>
        <v>0</v>
      </c>
      <c r="M39" s="973">
        <v>0</v>
      </c>
      <c r="N39" s="962">
        <f t="shared" si="10"/>
        <v>0</v>
      </c>
    </row>
    <row r="40" spans="1:14" ht="12.95">
      <c r="A40" s="43" t="s">
        <v>237</v>
      </c>
      <c r="B40" s="1" t="s">
        <v>238</v>
      </c>
      <c r="C40" s="1000">
        <v>0</v>
      </c>
      <c r="D40" s="994">
        <v>0</v>
      </c>
      <c r="E40" s="994">
        <v>0</v>
      </c>
      <c r="F40" s="994">
        <v>0</v>
      </c>
      <c r="G40" s="994">
        <v>0</v>
      </c>
      <c r="H40" s="994">
        <v>0</v>
      </c>
      <c r="I40" s="994">
        <v>0</v>
      </c>
      <c r="J40" s="994">
        <v>0</v>
      </c>
      <c r="K40" s="995">
        <v>0</v>
      </c>
      <c r="L40" s="962">
        <f t="shared" si="9"/>
        <v>0</v>
      </c>
      <c r="M40" s="973">
        <v>0</v>
      </c>
      <c r="N40" s="962">
        <f t="shared" si="10"/>
        <v>0</v>
      </c>
    </row>
    <row r="41" spans="1:14" ht="12.95">
      <c r="A41" s="43" t="s">
        <v>239</v>
      </c>
      <c r="B41" s="1" t="s">
        <v>240</v>
      </c>
      <c r="C41" s="1000">
        <v>0</v>
      </c>
      <c r="D41" s="994">
        <v>0</v>
      </c>
      <c r="E41" s="994">
        <v>0</v>
      </c>
      <c r="F41" s="994">
        <v>0</v>
      </c>
      <c r="G41" s="994">
        <v>0</v>
      </c>
      <c r="H41" s="994">
        <v>0</v>
      </c>
      <c r="I41" s="994">
        <v>0</v>
      </c>
      <c r="J41" s="994">
        <v>0</v>
      </c>
      <c r="K41" s="995">
        <v>0</v>
      </c>
      <c r="L41" s="962">
        <f t="shared" si="9"/>
        <v>0</v>
      </c>
      <c r="M41" s="973">
        <v>0</v>
      </c>
      <c r="N41" s="962">
        <f t="shared" si="10"/>
        <v>0</v>
      </c>
    </row>
    <row r="42" spans="1:14" ht="12.95">
      <c r="A42" s="43" t="s">
        <v>241</v>
      </c>
      <c r="B42" s="1" t="s">
        <v>242</v>
      </c>
      <c r="C42" s="1000">
        <v>0</v>
      </c>
      <c r="D42" s="994">
        <v>0</v>
      </c>
      <c r="E42" s="994">
        <v>0</v>
      </c>
      <c r="F42" s="994">
        <v>0</v>
      </c>
      <c r="G42" s="994">
        <v>0</v>
      </c>
      <c r="H42" s="994">
        <v>0</v>
      </c>
      <c r="I42" s="994">
        <v>0</v>
      </c>
      <c r="J42" s="994">
        <v>0</v>
      </c>
      <c r="K42" s="995">
        <v>0</v>
      </c>
      <c r="L42" s="962">
        <f t="shared" si="9"/>
        <v>0</v>
      </c>
      <c r="M42" s="973">
        <v>0</v>
      </c>
      <c r="N42" s="962">
        <f t="shared" si="10"/>
        <v>0</v>
      </c>
    </row>
    <row r="43" spans="1:14" ht="12.95">
      <c r="A43" s="43" t="s">
        <v>243</v>
      </c>
      <c r="B43" s="1" t="s">
        <v>244</v>
      </c>
      <c r="C43" s="1000">
        <v>0</v>
      </c>
      <c r="D43" s="994">
        <v>0</v>
      </c>
      <c r="E43" s="994">
        <v>0</v>
      </c>
      <c r="F43" s="994">
        <v>0</v>
      </c>
      <c r="G43" s="994">
        <v>0</v>
      </c>
      <c r="H43" s="994">
        <v>0</v>
      </c>
      <c r="I43" s="994">
        <v>0</v>
      </c>
      <c r="J43" s="994">
        <v>0</v>
      </c>
      <c r="K43" s="995">
        <v>0</v>
      </c>
      <c r="L43" s="962">
        <f t="shared" ref="L43:L45" si="11">SUM(C43:K43)</f>
        <v>0</v>
      </c>
      <c r="M43" s="973">
        <v>0</v>
      </c>
      <c r="N43" s="962">
        <f t="shared" ref="N43:N44" si="12">+L43+M43</f>
        <v>0</v>
      </c>
    </row>
    <row r="44" spans="1:14" ht="12.95">
      <c r="A44" s="43" t="s">
        <v>245</v>
      </c>
      <c r="B44" s="1" t="s">
        <v>246</v>
      </c>
      <c r="C44" s="1000">
        <v>0</v>
      </c>
      <c r="D44" s="994">
        <v>0</v>
      </c>
      <c r="E44" s="994">
        <v>0</v>
      </c>
      <c r="F44" s="994">
        <v>0</v>
      </c>
      <c r="G44" s="994">
        <v>0</v>
      </c>
      <c r="H44" s="994">
        <v>0</v>
      </c>
      <c r="I44" s="994">
        <v>0</v>
      </c>
      <c r="J44" s="994">
        <v>0</v>
      </c>
      <c r="K44" s="995">
        <v>0</v>
      </c>
      <c r="L44" s="962">
        <f t="shared" si="11"/>
        <v>0</v>
      </c>
      <c r="M44" s="973">
        <v>0</v>
      </c>
      <c r="N44" s="962">
        <f t="shared" si="12"/>
        <v>0</v>
      </c>
    </row>
    <row r="45" spans="1:14" ht="13.5" thickBot="1">
      <c r="A45" s="43" t="s">
        <v>247</v>
      </c>
      <c r="B45" s="1" t="s">
        <v>222</v>
      </c>
      <c r="C45" s="1000">
        <v>0</v>
      </c>
      <c r="D45" s="994">
        <v>0</v>
      </c>
      <c r="E45" s="994">
        <v>0</v>
      </c>
      <c r="F45" s="994">
        <v>0</v>
      </c>
      <c r="G45" s="994">
        <v>0</v>
      </c>
      <c r="H45" s="994">
        <v>0</v>
      </c>
      <c r="I45" s="994">
        <v>0</v>
      </c>
      <c r="J45" s="994">
        <v>0</v>
      </c>
      <c r="K45" s="995">
        <v>0</v>
      </c>
      <c r="L45" s="962">
        <f t="shared" si="11"/>
        <v>0</v>
      </c>
      <c r="M45" s="973">
        <v>0</v>
      </c>
      <c r="N45" s="962">
        <f t="shared" si="10"/>
        <v>0</v>
      </c>
    </row>
    <row r="46" spans="1:14" ht="12.95">
      <c r="A46" s="415">
        <v>50399</v>
      </c>
      <c r="B46" s="454" t="s">
        <v>248</v>
      </c>
      <c r="C46" s="1005">
        <f>SUM(C33:C45)</f>
        <v>0</v>
      </c>
      <c r="D46" s="967">
        <f>SUM(D33:D45)</f>
        <v>0</v>
      </c>
      <c r="E46" s="967">
        <f>SUM(E33:E45)</f>
        <v>0</v>
      </c>
      <c r="F46" s="967">
        <f>SUM(F33:F45)</f>
        <v>0</v>
      </c>
      <c r="G46" s="967">
        <f>SUM(G33:G45)</f>
        <v>0</v>
      </c>
      <c r="H46" s="967">
        <f t="shared" ref="H46:N46" si="13">SUM(H33:H45)</f>
        <v>0</v>
      </c>
      <c r="I46" s="967">
        <f t="shared" si="13"/>
        <v>0</v>
      </c>
      <c r="J46" s="967">
        <f t="shared" si="13"/>
        <v>0</v>
      </c>
      <c r="K46" s="1006">
        <f t="shared" si="13"/>
        <v>0</v>
      </c>
      <c r="L46" s="968">
        <f t="shared" si="13"/>
        <v>0</v>
      </c>
      <c r="M46" s="968">
        <f t="shared" si="13"/>
        <v>0</v>
      </c>
      <c r="N46" s="968">
        <f t="shared" si="13"/>
        <v>0</v>
      </c>
    </row>
    <row r="47" spans="1:14" ht="13.5" thickBot="1">
      <c r="A47" s="419">
        <v>59999</v>
      </c>
      <c r="B47" s="455" t="s">
        <v>249</v>
      </c>
      <c r="C47" s="1007">
        <f>C25+C31+C46</f>
        <v>0</v>
      </c>
      <c r="D47" s="970">
        <f t="shared" ref="D47:K47" si="14">D25+D31+D46</f>
        <v>0</v>
      </c>
      <c r="E47" s="970">
        <f t="shared" si="14"/>
        <v>0</v>
      </c>
      <c r="F47" s="970">
        <f t="shared" si="14"/>
        <v>0</v>
      </c>
      <c r="G47" s="970">
        <f t="shared" si="14"/>
        <v>0</v>
      </c>
      <c r="H47" s="970">
        <f t="shared" si="14"/>
        <v>0</v>
      </c>
      <c r="I47" s="970">
        <f t="shared" si="14"/>
        <v>0</v>
      </c>
      <c r="J47" s="970">
        <f t="shared" si="14"/>
        <v>0</v>
      </c>
      <c r="K47" s="1008">
        <f t="shared" si="14"/>
        <v>0</v>
      </c>
      <c r="L47" s="971">
        <f>L25+L31+L46</f>
        <v>0</v>
      </c>
      <c r="M47" s="971">
        <f>M25+M31+M46</f>
        <v>0</v>
      </c>
      <c r="N47" s="971">
        <f>N25+N31+N46</f>
        <v>0</v>
      </c>
    </row>
    <row r="48" spans="1:14" ht="12.95">
      <c r="A48" s="456"/>
      <c r="B48" s="408" t="s">
        <v>250</v>
      </c>
      <c r="C48" s="1009"/>
      <c r="D48" s="972"/>
      <c r="E48" s="972"/>
      <c r="F48" s="961"/>
      <c r="G48" s="961"/>
      <c r="H48" s="961"/>
      <c r="I48" s="961"/>
      <c r="J48" s="961"/>
      <c r="K48" s="999"/>
      <c r="L48" s="962"/>
      <c r="M48" s="973"/>
      <c r="N48" s="962"/>
    </row>
    <row r="49" spans="1:14" ht="12.95">
      <c r="A49" s="458"/>
      <c r="B49" s="236" t="s">
        <v>251</v>
      </c>
      <c r="C49" s="1009"/>
      <c r="D49" s="972"/>
      <c r="E49" s="972"/>
      <c r="F49" s="961"/>
      <c r="G49" s="961"/>
      <c r="H49" s="961"/>
      <c r="I49" s="961"/>
      <c r="J49" s="961"/>
      <c r="K49" s="999"/>
      <c r="L49" s="962"/>
      <c r="M49" s="973"/>
      <c r="N49" s="962"/>
    </row>
    <row r="50" spans="1:14" ht="12.95">
      <c r="A50" s="132" t="s">
        <v>252</v>
      </c>
      <c r="B50" s="27" t="s">
        <v>253</v>
      </c>
      <c r="C50" s="1000">
        <v>0</v>
      </c>
      <c r="D50" s="994">
        <v>0</v>
      </c>
      <c r="E50" s="994">
        <v>0</v>
      </c>
      <c r="F50" s="994">
        <v>0</v>
      </c>
      <c r="G50" s="994">
        <v>0</v>
      </c>
      <c r="H50" s="994">
        <v>0</v>
      </c>
      <c r="I50" s="994">
        <v>0</v>
      </c>
      <c r="J50" s="994">
        <v>0</v>
      </c>
      <c r="K50" s="995">
        <v>0</v>
      </c>
      <c r="L50" s="962">
        <f t="shared" ref="L50:L52" si="15">SUM(C50:K50)</f>
        <v>0</v>
      </c>
      <c r="M50" s="973">
        <v>0</v>
      </c>
      <c r="N50" s="962">
        <f t="shared" ref="N50:N52" si="16">+L50+M50</f>
        <v>0</v>
      </c>
    </row>
    <row r="51" spans="1:14" ht="12.95">
      <c r="A51" s="132" t="s">
        <v>254</v>
      </c>
      <c r="B51" s="27" t="s">
        <v>255</v>
      </c>
      <c r="C51" s="1000">
        <v>0</v>
      </c>
      <c r="D51" s="994">
        <v>0</v>
      </c>
      <c r="E51" s="994">
        <v>0</v>
      </c>
      <c r="F51" s="994">
        <v>0</v>
      </c>
      <c r="G51" s="994">
        <v>0</v>
      </c>
      <c r="H51" s="994">
        <v>0</v>
      </c>
      <c r="I51" s="994">
        <v>0</v>
      </c>
      <c r="J51" s="994">
        <v>0</v>
      </c>
      <c r="K51" s="995">
        <v>0</v>
      </c>
      <c r="L51" s="962">
        <f t="shared" si="15"/>
        <v>0</v>
      </c>
      <c r="M51" s="973">
        <v>0</v>
      </c>
      <c r="N51" s="962">
        <f t="shared" si="16"/>
        <v>0</v>
      </c>
    </row>
    <row r="52" spans="1:14" ht="13.5" thickBot="1">
      <c r="A52" s="132" t="s">
        <v>256</v>
      </c>
      <c r="B52" s="27" t="s">
        <v>257</v>
      </c>
      <c r="C52" s="1000">
        <v>0</v>
      </c>
      <c r="D52" s="994">
        <v>0</v>
      </c>
      <c r="E52" s="994">
        <v>0</v>
      </c>
      <c r="F52" s="994">
        <v>0</v>
      </c>
      <c r="G52" s="994">
        <v>0</v>
      </c>
      <c r="H52" s="994">
        <v>0</v>
      </c>
      <c r="I52" s="994">
        <v>0</v>
      </c>
      <c r="J52" s="994">
        <v>0</v>
      </c>
      <c r="K52" s="995">
        <v>0</v>
      </c>
      <c r="L52" s="962">
        <f t="shared" si="15"/>
        <v>0</v>
      </c>
      <c r="M52" s="973">
        <v>0</v>
      </c>
      <c r="N52" s="962">
        <f t="shared" si="16"/>
        <v>0</v>
      </c>
    </row>
    <row r="53" spans="1:14" ht="13.5" thickBot="1">
      <c r="A53" s="44">
        <v>60199</v>
      </c>
      <c r="B53" s="365" t="s">
        <v>258</v>
      </c>
      <c r="C53" s="1001">
        <f>SUM(C50:C52)</f>
        <v>0</v>
      </c>
      <c r="D53" s="964">
        <f t="shared" ref="D53:N53" si="17">SUM(D50:D52)</f>
        <v>0</v>
      </c>
      <c r="E53" s="964">
        <f t="shared" si="17"/>
        <v>0</v>
      </c>
      <c r="F53" s="964">
        <f t="shared" si="17"/>
        <v>0</v>
      </c>
      <c r="G53" s="964">
        <f t="shared" si="17"/>
        <v>0</v>
      </c>
      <c r="H53" s="964">
        <f t="shared" si="17"/>
        <v>0</v>
      </c>
      <c r="I53" s="964">
        <f t="shared" si="17"/>
        <v>0</v>
      </c>
      <c r="J53" s="964">
        <f t="shared" si="17"/>
        <v>0</v>
      </c>
      <c r="K53" s="1002">
        <f t="shared" si="17"/>
        <v>0</v>
      </c>
      <c r="L53" s="974">
        <f t="shared" si="17"/>
        <v>0</v>
      </c>
      <c r="M53" s="974">
        <f t="shared" si="17"/>
        <v>0</v>
      </c>
      <c r="N53" s="974">
        <f t="shared" si="17"/>
        <v>0</v>
      </c>
    </row>
    <row r="54" spans="1:14" ht="12.95">
      <c r="A54" s="458"/>
      <c r="B54" s="190" t="s">
        <v>259</v>
      </c>
      <c r="C54" s="1010"/>
      <c r="D54" s="975"/>
      <c r="E54" s="975"/>
      <c r="F54" s="975"/>
      <c r="G54" s="975"/>
      <c r="H54" s="975"/>
      <c r="I54" s="975"/>
      <c r="J54" s="975"/>
      <c r="K54" s="1011"/>
      <c r="L54" s="1012"/>
      <c r="M54" s="977"/>
      <c r="N54" s="1012"/>
    </row>
    <row r="55" spans="1:14" ht="12.95">
      <c r="A55" s="132" t="s">
        <v>260</v>
      </c>
      <c r="B55" s="1" t="s">
        <v>261</v>
      </c>
      <c r="C55" s="1000">
        <v>0</v>
      </c>
      <c r="D55" s="994">
        <v>0</v>
      </c>
      <c r="E55" s="994">
        <v>0</v>
      </c>
      <c r="F55" s="994">
        <v>0</v>
      </c>
      <c r="G55" s="994">
        <v>0</v>
      </c>
      <c r="H55" s="994">
        <v>0</v>
      </c>
      <c r="I55" s="994">
        <v>0</v>
      </c>
      <c r="J55" s="994">
        <v>0</v>
      </c>
      <c r="K55" s="995">
        <v>0</v>
      </c>
      <c r="L55" s="962">
        <f t="shared" ref="L55:L61" si="18">SUM(C55:K55)</f>
        <v>0</v>
      </c>
      <c r="M55" s="973">
        <v>0</v>
      </c>
      <c r="N55" s="962">
        <f t="shared" ref="N55:N58" si="19">+L55+M55</f>
        <v>0</v>
      </c>
    </row>
    <row r="56" spans="1:14" ht="12.95">
      <c r="A56" s="132" t="s">
        <v>262</v>
      </c>
      <c r="B56" s="1" t="s">
        <v>263</v>
      </c>
      <c r="C56" s="1000">
        <v>0</v>
      </c>
      <c r="D56" s="994">
        <v>0</v>
      </c>
      <c r="E56" s="994">
        <v>0</v>
      </c>
      <c r="F56" s="994">
        <v>0</v>
      </c>
      <c r="G56" s="994">
        <v>0</v>
      </c>
      <c r="H56" s="994">
        <v>0</v>
      </c>
      <c r="I56" s="994">
        <v>0</v>
      </c>
      <c r="J56" s="994">
        <v>0</v>
      </c>
      <c r="K56" s="995">
        <v>0</v>
      </c>
      <c r="L56" s="962">
        <f t="shared" si="18"/>
        <v>0</v>
      </c>
      <c r="M56" s="973">
        <v>0</v>
      </c>
      <c r="N56" s="962">
        <f t="shared" si="19"/>
        <v>0</v>
      </c>
    </row>
    <row r="57" spans="1:14" ht="12.95">
      <c r="A57" s="132" t="s">
        <v>264</v>
      </c>
      <c r="B57" s="1" t="s">
        <v>265</v>
      </c>
      <c r="C57" s="1000">
        <v>0</v>
      </c>
      <c r="D57" s="994">
        <v>0</v>
      </c>
      <c r="E57" s="994">
        <v>0</v>
      </c>
      <c r="F57" s="994">
        <v>0</v>
      </c>
      <c r="G57" s="994">
        <v>0</v>
      </c>
      <c r="H57" s="994">
        <v>0</v>
      </c>
      <c r="I57" s="994">
        <v>0</v>
      </c>
      <c r="J57" s="994">
        <v>0</v>
      </c>
      <c r="K57" s="995">
        <v>0</v>
      </c>
      <c r="L57" s="962">
        <f t="shared" si="18"/>
        <v>0</v>
      </c>
      <c r="M57" s="973">
        <v>0</v>
      </c>
      <c r="N57" s="962">
        <f t="shared" si="19"/>
        <v>0</v>
      </c>
    </row>
    <row r="58" spans="1:14" ht="13.5" thickBot="1">
      <c r="A58" s="132" t="s">
        <v>266</v>
      </c>
      <c r="B58" s="1" t="s">
        <v>267</v>
      </c>
      <c r="C58" s="1000">
        <v>0</v>
      </c>
      <c r="D58" s="994">
        <v>0</v>
      </c>
      <c r="E58" s="994">
        <v>0</v>
      </c>
      <c r="F58" s="994">
        <v>0</v>
      </c>
      <c r="G58" s="994">
        <v>0</v>
      </c>
      <c r="H58" s="994">
        <v>0</v>
      </c>
      <c r="I58" s="994">
        <v>0</v>
      </c>
      <c r="J58" s="994">
        <v>0</v>
      </c>
      <c r="K58" s="995">
        <v>0</v>
      </c>
      <c r="L58" s="962">
        <f t="shared" si="18"/>
        <v>0</v>
      </c>
      <c r="M58" s="973">
        <v>0</v>
      </c>
      <c r="N58" s="962">
        <f t="shared" si="19"/>
        <v>0</v>
      </c>
    </row>
    <row r="59" spans="1:14" ht="13.5" thickBot="1">
      <c r="A59" s="44">
        <v>60299</v>
      </c>
      <c r="B59" s="365" t="s">
        <v>268</v>
      </c>
      <c r="C59" s="1001">
        <f>SUM(C55:C58)</f>
        <v>0</v>
      </c>
      <c r="D59" s="964">
        <f t="shared" ref="D59:N59" si="20">SUM(D55:D58)</f>
        <v>0</v>
      </c>
      <c r="E59" s="964">
        <f t="shared" si="20"/>
        <v>0</v>
      </c>
      <c r="F59" s="964">
        <f t="shared" si="20"/>
        <v>0</v>
      </c>
      <c r="G59" s="964">
        <f t="shared" si="20"/>
        <v>0</v>
      </c>
      <c r="H59" s="964">
        <f t="shared" si="20"/>
        <v>0</v>
      </c>
      <c r="I59" s="964">
        <f t="shared" si="20"/>
        <v>0</v>
      </c>
      <c r="J59" s="964">
        <f t="shared" si="20"/>
        <v>0</v>
      </c>
      <c r="K59" s="1002">
        <f t="shared" si="20"/>
        <v>0</v>
      </c>
      <c r="L59" s="974">
        <f t="shared" si="20"/>
        <v>0</v>
      </c>
      <c r="M59" s="974">
        <f t="shared" si="20"/>
        <v>0</v>
      </c>
      <c r="N59" s="974">
        <f t="shared" si="20"/>
        <v>0</v>
      </c>
    </row>
    <row r="60" spans="1:14" ht="12.95">
      <c r="A60" s="460"/>
      <c r="B60" s="236" t="s">
        <v>269</v>
      </c>
      <c r="C60" s="1000"/>
      <c r="D60" s="994"/>
      <c r="E60" s="994"/>
      <c r="F60" s="994"/>
      <c r="G60" s="994"/>
      <c r="H60" s="994"/>
      <c r="I60" s="994"/>
      <c r="J60" s="994"/>
      <c r="K60" s="995"/>
      <c r="L60" s="962"/>
      <c r="M60" s="973"/>
      <c r="N60" s="962"/>
    </row>
    <row r="61" spans="1:14" ht="13.5" thickBot="1">
      <c r="A61" s="43" t="s">
        <v>270</v>
      </c>
      <c r="B61" s="236" t="s">
        <v>271</v>
      </c>
      <c r="C61" s="1000">
        <v>0</v>
      </c>
      <c r="D61" s="994">
        <v>0</v>
      </c>
      <c r="E61" s="994">
        <v>0</v>
      </c>
      <c r="F61" s="994">
        <v>0</v>
      </c>
      <c r="G61" s="994">
        <v>0</v>
      </c>
      <c r="H61" s="994">
        <v>0</v>
      </c>
      <c r="I61" s="994">
        <v>0</v>
      </c>
      <c r="J61" s="994">
        <v>0</v>
      </c>
      <c r="K61" s="995">
        <v>0</v>
      </c>
      <c r="L61" s="962">
        <f t="shared" si="18"/>
        <v>0</v>
      </c>
      <c r="M61" s="973">
        <v>0</v>
      </c>
      <c r="N61" s="962">
        <f>+L61+M61</f>
        <v>0</v>
      </c>
    </row>
    <row r="62" spans="1:14" ht="13.5" thickBot="1">
      <c r="A62" s="44">
        <v>60399</v>
      </c>
      <c r="B62" s="365" t="s">
        <v>272</v>
      </c>
      <c r="C62" s="1001">
        <f>SUM(C61:C61)</f>
        <v>0</v>
      </c>
      <c r="D62" s="964">
        <f>SUM(D61:D61)</f>
        <v>0</v>
      </c>
      <c r="E62" s="964">
        <f t="shared" ref="E62:J62" si="21">SUM(E61:E61)</f>
        <v>0</v>
      </c>
      <c r="F62" s="964">
        <f t="shared" si="21"/>
        <v>0</v>
      </c>
      <c r="G62" s="964">
        <f t="shared" si="21"/>
        <v>0</v>
      </c>
      <c r="H62" s="964">
        <f t="shared" si="21"/>
        <v>0</v>
      </c>
      <c r="I62" s="964">
        <f t="shared" si="21"/>
        <v>0</v>
      </c>
      <c r="J62" s="964">
        <f t="shared" si="21"/>
        <v>0</v>
      </c>
      <c r="K62" s="1002">
        <f>SUM(K61:K61)</f>
        <v>0</v>
      </c>
      <c r="L62" s="974">
        <f>SUM(L61:L61)</f>
        <v>0</v>
      </c>
      <c r="M62" s="974">
        <f>SUM(M61:M61)</f>
        <v>0</v>
      </c>
      <c r="N62" s="974">
        <f>SUM(N61:N61)</f>
        <v>0</v>
      </c>
    </row>
    <row r="63" spans="1:14" ht="12.95">
      <c r="A63" s="458"/>
      <c r="B63" s="236" t="s">
        <v>273</v>
      </c>
      <c r="C63" s="1010"/>
      <c r="D63" s="975"/>
      <c r="E63" s="975"/>
      <c r="F63" s="975"/>
      <c r="G63" s="975"/>
      <c r="H63" s="975"/>
      <c r="I63" s="975"/>
      <c r="J63" s="975"/>
      <c r="K63" s="1011"/>
      <c r="L63" s="1012"/>
      <c r="M63" s="977"/>
      <c r="N63" s="1012"/>
    </row>
    <row r="64" spans="1:14" ht="12.95">
      <c r="A64" s="132" t="s">
        <v>274</v>
      </c>
      <c r="B64" s="1" t="s">
        <v>275</v>
      </c>
      <c r="C64" s="1000">
        <v>0</v>
      </c>
      <c r="D64" s="994">
        <v>0</v>
      </c>
      <c r="E64" s="994">
        <v>0</v>
      </c>
      <c r="F64" s="994">
        <v>0</v>
      </c>
      <c r="G64" s="994">
        <v>0</v>
      </c>
      <c r="H64" s="994">
        <v>0</v>
      </c>
      <c r="I64" s="994">
        <v>0</v>
      </c>
      <c r="J64" s="994">
        <v>0</v>
      </c>
      <c r="K64" s="995">
        <v>0</v>
      </c>
      <c r="L64" s="962">
        <f>SUM(C64:K64)</f>
        <v>0</v>
      </c>
      <c r="M64" s="973">
        <v>0</v>
      </c>
      <c r="N64" s="962">
        <f t="shared" ref="N64:N67" si="22">+L64+M64</f>
        <v>0</v>
      </c>
    </row>
    <row r="65" spans="1:14" ht="12.95">
      <c r="A65" s="132" t="s">
        <v>276</v>
      </c>
      <c r="B65" s="1" t="s">
        <v>277</v>
      </c>
      <c r="C65" s="1000">
        <v>0</v>
      </c>
      <c r="D65" s="994">
        <v>0</v>
      </c>
      <c r="E65" s="994">
        <v>0</v>
      </c>
      <c r="F65" s="994">
        <v>0</v>
      </c>
      <c r="G65" s="994">
        <v>0</v>
      </c>
      <c r="H65" s="994">
        <v>0</v>
      </c>
      <c r="I65" s="994">
        <v>0</v>
      </c>
      <c r="J65" s="994">
        <v>0</v>
      </c>
      <c r="K65" s="995">
        <v>0</v>
      </c>
      <c r="L65" s="962">
        <f t="shared" ref="L65:L93" si="23">SUM(C65:K65)</f>
        <v>0</v>
      </c>
      <c r="M65" s="973">
        <v>0</v>
      </c>
      <c r="N65" s="962">
        <f t="shared" si="22"/>
        <v>0</v>
      </c>
    </row>
    <row r="66" spans="1:14" ht="12.95">
      <c r="A66" s="132" t="s">
        <v>278</v>
      </c>
      <c r="B66" s="1" t="s">
        <v>279</v>
      </c>
      <c r="C66" s="1000">
        <v>0</v>
      </c>
      <c r="D66" s="994">
        <v>0</v>
      </c>
      <c r="E66" s="994">
        <v>0</v>
      </c>
      <c r="F66" s="994">
        <v>0</v>
      </c>
      <c r="G66" s="994">
        <v>0</v>
      </c>
      <c r="H66" s="994">
        <v>0</v>
      </c>
      <c r="I66" s="994">
        <v>0</v>
      </c>
      <c r="J66" s="994">
        <v>0</v>
      </c>
      <c r="K66" s="995">
        <v>0</v>
      </c>
      <c r="L66" s="962">
        <f t="shared" si="23"/>
        <v>0</v>
      </c>
      <c r="M66" s="973">
        <v>0</v>
      </c>
      <c r="N66" s="962">
        <f t="shared" si="22"/>
        <v>0</v>
      </c>
    </row>
    <row r="67" spans="1:14" ht="13.5" thickBot="1">
      <c r="A67" s="132" t="s">
        <v>280</v>
      </c>
      <c r="B67" s="1" t="s">
        <v>281</v>
      </c>
      <c r="C67" s="1000">
        <v>0</v>
      </c>
      <c r="D67" s="994">
        <v>0</v>
      </c>
      <c r="E67" s="994">
        <v>0</v>
      </c>
      <c r="F67" s="994">
        <v>0</v>
      </c>
      <c r="G67" s="994">
        <v>0</v>
      </c>
      <c r="H67" s="994">
        <v>0</v>
      </c>
      <c r="I67" s="994">
        <v>0</v>
      </c>
      <c r="J67" s="994">
        <v>0</v>
      </c>
      <c r="K67" s="995">
        <v>0</v>
      </c>
      <c r="L67" s="962">
        <f t="shared" si="23"/>
        <v>0</v>
      </c>
      <c r="M67" s="973">
        <v>0</v>
      </c>
      <c r="N67" s="962">
        <f t="shared" si="22"/>
        <v>0</v>
      </c>
    </row>
    <row r="68" spans="1:14" ht="13.5" thickBot="1">
      <c r="A68" s="44">
        <v>60499</v>
      </c>
      <c r="B68" s="365" t="s">
        <v>282</v>
      </c>
      <c r="C68" s="1001">
        <f>SUM(C64:C67)</f>
        <v>0</v>
      </c>
      <c r="D68" s="964">
        <f t="shared" ref="D68:N68" si="24">SUM(D64:D67)</f>
        <v>0</v>
      </c>
      <c r="E68" s="964">
        <f t="shared" si="24"/>
        <v>0</v>
      </c>
      <c r="F68" s="964">
        <f t="shared" si="24"/>
        <v>0</v>
      </c>
      <c r="G68" s="964">
        <f t="shared" si="24"/>
        <v>0</v>
      </c>
      <c r="H68" s="964">
        <f t="shared" si="24"/>
        <v>0</v>
      </c>
      <c r="I68" s="964">
        <f t="shared" si="24"/>
        <v>0</v>
      </c>
      <c r="J68" s="964">
        <f t="shared" si="24"/>
        <v>0</v>
      </c>
      <c r="K68" s="1002">
        <f t="shared" si="24"/>
        <v>0</v>
      </c>
      <c r="L68" s="974">
        <f t="shared" si="24"/>
        <v>0</v>
      </c>
      <c r="M68" s="974">
        <f t="shared" si="24"/>
        <v>0</v>
      </c>
      <c r="N68" s="974">
        <f t="shared" si="24"/>
        <v>0</v>
      </c>
    </row>
    <row r="69" spans="1:14" ht="12.95">
      <c r="A69" s="458"/>
      <c r="B69" s="236" t="s">
        <v>283</v>
      </c>
      <c r="C69" s="1010"/>
      <c r="D69" s="975"/>
      <c r="E69" s="975"/>
      <c r="F69" s="975"/>
      <c r="G69" s="975"/>
      <c r="H69" s="975"/>
      <c r="I69" s="975"/>
      <c r="J69" s="975"/>
      <c r="K69" s="1011"/>
      <c r="L69" s="1012"/>
      <c r="M69" s="977"/>
      <c r="N69" s="1012"/>
    </row>
    <row r="70" spans="1:14" ht="12.95">
      <c r="A70" s="132" t="s">
        <v>284</v>
      </c>
      <c r="B70" s="1" t="s">
        <v>285</v>
      </c>
      <c r="C70" s="1000">
        <v>0</v>
      </c>
      <c r="D70" s="994">
        <v>0</v>
      </c>
      <c r="E70" s="994">
        <v>0</v>
      </c>
      <c r="F70" s="994">
        <v>0</v>
      </c>
      <c r="G70" s="994">
        <v>0</v>
      </c>
      <c r="H70" s="994">
        <v>0</v>
      </c>
      <c r="I70" s="994">
        <v>0</v>
      </c>
      <c r="J70" s="994">
        <v>0</v>
      </c>
      <c r="K70" s="995">
        <v>0</v>
      </c>
      <c r="L70" s="962">
        <f t="shared" si="23"/>
        <v>0</v>
      </c>
      <c r="M70" s="973">
        <v>0</v>
      </c>
      <c r="N70" s="962">
        <f t="shared" ref="N70:N72" si="25">+L70+M70</f>
        <v>0</v>
      </c>
    </row>
    <row r="71" spans="1:14" ht="12.95">
      <c r="A71" s="132" t="s">
        <v>286</v>
      </c>
      <c r="B71" s="1" t="s">
        <v>287</v>
      </c>
      <c r="C71" s="1000">
        <v>0</v>
      </c>
      <c r="D71" s="994">
        <v>0</v>
      </c>
      <c r="E71" s="994">
        <v>0</v>
      </c>
      <c r="F71" s="994">
        <v>0</v>
      </c>
      <c r="G71" s="994">
        <v>0</v>
      </c>
      <c r="H71" s="994">
        <v>0</v>
      </c>
      <c r="I71" s="994">
        <v>0</v>
      </c>
      <c r="J71" s="994">
        <v>0</v>
      </c>
      <c r="K71" s="995">
        <v>0</v>
      </c>
      <c r="L71" s="962">
        <f t="shared" si="23"/>
        <v>0</v>
      </c>
      <c r="M71" s="973">
        <v>0</v>
      </c>
      <c r="N71" s="962">
        <f t="shared" si="25"/>
        <v>0</v>
      </c>
    </row>
    <row r="72" spans="1:14" ht="13.5" thickBot="1">
      <c r="A72" s="132" t="s">
        <v>288</v>
      </c>
      <c r="B72" s="1" t="s">
        <v>289</v>
      </c>
      <c r="C72" s="1000">
        <v>0</v>
      </c>
      <c r="D72" s="994">
        <v>0</v>
      </c>
      <c r="E72" s="994">
        <v>0</v>
      </c>
      <c r="F72" s="994">
        <v>0</v>
      </c>
      <c r="G72" s="994">
        <v>0</v>
      </c>
      <c r="H72" s="994">
        <v>0</v>
      </c>
      <c r="I72" s="994">
        <v>0</v>
      </c>
      <c r="J72" s="994">
        <v>0</v>
      </c>
      <c r="K72" s="995">
        <v>0</v>
      </c>
      <c r="L72" s="962">
        <f t="shared" si="23"/>
        <v>0</v>
      </c>
      <c r="M72" s="973">
        <v>0</v>
      </c>
      <c r="N72" s="962">
        <f t="shared" si="25"/>
        <v>0</v>
      </c>
    </row>
    <row r="73" spans="1:14" ht="13.5" thickBot="1">
      <c r="A73" s="44">
        <v>60599</v>
      </c>
      <c r="B73" s="365" t="s">
        <v>290</v>
      </c>
      <c r="C73" s="1001">
        <f>SUM(C70:C72)</f>
        <v>0</v>
      </c>
      <c r="D73" s="964">
        <f t="shared" ref="D73:N73" si="26">SUM(D70:D72)</f>
        <v>0</v>
      </c>
      <c r="E73" s="964">
        <f t="shared" si="26"/>
        <v>0</v>
      </c>
      <c r="F73" s="964">
        <f t="shared" si="26"/>
        <v>0</v>
      </c>
      <c r="G73" s="964">
        <f t="shared" si="26"/>
        <v>0</v>
      </c>
      <c r="H73" s="964">
        <f t="shared" si="26"/>
        <v>0</v>
      </c>
      <c r="I73" s="964">
        <f t="shared" si="26"/>
        <v>0</v>
      </c>
      <c r="J73" s="964">
        <f t="shared" si="26"/>
        <v>0</v>
      </c>
      <c r="K73" s="1002">
        <f t="shared" si="26"/>
        <v>0</v>
      </c>
      <c r="L73" s="974">
        <f t="shared" si="26"/>
        <v>0</v>
      </c>
      <c r="M73" s="974">
        <f t="shared" si="26"/>
        <v>0</v>
      </c>
      <c r="N73" s="974">
        <f t="shared" si="26"/>
        <v>0</v>
      </c>
    </row>
    <row r="74" spans="1:14" ht="12.95">
      <c r="A74" s="458"/>
      <c r="B74" s="236" t="s">
        <v>291</v>
      </c>
      <c r="C74" s="1010"/>
      <c r="D74" s="975"/>
      <c r="E74" s="975"/>
      <c r="F74" s="975"/>
      <c r="G74" s="975"/>
      <c r="H74" s="975"/>
      <c r="I74" s="975"/>
      <c r="J74" s="975"/>
      <c r="K74" s="1011"/>
      <c r="L74" s="1012"/>
      <c r="M74" s="977"/>
      <c r="N74" s="1012"/>
    </row>
    <row r="75" spans="1:14" ht="12.95">
      <c r="A75" s="132" t="s">
        <v>292</v>
      </c>
      <c r="B75" s="1" t="s">
        <v>293</v>
      </c>
      <c r="C75" s="1000">
        <v>0</v>
      </c>
      <c r="D75" s="994">
        <v>0</v>
      </c>
      <c r="E75" s="994">
        <v>0</v>
      </c>
      <c r="F75" s="994">
        <v>0</v>
      </c>
      <c r="G75" s="994">
        <v>0</v>
      </c>
      <c r="H75" s="994">
        <v>0</v>
      </c>
      <c r="I75" s="994">
        <v>0</v>
      </c>
      <c r="J75" s="994">
        <v>0</v>
      </c>
      <c r="K75" s="995">
        <v>0</v>
      </c>
      <c r="L75" s="962">
        <f t="shared" si="23"/>
        <v>0</v>
      </c>
      <c r="M75" s="973">
        <v>0</v>
      </c>
      <c r="N75" s="962">
        <f t="shared" ref="N75:N78" si="27">+L75+M75</f>
        <v>0</v>
      </c>
    </row>
    <row r="76" spans="1:14" ht="12.95">
      <c r="A76" s="132" t="s">
        <v>294</v>
      </c>
      <c r="B76" s="1" t="s">
        <v>295</v>
      </c>
      <c r="C76" s="1000">
        <v>0</v>
      </c>
      <c r="D76" s="994">
        <v>0</v>
      </c>
      <c r="E76" s="994">
        <v>0</v>
      </c>
      <c r="F76" s="994">
        <v>0</v>
      </c>
      <c r="G76" s="994">
        <v>0</v>
      </c>
      <c r="H76" s="994">
        <v>0</v>
      </c>
      <c r="I76" s="994">
        <v>0</v>
      </c>
      <c r="J76" s="994">
        <v>0</v>
      </c>
      <c r="K76" s="995">
        <v>0</v>
      </c>
      <c r="L76" s="962">
        <f t="shared" si="23"/>
        <v>0</v>
      </c>
      <c r="M76" s="973">
        <v>0</v>
      </c>
      <c r="N76" s="962">
        <f t="shared" si="27"/>
        <v>0</v>
      </c>
    </row>
    <row r="77" spans="1:14" ht="12.95">
      <c r="A77" s="132" t="s">
        <v>296</v>
      </c>
      <c r="B77" s="1" t="s">
        <v>297</v>
      </c>
      <c r="C77" s="1000">
        <v>0</v>
      </c>
      <c r="D77" s="994">
        <v>0</v>
      </c>
      <c r="E77" s="994">
        <v>0</v>
      </c>
      <c r="F77" s="994">
        <v>0</v>
      </c>
      <c r="G77" s="994">
        <v>0</v>
      </c>
      <c r="H77" s="994">
        <v>0</v>
      </c>
      <c r="I77" s="994">
        <v>0</v>
      </c>
      <c r="J77" s="994">
        <v>0</v>
      </c>
      <c r="K77" s="995">
        <v>0</v>
      </c>
      <c r="L77" s="962">
        <f t="shared" si="23"/>
        <v>0</v>
      </c>
      <c r="M77" s="973">
        <v>0</v>
      </c>
      <c r="N77" s="962">
        <f t="shared" si="27"/>
        <v>0</v>
      </c>
    </row>
    <row r="78" spans="1:14" ht="13.5" thickBot="1">
      <c r="A78" s="132" t="s">
        <v>298</v>
      </c>
      <c r="B78" s="1" t="s">
        <v>299</v>
      </c>
      <c r="C78" s="1000">
        <v>0</v>
      </c>
      <c r="D78" s="994">
        <v>0</v>
      </c>
      <c r="E78" s="994">
        <v>0</v>
      </c>
      <c r="F78" s="994">
        <v>0</v>
      </c>
      <c r="G78" s="994">
        <v>0</v>
      </c>
      <c r="H78" s="994">
        <v>0</v>
      </c>
      <c r="I78" s="994">
        <v>0</v>
      </c>
      <c r="J78" s="994">
        <v>0</v>
      </c>
      <c r="K78" s="995">
        <v>0</v>
      </c>
      <c r="L78" s="962">
        <f t="shared" si="23"/>
        <v>0</v>
      </c>
      <c r="M78" s="973">
        <v>0</v>
      </c>
      <c r="N78" s="962">
        <f t="shared" si="27"/>
        <v>0</v>
      </c>
    </row>
    <row r="79" spans="1:14" ht="13.5" thickBot="1">
      <c r="A79" s="44">
        <v>60699</v>
      </c>
      <c r="B79" s="365" t="s">
        <v>300</v>
      </c>
      <c r="C79" s="1247">
        <f>SUM(C75:C78)</f>
        <v>0</v>
      </c>
      <c r="D79" s="1248">
        <f t="shared" ref="D79:N79" si="28">SUM(D75:D78)</f>
        <v>0</v>
      </c>
      <c r="E79" s="1248">
        <f t="shared" si="28"/>
        <v>0</v>
      </c>
      <c r="F79" s="1248">
        <f t="shared" si="28"/>
        <v>0</v>
      </c>
      <c r="G79" s="1248">
        <f t="shared" si="28"/>
        <v>0</v>
      </c>
      <c r="H79" s="1248">
        <f t="shared" si="28"/>
        <v>0</v>
      </c>
      <c r="I79" s="1248">
        <f t="shared" si="28"/>
        <v>0</v>
      </c>
      <c r="J79" s="1248">
        <f t="shared" si="28"/>
        <v>0</v>
      </c>
      <c r="K79" s="1249">
        <f t="shared" si="28"/>
        <v>0</v>
      </c>
      <c r="L79" s="1250">
        <f t="shared" si="28"/>
        <v>0</v>
      </c>
      <c r="M79" s="1250">
        <f t="shared" si="28"/>
        <v>0</v>
      </c>
      <c r="N79" s="1250">
        <f t="shared" si="28"/>
        <v>0</v>
      </c>
    </row>
    <row r="80" spans="1:14" ht="12.95">
      <c r="A80" s="458"/>
      <c r="B80" s="236" t="s">
        <v>301</v>
      </c>
      <c r="C80" s="1009"/>
      <c r="D80" s="972"/>
      <c r="E80" s="972"/>
      <c r="F80" s="972"/>
      <c r="G80" s="972"/>
      <c r="H80" s="972"/>
      <c r="I80" s="972"/>
      <c r="J80" s="972"/>
      <c r="K80" s="1013"/>
      <c r="L80" s="1014"/>
      <c r="M80" s="979"/>
      <c r="N80" s="1014"/>
    </row>
    <row r="81" spans="1:14" ht="12.95">
      <c r="A81" s="43" t="s">
        <v>302</v>
      </c>
      <c r="B81" s="139" t="s">
        <v>303</v>
      </c>
      <c r="C81" s="1000">
        <v>0</v>
      </c>
      <c r="D81" s="994">
        <v>0</v>
      </c>
      <c r="E81" s="994">
        <v>0</v>
      </c>
      <c r="F81" s="994">
        <v>0</v>
      </c>
      <c r="G81" s="994">
        <v>0</v>
      </c>
      <c r="H81" s="994">
        <v>0</v>
      </c>
      <c r="I81" s="994">
        <v>0</v>
      </c>
      <c r="J81" s="994">
        <v>0</v>
      </c>
      <c r="K81" s="995">
        <v>0</v>
      </c>
      <c r="L81" s="962">
        <f t="shared" si="23"/>
        <v>0</v>
      </c>
      <c r="M81" s="973">
        <v>0</v>
      </c>
      <c r="N81" s="962">
        <f t="shared" ref="N81:N82" si="29">+L81+M81</f>
        <v>0</v>
      </c>
    </row>
    <row r="82" spans="1:14" ht="13.5" thickBot="1">
      <c r="A82" s="43" t="s">
        <v>304</v>
      </c>
      <c r="B82" s="32" t="s">
        <v>305</v>
      </c>
      <c r="C82" s="1000">
        <v>0</v>
      </c>
      <c r="D82" s="994">
        <v>0</v>
      </c>
      <c r="E82" s="994">
        <v>0</v>
      </c>
      <c r="F82" s="994">
        <v>0</v>
      </c>
      <c r="G82" s="994">
        <v>0</v>
      </c>
      <c r="H82" s="994">
        <v>0</v>
      </c>
      <c r="I82" s="994">
        <v>0</v>
      </c>
      <c r="J82" s="994">
        <v>0</v>
      </c>
      <c r="K82" s="995">
        <v>0</v>
      </c>
      <c r="L82" s="962">
        <f t="shared" si="23"/>
        <v>0</v>
      </c>
      <c r="M82" s="973">
        <v>0</v>
      </c>
      <c r="N82" s="962">
        <f t="shared" si="29"/>
        <v>0</v>
      </c>
    </row>
    <row r="83" spans="1:14" ht="13.5" thickBot="1">
      <c r="A83" s="44">
        <v>60799</v>
      </c>
      <c r="B83" s="365" t="s">
        <v>306</v>
      </c>
      <c r="C83" s="1247">
        <f>SUM(C81:C82)</f>
        <v>0</v>
      </c>
      <c r="D83" s="1248">
        <f t="shared" ref="D83:N83" si="30">SUM(D81:D82)</f>
        <v>0</v>
      </c>
      <c r="E83" s="1248">
        <f t="shared" si="30"/>
        <v>0</v>
      </c>
      <c r="F83" s="1248">
        <f t="shared" si="30"/>
        <v>0</v>
      </c>
      <c r="G83" s="1248">
        <f t="shared" si="30"/>
        <v>0</v>
      </c>
      <c r="H83" s="1248">
        <f t="shared" si="30"/>
        <v>0</v>
      </c>
      <c r="I83" s="1248">
        <f t="shared" si="30"/>
        <v>0</v>
      </c>
      <c r="J83" s="1248">
        <f t="shared" si="30"/>
        <v>0</v>
      </c>
      <c r="K83" s="1249">
        <f t="shared" si="30"/>
        <v>0</v>
      </c>
      <c r="L83" s="1250">
        <f t="shared" si="30"/>
        <v>0</v>
      </c>
      <c r="M83" s="1250">
        <f t="shared" si="30"/>
        <v>0</v>
      </c>
      <c r="N83" s="1250">
        <f t="shared" si="30"/>
        <v>0</v>
      </c>
    </row>
    <row r="84" spans="1:14" ht="12.95">
      <c r="A84" s="458"/>
      <c r="B84" s="236" t="s">
        <v>307</v>
      </c>
      <c r="C84" s="1009"/>
      <c r="D84" s="972"/>
      <c r="E84" s="972"/>
      <c r="F84" s="972"/>
      <c r="G84" s="972"/>
      <c r="H84" s="972"/>
      <c r="I84" s="972"/>
      <c r="J84" s="972"/>
      <c r="K84" s="1013"/>
      <c r="L84" s="1014"/>
      <c r="M84" s="979"/>
      <c r="N84" s="1014"/>
    </row>
    <row r="85" spans="1:14" ht="12.95">
      <c r="A85" s="43" t="s">
        <v>308</v>
      </c>
      <c r="B85" s="32" t="s">
        <v>309</v>
      </c>
      <c r="C85" s="1000">
        <v>0</v>
      </c>
      <c r="D85" s="994">
        <v>0</v>
      </c>
      <c r="E85" s="994">
        <v>0</v>
      </c>
      <c r="F85" s="994">
        <v>0</v>
      </c>
      <c r="G85" s="994">
        <v>0</v>
      </c>
      <c r="H85" s="994">
        <v>0</v>
      </c>
      <c r="I85" s="994">
        <v>0</v>
      </c>
      <c r="J85" s="994">
        <v>0</v>
      </c>
      <c r="K85" s="995">
        <v>0</v>
      </c>
      <c r="L85" s="962">
        <f t="shared" ref="L85:L86" si="31">SUM(C85:K85)</f>
        <v>0</v>
      </c>
      <c r="M85" s="973">
        <v>0</v>
      </c>
      <c r="N85" s="962">
        <f t="shared" ref="N85:N87" si="32">+L85+M85</f>
        <v>0</v>
      </c>
    </row>
    <row r="86" spans="1:14" ht="12.95">
      <c r="A86" s="43" t="s">
        <v>310</v>
      </c>
      <c r="B86" s="32" t="s">
        <v>311</v>
      </c>
      <c r="C86" s="1000">
        <v>0</v>
      </c>
      <c r="D86" s="994">
        <v>0</v>
      </c>
      <c r="E86" s="994">
        <v>0</v>
      </c>
      <c r="F86" s="994">
        <v>0</v>
      </c>
      <c r="G86" s="994">
        <v>0</v>
      </c>
      <c r="H86" s="994">
        <v>0</v>
      </c>
      <c r="I86" s="994">
        <v>0</v>
      </c>
      <c r="J86" s="994">
        <v>0</v>
      </c>
      <c r="K86" s="995">
        <v>0</v>
      </c>
      <c r="L86" s="962">
        <f t="shared" si="31"/>
        <v>0</v>
      </c>
      <c r="M86" s="973">
        <v>0</v>
      </c>
      <c r="N86" s="962">
        <f t="shared" si="32"/>
        <v>0</v>
      </c>
    </row>
    <row r="87" spans="1:14" ht="13.5" thickBot="1">
      <c r="A87" s="43" t="s">
        <v>312</v>
      </c>
      <c r="B87" s="32" t="s">
        <v>313</v>
      </c>
      <c r="C87" s="1000">
        <v>0</v>
      </c>
      <c r="D87" s="994">
        <v>0</v>
      </c>
      <c r="E87" s="994">
        <v>0</v>
      </c>
      <c r="F87" s="994">
        <v>0</v>
      </c>
      <c r="G87" s="994">
        <v>0</v>
      </c>
      <c r="H87" s="994">
        <v>0</v>
      </c>
      <c r="I87" s="994">
        <v>0</v>
      </c>
      <c r="J87" s="994">
        <v>0</v>
      </c>
      <c r="K87" s="995">
        <v>0</v>
      </c>
      <c r="L87" s="962">
        <f t="shared" si="23"/>
        <v>0</v>
      </c>
      <c r="M87" s="973">
        <v>0</v>
      </c>
      <c r="N87" s="962">
        <f t="shared" si="32"/>
        <v>0</v>
      </c>
    </row>
    <row r="88" spans="1:14" ht="13.5" thickBot="1">
      <c r="A88" s="44">
        <v>60899</v>
      </c>
      <c r="B88" s="365" t="s">
        <v>314</v>
      </c>
      <c r="C88" s="1247">
        <f>SUM(C85:C87)</f>
        <v>0</v>
      </c>
      <c r="D88" s="1248">
        <f t="shared" ref="D88:N88" si="33">SUM(D85:D87)</f>
        <v>0</v>
      </c>
      <c r="E88" s="1248">
        <f t="shared" si="33"/>
        <v>0</v>
      </c>
      <c r="F88" s="1248">
        <f t="shared" si="33"/>
        <v>0</v>
      </c>
      <c r="G88" s="1248">
        <f t="shared" si="33"/>
        <v>0</v>
      </c>
      <c r="H88" s="1248">
        <f t="shared" si="33"/>
        <v>0</v>
      </c>
      <c r="I88" s="1248">
        <f t="shared" si="33"/>
        <v>0</v>
      </c>
      <c r="J88" s="1248">
        <f t="shared" si="33"/>
        <v>0</v>
      </c>
      <c r="K88" s="1249">
        <f t="shared" si="33"/>
        <v>0</v>
      </c>
      <c r="L88" s="1250">
        <f t="shared" si="33"/>
        <v>0</v>
      </c>
      <c r="M88" s="1250">
        <f t="shared" si="33"/>
        <v>0</v>
      </c>
      <c r="N88" s="1250">
        <f t="shared" si="33"/>
        <v>0</v>
      </c>
    </row>
    <row r="89" spans="1:14" ht="13.5" thickBot="1">
      <c r="A89" s="43" t="s">
        <v>315</v>
      </c>
      <c r="B89" s="236" t="s">
        <v>316</v>
      </c>
      <c r="C89" s="1000">
        <v>0</v>
      </c>
      <c r="D89" s="994">
        <v>0</v>
      </c>
      <c r="E89" s="994">
        <v>0</v>
      </c>
      <c r="F89" s="994">
        <v>0</v>
      </c>
      <c r="G89" s="994">
        <v>0</v>
      </c>
      <c r="H89" s="994">
        <v>0</v>
      </c>
      <c r="I89" s="994">
        <v>0</v>
      </c>
      <c r="J89" s="994">
        <v>0</v>
      </c>
      <c r="K89" s="995">
        <v>0</v>
      </c>
      <c r="L89" s="962">
        <f t="shared" ref="L89" si="34">SUM(C89:K89)</f>
        <v>0</v>
      </c>
      <c r="M89" s="973">
        <v>0</v>
      </c>
      <c r="N89" s="962">
        <f t="shared" ref="N89" si="35">+L89+M89</f>
        <v>0</v>
      </c>
    </row>
    <row r="90" spans="1:14" ht="13.5" thickBot="1">
      <c r="A90" s="44">
        <v>61099</v>
      </c>
      <c r="B90" s="345" t="s">
        <v>317</v>
      </c>
      <c r="C90" s="1248">
        <f>SUM(C89:C89)</f>
        <v>0</v>
      </c>
      <c r="D90" s="1248">
        <f>SUM(D89:D89)</f>
        <v>0</v>
      </c>
      <c r="E90" s="1248">
        <f t="shared" ref="E90:K90" si="36">SUM(E89:E89)</f>
        <v>0</v>
      </c>
      <c r="F90" s="1248">
        <f t="shared" si="36"/>
        <v>0</v>
      </c>
      <c r="G90" s="1248">
        <f t="shared" si="36"/>
        <v>0</v>
      </c>
      <c r="H90" s="1248">
        <f t="shared" si="36"/>
        <v>0</v>
      </c>
      <c r="I90" s="1248">
        <f t="shared" si="36"/>
        <v>0</v>
      </c>
      <c r="J90" s="1248">
        <f t="shared" si="36"/>
        <v>0</v>
      </c>
      <c r="K90" s="1248">
        <f t="shared" si="36"/>
        <v>0</v>
      </c>
      <c r="L90" s="1250">
        <f>SUM(L89:L89)</f>
        <v>0</v>
      </c>
      <c r="M90" s="1250">
        <f t="shared" ref="M90:N90" si="37">SUM(M89:M89)</f>
        <v>0</v>
      </c>
      <c r="N90" s="1250">
        <f t="shared" si="37"/>
        <v>0</v>
      </c>
    </row>
    <row r="91" spans="1:14" ht="12.95">
      <c r="A91" s="43" t="s">
        <v>318</v>
      </c>
      <c r="B91" s="236" t="s">
        <v>319</v>
      </c>
      <c r="C91" s="1000">
        <v>0</v>
      </c>
      <c r="D91" s="994">
        <v>0</v>
      </c>
      <c r="E91" s="994">
        <v>0</v>
      </c>
      <c r="F91" s="994">
        <v>0</v>
      </c>
      <c r="G91" s="994">
        <v>0</v>
      </c>
      <c r="H91" s="994">
        <v>0</v>
      </c>
      <c r="I91" s="994">
        <v>0</v>
      </c>
      <c r="J91" s="994">
        <v>0</v>
      </c>
      <c r="K91" s="995">
        <v>0</v>
      </c>
      <c r="L91" s="962">
        <f t="shared" ref="L91" si="38">SUM(C91:K91)</f>
        <v>0</v>
      </c>
      <c r="M91" s="973">
        <v>0</v>
      </c>
      <c r="N91" s="962">
        <f t="shared" ref="N91:N93" si="39">+L91+M91</f>
        <v>0</v>
      </c>
    </row>
    <row r="92" spans="1:14" ht="12.95">
      <c r="A92" s="132" t="s">
        <v>320</v>
      </c>
      <c r="B92" s="1" t="s">
        <v>321</v>
      </c>
      <c r="C92" s="1000">
        <v>0</v>
      </c>
      <c r="D92" s="994">
        <v>0</v>
      </c>
      <c r="E92" s="994">
        <v>0</v>
      </c>
      <c r="F92" s="994">
        <v>0</v>
      </c>
      <c r="G92" s="994">
        <v>0</v>
      </c>
      <c r="H92" s="994">
        <v>0</v>
      </c>
      <c r="I92" s="994">
        <v>0</v>
      </c>
      <c r="J92" s="994">
        <v>0</v>
      </c>
      <c r="K92" s="995">
        <v>0</v>
      </c>
      <c r="L92" s="962">
        <f t="shared" si="23"/>
        <v>0</v>
      </c>
      <c r="M92" s="973">
        <v>0</v>
      </c>
      <c r="N92" s="962">
        <f t="shared" si="39"/>
        <v>0</v>
      </c>
    </row>
    <row r="93" spans="1:14" ht="13.5" thickBot="1">
      <c r="A93" s="43" t="s">
        <v>322</v>
      </c>
      <c r="B93" s="1" t="s">
        <v>323</v>
      </c>
      <c r="C93" s="1000">
        <v>0</v>
      </c>
      <c r="D93" s="994">
        <v>0</v>
      </c>
      <c r="E93" s="994">
        <v>0</v>
      </c>
      <c r="F93" s="994">
        <v>0</v>
      </c>
      <c r="G93" s="994">
        <v>0</v>
      </c>
      <c r="H93" s="994">
        <v>0</v>
      </c>
      <c r="I93" s="994">
        <v>0</v>
      </c>
      <c r="J93" s="994">
        <v>0</v>
      </c>
      <c r="K93" s="995">
        <v>0</v>
      </c>
      <c r="L93" s="962">
        <f t="shared" si="23"/>
        <v>0</v>
      </c>
      <c r="M93" s="973">
        <v>0</v>
      </c>
      <c r="N93" s="962">
        <f t="shared" si="39"/>
        <v>0</v>
      </c>
    </row>
    <row r="94" spans="1:14" ht="12.95">
      <c r="A94" s="415">
        <v>69998</v>
      </c>
      <c r="B94" s="454" t="s">
        <v>324</v>
      </c>
      <c r="C94" s="1251">
        <f>C53+C59+C62+C68+C73+C79+C83+C88+C92+C90+C91+C93</f>
        <v>0</v>
      </c>
      <c r="D94" s="1252">
        <f>D53+D59+D62+D68+D73+D79+D83+D88+D92+D90+D91+D93</f>
        <v>0</v>
      </c>
      <c r="E94" s="1252">
        <f t="shared" ref="E94:J94" si="40">E53+E59+E62+E68+E73+E79+E83+E88+E92+E90+E91+E93</f>
        <v>0</v>
      </c>
      <c r="F94" s="1252">
        <f t="shared" si="40"/>
        <v>0</v>
      </c>
      <c r="G94" s="1252">
        <f t="shared" si="40"/>
        <v>0</v>
      </c>
      <c r="H94" s="1252">
        <f t="shared" si="40"/>
        <v>0</v>
      </c>
      <c r="I94" s="1252">
        <f t="shared" si="40"/>
        <v>0</v>
      </c>
      <c r="J94" s="1252">
        <f t="shared" si="40"/>
        <v>0</v>
      </c>
      <c r="K94" s="1253">
        <f>K53+K59+K62+K68+K73+K79+K83+K88+K92+K90+K91+K93</f>
        <v>0</v>
      </c>
      <c r="L94" s="1254">
        <f>L53+L59+L62+L68+L73+L79+L83+L88+L92+L90+L91+L93</f>
        <v>0</v>
      </c>
      <c r="M94" s="1254">
        <f t="shared" ref="M94:N94" si="41">M53+M59+M62+M68+M73+M79+M83+M88+M92+M90+M91+M93</f>
        <v>0</v>
      </c>
      <c r="N94" s="1254">
        <f t="shared" si="41"/>
        <v>0</v>
      </c>
    </row>
    <row r="95" spans="1:14" ht="13.5" thickBot="1">
      <c r="A95" s="419">
        <v>69999</v>
      </c>
      <c r="B95" s="455" t="s">
        <v>325</v>
      </c>
      <c r="C95" s="1255">
        <f t="shared" ref="C95:N95" si="42">C47+C94</f>
        <v>0</v>
      </c>
      <c r="D95" s="1256">
        <f t="shared" si="42"/>
        <v>0</v>
      </c>
      <c r="E95" s="1256">
        <f t="shared" si="42"/>
        <v>0</v>
      </c>
      <c r="F95" s="1256">
        <f t="shared" si="42"/>
        <v>0</v>
      </c>
      <c r="G95" s="1256">
        <f t="shared" si="42"/>
        <v>0</v>
      </c>
      <c r="H95" s="1256">
        <f t="shared" si="42"/>
        <v>0</v>
      </c>
      <c r="I95" s="1256">
        <f t="shared" si="42"/>
        <v>0</v>
      </c>
      <c r="J95" s="1256">
        <f t="shared" si="42"/>
        <v>0</v>
      </c>
      <c r="K95" s="1257">
        <f t="shared" si="42"/>
        <v>0</v>
      </c>
      <c r="L95" s="1258">
        <f t="shared" si="42"/>
        <v>0</v>
      </c>
      <c r="M95" s="1258">
        <f t="shared" si="42"/>
        <v>0</v>
      </c>
      <c r="N95" s="1258">
        <f t="shared" si="42"/>
        <v>0</v>
      </c>
    </row>
    <row r="96" spans="1:14" ht="12.95">
      <c r="A96" s="458" t="s">
        <v>326</v>
      </c>
      <c r="B96" s="2"/>
      <c r="C96" s="998"/>
      <c r="D96" s="961"/>
      <c r="E96" s="961"/>
      <c r="F96" s="961"/>
      <c r="G96" s="961"/>
      <c r="H96" s="961"/>
      <c r="I96" s="961"/>
      <c r="J96" s="961"/>
      <c r="K96" s="999"/>
      <c r="L96" s="962"/>
      <c r="M96" s="973"/>
      <c r="N96" s="962"/>
    </row>
    <row r="97" spans="1:14" ht="12.95">
      <c r="A97" s="359" t="s">
        <v>327</v>
      </c>
      <c r="B97" s="1" t="s">
        <v>328</v>
      </c>
      <c r="C97" s="1000">
        <v>0</v>
      </c>
      <c r="D97" s="994">
        <v>0</v>
      </c>
      <c r="E97" s="994">
        <v>0</v>
      </c>
      <c r="F97" s="994">
        <v>0</v>
      </c>
      <c r="G97" s="994">
        <v>0</v>
      </c>
      <c r="H97" s="994">
        <v>0</v>
      </c>
      <c r="I97" s="994">
        <v>0</v>
      </c>
      <c r="J97" s="994">
        <v>0</v>
      </c>
      <c r="K97" s="995">
        <v>0</v>
      </c>
      <c r="L97" s="962">
        <f t="shared" ref="L97:L101" si="43">SUM(C97:K97)</f>
        <v>0</v>
      </c>
      <c r="M97" s="973">
        <v>0</v>
      </c>
      <c r="N97" s="962">
        <f t="shared" ref="N97:N101" si="44">+L97+M97</f>
        <v>0</v>
      </c>
    </row>
    <row r="98" spans="1:14" ht="12.95">
      <c r="A98" s="359" t="s">
        <v>329</v>
      </c>
      <c r="B98" s="1" t="s">
        <v>330</v>
      </c>
      <c r="C98" s="1000">
        <v>0</v>
      </c>
      <c r="D98" s="994">
        <v>0</v>
      </c>
      <c r="E98" s="994">
        <v>0</v>
      </c>
      <c r="F98" s="994">
        <v>0</v>
      </c>
      <c r="G98" s="994">
        <v>0</v>
      </c>
      <c r="H98" s="994">
        <v>0</v>
      </c>
      <c r="I98" s="994">
        <v>0</v>
      </c>
      <c r="J98" s="994">
        <v>0</v>
      </c>
      <c r="K98" s="995">
        <v>0</v>
      </c>
      <c r="L98" s="962">
        <f t="shared" si="43"/>
        <v>0</v>
      </c>
      <c r="M98" s="973">
        <v>0</v>
      </c>
      <c r="N98" s="962">
        <f t="shared" si="44"/>
        <v>0</v>
      </c>
    </row>
    <row r="99" spans="1:14" ht="12.95">
      <c r="A99" s="359" t="s">
        <v>331</v>
      </c>
      <c r="B99" s="1" t="s">
        <v>332</v>
      </c>
      <c r="C99" s="1000">
        <v>0</v>
      </c>
      <c r="D99" s="994">
        <v>0</v>
      </c>
      <c r="E99" s="994">
        <v>0</v>
      </c>
      <c r="F99" s="994">
        <v>0</v>
      </c>
      <c r="G99" s="994">
        <v>0</v>
      </c>
      <c r="H99" s="994">
        <v>0</v>
      </c>
      <c r="I99" s="994">
        <v>0</v>
      </c>
      <c r="J99" s="994">
        <v>0</v>
      </c>
      <c r="K99" s="995">
        <v>0</v>
      </c>
      <c r="L99" s="962">
        <f t="shared" si="43"/>
        <v>0</v>
      </c>
      <c r="M99" s="973">
        <v>0</v>
      </c>
      <c r="N99" s="962">
        <f t="shared" si="44"/>
        <v>0</v>
      </c>
    </row>
    <row r="100" spans="1:14" ht="12.95">
      <c r="A100" s="359" t="s">
        <v>333</v>
      </c>
      <c r="B100" s="1" t="s">
        <v>657</v>
      </c>
      <c r="C100" s="1000">
        <v>0</v>
      </c>
      <c r="D100" s="994">
        <v>0</v>
      </c>
      <c r="E100" s="994">
        <v>0</v>
      </c>
      <c r="F100" s="994">
        <v>0</v>
      </c>
      <c r="G100" s="994">
        <v>0</v>
      </c>
      <c r="H100" s="994">
        <v>0</v>
      </c>
      <c r="I100" s="994">
        <v>0</v>
      </c>
      <c r="J100" s="994">
        <v>0</v>
      </c>
      <c r="K100" s="995">
        <v>0</v>
      </c>
      <c r="L100" s="962">
        <f t="shared" si="43"/>
        <v>0</v>
      </c>
      <c r="M100" s="973">
        <v>0</v>
      </c>
      <c r="N100" s="962">
        <f t="shared" si="44"/>
        <v>0</v>
      </c>
    </row>
    <row r="101" spans="1:14" ht="13.5" thickBot="1">
      <c r="A101" s="359" t="s">
        <v>335</v>
      </c>
      <c r="B101" s="1" t="s">
        <v>336</v>
      </c>
      <c r="C101" s="1000">
        <v>0</v>
      </c>
      <c r="D101" s="994">
        <v>0</v>
      </c>
      <c r="E101" s="994">
        <v>0</v>
      </c>
      <c r="F101" s="994">
        <v>0</v>
      </c>
      <c r="G101" s="994">
        <v>0</v>
      </c>
      <c r="H101" s="994">
        <v>0</v>
      </c>
      <c r="I101" s="994">
        <v>0</v>
      </c>
      <c r="J101" s="994">
        <v>0</v>
      </c>
      <c r="K101" s="995">
        <v>0</v>
      </c>
      <c r="L101" s="962">
        <f t="shared" si="43"/>
        <v>0</v>
      </c>
      <c r="M101" s="973">
        <v>0</v>
      </c>
      <c r="N101" s="962">
        <f t="shared" si="44"/>
        <v>0</v>
      </c>
    </row>
    <row r="102" spans="1:14" ht="13.5" thickBot="1">
      <c r="A102" s="414">
        <v>85999</v>
      </c>
      <c r="B102" s="452" t="s">
        <v>337</v>
      </c>
      <c r="C102" s="1001">
        <f>SUM(C95:C101)</f>
        <v>0</v>
      </c>
      <c r="D102" s="964">
        <f t="shared" ref="D102:M102" si="45">SUM(D95:D101)</f>
        <v>0</v>
      </c>
      <c r="E102" s="964">
        <f t="shared" si="45"/>
        <v>0</v>
      </c>
      <c r="F102" s="964">
        <f t="shared" si="45"/>
        <v>0</v>
      </c>
      <c r="G102" s="964">
        <f t="shared" si="45"/>
        <v>0</v>
      </c>
      <c r="H102" s="964">
        <f t="shared" si="45"/>
        <v>0</v>
      </c>
      <c r="I102" s="964">
        <f t="shared" si="45"/>
        <v>0</v>
      </c>
      <c r="J102" s="964">
        <f t="shared" si="45"/>
        <v>0</v>
      </c>
      <c r="K102" s="1002">
        <f t="shared" si="45"/>
        <v>0</v>
      </c>
      <c r="L102" s="974">
        <f t="shared" si="45"/>
        <v>0</v>
      </c>
      <c r="M102" s="974">
        <f t="shared" si="45"/>
        <v>0</v>
      </c>
      <c r="N102" s="974">
        <f>SUM(N95:N101)</f>
        <v>0</v>
      </c>
    </row>
    <row r="103" spans="1:14" ht="12.95">
      <c r="A103" s="43"/>
      <c r="B103" s="1" t="s">
        <v>338</v>
      </c>
      <c r="C103" s="1010"/>
      <c r="D103" s="975"/>
      <c r="E103" s="975"/>
      <c r="F103" s="975"/>
      <c r="G103" s="975"/>
      <c r="H103" s="961"/>
      <c r="I103" s="961"/>
      <c r="J103" s="961"/>
      <c r="K103" s="999"/>
      <c r="L103" s="962"/>
      <c r="M103" s="592"/>
      <c r="N103" s="962"/>
    </row>
    <row r="104" spans="1:14" ht="12.95">
      <c r="A104" s="43" t="s">
        <v>339</v>
      </c>
      <c r="B104" s="1" t="s">
        <v>340</v>
      </c>
      <c r="C104" s="1000">
        <v>0</v>
      </c>
      <c r="D104" s="994">
        <v>0</v>
      </c>
      <c r="E104" s="994">
        <v>0</v>
      </c>
      <c r="F104" s="994">
        <v>0</v>
      </c>
      <c r="G104" s="994">
        <v>0</v>
      </c>
      <c r="H104" s="994">
        <v>0</v>
      </c>
      <c r="I104" s="994">
        <v>0</v>
      </c>
      <c r="J104" s="994">
        <v>0</v>
      </c>
      <c r="K104" s="995">
        <v>0</v>
      </c>
      <c r="L104" s="962">
        <f t="shared" ref="L104:L123" si="46">SUM(C104:K104)</f>
        <v>0</v>
      </c>
      <c r="M104" s="973">
        <v>0</v>
      </c>
      <c r="N104" s="962">
        <f t="shared" ref="N104:N123" si="47">+L104+M104</f>
        <v>0</v>
      </c>
    </row>
    <row r="105" spans="1:14" ht="12.95">
      <c r="A105" s="43" t="s">
        <v>341</v>
      </c>
      <c r="B105" s="1" t="s">
        <v>342</v>
      </c>
      <c r="C105" s="1000">
        <v>0</v>
      </c>
      <c r="D105" s="994">
        <v>0</v>
      </c>
      <c r="E105" s="994">
        <v>0</v>
      </c>
      <c r="F105" s="994">
        <v>0</v>
      </c>
      <c r="G105" s="994">
        <v>0</v>
      </c>
      <c r="H105" s="994">
        <v>0</v>
      </c>
      <c r="I105" s="994">
        <v>0</v>
      </c>
      <c r="J105" s="994">
        <v>0</v>
      </c>
      <c r="K105" s="995">
        <v>0</v>
      </c>
      <c r="L105" s="962">
        <f t="shared" si="46"/>
        <v>0</v>
      </c>
      <c r="M105" s="973">
        <v>0</v>
      </c>
      <c r="N105" s="962">
        <f t="shared" si="47"/>
        <v>0</v>
      </c>
    </row>
    <row r="106" spans="1:14" ht="12.95">
      <c r="A106" s="43" t="s">
        <v>343</v>
      </c>
      <c r="B106" s="1" t="s">
        <v>344</v>
      </c>
      <c r="C106" s="1000">
        <v>0</v>
      </c>
      <c r="D106" s="994">
        <v>0</v>
      </c>
      <c r="E106" s="994">
        <v>0</v>
      </c>
      <c r="F106" s="994">
        <v>0</v>
      </c>
      <c r="G106" s="994">
        <v>0</v>
      </c>
      <c r="H106" s="994">
        <v>0</v>
      </c>
      <c r="I106" s="994">
        <v>0</v>
      </c>
      <c r="J106" s="994">
        <v>0</v>
      </c>
      <c r="K106" s="995">
        <v>0</v>
      </c>
      <c r="L106" s="962">
        <f t="shared" si="46"/>
        <v>0</v>
      </c>
      <c r="M106" s="973">
        <v>0</v>
      </c>
      <c r="N106" s="962">
        <f t="shared" si="47"/>
        <v>0</v>
      </c>
    </row>
    <row r="107" spans="1:14" ht="12.95">
      <c r="A107" s="43" t="s">
        <v>345</v>
      </c>
      <c r="B107" s="1" t="s">
        <v>346</v>
      </c>
      <c r="C107" s="1000">
        <v>0</v>
      </c>
      <c r="D107" s="994">
        <v>0</v>
      </c>
      <c r="E107" s="994">
        <v>0</v>
      </c>
      <c r="F107" s="994">
        <v>0</v>
      </c>
      <c r="G107" s="994">
        <v>0</v>
      </c>
      <c r="H107" s="994">
        <v>0</v>
      </c>
      <c r="I107" s="994">
        <v>0</v>
      </c>
      <c r="J107" s="994">
        <v>0</v>
      </c>
      <c r="K107" s="995">
        <v>0</v>
      </c>
      <c r="L107" s="962">
        <f t="shared" si="46"/>
        <v>0</v>
      </c>
      <c r="M107" s="973">
        <v>0</v>
      </c>
      <c r="N107" s="962">
        <f t="shared" si="47"/>
        <v>0</v>
      </c>
    </row>
    <row r="108" spans="1:14" ht="12.95">
      <c r="A108" s="43" t="s">
        <v>347</v>
      </c>
      <c r="B108" s="1" t="s">
        <v>348</v>
      </c>
      <c r="C108" s="1000">
        <v>0</v>
      </c>
      <c r="D108" s="994">
        <v>0</v>
      </c>
      <c r="E108" s="994">
        <v>0</v>
      </c>
      <c r="F108" s="994">
        <v>0</v>
      </c>
      <c r="G108" s="994">
        <v>0</v>
      </c>
      <c r="H108" s="994">
        <v>0</v>
      </c>
      <c r="I108" s="994">
        <v>0</v>
      </c>
      <c r="J108" s="994">
        <v>0</v>
      </c>
      <c r="K108" s="995">
        <v>0</v>
      </c>
      <c r="L108" s="962">
        <f t="shared" si="46"/>
        <v>0</v>
      </c>
      <c r="M108" s="973">
        <v>0</v>
      </c>
      <c r="N108" s="962">
        <f t="shared" si="47"/>
        <v>0</v>
      </c>
    </row>
    <row r="109" spans="1:14" ht="12.95">
      <c r="A109" s="43" t="s">
        <v>349</v>
      </c>
      <c r="B109" s="1" t="s">
        <v>350</v>
      </c>
      <c r="C109" s="1000">
        <v>0</v>
      </c>
      <c r="D109" s="994">
        <v>0</v>
      </c>
      <c r="E109" s="994">
        <v>0</v>
      </c>
      <c r="F109" s="994">
        <v>0</v>
      </c>
      <c r="G109" s="994">
        <v>0</v>
      </c>
      <c r="H109" s="994">
        <v>0</v>
      </c>
      <c r="I109" s="994">
        <v>0</v>
      </c>
      <c r="J109" s="994">
        <v>0</v>
      </c>
      <c r="K109" s="995">
        <v>0</v>
      </c>
      <c r="L109" s="962">
        <f t="shared" si="46"/>
        <v>0</v>
      </c>
      <c r="M109" s="973">
        <v>0</v>
      </c>
      <c r="N109" s="962">
        <f t="shared" si="47"/>
        <v>0</v>
      </c>
    </row>
    <row r="110" spans="1:14" ht="12.95">
      <c r="A110" s="43" t="s">
        <v>351</v>
      </c>
      <c r="B110" s="1" t="s">
        <v>352</v>
      </c>
      <c r="C110" s="1000">
        <v>0</v>
      </c>
      <c r="D110" s="994">
        <v>0</v>
      </c>
      <c r="E110" s="994">
        <v>0</v>
      </c>
      <c r="F110" s="994">
        <v>0</v>
      </c>
      <c r="G110" s="994">
        <v>0</v>
      </c>
      <c r="H110" s="994">
        <v>0</v>
      </c>
      <c r="I110" s="994">
        <v>0</v>
      </c>
      <c r="J110" s="994">
        <v>0</v>
      </c>
      <c r="K110" s="995">
        <v>0</v>
      </c>
      <c r="L110" s="962">
        <f t="shared" si="46"/>
        <v>0</v>
      </c>
      <c r="M110" s="973">
        <v>0</v>
      </c>
      <c r="N110" s="962">
        <f t="shared" si="47"/>
        <v>0</v>
      </c>
    </row>
    <row r="111" spans="1:14" ht="12.95">
      <c r="A111" s="43" t="s">
        <v>353</v>
      </c>
      <c r="B111" s="1" t="s">
        <v>354</v>
      </c>
      <c r="C111" s="1000">
        <v>0</v>
      </c>
      <c r="D111" s="994">
        <v>0</v>
      </c>
      <c r="E111" s="994">
        <v>0</v>
      </c>
      <c r="F111" s="994">
        <v>0</v>
      </c>
      <c r="G111" s="994">
        <v>0</v>
      </c>
      <c r="H111" s="994">
        <v>0</v>
      </c>
      <c r="I111" s="994">
        <v>0</v>
      </c>
      <c r="J111" s="994">
        <v>0</v>
      </c>
      <c r="K111" s="995">
        <v>0</v>
      </c>
      <c r="L111" s="962">
        <f t="shared" si="46"/>
        <v>0</v>
      </c>
      <c r="M111" s="973">
        <v>0</v>
      </c>
      <c r="N111" s="962">
        <f t="shared" si="47"/>
        <v>0</v>
      </c>
    </row>
    <row r="112" spans="1:14" ht="12.95">
      <c r="A112" s="43" t="s">
        <v>355</v>
      </c>
      <c r="B112" s="1" t="s">
        <v>356</v>
      </c>
      <c r="C112" s="1000">
        <v>0</v>
      </c>
      <c r="D112" s="994">
        <v>0</v>
      </c>
      <c r="E112" s="994">
        <v>0</v>
      </c>
      <c r="F112" s="994">
        <v>0</v>
      </c>
      <c r="G112" s="994">
        <v>0</v>
      </c>
      <c r="H112" s="994">
        <v>0</v>
      </c>
      <c r="I112" s="994">
        <v>0</v>
      </c>
      <c r="J112" s="994">
        <v>0</v>
      </c>
      <c r="K112" s="995">
        <v>0</v>
      </c>
      <c r="L112" s="962">
        <f t="shared" si="46"/>
        <v>0</v>
      </c>
      <c r="M112" s="973">
        <v>0</v>
      </c>
      <c r="N112" s="962">
        <f t="shared" si="47"/>
        <v>0</v>
      </c>
    </row>
    <row r="113" spans="1:14" ht="12.95">
      <c r="A113" s="43" t="s">
        <v>357</v>
      </c>
      <c r="B113" s="1" t="s">
        <v>358</v>
      </c>
      <c r="C113" s="1000">
        <v>0</v>
      </c>
      <c r="D113" s="994">
        <v>0</v>
      </c>
      <c r="E113" s="994">
        <v>0</v>
      </c>
      <c r="F113" s="994">
        <v>0</v>
      </c>
      <c r="G113" s="994">
        <v>0</v>
      </c>
      <c r="H113" s="994">
        <v>0</v>
      </c>
      <c r="I113" s="994">
        <v>0</v>
      </c>
      <c r="J113" s="994">
        <v>0</v>
      </c>
      <c r="K113" s="995">
        <v>0</v>
      </c>
      <c r="L113" s="962">
        <f t="shared" si="46"/>
        <v>0</v>
      </c>
      <c r="M113" s="973">
        <v>0</v>
      </c>
      <c r="N113" s="962">
        <f t="shared" si="47"/>
        <v>0</v>
      </c>
    </row>
    <row r="114" spans="1:14" ht="12.95">
      <c r="A114" s="43" t="s">
        <v>359</v>
      </c>
      <c r="B114" s="1" t="s">
        <v>360</v>
      </c>
      <c r="C114" s="1000">
        <v>0</v>
      </c>
      <c r="D114" s="994">
        <v>0</v>
      </c>
      <c r="E114" s="994">
        <v>0</v>
      </c>
      <c r="F114" s="994">
        <v>0</v>
      </c>
      <c r="G114" s="994">
        <v>0</v>
      </c>
      <c r="H114" s="994">
        <v>0</v>
      </c>
      <c r="I114" s="994">
        <v>0</v>
      </c>
      <c r="J114" s="994">
        <v>0</v>
      </c>
      <c r="K114" s="995">
        <v>0</v>
      </c>
      <c r="L114" s="962">
        <f t="shared" si="46"/>
        <v>0</v>
      </c>
      <c r="M114" s="973">
        <v>0</v>
      </c>
      <c r="N114" s="962">
        <f t="shared" si="47"/>
        <v>0</v>
      </c>
    </row>
    <row r="115" spans="1:14" ht="12.95">
      <c r="A115" s="43" t="s">
        <v>361</v>
      </c>
      <c r="B115" s="1" t="s">
        <v>362</v>
      </c>
      <c r="C115" s="1000">
        <v>0</v>
      </c>
      <c r="D115" s="994">
        <v>0</v>
      </c>
      <c r="E115" s="994">
        <v>0</v>
      </c>
      <c r="F115" s="994">
        <v>0</v>
      </c>
      <c r="G115" s="994">
        <v>0</v>
      </c>
      <c r="H115" s="994">
        <v>0</v>
      </c>
      <c r="I115" s="994">
        <v>0</v>
      </c>
      <c r="J115" s="994">
        <v>0</v>
      </c>
      <c r="K115" s="995">
        <v>0</v>
      </c>
      <c r="L115" s="962">
        <f t="shared" si="46"/>
        <v>0</v>
      </c>
      <c r="M115" s="973">
        <v>0</v>
      </c>
      <c r="N115" s="962">
        <f t="shared" si="47"/>
        <v>0</v>
      </c>
    </row>
    <row r="116" spans="1:14" ht="12.95">
      <c r="A116" s="43" t="s">
        <v>363</v>
      </c>
      <c r="B116" s="1" t="s">
        <v>364</v>
      </c>
      <c r="C116" s="1000">
        <v>0</v>
      </c>
      <c r="D116" s="994">
        <v>0</v>
      </c>
      <c r="E116" s="994">
        <v>0</v>
      </c>
      <c r="F116" s="994">
        <v>0</v>
      </c>
      <c r="G116" s="994">
        <v>0</v>
      </c>
      <c r="H116" s="994">
        <v>0</v>
      </c>
      <c r="I116" s="994">
        <v>0</v>
      </c>
      <c r="J116" s="994">
        <v>0</v>
      </c>
      <c r="K116" s="995">
        <v>0</v>
      </c>
      <c r="L116" s="962">
        <f t="shared" si="46"/>
        <v>0</v>
      </c>
      <c r="M116" s="973">
        <v>0</v>
      </c>
      <c r="N116" s="962">
        <f t="shared" si="47"/>
        <v>0</v>
      </c>
    </row>
    <row r="117" spans="1:14" ht="12.95">
      <c r="A117" s="43" t="s">
        <v>365</v>
      </c>
      <c r="B117" s="1" t="s">
        <v>366</v>
      </c>
      <c r="C117" s="1000">
        <v>0</v>
      </c>
      <c r="D117" s="994">
        <v>0</v>
      </c>
      <c r="E117" s="994">
        <v>0</v>
      </c>
      <c r="F117" s="994">
        <v>0</v>
      </c>
      <c r="G117" s="994">
        <v>0</v>
      </c>
      <c r="H117" s="994">
        <v>0</v>
      </c>
      <c r="I117" s="994">
        <v>0</v>
      </c>
      <c r="J117" s="994">
        <v>0</v>
      </c>
      <c r="K117" s="995">
        <v>0</v>
      </c>
      <c r="L117" s="962">
        <f t="shared" si="46"/>
        <v>0</v>
      </c>
      <c r="M117" s="973">
        <v>0</v>
      </c>
      <c r="N117" s="962">
        <f t="shared" si="47"/>
        <v>0</v>
      </c>
    </row>
    <row r="118" spans="1:14" ht="12.95">
      <c r="A118" s="43" t="s">
        <v>367</v>
      </c>
      <c r="B118" s="1" t="s">
        <v>368</v>
      </c>
      <c r="C118" s="1000">
        <v>0</v>
      </c>
      <c r="D118" s="994">
        <v>0</v>
      </c>
      <c r="E118" s="994">
        <v>0</v>
      </c>
      <c r="F118" s="994">
        <v>0</v>
      </c>
      <c r="G118" s="994">
        <v>0</v>
      </c>
      <c r="H118" s="994">
        <v>0</v>
      </c>
      <c r="I118" s="994">
        <v>0</v>
      </c>
      <c r="J118" s="994">
        <v>0</v>
      </c>
      <c r="K118" s="995">
        <v>0</v>
      </c>
      <c r="L118" s="962">
        <f t="shared" si="46"/>
        <v>0</v>
      </c>
      <c r="M118" s="973">
        <v>0</v>
      </c>
      <c r="N118" s="962">
        <f t="shared" si="47"/>
        <v>0</v>
      </c>
    </row>
    <row r="119" spans="1:14" ht="12.95">
      <c r="A119" s="43" t="s">
        <v>369</v>
      </c>
      <c r="B119" s="1" t="s">
        <v>370</v>
      </c>
      <c r="C119" s="1000">
        <v>0</v>
      </c>
      <c r="D119" s="994">
        <v>0</v>
      </c>
      <c r="E119" s="994">
        <v>0</v>
      </c>
      <c r="F119" s="994">
        <v>0</v>
      </c>
      <c r="G119" s="994">
        <v>0</v>
      </c>
      <c r="H119" s="994">
        <v>0</v>
      </c>
      <c r="I119" s="994">
        <v>0</v>
      </c>
      <c r="J119" s="994">
        <v>0</v>
      </c>
      <c r="K119" s="995">
        <v>0</v>
      </c>
      <c r="L119" s="962">
        <f t="shared" si="46"/>
        <v>0</v>
      </c>
      <c r="M119" s="973">
        <v>0</v>
      </c>
      <c r="N119" s="962">
        <f t="shared" si="47"/>
        <v>0</v>
      </c>
    </row>
    <row r="120" spans="1:14" ht="12.95">
      <c r="A120" s="43" t="s">
        <v>371</v>
      </c>
      <c r="B120" s="1" t="s">
        <v>372</v>
      </c>
      <c r="C120" s="1000">
        <v>0</v>
      </c>
      <c r="D120" s="994">
        <v>0</v>
      </c>
      <c r="E120" s="994">
        <v>0</v>
      </c>
      <c r="F120" s="994">
        <v>0</v>
      </c>
      <c r="G120" s="994">
        <v>0</v>
      </c>
      <c r="H120" s="994">
        <v>0</v>
      </c>
      <c r="I120" s="994">
        <v>0</v>
      </c>
      <c r="J120" s="994">
        <v>0</v>
      </c>
      <c r="K120" s="995">
        <v>0</v>
      </c>
      <c r="L120" s="962">
        <f t="shared" si="46"/>
        <v>0</v>
      </c>
      <c r="M120" s="973">
        <v>0</v>
      </c>
      <c r="N120" s="962">
        <f t="shared" si="47"/>
        <v>0</v>
      </c>
    </row>
    <row r="121" spans="1:14" ht="12.95">
      <c r="A121" s="43" t="s">
        <v>373</v>
      </c>
      <c r="B121" s="1" t="s">
        <v>374</v>
      </c>
      <c r="C121" s="1000">
        <v>0</v>
      </c>
      <c r="D121" s="994">
        <v>0</v>
      </c>
      <c r="E121" s="994">
        <v>0</v>
      </c>
      <c r="F121" s="994">
        <v>0</v>
      </c>
      <c r="G121" s="994">
        <v>0</v>
      </c>
      <c r="H121" s="994">
        <v>0</v>
      </c>
      <c r="I121" s="994">
        <v>0</v>
      </c>
      <c r="J121" s="994">
        <v>0</v>
      </c>
      <c r="K121" s="995">
        <v>0</v>
      </c>
      <c r="L121" s="962">
        <f t="shared" si="46"/>
        <v>0</v>
      </c>
      <c r="M121" s="973">
        <v>0</v>
      </c>
      <c r="N121" s="962">
        <f t="shared" si="47"/>
        <v>0</v>
      </c>
    </row>
    <row r="122" spans="1:14" ht="12.95">
      <c r="A122" s="423" t="s">
        <v>375</v>
      </c>
      <c r="B122" s="109" t="s">
        <v>376</v>
      </c>
      <c r="C122" s="1000">
        <v>0</v>
      </c>
      <c r="D122" s="994">
        <v>0</v>
      </c>
      <c r="E122" s="994">
        <v>0</v>
      </c>
      <c r="F122" s="994">
        <v>0</v>
      </c>
      <c r="G122" s="994">
        <v>0</v>
      </c>
      <c r="H122" s="994">
        <v>0</v>
      </c>
      <c r="I122" s="994">
        <v>0</v>
      </c>
      <c r="J122" s="994">
        <v>0</v>
      </c>
      <c r="K122" s="995">
        <v>0</v>
      </c>
      <c r="L122" s="962">
        <f t="shared" si="46"/>
        <v>0</v>
      </c>
      <c r="M122" s="973">
        <v>0</v>
      </c>
      <c r="N122" s="962">
        <f t="shared" si="47"/>
        <v>0</v>
      </c>
    </row>
    <row r="123" spans="1:14" ht="13.5" thickBot="1">
      <c r="A123" s="43" t="s">
        <v>377</v>
      </c>
      <c r="B123" s="1" t="s">
        <v>378</v>
      </c>
      <c r="C123" s="1000">
        <v>0</v>
      </c>
      <c r="D123" s="994">
        <v>0</v>
      </c>
      <c r="E123" s="994">
        <v>0</v>
      </c>
      <c r="F123" s="994">
        <v>0</v>
      </c>
      <c r="G123" s="994">
        <v>0</v>
      </c>
      <c r="H123" s="994">
        <v>0</v>
      </c>
      <c r="I123" s="994">
        <v>0</v>
      </c>
      <c r="J123" s="994">
        <v>0</v>
      </c>
      <c r="K123" s="995">
        <v>0</v>
      </c>
      <c r="L123" s="962">
        <f t="shared" si="46"/>
        <v>0</v>
      </c>
      <c r="M123" s="1015">
        <v>0</v>
      </c>
      <c r="N123" s="962">
        <f t="shared" si="47"/>
        <v>0</v>
      </c>
    </row>
    <row r="124" spans="1:14" ht="13.5" thickBot="1">
      <c r="A124" s="414">
        <v>84999</v>
      </c>
      <c r="B124" s="452" t="s">
        <v>379</v>
      </c>
      <c r="C124" s="1016">
        <f>SUM(C104:C123)</f>
        <v>0</v>
      </c>
      <c r="D124" s="980">
        <f t="shared" ref="D124:I124" si="48">SUM(D104:D123)</f>
        <v>0</v>
      </c>
      <c r="E124" s="980">
        <f t="shared" si="48"/>
        <v>0</v>
      </c>
      <c r="F124" s="980">
        <f t="shared" si="48"/>
        <v>0</v>
      </c>
      <c r="G124" s="980">
        <f t="shared" si="48"/>
        <v>0</v>
      </c>
      <c r="H124" s="980">
        <f t="shared" si="48"/>
        <v>0</v>
      </c>
      <c r="I124" s="980">
        <f t="shared" si="48"/>
        <v>0</v>
      </c>
      <c r="J124" s="980">
        <f>SUM(J104:J123)</f>
        <v>0</v>
      </c>
      <c r="K124" s="1017">
        <f>SUM(K104:K123)</f>
        <v>0</v>
      </c>
      <c r="L124" s="981">
        <f>SUM(L104:L123)</f>
        <v>0</v>
      </c>
      <c r="M124" s="981">
        <f t="shared" ref="M124" si="49">SUM(M104:M123)</f>
        <v>0</v>
      </c>
      <c r="N124" s="981">
        <f>SUM(N104:N123)</f>
        <v>0</v>
      </c>
    </row>
    <row r="125" spans="1:14" ht="13.5" thickBot="1">
      <c r="A125" s="43"/>
      <c r="B125" s="1"/>
      <c r="C125" s="998"/>
      <c r="D125" s="961"/>
      <c r="E125" s="961"/>
      <c r="F125" s="961"/>
      <c r="G125" s="961"/>
      <c r="H125" s="961"/>
      <c r="I125" s="961"/>
      <c r="J125" s="961"/>
      <c r="K125" s="999"/>
      <c r="L125" s="962"/>
      <c r="M125" s="592"/>
      <c r="N125" s="962"/>
    </row>
    <row r="126" spans="1:14" ht="13.5" thickBot="1">
      <c r="A126" s="414">
        <v>86999</v>
      </c>
      <c r="B126" s="452" t="s">
        <v>380</v>
      </c>
      <c r="C126" s="1001">
        <f>+C102+C124</f>
        <v>0</v>
      </c>
      <c r="D126" s="964">
        <f t="shared" ref="D126:N126" si="50">+D102+D124</f>
        <v>0</v>
      </c>
      <c r="E126" s="964">
        <f t="shared" si="50"/>
        <v>0</v>
      </c>
      <c r="F126" s="964">
        <f t="shared" si="50"/>
        <v>0</v>
      </c>
      <c r="G126" s="964">
        <f t="shared" si="50"/>
        <v>0</v>
      </c>
      <c r="H126" s="964">
        <f t="shared" si="50"/>
        <v>0</v>
      </c>
      <c r="I126" s="964">
        <f t="shared" si="50"/>
        <v>0</v>
      </c>
      <c r="J126" s="964">
        <f t="shared" si="50"/>
        <v>0</v>
      </c>
      <c r="K126" s="1002">
        <f t="shared" si="50"/>
        <v>0</v>
      </c>
      <c r="L126" s="974">
        <f t="shared" si="50"/>
        <v>0</v>
      </c>
      <c r="M126" s="974">
        <f>+M102+M124</f>
        <v>0</v>
      </c>
      <c r="N126" s="974">
        <f t="shared" si="50"/>
        <v>0</v>
      </c>
    </row>
    <row r="127" spans="1:14" ht="12.95">
      <c r="A127" s="359"/>
      <c r="B127" s="1"/>
      <c r="C127" s="998"/>
      <c r="D127" s="961"/>
      <c r="E127" s="961"/>
      <c r="F127" s="961"/>
      <c r="G127" s="961"/>
      <c r="H127" s="961"/>
      <c r="I127" s="961"/>
      <c r="J127" s="961"/>
      <c r="K127" s="999"/>
      <c r="L127" s="962"/>
      <c r="M127" s="592"/>
      <c r="N127" s="962"/>
    </row>
    <row r="128" spans="1:14" ht="12.95">
      <c r="A128" s="902">
        <v>87999</v>
      </c>
      <c r="B128" s="473" t="s">
        <v>854</v>
      </c>
      <c r="C128" s="1018">
        <f>C20-C18-C126</f>
        <v>0</v>
      </c>
      <c r="D128" s="983">
        <f t="shared" ref="D128:N128" si="51">D20-D18-D126</f>
        <v>0</v>
      </c>
      <c r="E128" s="983">
        <f t="shared" si="51"/>
        <v>0</v>
      </c>
      <c r="F128" s="983">
        <f t="shared" si="51"/>
        <v>0</v>
      </c>
      <c r="G128" s="983">
        <f t="shared" si="51"/>
        <v>0</v>
      </c>
      <c r="H128" s="983">
        <f t="shared" si="51"/>
        <v>0</v>
      </c>
      <c r="I128" s="983">
        <f t="shared" si="51"/>
        <v>0</v>
      </c>
      <c r="J128" s="983">
        <f t="shared" si="51"/>
        <v>0</v>
      </c>
      <c r="K128" s="1019">
        <f t="shared" si="51"/>
        <v>0</v>
      </c>
      <c r="L128" s="985">
        <f t="shared" si="51"/>
        <v>0</v>
      </c>
      <c r="M128" s="985">
        <f t="shared" si="51"/>
        <v>0</v>
      </c>
      <c r="N128" s="985">
        <f t="shared" si="51"/>
        <v>0</v>
      </c>
    </row>
    <row r="129" spans="1:14" ht="12.95">
      <c r="A129" s="359" t="s">
        <v>382</v>
      </c>
      <c r="B129" s="1" t="s">
        <v>383</v>
      </c>
      <c r="C129" s="998">
        <f t="shared" ref="C129:K129" si="52">C18</f>
        <v>0</v>
      </c>
      <c r="D129" s="961">
        <f t="shared" si="52"/>
        <v>0</v>
      </c>
      <c r="E129" s="961">
        <f t="shared" si="52"/>
        <v>0</v>
      </c>
      <c r="F129" s="961">
        <f t="shared" si="52"/>
        <v>0</v>
      </c>
      <c r="G129" s="961">
        <f t="shared" si="52"/>
        <v>0</v>
      </c>
      <c r="H129" s="961">
        <f t="shared" si="52"/>
        <v>0</v>
      </c>
      <c r="I129" s="961">
        <f t="shared" si="52"/>
        <v>0</v>
      </c>
      <c r="J129" s="961">
        <f t="shared" si="52"/>
        <v>0</v>
      </c>
      <c r="K129" s="999">
        <f t="shared" si="52"/>
        <v>0</v>
      </c>
      <c r="L129" s="962">
        <f t="shared" ref="L129:L134" si="53">SUM(C129:K129)</f>
        <v>0</v>
      </c>
      <c r="M129" s="592">
        <f>M18</f>
        <v>0</v>
      </c>
      <c r="N129" s="962">
        <f t="shared" ref="N129:N132" si="54">+L129+M129</f>
        <v>0</v>
      </c>
    </row>
    <row r="130" spans="1:14" ht="12.95">
      <c r="A130" s="359" t="s">
        <v>384</v>
      </c>
      <c r="B130" s="1" t="s">
        <v>385</v>
      </c>
      <c r="C130" s="1000">
        <v>0</v>
      </c>
      <c r="D130" s="994">
        <v>0</v>
      </c>
      <c r="E130" s="994">
        <v>0</v>
      </c>
      <c r="F130" s="994">
        <v>0</v>
      </c>
      <c r="G130" s="994">
        <v>0</v>
      </c>
      <c r="H130" s="994">
        <v>0</v>
      </c>
      <c r="I130" s="994">
        <v>0</v>
      </c>
      <c r="J130" s="994">
        <v>0</v>
      </c>
      <c r="K130" s="995">
        <v>0</v>
      </c>
      <c r="L130" s="962">
        <f t="shared" si="53"/>
        <v>0</v>
      </c>
      <c r="M130" s="973">
        <v>0</v>
      </c>
      <c r="N130" s="962">
        <f t="shared" si="54"/>
        <v>0</v>
      </c>
    </row>
    <row r="131" spans="1:14" ht="12.95">
      <c r="A131" s="902">
        <v>88999</v>
      </c>
      <c r="B131" s="505" t="s">
        <v>855</v>
      </c>
      <c r="C131" s="1018">
        <f>SUM(C129:C130)</f>
        <v>0</v>
      </c>
      <c r="D131" s="983">
        <f>SUM(D129:D130)</f>
        <v>0</v>
      </c>
      <c r="E131" s="983">
        <f t="shared" ref="E131:M131" si="55">SUM(E129:E130)</f>
        <v>0</v>
      </c>
      <c r="F131" s="983">
        <f t="shared" si="55"/>
        <v>0</v>
      </c>
      <c r="G131" s="983">
        <f t="shared" si="55"/>
        <v>0</v>
      </c>
      <c r="H131" s="983">
        <f t="shared" si="55"/>
        <v>0</v>
      </c>
      <c r="I131" s="983">
        <f t="shared" si="55"/>
        <v>0</v>
      </c>
      <c r="J131" s="983">
        <f t="shared" si="55"/>
        <v>0</v>
      </c>
      <c r="K131" s="1019">
        <f t="shared" si="55"/>
        <v>0</v>
      </c>
      <c r="L131" s="985">
        <f t="shared" si="53"/>
        <v>0</v>
      </c>
      <c r="M131" s="985">
        <f t="shared" si="55"/>
        <v>0</v>
      </c>
      <c r="N131" s="985">
        <f t="shared" si="54"/>
        <v>0</v>
      </c>
    </row>
    <row r="132" spans="1:14" ht="12.95">
      <c r="A132" s="902">
        <v>89999</v>
      </c>
      <c r="B132" s="473" t="s">
        <v>856</v>
      </c>
      <c r="C132" s="1018">
        <f>SUM(C128+C131)</f>
        <v>0</v>
      </c>
      <c r="D132" s="983">
        <f>SUM(D128+D131)</f>
        <v>0</v>
      </c>
      <c r="E132" s="983">
        <f t="shared" ref="E132:K132" si="56">SUM(E128+E131)</f>
        <v>0</v>
      </c>
      <c r="F132" s="983">
        <f t="shared" si="56"/>
        <v>0</v>
      </c>
      <c r="G132" s="983">
        <f t="shared" si="56"/>
        <v>0</v>
      </c>
      <c r="H132" s="983">
        <f t="shared" si="56"/>
        <v>0</v>
      </c>
      <c r="I132" s="983">
        <f t="shared" si="56"/>
        <v>0</v>
      </c>
      <c r="J132" s="983">
        <f t="shared" si="56"/>
        <v>0</v>
      </c>
      <c r="K132" s="983">
        <f t="shared" si="56"/>
        <v>0</v>
      </c>
      <c r="L132" s="985">
        <f t="shared" si="53"/>
        <v>0</v>
      </c>
      <c r="M132" s="985">
        <f>SUM(M128+M131)</f>
        <v>0</v>
      </c>
      <c r="N132" s="985">
        <f t="shared" si="54"/>
        <v>0</v>
      </c>
    </row>
    <row r="133" spans="1:14" ht="12.95">
      <c r="A133" s="359" t="s">
        <v>388</v>
      </c>
      <c r="B133" s="1" t="s">
        <v>389</v>
      </c>
      <c r="C133" s="1000">
        <v>0</v>
      </c>
      <c r="D133" s="994">
        <v>0</v>
      </c>
      <c r="E133" s="994">
        <v>0</v>
      </c>
      <c r="F133" s="994">
        <v>0</v>
      </c>
      <c r="G133" s="994">
        <v>0</v>
      </c>
      <c r="H133" s="994">
        <v>0</v>
      </c>
      <c r="I133" s="994">
        <v>0</v>
      </c>
      <c r="J133" s="994">
        <v>0</v>
      </c>
      <c r="K133" s="995">
        <v>0</v>
      </c>
      <c r="L133" s="962">
        <f t="shared" si="53"/>
        <v>0</v>
      </c>
      <c r="M133" s="973">
        <v>0</v>
      </c>
      <c r="N133" s="962">
        <f t="shared" ref="N133:N134" si="57">+L133+M133</f>
        <v>0</v>
      </c>
    </row>
    <row r="134" spans="1:14" ht="12.95">
      <c r="A134" s="359" t="s">
        <v>390</v>
      </c>
      <c r="B134" s="1" t="s">
        <v>391</v>
      </c>
      <c r="C134" s="1000">
        <v>0</v>
      </c>
      <c r="D134" s="994">
        <v>0</v>
      </c>
      <c r="E134" s="994">
        <v>0</v>
      </c>
      <c r="F134" s="994">
        <v>0</v>
      </c>
      <c r="G134" s="994">
        <v>0</v>
      </c>
      <c r="H134" s="994">
        <v>0</v>
      </c>
      <c r="I134" s="994">
        <v>0</v>
      </c>
      <c r="J134" s="994">
        <v>0</v>
      </c>
      <c r="K134" s="995">
        <v>0</v>
      </c>
      <c r="L134" s="962">
        <f t="shared" si="53"/>
        <v>0</v>
      </c>
      <c r="M134" s="973">
        <v>0</v>
      </c>
      <c r="N134" s="962">
        <f t="shared" si="57"/>
        <v>0</v>
      </c>
    </row>
    <row r="135" spans="1:14" ht="13.5" thickBot="1">
      <c r="A135" s="359"/>
      <c r="B135" s="1"/>
      <c r="C135" s="1010"/>
      <c r="D135" s="975"/>
      <c r="E135" s="975"/>
      <c r="F135" s="975"/>
      <c r="G135" s="975"/>
      <c r="H135" s="975"/>
      <c r="I135" s="975"/>
      <c r="J135" s="975"/>
      <c r="K135" s="1011"/>
      <c r="L135" s="1012"/>
      <c r="M135" s="977"/>
      <c r="N135" s="1012"/>
    </row>
    <row r="136" spans="1:14" ht="13.5" thickBot="1">
      <c r="A136" s="414">
        <v>99999</v>
      </c>
      <c r="B136" s="452" t="s">
        <v>392</v>
      </c>
      <c r="C136" s="1001">
        <f>SUM(C132-C133-C134)</f>
        <v>0</v>
      </c>
      <c r="D136" s="964">
        <f>SUM(D132-D133-D134)</f>
        <v>0</v>
      </c>
      <c r="E136" s="964">
        <f t="shared" ref="E136:K136" si="58">SUM(E132-E133-E134)</f>
        <v>0</v>
      </c>
      <c r="F136" s="964">
        <f t="shared" si="58"/>
        <v>0</v>
      </c>
      <c r="G136" s="964">
        <f t="shared" si="58"/>
        <v>0</v>
      </c>
      <c r="H136" s="964">
        <f t="shared" si="58"/>
        <v>0</v>
      </c>
      <c r="I136" s="964">
        <f t="shared" si="58"/>
        <v>0</v>
      </c>
      <c r="J136" s="964">
        <f t="shared" si="58"/>
        <v>0</v>
      </c>
      <c r="K136" s="1002">
        <f t="shared" si="58"/>
        <v>0</v>
      </c>
      <c r="L136" s="974">
        <f>SUM(L132-L133-L134)</f>
        <v>0</v>
      </c>
      <c r="M136" s="965">
        <f>SUM(M132-M133-M134)</f>
        <v>0</v>
      </c>
      <c r="N136" s="974">
        <f>SUM(N132-N133-N134)</f>
        <v>0</v>
      </c>
    </row>
    <row r="137" spans="1:14" ht="12.95">
      <c r="A137" s="194"/>
      <c r="B137" s="2"/>
      <c r="C137" s="1020"/>
      <c r="D137" s="988"/>
      <c r="E137" s="988"/>
      <c r="F137" s="988"/>
      <c r="G137" s="988"/>
      <c r="H137" s="988"/>
      <c r="I137" s="988"/>
      <c r="J137" s="988"/>
      <c r="K137" s="1021"/>
      <c r="L137" s="1022"/>
      <c r="M137" s="990"/>
      <c r="N137" s="1022"/>
    </row>
    <row r="138" spans="1:14" ht="12.95">
      <c r="A138" s="43" t="s">
        <v>393</v>
      </c>
      <c r="B138" s="1" t="s">
        <v>394</v>
      </c>
      <c r="C138" s="1023">
        <v>0</v>
      </c>
      <c r="D138" s="991">
        <v>0</v>
      </c>
      <c r="E138" s="991">
        <v>0</v>
      </c>
      <c r="F138" s="991">
        <v>0</v>
      </c>
      <c r="G138" s="991">
        <v>0</v>
      </c>
      <c r="H138" s="991">
        <v>0</v>
      </c>
      <c r="I138" s="991">
        <v>0</v>
      </c>
      <c r="J138" s="991">
        <v>0</v>
      </c>
      <c r="K138" s="1024">
        <v>0</v>
      </c>
      <c r="L138" s="962">
        <f>SUM(C138:K138)</f>
        <v>0</v>
      </c>
      <c r="M138" s="1024">
        <v>0</v>
      </c>
      <c r="N138" s="962">
        <f t="shared" ref="N138:N141" si="59">+L138+M138</f>
        <v>0</v>
      </c>
    </row>
    <row r="139" spans="1:14" ht="12.95">
      <c r="A139" s="43" t="s">
        <v>395</v>
      </c>
      <c r="B139" s="1" t="s">
        <v>396</v>
      </c>
      <c r="C139" s="1023">
        <v>0</v>
      </c>
      <c r="D139" s="991">
        <v>0</v>
      </c>
      <c r="E139" s="991">
        <v>0</v>
      </c>
      <c r="F139" s="991">
        <v>0</v>
      </c>
      <c r="G139" s="991">
        <v>0</v>
      </c>
      <c r="H139" s="991">
        <v>0</v>
      </c>
      <c r="I139" s="991">
        <v>0</v>
      </c>
      <c r="J139" s="991">
        <v>0</v>
      </c>
      <c r="K139" s="1024">
        <v>0</v>
      </c>
      <c r="L139" s="962">
        <f t="shared" ref="L139:L141" si="60">SUM(C139:K139)</f>
        <v>0</v>
      </c>
      <c r="M139" s="1024">
        <v>0</v>
      </c>
      <c r="N139" s="962">
        <f t="shared" si="59"/>
        <v>0</v>
      </c>
    </row>
    <row r="140" spans="1:14" ht="12.95">
      <c r="A140" s="259" t="s">
        <v>397</v>
      </c>
      <c r="B140" s="27" t="s">
        <v>398</v>
      </c>
      <c r="C140" s="1023">
        <v>0</v>
      </c>
      <c r="D140" s="991">
        <v>0</v>
      </c>
      <c r="E140" s="991">
        <v>0</v>
      </c>
      <c r="F140" s="991">
        <v>0</v>
      </c>
      <c r="G140" s="991">
        <v>0</v>
      </c>
      <c r="H140" s="991">
        <v>0</v>
      </c>
      <c r="I140" s="991">
        <v>0</v>
      </c>
      <c r="J140" s="991">
        <v>0</v>
      </c>
      <c r="K140" s="1024">
        <v>0</v>
      </c>
      <c r="L140" s="962">
        <f t="shared" si="60"/>
        <v>0</v>
      </c>
      <c r="M140" s="1024">
        <v>0</v>
      </c>
      <c r="N140" s="962">
        <f t="shared" si="59"/>
        <v>0</v>
      </c>
    </row>
    <row r="141" spans="1:14" ht="12.95">
      <c r="A141" s="259" t="s">
        <v>399</v>
      </c>
      <c r="B141" s="27" t="s">
        <v>400</v>
      </c>
      <c r="C141" s="1023">
        <v>0</v>
      </c>
      <c r="D141" s="991">
        <v>0</v>
      </c>
      <c r="E141" s="991">
        <v>0</v>
      </c>
      <c r="F141" s="991">
        <v>0</v>
      </c>
      <c r="G141" s="991">
        <v>0</v>
      </c>
      <c r="H141" s="991">
        <v>0</v>
      </c>
      <c r="I141" s="991">
        <v>0</v>
      </c>
      <c r="J141" s="991">
        <v>0</v>
      </c>
      <c r="K141" s="1024">
        <v>0</v>
      </c>
      <c r="L141" s="962">
        <f t="shared" si="60"/>
        <v>0</v>
      </c>
      <c r="M141" s="1024">
        <v>0</v>
      </c>
      <c r="N141" s="962">
        <f t="shared" si="59"/>
        <v>0</v>
      </c>
    </row>
    <row r="142" spans="1:14" ht="13.5" thickBot="1">
      <c r="A142" s="43"/>
      <c r="B142" s="1"/>
      <c r="C142" s="1023"/>
      <c r="D142" s="991"/>
      <c r="E142" s="991"/>
      <c r="F142" s="991"/>
      <c r="G142" s="991"/>
      <c r="H142" s="991"/>
      <c r="I142" s="988"/>
      <c r="J142" s="988"/>
      <c r="K142" s="1021"/>
      <c r="L142" s="1022"/>
      <c r="M142" s="990"/>
      <c r="N142" s="1022"/>
    </row>
    <row r="143" spans="1:14" s="27" customFormat="1" ht="13.5" thickBot="1">
      <c r="A143" s="414">
        <v>999999</v>
      </c>
      <c r="B143" s="346" t="s">
        <v>839</v>
      </c>
      <c r="C143" s="1016">
        <f>+C136-C138-C139-C140-C141</f>
        <v>0</v>
      </c>
      <c r="D143" s="980">
        <f>+D136-D138-D139-D140-D141</f>
        <v>0</v>
      </c>
      <c r="E143" s="980">
        <f t="shared" ref="E143:M143" si="61">+E136-E138-E139-E140-E141</f>
        <v>0</v>
      </c>
      <c r="F143" s="980">
        <f t="shared" si="61"/>
        <v>0</v>
      </c>
      <c r="G143" s="980">
        <f t="shared" si="61"/>
        <v>0</v>
      </c>
      <c r="H143" s="980">
        <f t="shared" si="61"/>
        <v>0</v>
      </c>
      <c r="I143" s="980">
        <f t="shared" si="61"/>
        <v>0</v>
      </c>
      <c r="J143" s="980">
        <f t="shared" si="61"/>
        <v>0</v>
      </c>
      <c r="K143" s="1017">
        <f t="shared" si="61"/>
        <v>0</v>
      </c>
      <c r="L143" s="1246">
        <f t="shared" si="61"/>
        <v>0</v>
      </c>
      <c r="M143" s="1246">
        <f t="shared" si="61"/>
        <v>0</v>
      </c>
      <c r="N143" s="1246">
        <f>+N136-N138-N139-N140-N141</f>
        <v>0</v>
      </c>
    </row>
    <row r="144" spans="1:14" s="27" customFormat="1">
      <c r="C144" s="158"/>
      <c r="D144" s="158"/>
      <c r="E144" s="158"/>
      <c r="G144" s="158"/>
      <c r="H144" s="158"/>
      <c r="I144" s="158"/>
      <c r="J144" s="158"/>
      <c r="K144" s="158"/>
      <c r="L144" s="158"/>
      <c r="M144" s="158"/>
      <c r="N144" s="158"/>
    </row>
    <row r="145" spans="1:14" s="27" customFormat="1">
      <c r="C145" s="158"/>
      <c r="D145" s="158"/>
      <c r="E145" s="158"/>
      <c r="G145" s="158"/>
      <c r="H145" s="158"/>
      <c r="I145" s="158"/>
      <c r="J145" s="158"/>
      <c r="K145" s="158"/>
      <c r="L145" s="158"/>
      <c r="M145" s="158"/>
      <c r="N145" s="158"/>
    </row>
    <row r="146" spans="1:14" s="27" customFormat="1">
      <c r="C146" s="158"/>
      <c r="D146" s="158"/>
      <c r="E146" s="158"/>
      <c r="G146" s="158"/>
      <c r="H146" s="158"/>
      <c r="I146" s="158"/>
      <c r="J146" s="158"/>
      <c r="K146" s="158"/>
      <c r="L146" s="158"/>
      <c r="M146" s="158"/>
      <c r="N146" s="158"/>
    </row>
    <row r="147" spans="1:14" s="27" customFormat="1">
      <c r="A147" s="27" t="s">
        <v>559</v>
      </c>
      <c r="C147" s="158"/>
      <c r="D147" s="158"/>
      <c r="E147" s="158"/>
      <c r="G147" s="158"/>
      <c r="H147" s="158"/>
      <c r="I147" s="158"/>
      <c r="J147" s="158"/>
      <c r="K147" s="158"/>
      <c r="L147" s="158"/>
      <c r="M147" s="158"/>
      <c r="N147" s="158"/>
    </row>
    <row r="151" spans="1:14" s="27" customFormat="1">
      <c r="C151" s="158"/>
      <c r="D151" s="158"/>
      <c r="E151" s="158"/>
      <c r="G151" s="158"/>
      <c r="H151" s="158"/>
      <c r="I151" s="158"/>
      <c r="J151" s="158"/>
      <c r="K151" s="158"/>
      <c r="L151" s="158"/>
      <c r="M151" s="158"/>
      <c r="N151" s="158"/>
    </row>
    <row r="152" spans="1:14" s="27" customFormat="1">
      <c r="C152" s="158"/>
      <c r="D152" s="158"/>
      <c r="E152" s="158"/>
      <c r="G152" s="158"/>
      <c r="H152" s="158"/>
      <c r="I152" s="158"/>
      <c r="J152" s="158"/>
      <c r="K152" s="158"/>
      <c r="L152" s="158"/>
      <c r="M152" s="158"/>
      <c r="N152" s="158"/>
    </row>
    <row r="153" spans="1:14" s="27" customFormat="1">
      <c r="C153" s="158"/>
      <c r="D153" s="158"/>
      <c r="E153" s="158"/>
      <c r="G153" s="158"/>
      <c r="H153" s="158"/>
      <c r="I153" s="158"/>
      <c r="J153" s="158"/>
      <c r="K153" s="158"/>
      <c r="L153" s="158"/>
      <c r="M153" s="158"/>
      <c r="N153" s="158"/>
    </row>
  </sheetData>
  <pageMargins left="0.7" right="0.7" top="0.75" bottom="0.75" header="0.3" footer="0.3"/>
  <ignoredErrors>
    <ignoredError sqref="L88:N90 L129:L132" formula="1"/>
    <ignoredError sqref="L9"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D817-B938-4534-A3FB-5C4E5419E258}">
  <dimension ref="A1:N153"/>
  <sheetViews>
    <sheetView showGridLines="0" workbookViewId="0">
      <pane xSplit="2" ySplit="4" topLeftCell="H102" activePane="bottomRight" state="frozen"/>
      <selection pane="bottomRight" activeCell="J123" sqref="J123"/>
      <selection pane="bottomLeft" activeCell="A5" sqref="A5"/>
      <selection pane="topRight" activeCell="C1" sqref="C1"/>
    </sheetView>
  </sheetViews>
  <sheetFormatPr defaultColWidth="9.140625" defaultRowHeight="12.6"/>
  <cols>
    <col min="1" max="1" width="17" style="27" bestFit="1" customWidth="1"/>
    <col min="2" max="2" width="64.140625" style="27" bestFit="1" customWidth="1"/>
    <col min="3" max="5" width="20.7109375" style="158" customWidth="1"/>
    <col min="6" max="6" width="20.7109375" style="27" customWidth="1"/>
    <col min="7" max="14" width="20.7109375" style="158" customWidth="1"/>
    <col min="15" max="16384" width="9.140625" style="158"/>
  </cols>
  <sheetData>
    <row r="1" spans="1:14" ht="14.45" thickBot="1">
      <c r="A1" s="717" t="s">
        <v>830</v>
      </c>
      <c r="B1" s="711"/>
      <c r="C1" s="149"/>
      <c r="D1" s="149"/>
      <c r="E1" s="149"/>
      <c r="F1" s="149"/>
      <c r="G1" s="149"/>
      <c r="H1" s="150"/>
      <c r="I1" s="150"/>
      <c r="J1" s="150"/>
      <c r="K1" s="150"/>
      <c r="L1" s="149"/>
      <c r="M1" s="149"/>
      <c r="N1" s="149"/>
    </row>
    <row r="2" spans="1:14" ht="12.95">
      <c r="A2" s="51" t="s">
        <v>36</v>
      </c>
      <c r="B2" s="2" t="str">
        <f>'FS-Balance Sheet C-1'!B4</f>
        <v>Arizona Complete Health</v>
      </c>
      <c r="C2" s="151"/>
      <c r="D2" s="152"/>
      <c r="E2" s="152"/>
      <c r="F2" s="152"/>
      <c r="G2" s="152"/>
      <c r="H2" s="152"/>
      <c r="I2" s="152"/>
      <c r="J2" s="152"/>
      <c r="K2" s="152"/>
      <c r="L2" s="153"/>
      <c r="M2" s="152"/>
      <c r="N2" s="154"/>
    </row>
    <row r="3" spans="1:14" ht="13.5" thickBot="1">
      <c r="A3" s="51" t="s">
        <v>659</v>
      </c>
      <c r="B3" s="566" t="str">
        <f>'FS-Balance Sheet C-1'!B5</f>
        <v>mm/dd/yyyy</v>
      </c>
      <c r="C3" s="645"/>
      <c r="D3" s="152"/>
      <c r="E3" s="152"/>
      <c r="F3" s="152"/>
      <c r="G3" s="152"/>
      <c r="H3" s="152"/>
      <c r="I3" s="152"/>
      <c r="J3" s="152"/>
      <c r="K3" s="152"/>
      <c r="L3" s="153"/>
      <c r="M3" s="152"/>
      <c r="N3" s="153"/>
    </row>
    <row r="4" spans="1:14" s="27" customFormat="1" ht="26.45" thickBot="1">
      <c r="A4" s="712"/>
      <c r="B4" s="713" t="s">
        <v>840</v>
      </c>
      <c r="C4" s="714" t="s">
        <v>841</v>
      </c>
      <c r="D4" s="714" t="s">
        <v>842</v>
      </c>
      <c r="E4" s="714" t="s">
        <v>843</v>
      </c>
      <c r="F4" s="714" t="s">
        <v>844</v>
      </c>
      <c r="G4" s="714" t="s">
        <v>845</v>
      </c>
      <c r="H4" s="714" t="s">
        <v>846</v>
      </c>
      <c r="I4" s="714" t="s">
        <v>847</v>
      </c>
      <c r="J4" s="714" t="s">
        <v>848</v>
      </c>
      <c r="K4" s="715" t="s">
        <v>849</v>
      </c>
      <c r="L4" s="714" t="s">
        <v>850</v>
      </c>
      <c r="M4" s="714" t="s">
        <v>851</v>
      </c>
      <c r="N4" s="716" t="s">
        <v>852</v>
      </c>
    </row>
    <row r="5" spans="1:14" ht="12.95">
      <c r="A5" s="142"/>
      <c r="B5" s="189" t="s">
        <v>853</v>
      </c>
      <c r="C5" s="439"/>
      <c r="D5" s="440"/>
      <c r="E5" s="440"/>
      <c r="F5" s="438"/>
      <c r="G5" s="440"/>
      <c r="H5" s="440"/>
      <c r="I5" s="440"/>
      <c r="J5" s="440"/>
      <c r="K5" s="441"/>
      <c r="L5" s="899"/>
      <c r="M5" s="442"/>
      <c r="N5" s="899"/>
    </row>
    <row r="6" spans="1:14" ht="12.95">
      <c r="A6" s="142"/>
      <c r="B6" s="155" t="s">
        <v>407</v>
      </c>
      <c r="C6" s="443"/>
      <c r="D6" s="444"/>
      <c r="E6" s="444"/>
      <c r="F6" s="193"/>
      <c r="G6" s="444"/>
      <c r="H6" s="444"/>
      <c r="I6" s="444"/>
      <c r="J6" s="444"/>
      <c r="K6" s="441"/>
      <c r="L6" s="899"/>
      <c r="M6" s="442"/>
      <c r="N6" s="899"/>
    </row>
    <row r="7" spans="1:14" s="157" customFormat="1" ht="12.95">
      <c r="A7" s="156"/>
      <c r="B7" s="445"/>
      <c r="C7" s="446"/>
      <c r="D7" s="326"/>
      <c r="E7" s="326"/>
      <c r="F7" s="280"/>
      <c r="G7" s="326"/>
      <c r="H7" s="326"/>
      <c r="I7" s="326"/>
      <c r="J7" s="326"/>
      <c r="K7" s="447"/>
      <c r="L7" s="900"/>
      <c r="M7" s="448"/>
      <c r="N7" s="900"/>
    </row>
    <row r="8" spans="1:14" s="157" customFormat="1" ht="12.95">
      <c r="A8" s="156"/>
      <c r="B8" s="445"/>
      <c r="C8" s="449"/>
      <c r="D8" s="450"/>
      <c r="E8" s="450"/>
      <c r="F8" s="282"/>
      <c r="G8" s="450"/>
      <c r="H8" s="450"/>
      <c r="I8" s="450"/>
      <c r="J8" s="450"/>
      <c r="K8" s="451"/>
      <c r="L8" s="900"/>
      <c r="M8" s="448"/>
      <c r="N8" s="900"/>
    </row>
    <row r="9" spans="1:14" ht="12.95">
      <c r="A9" s="194" t="s">
        <v>185</v>
      </c>
      <c r="B9" s="2" t="s">
        <v>186</v>
      </c>
      <c r="C9" s="992">
        <v>0</v>
      </c>
      <c r="D9" s="993">
        <v>0</v>
      </c>
      <c r="E9" s="994">
        <v>0</v>
      </c>
      <c r="F9" s="994">
        <v>0</v>
      </c>
      <c r="G9" s="994">
        <v>0</v>
      </c>
      <c r="H9" s="994">
        <v>0</v>
      </c>
      <c r="I9" s="994">
        <v>0</v>
      </c>
      <c r="J9" s="994">
        <v>0</v>
      </c>
      <c r="K9" s="995">
        <v>0</v>
      </c>
      <c r="L9" s="996">
        <f>SUM(C9:J9)</f>
        <v>0</v>
      </c>
      <c r="M9" s="997">
        <v>0</v>
      </c>
      <c r="N9" s="996">
        <f>+L9+M9</f>
        <v>0</v>
      </c>
    </row>
    <row r="10" spans="1:14" ht="12.95">
      <c r="A10" s="43"/>
      <c r="B10" s="408" t="s">
        <v>187</v>
      </c>
      <c r="C10" s="998"/>
      <c r="D10" s="961"/>
      <c r="E10" s="961"/>
      <c r="F10" s="961"/>
      <c r="G10" s="961"/>
      <c r="H10" s="961"/>
      <c r="I10" s="961"/>
      <c r="J10" s="961"/>
      <c r="K10" s="999"/>
      <c r="L10" s="962"/>
      <c r="M10" s="963"/>
      <c r="N10" s="962"/>
    </row>
    <row r="11" spans="1:14" ht="12.95">
      <c r="A11" s="43" t="s">
        <v>188</v>
      </c>
      <c r="B11" s="1" t="s">
        <v>189</v>
      </c>
      <c r="C11" s="1000">
        <v>0</v>
      </c>
      <c r="D11" s="994">
        <v>0</v>
      </c>
      <c r="E11" s="994">
        <v>0</v>
      </c>
      <c r="F11" s="994">
        <v>0</v>
      </c>
      <c r="G11" s="994">
        <v>0</v>
      </c>
      <c r="H11" s="994">
        <v>0</v>
      </c>
      <c r="I11" s="994">
        <v>0</v>
      </c>
      <c r="J11" s="994">
        <v>0</v>
      </c>
      <c r="K11" s="995">
        <v>0</v>
      </c>
      <c r="L11" s="962">
        <f>SUM(C11:K11)</f>
        <v>0</v>
      </c>
      <c r="M11" s="973">
        <v>0</v>
      </c>
      <c r="N11" s="962">
        <f t="shared" ref="N11:N19" si="0">+L11+M11</f>
        <v>0</v>
      </c>
    </row>
    <row r="12" spans="1:14" ht="12.95">
      <c r="A12" s="43" t="s">
        <v>190</v>
      </c>
      <c r="B12" s="1" t="s">
        <v>191</v>
      </c>
      <c r="C12" s="1000">
        <v>0</v>
      </c>
      <c r="D12" s="994">
        <v>0</v>
      </c>
      <c r="E12" s="994">
        <v>0</v>
      </c>
      <c r="F12" s="994">
        <v>0</v>
      </c>
      <c r="G12" s="994">
        <v>0</v>
      </c>
      <c r="H12" s="994">
        <v>0</v>
      </c>
      <c r="I12" s="994">
        <v>0</v>
      </c>
      <c r="J12" s="994">
        <v>0</v>
      </c>
      <c r="K12" s="995">
        <v>0</v>
      </c>
      <c r="L12" s="962">
        <f t="shared" ref="L12:L18" si="1">SUM(C12:K12)</f>
        <v>0</v>
      </c>
      <c r="M12" s="973">
        <v>0</v>
      </c>
      <c r="N12" s="962">
        <f t="shared" si="0"/>
        <v>0</v>
      </c>
    </row>
    <row r="13" spans="1:14" ht="12.95">
      <c r="A13" s="43" t="s">
        <v>192</v>
      </c>
      <c r="B13" s="1" t="s">
        <v>193</v>
      </c>
      <c r="C13" s="1000">
        <v>0</v>
      </c>
      <c r="D13" s="994">
        <v>0</v>
      </c>
      <c r="E13" s="994">
        <v>0</v>
      </c>
      <c r="F13" s="994">
        <v>0</v>
      </c>
      <c r="G13" s="994">
        <v>0</v>
      </c>
      <c r="H13" s="994">
        <v>0</v>
      </c>
      <c r="I13" s="994">
        <v>0</v>
      </c>
      <c r="J13" s="994">
        <v>0</v>
      </c>
      <c r="K13" s="995">
        <v>0</v>
      </c>
      <c r="L13" s="962">
        <f t="shared" si="1"/>
        <v>0</v>
      </c>
      <c r="M13" s="973">
        <v>0</v>
      </c>
      <c r="N13" s="962">
        <f t="shared" si="0"/>
        <v>0</v>
      </c>
    </row>
    <row r="14" spans="1:14" ht="12.95">
      <c r="A14" s="43" t="s">
        <v>194</v>
      </c>
      <c r="B14" s="1" t="s">
        <v>195</v>
      </c>
      <c r="C14" s="1000">
        <v>0</v>
      </c>
      <c r="D14" s="994">
        <v>0</v>
      </c>
      <c r="E14" s="994">
        <v>0</v>
      </c>
      <c r="F14" s="994">
        <v>0</v>
      </c>
      <c r="G14" s="994">
        <v>0</v>
      </c>
      <c r="H14" s="994">
        <v>0</v>
      </c>
      <c r="I14" s="994">
        <v>0</v>
      </c>
      <c r="J14" s="994">
        <v>0</v>
      </c>
      <c r="K14" s="995">
        <v>0</v>
      </c>
      <c r="L14" s="962">
        <f t="shared" si="1"/>
        <v>0</v>
      </c>
      <c r="M14" s="973">
        <v>0</v>
      </c>
      <c r="N14" s="962">
        <f t="shared" si="0"/>
        <v>0</v>
      </c>
    </row>
    <row r="15" spans="1:14" ht="12.95">
      <c r="A15" s="43" t="s">
        <v>196</v>
      </c>
      <c r="B15" s="1" t="s">
        <v>197</v>
      </c>
      <c r="C15" s="1000">
        <v>0</v>
      </c>
      <c r="D15" s="994">
        <v>0</v>
      </c>
      <c r="E15" s="994">
        <v>0</v>
      </c>
      <c r="F15" s="994">
        <v>0</v>
      </c>
      <c r="G15" s="994">
        <v>0</v>
      </c>
      <c r="H15" s="994">
        <v>0</v>
      </c>
      <c r="I15" s="994">
        <v>0</v>
      </c>
      <c r="J15" s="994">
        <v>0</v>
      </c>
      <c r="K15" s="995">
        <v>0</v>
      </c>
      <c r="L15" s="962">
        <f t="shared" si="1"/>
        <v>0</v>
      </c>
      <c r="M15" s="973">
        <v>0</v>
      </c>
      <c r="N15" s="962">
        <f t="shared" si="0"/>
        <v>0</v>
      </c>
    </row>
    <row r="16" spans="1:14" ht="12.95">
      <c r="A16" s="43" t="s">
        <v>198</v>
      </c>
      <c r="B16" s="1" t="s">
        <v>199</v>
      </c>
      <c r="C16" s="1000">
        <v>0</v>
      </c>
      <c r="D16" s="994">
        <v>0</v>
      </c>
      <c r="E16" s="994">
        <v>0</v>
      </c>
      <c r="F16" s="994">
        <v>0</v>
      </c>
      <c r="G16" s="994">
        <v>0</v>
      </c>
      <c r="H16" s="994">
        <v>0</v>
      </c>
      <c r="I16" s="994">
        <v>0</v>
      </c>
      <c r="J16" s="994">
        <v>0</v>
      </c>
      <c r="K16" s="995">
        <v>0</v>
      </c>
      <c r="L16" s="962">
        <f t="shared" ref="L16:L17" si="2">SUM(C16:K16)</f>
        <v>0</v>
      </c>
      <c r="M16" s="973">
        <v>0</v>
      </c>
      <c r="N16" s="962">
        <f t="shared" ref="N16:N17" si="3">+L16+M16</f>
        <v>0</v>
      </c>
    </row>
    <row r="17" spans="1:14" ht="12.95">
      <c r="A17" s="43" t="s">
        <v>200</v>
      </c>
      <c r="B17" s="1" t="s">
        <v>201</v>
      </c>
      <c r="C17" s="1000">
        <v>0</v>
      </c>
      <c r="D17" s="994">
        <v>0</v>
      </c>
      <c r="E17" s="994">
        <v>0</v>
      </c>
      <c r="F17" s="994">
        <v>0</v>
      </c>
      <c r="G17" s="994">
        <v>0</v>
      </c>
      <c r="H17" s="994">
        <v>0</v>
      </c>
      <c r="I17" s="994">
        <v>0</v>
      </c>
      <c r="J17" s="994">
        <v>0</v>
      </c>
      <c r="K17" s="995">
        <v>0</v>
      </c>
      <c r="L17" s="962">
        <f t="shared" si="2"/>
        <v>0</v>
      </c>
      <c r="M17" s="973">
        <v>0</v>
      </c>
      <c r="N17" s="962">
        <f t="shared" si="3"/>
        <v>0</v>
      </c>
    </row>
    <row r="18" spans="1:14" ht="12.95">
      <c r="A18" s="43" t="s">
        <v>202</v>
      </c>
      <c r="B18" s="1" t="s">
        <v>203</v>
      </c>
      <c r="C18" s="1000">
        <v>0</v>
      </c>
      <c r="D18" s="994">
        <v>0</v>
      </c>
      <c r="E18" s="994">
        <v>0</v>
      </c>
      <c r="F18" s="994">
        <v>0</v>
      </c>
      <c r="G18" s="994">
        <v>0</v>
      </c>
      <c r="H18" s="994">
        <v>0</v>
      </c>
      <c r="I18" s="994">
        <v>0</v>
      </c>
      <c r="J18" s="994">
        <v>0</v>
      </c>
      <c r="K18" s="995">
        <v>0</v>
      </c>
      <c r="L18" s="962">
        <f t="shared" si="1"/>
        <v>0</v>
      </c>
      <c r="M18" s="973">
        <v>0</v>
      </c>
      <c r="N18" s="962">
        <f t="shared" si="0"/>
        <v>0</v>
      </c>
    </row>
    <row r="19" spans="1:14" ht="13.5" thickBot="1">
      <c r="A19" s="43" t="s">
        <v>204</v>
      </c>
      <c r="B19" s="1" t="s">
        <v>205</v>
      </c>
      <c r="C19" s="1000">
        <v>0</v>
      </c>
      <c r="D19" s="994">
        <v>0</v>
      </c>
      <c r="E19" s="994">
        <v>0</v>
      </c>
      <c r="F19" s="994">
        <v>0</v>
      </c>
      <c r="G19" s="994">
        <v>0</v>
      </c>
      <c r="H19" s="994">
        <v>0</v>
      </c>
      <c r="I19" s="994">
        <v>0</v>
      </c>
      <c r="J19" s="994">
        <v>0</v>
      </c>
      <c r="K19" s="995">
        <v>0</v>
      </c>
      <c r="L19" s="962">
        <f>SUM(C19:K19)</f>
        <v>0</v>
      </c>
      <c r="M19" s="973">
        <v>0</v>
      </c>
      <c r="N19" s="962">
        <f t="shared" si="0"/>
        <v>0</v>
      </c>
    </row>
    <row r="20" spans="1:14" ht="13.5" thickBot="1">
      <c r="A20" s="414">
        <v>49999</v>
      </c>
      <c r="B20" s="452" t="s">
        <v>206</v>
      </c>
      <c r="C20" s="1001">
        <f>SUM(C11:C19)</f>
        <v>0</v>
      </c>
      <c r="D20" s="964">
        <f t="shared" ref="D20:K20" si="4">SUM(D11:D19)</f>
        <v>0</v>
      </c>
      <c r="E20" s="964">
        <f t="shared" si="4"/>
        <v>0</v>
      </c>
      <c r="F20" s="964">
        <f t="shared" si="4"/>
        <v>0</v>
      </c>
      <c r="G20" s="964">
        <f t="shared" si="4"/>
        <v>0</v>
      </c>
      <c r="H20" s="964">
        <f t="shared" si="4"/>
        <v>0</v>
      </c>
      <c r="I20" s="964">
        <f t="shared" si="4"/>
        <v>0</v>
      </c>
      <c r="J20" s="964">
        <f t="shared" si="4"/>
        <v>0</v>
      </c>
      <c r="K20" s="1002">
        <f t="shared" si="4"/>
        <v>0</v>
      </c>
      <c r="L20" s="965">
        <f>SUM(L11:L19)</f>
        <v>0</v>
      </c>
      <c r="M20" s="965">
        <f>SUM(M11:M19)</f>
        <v>0</v>
      </c>
      <c r="N20" s="965">
        <f>SUM(N11:N19)</f>
        <v>0</v>
      </c>
    </row>
    <row r="21" spans="1:14" ht="12.95">
      <c r="A21" s="43"/>
      <c r="B21" s="408" t="s">
        <v>207</v>
      </c>
      <c r="C21" s="1003"/>
      <c r="D21" s="966"/>
      <c r="E21" s="966"/>
      <c r="F21" s="961"/>
      <c r="G21" s="966"/>
      <c r="H21" s="966"/>
      <c r="I21" s="966"/>
      <c r="J21" s="966"/>
      <c r="K21" s="1004"/>
      <c r="L21" s="962"/>
      <c r="M21" s="963"/>
      <c r="N21" s="962"/>
    </row>
    <row r="22" spans="1:14" ht="12.95">
      <c r="A22" s="43"/>
      <c r="B22" s="453"/>
      <c r="C22" s="1003"/>
      <c r="D22" s="966"/>
      <c r="E22" s="966"/>
      <c r="F22" s="961"/>
      <c r="G22" s="966"/>
      <c r="H22" s="966"/>
      <c r="I22" s="966"/>
      <c r="J22" s="966"/>
      <c r="K22" s="1004"/>
      <c r="L22" s="962"/>
      <c r="M22" s="963"/>
      <c r="N22" s="962"/>
    </row>
    <row r="23" spans="1:14" ht="12.95">
      <c r="A23" s="43"/>
      <c r="B23" s="1" t="s">
        <v>208</v>
      </c>
      <c r="C23" s="1003"/>
      <c r="D23" s="966"/>
      <c r="E23" s="966"/>
      <c r="F23" s="961"/>
      <c r="G23" s="966"/>
      <c r="H23" s="966"/>
      <c r="I23" s="966"/>
      <c r="J23" s="966"/>
      <c r="K23" s="1004"/>
      <c r="L23" s="962"/>
      <c r="M23" s="963"/>
      <c r="N23" s="962"/>
    </row>
    <row r="24" spans="1:14" ht="13.5" thickBot="1">
      <c r="A24" s="43" t="s">
        <v>209</v>
      </c>
      <c r="B24" s="1" t="s">
        <v>210</v>
      </c>
      <c r="C24" s="1000">
        <v>0</v>
      </c>
      <c r="D24" s="994">
        <v>0</v>
      </c>
      <c r="E24" s="994">
        <v>0</v>
      </c>
      <c r="F24" s="994">
        <v>0</v>
      </c>
      <c r="G24" s="994">
        <v>0</v>
      </c>
      <c r="H24" s="994">
        <v>0</v>
      </c>
      <c r="I24" s="994">
        <v>0</v>
      </c>
      <c r="J24" s="994">
        <v>0</v>
      </c>
      <c r="K24" s="995">
        <v>0</v>
      </c>
      <c r="L24" s="962">
        <f>SUM(C24:K24)</f>
        <v>0</v>
      </c>
      <c r="M24" s="973">
        <v>0</v>
      </c>
      <c r="N24" s="962">
        <f>+L24+M24</f>
        <v>0</v>
      </c>
    </row>
    <row r="25" spans="1:14" ht="13.5" thickBot="1">
      <c r="A25" s="414">
        <v>50199</v>
      </c>
      <c r="B25" s="452" t="s">
        <v>211</v>
      </c>
      <c r="C25" s="1001">
        <f>SUM(C24:C24)</f>
        <v>0</v>
      </c>
      <c r="D25" s="964">
        <f t="shared" ref="D25:K25" si="5">SUM(D24:D24)</f>
        <v>0</v>
      </c>
      <c r="E25" s="964">
        <f t="shared" si="5"/>
        <v>0</v>
      </c>
      <c r="F25" s="964">
        <f t="shared" si="5"/>
        <v>0</v>
      </c>
      <c r="G25" s="964">
        <f t="shared" si="5"/>
        <v>0</v>
      </c>
      <c r="H25" s="964">
        <f t="shared" si="5"/>
        <v>0</v>
      </c>
      <c r="I25" s="964">
        <f t="shared" si="5"/>
        <v>0</v>
      </c>
      <c r="J25" s="964">
        <f t="shared" si="5"/>
        <v>0</v>
      </c>
      <c r="K25" s="1002">
        <f t="shared" si="5"/>
        <v>0</v>
      </c>
      <c r="L25" s="965">
        <f>SUM(L24:L24)</f>
        <v>0</v>
      </c>
      <c r="M25" s="965">
        <f>SUM(M24:M24)</f>
        <v>0</v>
      </c>
      <c r="N25" s="965">
        <f>SUM(N24:N24)</f>
        <v>0</v>
      </c>
    </row>
    <row r="26" spans="1:14" ht="12.95">
      <c r="A26" s="43"/>
      <c r="B26" s="1" t="s">
        <v>212</v>
      </c>
      <c r="C26" s="998"/>
      <c r="D26" s="961"/>
      <c r="E26" s="961"/>
      <c r="F26" s="961"/>
      <c r="G26" s="961"/>
      <c r="H26" s="961"/>
      <c r="I26" s="961"/>
      <c r="J26" s="961"/>
      <c r="K26" s="999"/>
      <c r="L26" s="962"/>
      <c r="M26" s="592"/>
      <c r="N26" s="962"/>
    </row>
    <row r="27" spans="1:14" ht="12.95">
      <c r="A27" s="43" t="s">
        <v>213</v>
      </c>
      <c r="B27" s="1" t="s">
        <v>214</v>
      </c>
      <c r="C27" s="1000">
        <v>0</v>
      </c>
      <c r="D27" s="994">
        <v>0</v>
      </c>
      <c r="E27" s="994">
        <v>0</v>
      </c>
      <c r="F27" s="994">
        <v>0</v>
      </c>
      <c r="G27" s="994">
        <v>0</v>
      </c>
      <c r="H27" s="994">
        <v>0</v>
      </c>
      <c r="I27" s="994">
        <v>0</v>
      </c>
      <c r="J27" s="994">
        <v>0</v>
      </c>
      <c r="K27" s="995">
        <v>0</v>
      </c>
      <c r="L27" s="962">
        <f t="shared" ref="L27:L29" si="6">SUM(C27:K27)</f>
        <v>0</v>
      </c>
      <c r="M27" s="973">
        <v>0</v>
      </c>
      <c r="N27" s="962">
        <f t="shared" ref="N27:N30" si="7">+L27+M27</f>
        <v>0</v>
      </c>
    </row>
    <row r="28" spans="1:14" ht="12.95">
      <c r="A28" s="43" t="s">
        <v>215</v>
      </c>
      <c r="B28" s="1" t="s">
        <v>216</v>
      </c>
      <c r="C28" s="1000">
        <v>0</v>
      </c>
      <c r="D28" s="994">
        <v>0</v>
      </c>
      <c r="E28" s="994">
        <v>0</v>
      </c>
      <c r="F28" s="994">
        <v>0</v>
      </c>
      <c r="G28" s="994">
        <v>0</v>
      </c>
      <c r="H28" s="994">
        <v>0</v>
      </c>
      <c r="I28" s="994">
        <v>0</v>
      </c>
      <c r="J28" s="994">
        <v>0</v>
      </c>
      <c r="K28" s="995">
        <v>0</v>
      </c>
      <c r="L28" s="962">
        <f t="shared" si="6"/>
        <v>0</v>
      </c>
      <c r="M28" s="973">
        <v>0</v>
      </c>
      <c r="N28" s="962">
        <f t="shared" si="7"/>
        <v>0</v>
      </c>
    </row>
    <row r="29" spans="1:14" ht="12.95">
      <c r="A29" s="43" t="s">
        <v>217</v>
      </c>
      <c r="B29" s="1" t="s">
        <v>218</v>
      </c>
      <c r="C29" s="1000">
        <v>0</v>
      </c>
      <c r="D29" s="994">
        <v>0</v>
      </c>
      <c r="E29" s="994">
        <v>0</v>
      </c>
      <c r="F29" s="994">
        <v>0</v>
      </c>
      <c r="G29" s="994">
        <v>0</v>
      </c>
      <c r="H29" s="994">
        <v>0</v>
      </c>
      <c r="I29" s="994">
        <v>0</v>
      </c>
      <c r="J29" s="994">
        <v>0</v>
      </c>
      <c r="K29" s="995">
        <v>0</v>
      </c>
      <c r="L29" s="962">
        <f t="shared" si="6"/>
        <v>0</v>
      </c>
      <c r="M29" s="973">
        <v>0</v>
      </c>
      <c r="N29" s="962">
        <f t="shared" si="7"/>
        <v>0</v>
      </c>
    </row>
    <row r="30" spans="1:14" ht="13.5" thickBot="1">
      <c r="A30" s="43" t="s">
        <v>219</v>
      </c>
      <c r="B30" s="1" t="s">
        <v>220</v>
      </c>
      <c r="C30" s="1000">
        <v>0</v>
      </c>
      <c r="D30" s="994">
        <v>0</v>
      </c>
      <c r="E30" s="994">
        <v>0</v>
      </c>
      <c r="F30" s="994">
        <v>0</v>
      </c>
      <c r="G30" s="994">
        <v>0</v>
      </c>
      <c r="H30" s="994">
        <v>0</v>
      </c>
      <c r="I30" s="994">
        <v>0</v>
      </c>
      <c r="J30" s="994">
        <v>0</v>
      </c>
      <c r="K30" s="995">
        <v>0</v>
      </c>
      <c r="L30" s="962">
        <f>SUM(C30:K30)</f>
        <v>0</v>
      </c>
      <c r="M30" s="973">
        <v>0</v>
      </c>
      <c r="N30" s="962">
        <f t="shared" si="7"/>
        <v>0</v>
      </c>
    </row>
    <row r="31" spans="1:14" ht="13.5" thickBot="1">
      <c r="A31" s="414">
        <v>50299</v>
      </c>
      <c r="B31" s="452" t="s">
        <v>221</v>
      </c>
      <c r="C31" s="1001">
        <f>SUM(C27:C30)</f>
        <v>0</v>
      </c>
      <c r="D31" s="964">
        <f t="shared" ref="D31:K31" si="8">SUM(D27:D30)</f>
        <v>0</v>
      </c>
      <c r="E31" s="964">
        <f t="shared" si="8"/>
        <v>0</v>
      </c>
      <c r="F31" s="964">
        <f t="shared" si="8"/>
        <v>0</v>
      </c>
      <c r="G31" s="964">
        <f t="shared" si="8"/>
        <v>0</v>
      </c>
      <c r="H31" s="964">
        <f t="shared" si="8"/>
        <v>0</v>
      </c>
      <c r="I31" s="964">
        <f t="shared" si="8"/>
        <v>0</v>
      </c>
      <c r="J31" s="964">
        <f t="shared" si="8"/>
        <v>0</v>
      </c>
      <c r="K31" s="1002">
        <f t="shared" si="8"/>
        <v>0</v>
      </c>
      <c r="L31" s="965">
        <f>SUM(L27:L30)</f>
        <v>0</v>
      </c>
      <c r="M31" s="965">
        <f>SUM(M27:M30)</f>
        <v>0</v>
      </c>
      <c r="N31" s="965">
        <f>SUM(N27:N30)</f>
        <v>0</v>
      </c>
    </row>
    <row r="32" spans="1:14" ht="12.95">
      <c r="A32" s="43"/>
      <c r="B32" s="1" t="s">
        <v>222</v>
      </c>
      <c r="C32" s="998"/>
      <c r="D32" s="961"/>
      <c r="E32" s="961"/>
      <c r="F32" s="961"/>
      <c r="G32" s="961"/>
      <c r="H32" s="961"/>
      <c r="I32" s="961"/>
      <c r="J32" s="961"/>
      <c r="K32" s="999"/>
      <c r="L32" s="962"/>
      <c r="M32" s="592"/>
      <c r="N32" s="962"/>
    </row>
    <row r="33" spans="1:14" ht="12.95">
      <c r="A33" s="43" t="s">
        <v>223</v>
      </c>
      <c r="B33" s="1" t="s">
        <v>224</v>
      </c>
      <c r="C33" s="1000">
        <v>0</v>
      </c>
      <c r="D33" s="994">
        <v>0</v>
      </c>
      <c r="E33" s="994">
        <v>0</v>
      </c>
      <c r="F33" s="994">
        <v>0</v>
      </c>
      <c r="G33" s="994">
        <v>0</v>
      </c>
      <c r="H33" s="994">
        <v>0</v>
      </c>
      <c r="I33" s="994">
        <v>0</v>
      </c>
      <c r="J33" s="994">
        <v>0</v>
      </c>
      <c r="K33" s="995">
        <v>0</v>
      </c>
      <c r="L33" s="962">
        <f t="shared" ref="L33:L42" si="9">SUM(C33:K33)</f>
        <v>0</v>
      </c>
      <c r="M33" s="973">
        <v>0</v>
      </c>
      <c r="N33" s="962">
        <f t="shared" ref="N33:N45" si="10">+L33+M33</f>
        <v>0</v>
      </c>
    </row>
    <row r="34" spans="1:14" ht="12.95">
      <c r="A34" s="43" t="s">
        <v>225</v>
      </c>
      <c r="B34" s="1" t="s">
        <v>226</v>
      </c>
      <c r="C34" s="1000">
        <v>0</v>
      </c>
      <c r="D34" s="994">
        <v>0</v>
      </c>
      <c r="E34" s="994">
        <v>0</v>
      </c>
      <c r="F34" s="994">
        <v>0</v>
      </c>
      <c r="G34" s="994">
        <v>0</v>
      </c>
      <c r="H34" s="994">
        <v>0</v>
      </c>
      <c r="I34" s="994">
        <v>0</v>
      </c>
      <c r="J34" s="994">
        <v>0</v>
      </c>
      <c r="K34" s="995">
        <v>0</v>
      </c>
      <c r="L34" s="962">
        <f t="shared" si="9"/>
        <v>0</v>
      </c>
      <c r="M34" s="973">
        <v>0</v>
      </c>
      <c r="N34" s="962">
        <f t="shared" si="10"/>
        <v>0</v>
      </c>
    </row>
    <row r="35" spans="1:14" ht="12.95">
      <c r="A35" s="43" t="s">
        <v>227</v>
      </c>
      <c r="B35" s="1" t="s">
        <v>228</v>
      </c>
      <c r="C35" s="1000">
        <v>0</v>
      </c>
      <c r="D35" s="994">
        <v>0</v>
      </c>
      <c r="E35" s="994">
        <v>0</v>
      </c>
      <c r="F35" s="994">
        <v>0</v>
      </c>
      <c r="G35" s="994">
        <v>0</v>
      </c>
      <c r="H35" s="994">
        <v>0</v>
      </c>
      <c r="I35" s="994">
        <v>0</v>
      </c>
      <c r="J35" s="994">
        <v>0</v>
      </c>
      <c r="K35" s="995">
        <v>0</v>
      </c>
      <c r="L35" s="962">
        <f t="shared" si="9"/>
        <v>0</v>
      </c>
      <c r="M35" s="973">
        <v>0</v>
      </c>
      <c r="N35" s="962">
        <f t="shared" si="10"/>
        <v>0</v>
      </c>
    </row>
    <row r="36" spans="1:14" ht="12.95">
      <c r="A36" s="43" t="s">
        <v>229</v>
      </c>
      <c r="B36" s="1" t="s">
        <v>230</v>
      </c>
      <c r="C36" s="1000">
        <v>0</v>
      </c>
      <c r="D36" s="994">
        <v>0</v>
      </c>
      <c r="E36" s="994">
        <v>0</v>
      </c>
      <c r="F36" s="994">
        <v>0</v>
      </c>
      <c r="G36" s="994">
        <v>0</v>
      </c>
      <c r="H36" s="994">
        <v>0</v>
      </c>
      <c r="I36" s="994">
        <v>0</v>
      </c>
      <c r="J36" s="994">
        <v>0</v>
      </c>
      <c r="K36" s="995">
        <v>0</v>
      </c>
      <c r="L36" s="962">
        <f t="shared" si="9"/>
        <v>0</v>
      </c>
      <c r="M36" s="973">
        <v>0</v>
      </c>
      <c r="N36" s="962">
        <f t="shared" si="10"/>
        <v>0</v>
      </c>
    </row>
    <row r="37" spans="1:14" ht="12.95">
      <c r="A37" s="43" t="s">
        <v>231</v>
      </c>
      <c r="B37" s="1" t="s">
        <v>232</v>
      </c>
      <c r="C37" s="1000">
        <v>0</v>
      </c>
      <c r="D37" s="994">
        <v>0</v>
      </c>
      <c r="E37" s="994">
        <v>0</v>
      </c>
      <c r="F37" s="994">
        <v>0</v>
      </c>
      <c r="G37" s="994">
        <v>0</v>
      </c>
      <c r="H37" s="994">
        <v>0</v>
      </c>
      <c r="I37" s="994">
        <v>0</v>
      </c>
      <c r="J37" s="994">
        <v>0</v>
      </c>
      <c r="K37" s="995">
        <v>0</v>
      </c>
      <c r="L37" s="962">
        <f t="shared" si="9"/>
        <v>0</v>
      </c>
      <c r="M37" s="973">
        <v>0</v>
      </c>
      <c r="N37" s="962">
        <f t="shared" si="10"/>
        <v>0</v>
      </c>
    </row>
    <row r="38" spans="1:14" ht="12.95">
      <c r="A38" s="43" t="s">
        <v>233</v>
      </c>
      <c r="B38" s="1" t="s">
        <v>234</v>
      </c>
      <c r="C38" s="1000">
        <v>0</v>
      </c>
      <c r="D38" s="994">
        <v>0</v>
      </c>
      <c r="E38" s="994">
        <v>0</v>
      </c>
      <c r="F38" s="994">
        <v>0</v>
      </c>
      <c r="G38" s="994">
        <v>0</v>
      </c>
      <c r="H38" s="994">
        <v>0</v>
      </c>
      <c r="I38" s="994">
        <v>0</v>
      </c>
      <c r="J38" s="994">
        <v>0</v>
      </c>
      <c r="K38" s="995">
        <v>0</v>
      </c>
      <c r="L38" s="962">
        <f t="shared" si="9"/>
        <v>0</v>
      </c>
      <c r="M38" s="973">
        <v>0</v>
      </c>
      <c r="N38" s="962">
        <f t="shared" si="10"/>
        <v>0</v>
      </c>
    </row>
    <row r="39" spans="1:14" ht="12.95">
      <c r="A39" s="43" t="s">
        <v>235</v>
      </c>
      <c r="B39" s="1" t="s">
        <v>236</v>
      </c>
      <c r="C39" s="1000">
        <v>0</v>
      </c>
      <c r="D39" s="994">
        <v>0</v>
      </c>
      <c r="E39" s="994">
        <v>0</v>
      </c>
      <c r="F39" s="994">
        <v>0</v>
      </c>
      <c r="G39" s="994">
        <v>0</v>
      </c>
      <c r="H39" s="994">
        <v>0</v>
      </c>
      <c r="I39" s="994">
        <v>0</v>
      </c>
      <c r="J39" s="994">
        <v>0</v>
      </c>
      <c r="K39" s="995">
        <v>0</v>
      </c>
      <c r="L39" s="962">
        <f t="shared" si="9"/>
        <v>0</v>
      </c>
      <c r="M39" s="973">
        <v>0</v>
      </c>
      <c r="N39" s="962">
        <f t="shared" si="10"/>
        <v>0</v>
      </c>
    </row>
    <row r="40" spans="1:14" ht="12.95">
      <c r="A40" s="43" t="s">
        <v>237</v>
      </c>
      <c r="B40" s="1" t="s">
        <v>238</v>
      </c>
      <c r="C40" s="1000">
        <v>0</v>
      </c>
      <c r="D40" s="994">
        <v>0</v>
      </c>
      <c r="E40" s="994">
        <v>0</v>
      </c>
      <c r="F40" s="994">
        <v>0</v>
      </c>
      <c r="G40" s="994">
        <v>0</v>
      </c>
      <c r="H40" s="994">
        <v>0</v>
      </c>
      <c r="I40" s="994">
        <v>0</v>
      </c>
      <c r="J40" s="994">
        <v>0</v>
      </c>
      <c r="K40" s="995">
        <v>0</v>
      </c>
      <c r="L40" s="962">
        <f t="shared" si="9"/>
        <v>0</v>
      </c>
      <c r="M40" s="973">
        <v>0</v>
      </c>
      <c r="N40" s="962">
        <f t="shared" si="10"/>
        <v>0</v>
      </c>
    </row>
    <row r="41" spans="1:14" ht="12.95">
      <c r="A41" s="43" t="s">
        <v>239</v>
      </c>
      <c r="B41" s="1" t="s">
        <v>240</v>
      </c>
      <c r="C41" s="1000">
        <v>0</v>
      </c>
      <c r="D41" s="994">
        <v>0</v>
      </c>
      <c r="E41" s="994">
        <v>0</v>
      </c>
      <c r="F41" s="994">
        <v>0</v>
      </c>
      <c r="G41" s="994">
        <v>0</v>
      </c>
      <c r="H41" s="994">
        <v>0</v>
      </c>
      <c r="I41" s="994">
        <v>0</v>
      </c>
      <c r="J41" s="994">
        <v>0</v>
      </c>
      <c r="K41" s="995">
        <v>0</v>
      </c>
      <c r="L41" s="962">
        <f t="shared" si="9"/>
        <v>0</v>
      </c>
      <c r="M41" s="973">
        <v>0</v>
      </c>
      <c r="N41" s="962">
        <f t="shared" si="10"/>
        <v>0</v>
      </c>
    </row>
    <row r="42" spans="1:14" ht="12.95">
      <c r="A42" s="43" t="s">
        <v>241</v>
      </c>
      <c r="B42" s="1" t="s">
        <v>242</v>
      </c>
      <c r="C42" s="1000">
        <v>0</v>
      </c>
      <c r="D42" s="994">
        <v>0</v>
      </c>
      <c r="E42" s="994">
        <v>0</v>
      </c>
      <c r="F42" s="994">
        <v>0</v>
      </c>
      <c r="G42" s="994">
        <v>0</v>
      </c>
      <c r="H42" s="994">
        <v>0</v>
      </c>
      <c r="I42" s="994">
        <v>0</v>
      </c>
      <c r="J42" s="994">
        <v>0</v>
      </c>
      <c r="K42" s="995">
        <v>0</v>
      </c>
      <c r="L42" s="962">
        <f t="shared" si="9"/>
        <v>0</v>
      </c>
      <c r="M42" s="973">
        <v>0</v>
      </c>
      <c r="N42" s="962">
        <f t="shared" si="10"/>
        <v>0</v>
      </c>
    </row>
    <row r="43" spans="1:14" ht="12.95">
      <c r="A43" s="43" t="s">
        <v>243</v>
      </c>
      <c r="B43" s="1" t="s">
        <v>244</v>
      </c>
      <c r="C43" s="1000">
        <v>0</v>
      </c>
      <c r="D43" s="994">
        <v>0</v>
      </c>
      <c r="E43" s="994">
        <v>0</v>
      </c>
      <c r="F43" s="994">
        <v>0</v>
      </c>
      <c r="G43" s="994">
        <v>0</v>
      </c>
      <c r="H43" s="994">
        <v>0</v>
      </c>
      <c r="I43" s="994">
        <v>0</v>
      </c>
      <c r="J43" s="994">
        <v>0</v>
      </c>
      <c r="K43" s="995">
        <v>0</v>
      </c>
      <c r="L43" s="962">
        <f t="shared" ref="L43:L45" si="11">SUM(C43:K43)</f>
        <v>0</v>
      </c>
      <c r="M43" s="973">
        <v>0</v>
      </c>
      <c r="N43" s="962">
        <f t="shared" ref="N43:N44" si="12">+L43+M43</f>
        <v>0</v>
      </c>
    </row>
    <row r="44" spans="1:14" ht="12.95">
      <c r="A44" s="43" t="s">
        <v>245</v>
      </c>
      <c r="B44" s="1" t="s">
        <v>246</v>
      </c>
      <c r="C44" s="1000">
        <v>0</v>
      </c>
      <c r="D44" s="994">
        <v>0</v>
      </c>
      <c r="E44" s="994">
        <v>0</v>
      </c>
      <c r="F44" s="994">
        <v>0</v>
      </c>
      <c r="G44" s="994">
        <v>0</v>
      </c>
      <c r="H44" s="994">
        <v>0</v>
      </c>
      <c r="I44" s="994">
        <v>0</v>
      </c>
      <c r="J44" s="994">
        <v>0</v>
      </c>
      <c r="K44" s="995">
        <v>0</v>
      </c>
      <c r="L44" s="962">
        <f t="shared" si="11"/>
        <v>0</v>
      </c>
      <c r="M44" s="973">
        <v>0</v>
      </c>
      <c r="N44" s="962">
        <f t="shared" si="12"/>
        <v>0</v>
      </c>
    </row>
    <row r="45" spans="1:14" ht="13.5" thickBot="1">
      <c r="A45" s="43" t="s">
        <v>247</v>
      </c>
      <c r="B45" s="1" t="s">
        <v>222</v>
      </c>
      <c r="C45" s="1000">
        <v>0</v>
      </c>
      <c r="D45" s="994">
        <v>0</v>
      </c>
      <c r="E45" s="994">
        <v>0</v>
      </c>
      <c r="F45" s="994">
        <v>0</v>
      </c>
      <c r="G45" s="994">
        <v>0</v>
      </c>
      <c r="H45" s="994">
        <v>0</v>
      </c>
      <c r="I45" s="994">
        <v>0</v>
      </c>
      <c r="J45" s="994">
        <v>0</v>
      </c>
      <c r="K45" s="995">
        <v>0</v>
      </c>
      <c r="L45" s="962">
        <f t="shared" si="11"/>
        <v>0</v>
      </c>
      <c r="M45" s="973">
        <v>0</v>
      </c>
      <c r="N45" s="962">
        <f t="shared" si="10"/>
        <v>0</v>
      </c>
    </row>
    <row r="46" spans="1:14" ht="12.95">
      <c r="A46" s="415">
        <v>50399</v>
      </c>
      <c r="B46" s="454" t="s">
        <v>248</v>
      </c>
      <c r="C46" s="1005">
        <f>SUM(C33:C45)</f>
        <v>0</v>
      </c>
      <c r="D46" s="967">
        <f>SUM(D33:D45)</f>
        <v>0</v>
      </c>
      <c r="E46" s="967">
        <f>SUM(E33:E45)</f>
        <v>0</v>
      </c>
      <c r="F46" s="967">
        <f>SUM(F33:F45)</f>
        <v>0</v>
      </c>
      <c r="G46" s="967">
        <f>SUM(G33:G45)</f>
        <v>0</v>
      </c>
      <c r="H46" s="967">
        <f t="shared" ref="H46:N46" si="13">SUM(H33:H45)</f>
        <v>0</v>
      </c>
      <c r="I46" s="967">
        <f t="shared" si="13"/>
        <v>0</v>
      </c>
      <c r="J46" s="967">
        <f t="shared" si="13"/>
        <v>0</v>
      </c>
      <c r="K46" s="1006">
        <f t="shared" si="13"/>
        <v>0</v>
      </c>
      <c r="L46" s="968">
        <f t="shared" si="13"/>
        <v>0</v>
      </c>
      <c r="M46" s="968">
        <f t="shared" si="13"/>
        <v>0</v>
      </c>
      <c r="N46" s="968">
        <f t="shared" si="13"/>
        <v>0</v>
      </c>
    </row>
    <row r="47" spans="1:14" ht="13.5" thickBot="1">
      <c r="A47" s="419">
        <v>59999</v>
      </c>
      <c r="B47" s="455" t="s">
        <v>249</v>
      </c>
      <c r="C47" s="1007">
        <f>C25+C31+C46</f>
        <v>0</v>
      </c>
      <c r="D47" s="970">
        <f t="shared" ref="D47:K47" si="14">D25+D31+D46</f>
        <v>0</v>
      </c>
      <c r="E47" s="970">
        <f t="shared" si="14"/>
        <v>0</v>
      </c>
      <c r="F47" s="970">
        <f t="shared" si="14"/>
        <v>0</v>
      </c>
      <c r="G47" s="970">
        <f t="shared" si="14"/>
        <v>0</v>
      </c>
      <c r="H47" s="970">
        <f t="shared" si="14"/>
        <v>0</v>
      </c>
      <c r="I47" s="970">
        <f t="shared" si="14"/>
        <v>0</v>
      </c>
      <c r="J47" s="970">
        <f t="shared" si="14"/>
        <v>0</v>
      </c>
      <c r="K47" s="1008">
        <f t="shared" si="14"/>
        <v>0</v>
      </c>
      <c r="L47" s="971">
        <f>L25+L31+L46</f>
        <v>0</v>
      </c>
      <c r="M47" s="971">
        <f>M25+M31+M46</f>
        <v>0</v>
      </c>
      <c r="N47" s="971">
        <f>N25+N31+N46</f>
        <v>0</v>
      </c>
    </row>
    <row r="48" spans="1:14" ht="12.95">
      <c r="A48" s="456"/>
      <c r="B48" s="408" t="s">
        <v>250</v>
      </c>
      <c r="C48" s="1009"/>
      <c r="D48" s="972"/>
      <c r="E48" s="972"/>
      <c r="F48" s="961"/>
      <c r="G48" s="961"/>
      <c r="H48" s="961"/>
      <c r="I48" s="961"/>
      <c r="J48" s="961"/>
      <c r="K48" s="999"/>
      <c r="L48" s="962"/>
      <c r="M48" s="973"/>
      <c r="N48" s="962"/>
    </row>
    <row r="49" spans="1:14" ht="12.95">
      <c r="A49" s="458"/>
      <c r="B49" s="236" t="s">
        <v>251</v>
      </c>
      <c r="C49" s="1009"/>
      <c r="D49" s="972"/>
      <c r="E49" s="972"/>
      <c r="F49" s="961"/>
      <c r="G49" s="961"/>
      <c r="H49" s="961"/>
      <c r="I49" s="961"/>
      <c r="J49" s="961"/>
      <c r="K49" s="999"/>
      <c r="L49" s="962"/>
      <c r="M49" s="973"/>
      <c r="N49" s="962"/>
    </row>
    <row r="50" spans="1:14" ht="12.95">
      <c r="A50" s="132" t="s">
        <v>252</v>
      </c>
      <c r="B50" s="27" t="s">
        <v>253</v>
      </c>
      <c r="C50" s="1000">
        <v>0</v>
      </c>
      <c r="D50" s="994">
        <v>0</v>
      </c>
      <c r="E50" s="994">
        <v>0</v>
      </c>
      <c r="F50" s="994">
        <v>0</v>
      </c>
      <c r="G50" s="994">
        <v>0</v>
      </c>
      <c r="H50" s="994">
        <v>0</v>
      </c>
      <c r="I50" s="994">
        <v>0</v>
      </c>
      <c r="J50" s="994">
        <v>0</v>
      </c>
      <c r="K50" s="995">
        <v>0</v>
      </c>
      <c r="L50" s="962">
        <f t="shared" ref="L50:L52" si="15">SUM(C50:K50)</f>
        <v>0</v>
      </c>
      <c r="M50" s="973">
        <v>0</v>
      </c>
      <c r="N50" s="962">
        <f t="shared" ref="N50:N52" si="16">+L50+M50</f>
        <v>0</v>
      </c>
    </row>
    <row r="51" spans="1:14" ht="12.95">
      <c r="A51" s="132" t="s">
        <v>254</v>
      </c>
      <c r="B51" s="27" t="s">
        <v>255</v>
      </c>
      <c r="C51" s="1000">
        <v>0</v>
      </c>
      <c r="D51" s="994">
        <v>0</v>
      </c>
      <c r="E51" s="994">
        <v>0</v>
      </c>
      <c r="F51" s="994">
        <v>0</v>
      </c>
      <c r="G51" s="994">
        <v>0</v>
      </c>
      <c r="H51" s="994">
        <v>0</v>
      </c>
      <c r="I51" s="994">
        <v>0</v>
      </c>
      <c r="J51" s="994">
        <v>0</v>
      </c>
      <c r="K51" s="995">
        <v>0</v>
      </c>
      <c r="L51" s="962">
        <f t="shared" si="15"/>
        <v>0</v>
      </c>
      <c r="M51" s="973">
        <v>0</v>
      </c>
      <c r="N51" s="962">
        <f t="shared" si="16"/>
        <v>0</v>
      </c>
    </row>
    <row r="52" spans="1:14" ht="13.5" thickBot="1">
      <c r="A52" s="132" t="s">
        <v>256</v>
      </c>
      <c r="B52" s="27" t="s">
        <v>257</v>
      </c>
      <c r="C52" s="1000">
        <v>0</v>
      </c>
      <c r="D52" s="994">
        <v>0</v>
      </c>
      <c r="E52" s="994">
        <v>0</v>
      </c>
      <c r="F52" s="994">
        <v>0</v>
      </c>
      <c r="G52" s="994">
        <v>0</v>
      </c>
      <c r="H52" s="994">
        <v>0</v>
      </c>
      <c r="I52" s="994">
        <v>0</v>
      </c>
      <c r="J52" s="994">
        <v>0</v>
      </c>
      <c r="K52" s="995">
        <v>0</v>
      </c>
      <c r="L52" s="962">
        <f t="shared" si="15"/>
        <v>0</v>
      </c>
      <c r="M52" s="973">
        <v>0</v>
      </c>
      <c r="N52" s="962">
        <f t="shared" si="16"/>
        <v>0</v>
      </c>
    </row>
    <row r="53" spans="1:14" ht="13.5" thickBot="1">
      <c r="A53" s="44">
        <v>60199</v>
      </c>
      <c r="B53" s="365" t="s">
        <v>258</v>
      </c>
      <c r="C53" s="1001">
        <f>SUM(C50:C52)</f>
        <v>0</v>
      </c>
      <c r="D53" s="964">
        <f t="shared" ref="D53:N53" si="17">SUM(D50:D52)</f>
        <v>0</v>
      </c>
      <c r="E53" s="964">
        <f t="shared" si="17"/>
        <v>0</v>
      </c>
      <c r="F53" s="964">
        <f t="shared" si="17"/>
        <v>0</v>
      </c>
      <c r="G53" s="964">
        <f t="shared" si="17"/>
        <v>0</v>
      </c>
      <c r="H53" s="964">
        <f t="shared" si="17"/>
        <v>0</v>
      </c>
      <c r="I53" s="964">
        <f t="shared" si="17"/>
        <v>0</v>
      </c>
      <c r="J53" s="964">
        <f t="shared" si="17"/>
        <v>0</v>
      </c>
      <c r="K53" s="1002">
        <f t="shared" si="17"/>
        <v>0</v>
      </c>
      <c r="L53" s="974">
        <f t="shared" si="17"/>
        <v>0</v>
      </c>
      <c r="M53" s="974">
        <f t="shared" si="17"/>
        <v>0</v>
      </c>
      <c r="N53" s="974">
        <f t="shared" si="17"/>
        <v>0</v>
      </c>
    </row>
    <row r="54" spans="1:14" ht="12.95">
      <c r="A54" s="458"/>
      <c r="B54" s="190" t="s">
        <v>259</v>
      </c>
      <c r="C54" s="1010"/>
      <c r="D54" s="975"/>
      <c r="E54" s="975"/>
      <c r="F54" s="975"/>
      <c r="G54" s="975"/>
      <c r="H54" s="975"/>
      <c r="I54" s="975"/>
      <c r="J54" s="975"/>
      <c r="K54" s="1011"/>
      <c r="L54" s="1012"/>
      <c r="M54" s="977"/>
      <c r="N54" s="1012"/>
    </row>
    <row r="55" spans="1:14" ht="12.95">
      <c r="A55" s="132" t="s">
        <v>260</v>
      </c>
      <c r="B55" s="1" t="s">
        <v>261</v>
      </c>
      <c r="C55" s="1000">
        <v>0</v>
      </c>
      <c r="D55" s="994">
        <v>0</v>
      </c>
      <c r="E55" s="994">
        <v>0</v>
      </c>
      <c r="F55" s="994">
        <v>0</v>
      </c>
      <c r="G55" s="994">
        <v>0</v>
      </c>
      <c r="H55" s="994">
        <v>0</v>
      </c>
      <c r="I55" s="994">
        <v>0</v>
      </c>
      <c r="J55" s="994">
        <v>0</v>
      </c>
      <c r="K55" s="995">
        <v>0</v>
      </c>
      <c r="L55" s="962">
        <f t="shared" ref="L55:L61" si="18">SUM(C55:K55)</f>
        <v>0</v>
      </c>
      <c r="M55" s="973">
        <v>0</v>
      </c>
      <c r="N55" s="962">
        <f t="shared" ref="N55:N58" si="19">+L55+M55</f>
        <v>0</v>
      </c>
    </row>
    <row r="56" spans="1:14" ht="12.95">
      <c r="A56" s="132" t="s">
        <v>262</v>
      </c>
      <c r="B56" s="1" t="s">
        <v>263</v>
      </c>
      <c r="C56" s="1000">
        <v>0</v>
      </c>
      <c r="D56" s="994">
        <v>0</v>
      </c>
      <c r="E56" s="994">
        <v>0</v>
      </c>
      <c r="F56" s="994">
        <v>0</v>
      </c>
      <c r="G56" s="994">
        <v>0</v>
      </c>
      <c r="H56" s="994">
        <v>0</v>
      </c>
      <c r="I56" s="994">
        <v>0</v>
      </c>
      <c r="J56" s="994">
        <v>0</v>
      </c>
      <c r="K56" s="995">
        <v>0</v>
      </c>
      <c r="L56" s="962">
        <f t="shared" si="18"/>
        <v>0</v>
      </c>
      <c r="M56" s="973">
        <v>0</v>
      </c>
      <c r="N56" s="962">
        <f t="shared" si="19"/>
        <v>0</v>
      </c>
    </row>
    <row r="57" spans="1:14" ht="12.95">
      <c r="A57" s="132" t="s">
        <v>264</v>
      </c>
      <c r="B57" s="1" t="s">
        <v>265</v>
      </c>
      <c r="C57" s="1000">
        <v>0</v>
      </c>
      <c r="D57" s="994">
        <v>0</v>
      </c>
      <c r="E57" s="994">
        <v>0</v>
      </c>
      <c r="F57" s="994">
        <v>0</v>
      </c>
      <c r="G57" s="994">
        <v>0</v>
      </c>
      <c r="H57" s="994">
        <v>0</v>
      </c>
      <c r="I57" s="994">
        <v>0</v>
      </c>
      <c r="J57" s="994">
        <v>0</v>
      </c>
      <c r="K57" s="995">
        <v>0</v>
      </c>
      <c r="L57" s="962">
        <f t="shared" si="18"/>
        <v>0</v>
      </c>
      <c r="M57" s="973">
        <v>0</v>
      </c>
      <c r="N57" s="962">
        <f t="shared" si="19"/>
        <v>0</v>
      </c>
    </row>
    <row r="58" spans="1:14" ht="13.5" thickBot="1">
      <c r="A58" s="132" t="s">
        <v>266</v>
      </c>
      <c r="B58" s="1" t="s">
        <v>267</v>
      </c>
      <c r="C58" s="1000">
        <v>0</v>
      </c>
      <c r="D58" s="994">
        <v>0</v>
      </c>
      <c r="E58" s="994">
        <v>0</v>
      </c>
      <c r="F58" s="994">
        <v>0</v>
      </c>
      <c r="G58" s="994">
        <v>0</v>
      </c>
      <c r="H58" s="994">
        <v>0</v>
      </c>
      <c r="I58" s="994">
        <v>0</v>
      </c>
      <c r="J58" s="994">
        <v>0</v>
      </c>
      <c r="K58" s="995">
        <v>0</v>
      </c>
      <c r="L58" s="962">
        <f t="shared" si="18"/>
        <v>0</v>
      </c>
      <c r="M58" s="973">
        <v>0</v>
      </c>
      <c r="N58" s="962">
        <f t="shared" si="19"/>
        <v>0</v>
      </c>
    </row>
    <row r="59" spans="1:14" ht="13.5" thickBot="1">
      <c r="A59" s="44">
        <v>60299</v>
      </c>
      <c r="B59" s="365" t="s">
        <v>268</v>
      </c>
      <c r="C59" s="1001">
        <f>SUM(C55:C58)</f>
        <v>0</v>
      </c>
      <c r="D59" s="964">
        <f t="shared" ref="D59:N59" si="20">SUM(D55:D58)</f>
        <v>0</v>
      </c>
      <c r="E59" s="964">
        <f t="shared" si="20"/>
        <v>0</v>
      </c>
      <c r="F59" s="964">
        <f t="shared" si="20"/>
        <v>0</v>
      </c>
      <c r="G59" s="964">
        <f t="shared" si="20"/>
        <v>0</v>
      </c>
      <c r="H59" s="964">
        <f t="shared" si="20"/>
        <v>0</v>
      </c>
      <c r="I59" s="964">
        <f t="shared" si="20"/>
        <v>0</v>
      </c>
      <c r="J59" s="964">
        <f t="shared" si="20"/>
        <v>0</v>
      </c>
      <c r="K59" s="1002">
        <f t="shared" si="20"/>
        <v>0</v>
      </c>
      <c r="L59" s="974">
        <f t="shared" si="20"/>
        <v>0</v>
      </c>
      <c r="M59" s="974">
        <f t="shared" si="20"/>
        <v>0</v>
      </c>
      <c r="N59" s="974">
        <f t="shared" si="20"/>
        <v>0</v>
      </c>
    </row>
    <row r="60" spans="1:14" ht="12.95">
      <c r="A60" s="460"/>
      <c r="B60" s="236" t="s">
        <v>269</v>
      </c>
      <c r="C60" s="1000"/>
      <c r="D60" s="994"/>
      <c r="E60" s="994"/>
      <c r="F60" s="994"/>
      <c r="G60" s="994"/>
      <c r="H60" s="994"/>
      <c r="I60" s="994"/>
      <c r="J60" s="994"/>
      <c r="K60" s="995"/>
      <c r="L60" s="962"/>
      <c r="M60" s="973"/>
      <c r="N60" s="962"/>
    </row>
    <row r="61" spans="1:14" ht="13.5" thickBot="1">
      <c r="A61" s="43" t="s">
        <v>270</v>
      </c>
      <c r="B61" s="236" t="s">
        <v>271</v>
      </c>
      <c r="C61" s="1000">
        <v>0</v>
      </c>
      <c r="D61" s="994">
        <v>0</v>
      </c>
      <c r="E61" s="994">
        <v>0</v>
      </c>
      <c r="F61" s="994">
        <v>0</v>
      </c>
      <c r="G61" s="994">
        <v>0</v>
      </c>
      <c r="H61" s="994">
        <v>0</v>
      </c>
      <c r="I61" s="994">
        <v>0</v>
      </c>
      <c r="J61" s="994">
        <v>0</v>
      </c>
      <c r="K61" s="995">
        <v>0</v>
      </c>
      <c r="L61" s="962">
        <f t="shared" si="18"/>
        <v>0</v>
      </c>
      <c r="M61" s="973">
        <v>0</v>
      </c>
      <c r="N61" s="962">
        <f>+L61+M61</f>
        <v>0</v>
      </c>
    </row>
    <row r="62" spans="1:14" ht="13.5" thickBot="1">
      <c r="A62" s="44">
        <v>60399</v>
      </c>
      <c r="B62" s="365" t="s">
        <v>272</v>
      </c>
      <c r="C62" s="1001">
        <f>SUM(C61:C61)</f>
        <v>0</v>
      </c>
      <c r="D62" s="964">
        <f>SUM(D61:D61)</f>
        <v>0</v>
      </c>
      <c r="E62" s="964">
        <f t="shared" ref="E62:J62" si="21">SUM(E61:E61)</f>
        <v>0</v>
      </c>
      <c r="F62" s="964">
        <f t="shared" si="21"/>
        <v>0</v>
      </c>
      <c r="G62" s="964">
        <f t="shared" si="21"/>
        <v>0</v>
      </c>
      <c r="H62" s="964">
        <f t="shared" si="21"/>
        <v>0</v>
      </c>
      <c r="I62" s="964">
        <f t="shared" si="21"/>
        <v>0</v>
      </c>
      <c r="J62" s="964">
        <f t="shared" si="21"/>
        <v>0</v>
      </c>
      <c r="K62" s="1002">
        <f>SUM(K61:K61)</f>
        <v>0</v>
      </c>
      <c r="L62" s="974">
        <f>SUM(L61:L61)</f>
        <v>0</v>
      </c>
      <c r="M62" s="974">
        <f>SUM(M61:M61)</f>
        <v>0</v>
      </c>
      <c r="N62" s="974">
        <f>SUM(N61:N61)</f>
        <v>0</v>
      </c>
    </row>
    <row r="63" spans="1:14" ht="12.95">
      <c r="A63" s="458"/>
      <c r="B63" s="236" t="s">
        <v>273</v>
      </c>
      <c r="C63" s="1010"/>
      <c r="D63" s="975"/>
      <c r="E63" s="975"/>
      <c r="F63" s="975"/>
      <c r="G63" s="975"/>
      <c r="H63" s="975"/>
      <c r="I63" s="975"/>
      <c r="J63" s="975"/>
      <c r="K63" s="1011"/>
      <c r="L63" s="1012"/>
      <c r="M63" s="977"/>
      <c r="N63" s="1012"/>
    </row>
    <row r="64" spans="1:14" ht="12.95">
      <c r="A64" s="132" t="s">
        <v>274</v>
      </c>
      <c r="B64" s="1" t="s">
        <v>275</v>
      </c>
      <c r="C64" s="1000">
        <v>0</v>
      </c>
      <c r="D64" s="994">
        <v>0</v>
      </c>
      <c r="E64" s="994">
        <v>0</v>
      </c>
      <c r="F64" s="994">
        <v>0</v>
      </c>
      <c r="G64" s="994">
        <v>0</v>
      </c>
      <c r="H64" s="994">
        <v>0</v>
      </c>
      <c r="I64" s="994">
        <v>0</v>
      </c>
      <c r="J64" s="994">
        <v>0</v>
      </c>
      <c r="K64" s="995">
        <v>0</v>
      </c>
      <c r="L64" s="962">
        <f>SUM(C64:K64)</f>
        <v>0</v>
      </c>
      <c r="M64" s="973">
        <v>0</v>
      </c>
      <c r="N64" s="962">
        <f t="shared" ref="N64:N67" si="22">+L64+M64</f>
        <v>0</v>
      </c>
    </row>
    <row r="65" spans="1:14" ht="12.95">
      <c r="A65" s="132" t="s">
        <v>276</v>
      </c>
      <c r="B65" s="1" t="s">
        <v>277</v>
      </c>
      <c r="C65" s="1000">
        <v>0</v>
      </c>
      <c r="D65" s="994">
        <v>0</v>
      </c>
      <c r="E65" s="994">
        <v>0</v>
      </c>
      <c r="F65" s="994">
        <v>0</v>
      </c>
      <c r="G65" s="994">
        <v>0</v>
      </c>
      <c r="H65" s="994">
        <v>0</v>
      </c>
      <c r="I65" s="994">
        <v>0</v>
      </c>
      <c r="J65" s="994">
        <v>0</v>
      </c>
      <c r="K65" s="995">
        <v>0</v>
      </c>
      <c r="L65" s="962">
        <f t="shared" ref="L65:L93" si="23">SUM(C65:K65)</f>
        <v>0</v>
      </c>
      <c r="M65" s="973">
        <v>0</v>
      </c>
      <c r="N65" s="962">
        <f t="shared" si="22"/>
        <v>0</v>
      </c>
    </row>
    <row r="66" spans="1:14" ht="12.95">
      <c r="A66" s="132" t="s">
        <v>278</v>
      </c>
      <c r="B66" s="1" t="s">
        <v>279</v>
      </c>
      <c r="C66" s="1000">
        <v>0</v>
      </c>
      <c r="D66" s="994">
        <v>0</v>
      </c>
      <c r="E66" s="994">
        <v>0</v>
      </c>
      <c r="F66" s="994">
        <v>0</v>
      </c>
      <c r="G66" s="994">
        <v>0</v>
      </c>
      <c r="H66" s="994">
        <v>0</v>
      </c>
      <c r="I66" s="994">
        <v>0</v>
      </c>
      <c r="J66" s="994">
        <v>0</v>
      </c>
      <c r="K66" s="995">
        <v>0</v>
      </c>
      <c r="L66" s="962">
        <f t="shared" si="23"/>
        <v>0</v>
      </c>
      <c r="M66" s="973">
        <v>0</v>
      </c>
      <c r="N66" s="962">
        <f t="shared" si="22"/>
        <v>0</v>
      </c>
    </row>
    <row r="67" spans="1:14" ht="13.5" thickBot="1">
      <c r="A67" s="132" t="s">
        <v>280</v>
      </c>
      <c r="B67" s="1" t="s">
        <v>281</v>
      </c>
      <c r="C67" s="1000">
        <v>0</v>
      </c>
      <c r="D67" s="994">
        <v>0</v>
      </c>
      <c r="E67" s="994">
        <v>0</v>
      </c>
      <c r="F67" s="994">
        <v>0</v>
      </c>
      <c r="G67" s="994">
        <v>0</v>
      </c>
      <c r="H67" s="994">
        <v>0</v>
      </c>
      <c r="I67" s="994">
        <v>0</v>
      </c>
      <c r="J67" s="994">
        <v>0</v>
      </c>
      <c r="K67" s="995">
        <v>0</v>
      </c>
      <c r="L67" s="962">
        <f t="shared" si="23"/>
        <v>0</v>
      </c>
      <c r="M67" s="973">
        <v>0</v>
      </c>
      <c r="N67" s="962">
        <f t="shared" si="22"/>
        <v>0</v>
      </c>
    </row>
    <row r="68" spans="1:14" ht="13.5" thickBot="1">
      <c r="A68" s="44">
        <v>60499</v>
      </c>
      <c r="B68" s="365" t="s">
        <v>282</v>
      </c>
      <c r="C68" s="1001">
        <f>SUM(C64:C67)</f>
        <v>0</v>
      </c>
      <c r="D68" s="964">
        <f t="shared" ref="D68:N68" si="24">SUM(D64:D67)</f>
        <v>0</v>
      </c>
      <c r="E68" s="964">
        <f t="shared" si="24"/>
        <v>0</v>
      </c>
      <c r="F68" s="964">
        <f t="shared" si="24"/>
        <v>0</v>
      </c>
      <c r="G68" s="964">
        <f t="shared" si="24"/>
        <v>0</v>
      </c>
      <c r="H68" s="964">
        <f t="shared" si="24"/>
        <v>0</v>
      </c>
      <c r="I68" s="964">
        <f t="shared" si="24"/>
        <v>0</v>
      </c>
      <c r="J68" s="964">
        <f t="shared" si="24"/>
        <v>0</v>
      </c>
      <c r="K68" s="1002">
        <f t="shared" si="24"/>
        <v>0</v>
      </c>
      <c r="L68" s="974">
        <f t="shared" si="24"/>
        <v>0</v>
      </c>
      <c r="M68" s="974">
        <f t="shared" si="24"/>
        <v>0</v>
      </c>
      <c r="N68" s="974">
        <f t="shared" si="24"/>
        <v>0</v>
      </c>
    </row>
    <row r="69" spans="1:14" ht="12.95">
      <c r="A69" s="458"/>
      <c r="B69" s="236" t="s">
        <v>283</v>
      </c>
      <c r="C69" s="1010"/>
      <c r="D69" s="975"/>
      <c r="E69" s="975"/>
      <c r="F69" s="975"/>
      <c r="G69" s="975"/>
      <c r="H69" s="975"/>
      <c r="I69" s="975"/>
      <c r="J69" s="975"/>
      <c r="K69" s="1011"/>
      <c r="L69" s="1012"/>
      <c r="M69" s="977"/>
      <c r="N69" s="1012"/>
    </row>
    <row r="70" spans="1:14" ht="12.95">
      <c r="A70" s="132" t="s">
        <v>284</v>
      </c>
      <c r="B70" s="1" t="s">
        <v>285</v>
      </c>
      <c r="C70" s="1000">
        <v>0</v>
      </c>
      <c r="D70" s="994">
        <v>0</v>
      </c>
      <c r="E70" s="994">
        <v>0</v>
      </c>
      <c r="F70" s="994">
        <v>0</v>
      </c>
      <c r="G70" s="994">
        <v>0</v>
      </c>
      <c r="H70" s="994">
        <v>0</v>
      </c>
      <c r="I70" s="994">
        <v>0</v>
      </c>
      <c r="J70" s="994">
        <v>0</v>
      </c>
      <c r="K70" s="995">
        <v>0</v>
      </c>
      <c r="L70" s="962">
        <f t="shared" si="23"/>
        <v>0</v>
      </c>
      <c r="M70" s="973">
        <v>0</v>
      </c>
      <c r="N70" s="962">
        <f t="shared" ref="N70:N72" si="25">+L70+M70</f>
        <v>0</v>
      </c>
    </row>
    <row r="71" spans="1:14" ht="12.95">
      <c r="A71" s="132" t="s">
        <v>286</v>
      </c>
      <c r="B71" s="1" t="s">
        <v>287</v>
      </c>
      <c r="C71" s="1000">
        <v>0</v>
      </c>
      <c r="D71" s="994">
        <v>0</v>
      </c>
      <c r="E71" s="994">
        <v>0</v>
      </c>
      <c r="F71" s="994">
        <v>0</v>
      </c>
      <c r="G71" s="994">
        <v>0</v>
      </c>
      <c r="H71" s="994">
        <v>0</v>
      </c>
      <c r="I71" s="994">
        <v>0</v>
      </c>
      <c r="J71" s="994">
        <v>0</v>
      </c>
      <c r="K71" s="995">
        <v>0</v>
      </c>
      <c r="L71" s="962">
        <f t="shared" si="23"/>
        <v>0</v>
      </c>
      <c r="M71" s="973">
        <v>0</v>
      </c>
      <c r="N71" s="962">
        <f t="shared" si="25"/>
        <v>0</v>
      </c>
    </row>
    <row r="72" spans="1:14" ht="13.5" thickBot="1">
      <c r="A72" s="132" t="s">
        <v>288</v>
      </c>
      <c r="B72" s="1" t="s">
        <v>289</v>
      </c>
      <c r="C72" s="1000">
        <v>0</v>
      </c>
      <c r="D72" s="994">
        <v>0</v>
      </c>
      <c r="E72" s="994">
        <v>0</v>
      </c>
      <c r="F72" s="994">
        <v>0</v>
      </c>
      <c r="G72" s="994">
        <v>0</v>
      </c>
      <c r="H72" s="994">
        <v>0</v>
      </c>
      <c r="I72" s="994">
        <v>0</v>
      </c>
      <c r="J72" s="994">
        <v>0</v>
      </c>
      <c r="K72" s="995">
        <v>0</v>
      </c>
      <c r="L72" s="962">
        <f t="shared" si="23"/>
        <v>0</v>
      </c>
      <c r="M72" s="973">
        <v>0</v>
      </c>
      <c r="N72" s="962">
        <f t="shared" si="25"/>
        <v>0</v>
      </c>
    </row>
    <row r="73" spans="1:14" ht="13.5" thickBot="1">
      <c r="A73" s="44">
        <v>60599</v>
      </c>
      <c r="B73" s="365" t="s">
        <v>290</v>
      </c>
      <c r="C73" s="1001">
        <f>SUM(C70:C72)</f>
        <v>0</v>
      </c>
      <c r="D73" s="964">
        <f t="shared" ref="D73:N73" si="26">SUM(D70:D72)</f>
        <v>0</v>
      </c>
      <c r="E73" s="964">
        <f t="shared" si="26"/>
        <v>0</v>
      </c>
      <c r="F73" s="964">
        <f t="shared" si="26"/>
        <v>0</v>
      </c>
      <c r="G73" s="964">
        <f t="shared" si="26"/>
        <v>0</v>
      </c>
      <c r="H73" s="964">
        <f t="shared" si="26"/>
        <v>0</v>
      </c>
      <c r="I73" s="964">
        <f t="shared" si="26"/>
        <v>0</v>
      </c>
      <c r="J73" s="964">
        <f t="shared" si="26"/>
        <v>0</v>
      </c>
      <c r="K73" s="1002">
        <f t="shared" si="26"/>
        <v>0</v>
      </c>
      <c r="L73" s="974">
        <f t="shared" si="26"/>
        <v>0</v>
      </c>
      <c r="M73" s="974">
        <f t="shared" si="26"/>
        <v>0</v>
      </c>
      <c r="N73" s="974">
        <f t="shared" si="26"/>
        <v>0</v>
      </c>
    </row>
    <row r="74" spans="1:14" ht="12.95">
      <c r="A74" s="458"/>
      <c r="B74" s="236" t="s">
        <v>291</v>
      </c>
      <c r="C74" s="1010"/>
      <c r="D74" s="975"/>
      <c r="E74" s="975"/>
      <c r="F74" s="975"/>
      <c r="G74" s="975"/>
      <c r="H74" s="975"/>
      <c r="I74" s="975"/>
      <c r="J74" s="975"/>
      <c r="K74" s="1011"/>
      <c r="L74" s="1012"/>
      <c r="M74" s="977"/>
      <c r="N74" s="1012"/>
    </row>
    <row r="75" spans="1:14" ht="12.95">
      <c r="A75" s="132" t="s">
        <v>292</v>
      </c>
      <c r="B75" s="1" t="s">
        <v>293</v>
      </c>
      <c r="C75" s="1000">
        <v>0</v>
      </c>
      <c r="D75" s="994">
        <v>0</v>
      </c>
      <c r="E75" s="994">
        <v>0</v>
      </c>
      <c r="F75" s="994">
        <v>0</v>
      </c>
      <c r="G75" s="994">
        <v>0</v>
      </c>
      <c r="H75" s="994">
        <v>0</v>
      </c>
      <c r="I75" s="994">
        <v>0</v>
      </c>
      <c r="J75" s="994">
        <v>0</v>
      </c>
      <c r="K75" s="995">
        <v>0</v>
      </c>
      <c r="L75" s="962">
        <f t="shared" si="23"/>
        <v>0</v>
      </c>
      <c r="M75" s="973">
        <v>0</v>
      </c>
      <c r="N75" s="962">
        <f t="shared" ref="N75:N78" si="27">+L75+M75</f>
        <v>0</v>
      </c>
    </row>
    <row r="76" spans="1:14" ht="12.95">
      <c r="A76" s="132" t="s">
        <v>294</v>
      </c>
      <c r="B76" s="1" t="s">
        <v>295</v>
      </c>
      <c r="C76" s="1000">
        <v>0</v>
      </c>
      <c r="D76" s="994">
        <v>0</v>
      </c>
      <c r="E76" s="994">
        <v>0</v>
      </c>
      <c r="F76" s="994">
        <v>0</v>
      </c>
      <c r="G76" s="994">
        <v>0</v>
      </c>
      <c r="H76" s="994">
        <v>0</v>
      </c>
      <c r="I76" s="994">
        <v>0</v>
      </c>
      <c r="J76" s="994">
        <v>0</v>
      </c>
      <c r="K76" s="995">
        <v>0</v>
      </c>
      <c r="L76" s="962">
        <f t="shared" si="23"/>
        <v>0</v>
      </c>
      <c r="M76" s="973">
        <v>0</v>
      </c>
      <c r="N76" s="962">
        <f t="shared" si="27"/>
        <v>0</v>
      </c>
    </row>
    <row r="77" spans="1:14" ht="12.95">
      <c r="A77" s="132" t="s">
        <v>296</v>
      </c>
      <c r="B77" s="1" t="s">
        <v>297</v>
      </c>
      <c r="C77" s="1000">
        <v>0</v>
      </c>
      <c r="D77" s="994">
        <v>0</v>
      </c>
      <c r="E77" s="994">
        <v>0</v>
      </c>
      <c r="F77" s="994">
        <v>0</v>
      </c>
      <c r="G77" s="994">
        <v>0</v>
      </c>
      <c r="H77" s="994">
        <v>0</v>
      </c>
      <c r="I77" s="994">
        <v>0</v>
      </c>
      <c r="J77" s="994">
        <v>0</v>
      </c>
      <c r="K77" s="995">
        <v>0</v>
      </c>
      <c r="L77" s="962">
        <f t="shared" si="23"/>
        <v>0</v>
      </c>
      <c r="M77" s="973">
        <v>0</v>
      </c>
      <c r="N77" s="962">
        <f t="shared" si="27"/>
        <v>0</v>
      </c>
    </row>
    <row r="78" spans="1:14" ht="13.5" thickBot="1">
      <c r="A78" s="132" t="s">
        <v>298</v>
      </c>
      <c r="B78" s="1" t="s">
        <v>299</v>
      </c>
      <c r="C78" s="1000">
        <v>0</v>
      </c>
      <c r="D78" s="994">
        <v>0</v>
      </c>
      <c r="E78" s="994">
        <v>0</v>
      </c>
      <c r="F78" s="994">
        <v>0</v>
      </c>
      <c r="G78" s="994">
        <v>0</v>
      </c>
      <c r="H78" s="994">
        <v>0</v>
      </c>
      <c r="I78" s="994">
        <v>0</v>
      </c>
      <c r="J78" s="994">
        <v>0</v>
      </c>
      <c r="K78" s="995">
        <v>0</v>
      </c>
      <c r="L78" s="962">
        <f t="shared" si="23"/>
        <v>0</v>
      </c>
      <c r="M78" s="973">
        <v>0</v>
      </c>
      <c r="N78" s="962">
        <f t="shared" si="27"/>
        <v>0</v>
      </c>
    </row>
    <row r="79" spans="1:14" ht="13.5" thickBot="1">
      <c r="A79" s="44">
        <v>60699</v>
      </c>
      <c r="B79" s="365" t="s">
        <v>300</v>
      </c>
      <c r="C79" s="1247">
        <f>SUM(C75:C78)</f>
        <v>0</v>
      </c>
      <c r="D79" s="1248">
        <f t="shared" ref="D79:N79" si="28">SUM(D75:D78)</f>
        <v>0</v>
      </c>
      <c r="E79" s="1248">
        <f t="shared" si="28"/>
        <v>0</v>
      </c>
      <c r="F79" s="1248">
        <f t="shared" si="28"/>
        <v>0</v>
      </c>
      <c r="G79" s="1248">
        <f t="shared" si="28"/>
        <v>0</v>
      </c>
      <c r="H79" s="1248">
        <f t="shared" si="28"/>
        <v>0</v>
      </c>
      <c r="I79" s="1248">
        <f t="shared" si="28"/>
        <v>0</v>
      </c>
      <c r="J79" s="1248">
        <f t="shared" si="28"/>
        <v>0</v>
      </c>
      <c r="K79" s="1249">
        <f t="shared" si="28"/>
        <v>0</v>
      </c>
      <c r="L79" s="1250">
        <f t="shared" si="28"/>
        <v>0</v>
      </c>
      <c r="M79" s="1250">
        <f t="shared" si="28"/>
        <v>0</v>
      </c>
      <c r="N79" s="1250">
        <f t="shared" si="28"/>
        <v>0</v>
      </c>
    </row>
    <row r="80" spans="1:14" ht="12.95">
      <c r="A80" s="458"/>
      <c r="B80" s="236" t="s">
        <v>301</v>
      </c>
      <c r="C80" s="1009"/>
      <c r="D80" s="972"/>
      <c r="E80" s="972"/>
      <c r="F80" s="972"/>
      <c r="G80" s="972"/>
      <c r="H80" s="972"/>
      <c r="I80" s="972"/>
      <c r="J80" s="972"/>
      <c r="K80" s="1013"/>
      <c r="L80" s="1014"/>
      <c r="M80" s="979"/>
      <c r="N80" s="1014"/>
    </row>
    <row r="81" spans="1:14" ht="12.95">
      <c r="A81" s="43" t="s">
        <v>302</v>
      </c>
      <c r="B81" s="139" t="s">
        <v>303</v>
      </c>
      <c r="C81" s="1000">
        <v>0</v>
      </c>
      <c r="D81" s="994">
        <v>0</v>
      </c>
      <c r="E81" s="994">
        <v>0</v>
      </c>
      <c r="F81" s="994">
        <v>0</v>
      </c>
      <c r="G81" s="994">
        <v>0</v>
      </c>
      <c r="H81" s="994">
        <v>0</v>
      </c>
      <c r="I81" s="994">
        <v>0</v>
      </c>
      <c r="J81" s="994">
        <v>0</v>
      </c>
      <c r="K81" s="995">
        <v>0</v>
      </c>
      <c r="L81" s="962">
        <f t="shared" si="23"/>
        <v>0</v>
      </c>
      <c r="M81" s="973">
        <v>0</v>
      </c>
      <c r="N81" s="962">
        <f t="shared" ref="N81:N82" si="29">+L81+M81</f>
        <v>0</v>
      </c>
    </row>
    <row r="82" spans="1:14" ht="13.5" thickBot="1">
      <c r="A82" s="43" t="s">
        <v>304</v>
      </c>
      <c r="B82" s="32" t="s">
        <v>305</v>
      </c>
      <c r="C82" s="1000">
        <v>0</v>
      </c>
      <c r="D82" s="994">
        <v>0</v>
      </c>
      <c r="E82" s="994">
        <v>0</v>
      </c>
      <c r="F82" s="994">
        <v>0</v>
      </c>
      <c r="G82" s="994">
        <v>0</v>
      </c>
      <c r="H82" s="994">
        <v>0</v>
      </c>
      <c r="I82" s="994">
        <v>0</v>
      </c>
      <c r="J82" s="994">
        <v>0</v>
      </c>
      <c r="K82" s="995">
        <v>0</v>
      </c>
      <c r="L82" s="962">
        <f t="shared" si="23"/>
        <v>0</v>
      </c>
      <c r="M82" s="973">
        <v>0</v>
      </c>
      <c r="N82" s="962">
        <f t="shared" si="29"/>
        <v>0</v>
      </c>
    </row>
    <row r="83" spans="1:14" ht="13.5" thickBot="1">
      <c r="A83" s="44">
        <v>60799</v>
      </c>
      <c r="B83" s="365" t="s">
        <v>306</v>
      </c>
      <c r="C83" s="1247">
        <f>SUM(C81:C82)</f>
        <v>0</v>
      </c>
      <c r="D83" s="1248">
        <f t="shared" ref="D83:N83" si="30">SUM(D81:D82)</f>
        <v>0</v>
      </c>
      <c r="E83" s="1248">
        <f t="shared" si="30"/>
        <v>0</v>
      </c>
      <c r="F83" s="1248">
        <f t="shared" si="30"/>
        <v>0</v>
      </c>
      <c r="G83" s="1248">
        <f t="shared" si="30"/>
        <v>0</v>
      </c>
      <c r="H83" s="1248">
        <f t="shared" si="30"/>
        <v>0</v>
      </c>
      <c r="I83" s="1248">
        <f t="shared" si="30"/>
        <v>0</v>
      </c>
      <c r="J83" s="1248">
        <f t="shared" si="30"/>
        <v>0</v>
      </c>
      <c r="K83" s="1249">
        <f t="shared" si="30"/>
        <v>0</v>
      </c>
      <c r="L83" s="1250">
        <f t="shared" si="30"/>
        <v>0</v>
      </c>
      <c r="M83" s="1250">
        <f t="shared" si="30"/>
        <v>0</v>
      </c>
      <c r="N83" s="1250">
        <f t="shared" si="30"/>
        <v>0</v>
      </c>
    </row>
    <row r="84" spans="1:14" ht="12.95">
      <c r="A84" s="458"/>
      <c r="B84" s="236" t="s">
        <v>307</v>
      </c>
      <c r="C84" s="1009"/>
      <c r="D84" s="972"/>
      <c r="E84" s="972"/>
      <c r="F84" s="972"/>
      <c r="G84" s="972"/>
      <c r="H84" s="972"/>
      <c r="I84" s="972"/>
      <c r="J84" s="972"/>
      <c r="K84" s="1013"/>
      <c r="L84" s="1014"/>
      <c r="M84" s="979"/>
      <c r="N84" s="1014"/>
    </row>
    <row r="85" spans="1:14" ht="12.95">
      <c r="A85" s="43" t="s">
        <v>308</v>
      </c>
      <c r="B85" s="32" t="s">
        <v>309</v>
      </c>
      <c r="C85" s="1000">
        <v>0</v>
      </c>
      <c r="D85" s="994">
        <v>0</v>
      </c>
      <c r="E85" s="994">
        <v>0</v>
      </c>
      <c r="F85" s="994">
        <v>0</v>
      </c>
      <c r="G85" s="994">
        <v>0</v>
      </c>
      <c r="H85" s="994">
        <v>0</v>
      </c>
      <c r="I85" s="994">
        <v>0</v>
      </c>
      <c r="J85" s="994">
        <v>0</v>
      </c>
      <c r="K85" s="995">
        <v>0</v>
      </c>
      <c r="L85" s="962">
        <f t="shared" ref="L85:L86" si="31">SUM(C85:K85)</f>
        <v>0</v>
      </c>
      <c r="M85" s="973">
        <v>0</v>
      </c>
      <c r="N85" s="962">
        <f t="shared" ref="N85:N87" si="32">+L85+M85</f>
        <v>0</v>
      </c>
    </row>
    <row r="86" spans="1:14" ht="12.95">
      <c r="A86" s="43" t="s">
        <v>310</v>
      </c>
      <c r="B86" s="32" t="s">
        <v>311</v>
      </c>
      <c r="C86" s="1000">
        <v>0</v>
      </c>
      <c r="D86" s="994">
        <v>0</v>
      </c>
      <c r="E86" s="994">
        <v>0</v>
      </c>
      <c r="F86" s="994">
        <v>0</v>
      </c>
      <c r="G86" s="994">
        <v>0</v>
      </c>
      <c r="H86" s="994">
        <v>0</v>
      </c>
      <c r="I86" s="994">
        <v>0</v>
      </c>
      <c r="J86" s="994">
        <v>0</v>
      </c>
      <c r="K86" s="995">
        <v>0</v>
      </c>
      <c r="L86" s="962">
        <f t="shared" si="31"/>
        <v>0</v>
      </c>
      <c r="M86" s="973">
        <v>0</v>
      </c>
      <c r="N86" s="962">
        <f t="shared" si="32"/>
        <v>0</v>
      </c>
    </row>
    <row r="87" spans="1:14" ht="13.5" thickBot="1">
      <c r="A87" s="43" t="s">
        <v>312</v>
      </c>
      <c r="B87" s="32" t="s">
        <v>313</v>
      </c>
      <c r="C87" s="1000">
        <v>0</v>
      </c>
      <c r="D87" s="994">
        <v>0</v>
      </c>
      <c r="E87" s="994">
        <v>0</v>
      </c>
      <c r="F87" s="994">
        <v>0</v>
      </c>
      <c r="G87" s="994">
        <v>0</v>
      </c>
      <c r="H87" s="994">
        <v>0</v>
      </c>
      <c r="I87" s="994">
        <v>0</v>
      </c>
      <c r="J87" s="994">
        <v>0</v>
      </c>
      <c r="K87" s="995">
        <v>0</v>
      </c>
      <c r="L87" s="962">
        <f t="shared" si="23"/>
        <v>0</v>
      </c>
      <c r="M87" s="973">
        <v>0</v>
      </c>
      <c r="N87" s="962">
        <f t="shared" si="32"/>
        <v>0</v>
      </c>
    </row>
    <row r="88" spans="1:14" ht="13.5" thickBot="1">
      <c r="A88" s="44">
        <v>60899</v>
      </c>
      <c r="B88" s="365" t="s">
        <v>314</v>
      </c>
      <c r="C88" s="1247">
        <f>SUM(C85:C87)</f>
        <v>0</v>
      </c>
      <c r="D88" s="1248">
        <f t="shared" ref="D88:K88" si="33">SUM(D85:D87)</f>
        <v>0</v>
      </c>
      <c r="E88" s="1248">
        <f t="shared" si="33"/>
        <v>0</v>
      </c>
      <c r="F88" s="1248">
        <f t="shared" si="33"/>
        <v>0</v>
      </c>
      <c r="G88" s="1248">
        <f t="shared" si="33"/>
        <v>0</v>
      </c>
      <c r="H88" s="1248">
        <f t="shared" si="33"/>
        <v>0</v>
      </c>
      <c r="I88" s="1248">
        <f t="shared" si="33"/>
        <v>0</v>
      </c>
      <c r="J88" s="1248">
        <f t="shared" si="33"/>
        <v>0</v>
      </c>
      <c r="K88" s="1249">
        <f t="shared" si="33"/>
        <v>0</v>
      </c>
      <c r="L88" s="1250">
        <f>SUM(L85:L87)</f>
        <v>0</v>
      </c>
      <c r="M88" s="1250">
        <f>SUM(M85:M87)</f>
        <v>0</v>
      </c>
      <c r="N88" s="1250">
        <f>SUM(N85:N87)</f>
        <v>0</v>
      </c>
    </row>
    <row r="89" spans="1:14" ht="13.5" thickBot="1">
      <c r="A89" s="43" t="s">
        <v>315</v>
      </c>
      <c r="B89" s="236" t="s">
        <v>316</v>
      </c>
      <c r="C89" s="1000">
        <v>0</v>
      </c>
      <c r="D89" s="994">
        <v>0</v>
      </c>
      <c r="E89" s="994">
        <v>0</v>
      </c>
      <c r="F89" s="994">
        <v>0</v>
      </c>
      <c r="G89" s="994">
        <v>0</v>
      </c>
      <c r="H89" s="994">
        <v>0</v>
      </c>
      <c r="I89" s="994">
        <v>0</v>
      </c>
      <c r="J89" s="994">
        <v>0</v>
      </c>
      <c r="K89" s="995">
        <v>0</v>
      </c>
      <c r="L89" s="962">
        <f t="shared" ref="L89" si="34">SUM(C89:K89)</f>
        <v>0</v>
      </c>
      <c r="M89" s="973">
        <v>0</v>
      </c>
      <c r="N89" s="962">
        <f t="shared" ref="N89" si="35">+L89+M89</f>
        <v>0</v>
      </c>
    </row>
    <row r="90" spans="1:14" ht="13.5" thickBot="1">
      <c r="A90" s="44">
        <v>61099</v>
      </c>
      <c r="B90" s="345" t="s">
        <v>317</v>
      </c>
      <c r="C90" s="1248">
        <f>SUM(C89:C89)</f>
        <v>0</v>
      </c>
      <c r="D90" s="1248">
        <f>SUM(D89:D89)</f>
        <v>0</v>
      </c>
      <c r="E90" s="1248">
        <f t="shared" ref="E90:K90" si="36">SUM(E89:E89)</f>
        <v>0</v>
      </c>
      <c r="F90" s="1248">
        <f t="shared" si="36"/>
        <v>0</v>
      </c>
      <c r="G90" s="1248">
        <f t="shared" si="36"/>
        <v>0</v>
      </c>
      <c r="H90" s="1248">
        <f t="shared" si="36"/>
        <v>0</v>
      </c>
      <c r="I90" s="1248">
        <f t="shared" si="36"/>
        <v>0</v>
      </c>
      <c r="J90" s="1248">
        <f t="shared" si="36"/>
        <v>0</v>
      </c>
      <c r="K90" s="1248">
        <f t="shared" si="36"/>
        <v>0</v>
      </c>
      <c r="L90" s="1250">
        <f>SUM(L89:L89)</f>
        <v>0</v>
      </c>
      <c r="M90" s="1250">
        <f t="shared" ref="M90:N90" si="37">SUM(M89:M89)</f>
        <v>0</v>
      </c>
      <c r="N90" s="1250">
        <f t="shared" si="37"/>
        <v>0</v>
      </c>
    </row>
    <row r="91" spans="1:14" ht="12.95">
      <c r="A91" s="43" t="s">
        <v>318</v>
      </c>
      <c r="B91" s="236" t="s">
        <v>319</v>
      </c>
      <c r="C91" s="1023">
        <v>0</v>
      </c>
      <c r="D91" s="991">
        <v>0</v>
      </c>
      <c r="E91" s="991">
        <v>0</v>
      </c>
      <c r="F91" s="991">
        <v>0</v>
      </c>
      <c r="G91" s="991">
        <v>0</v>
      </c>
      <c r="H91" s="991">
        <v>0</v>
      </c>
      <c r="I91" s="991">
        <v>0</v>
      </c>
      <c r="J91" s="991">
        <v>0</v>
      </c>
      <c r="K91" s="1024">
        <v>0</v>
      </c>
      <c r="L91" s="962">
        <f t="shared" ref="L91" si="38">SUM(C91:K91)</f>
        <v>0</v>
      </c>
      <c r="M91" s="973">
        <v>0</v>
      </c>
      <c r="N91" s="962">
        <f t="shared" ref="N91:N93" si="39">+L91+M91</f>
        <v>0</v>
      </c>
    </row>
    <row r="92" spans="1:14" ht="12.95">
      <c r="A92" s="132" t="s">
        <v>320</v>
      </c>
      <c r="B92" s="1" t="s">
        <v>321</v>
      </c>
      <c r="C92" s="1023">
        <v>0</v>
      </c>
      <c r="D92" s="991">
        <v>0</v>
      </c>
      <c r="E92" s="991">
        <v>0</v>
      </c>
      <c r="F92" s="991">
        <v>0</v>
      </c>
      <c r="G92" s="991">
        <v>0</v>
      </c>
      <c r="H92" s="991">
        <v>0</v>
      </c>
      <c r="I92" s="991">
        <v>0</v>
      </c>
      <c r="J92" s="991">
        <v>0</v>
      </c>
      <c r="K92" s="1024">
        <v>0</v>
      </c>
      <c r="L92" s="962">
        <f t="shared" si="23"/>
        <v>0</v>
      </c>
      <c r="M92" s="973">
        <v>0</v>
      </c>
      <c r="N92" s="962">
        <f t="shared" si="39"/>
        <v>0</v>
      </c>
    </row>
    <row r="93" spans="1:14" ht="13.5" thickBot="1">
      <c r="A93" s="43" t="s">
        <v>322</v>
      </c>
      <c r="B93" s="1" t="s">
        <v>323</v>
      </c>
      <c r="C93" s="1023">
        <v>0</v>
      </c>
      <c r="D93" s="991">
        <v>0</v>
      </c>
      <c r="E93" s="991">
        <v>0</v>
      </c>
      <c r="F93" s="991">
        <v>0</v>
      </c>
      <c r="G93" s="991">
        <v>0</v>
      </c>
      <c r="H93" s="991">
        <v>0</v>
      </c>
      <c r="I93" s="991">
        <v>0</v>
      </c>
      <c r="J93" s="991">
        <v>0</v>
      </c>
      <c r="K93" s="1024">
        <v>0</v>
      </c>
      <c r="L93" s="962">
        <f t="shared" si="23"/>
        <v>0</v>
      </c>
      <c r="M93" s="973">
        <v>0</v>
      </c>
      <c r="N93" s="962">
        <f t="shared" si="39"/>
        <v>0</v>
      </c>
    </row>
    <row r="94" spans="1:14" ht="12.95">
      <c r="A94" s="415">
        <v>69998</v>
      </c>
      <c r="B94" s="454" t="s">
        <v>324</v>
      </c>
      <c r="C94" s="1251">
        <f>C53+C59+C62+C68+C73+C79+C83+C88+C92+C90+C91+C93</f>
        <v>0</v>
      </c>
      <c r="D94" s="1252">
        <f>D53+D59+D62+D68+D73+D79+D83+D88+D92+D90+D91+D93</f>
        <v>0</v>
      </c>
      <c r="E94" s="1252">
        <f t="shared" ref="E94:J94" si="40">E53+E59+E62+E68+E73+E79+E83+E88+E92+E90+E91+E93</f>
        <v>0</v>
      </c>
      <c r="F94" s="1252">
        <f t="shared" si="40"/>
        <v>0</v>
      </c>
      <c r="G94" s="1252">
        <f t="shared" si="40"/>
        <v>0</v>
      </c>
      <c r="H94" s="1252">
        <f t="shared" si="40"/>
        <v>0</v>
      </c>
      <c r="I94" s="1252">
        <f t="shared" si="40"/>
        <v>0</v>
      </c>
      <c r="J94" s="1252">
        <f t="shared" si="40"/>
        <v>0</v>
      </c>
      <c r="K94" s="1253">
        <f>K53+K59+K62+K68+K73+K79+K83+K88+K92+K90+K91+K93</f>
        <v>0</v>
      </c>
      <c r="L94" s="1254">
        <f>L53+L59+L62+L68+L73+L79+L83+L88+L92+L90+L91+L93</f>
        <v>0</v>
      </c>
      <c r="M94" s="1254">
        <f t="shared" ref="M94:N94" si="41">M53+M59+M62+M68+M73+M79+M83+M88+M92+M90+M91+M93</f>
        <v>0</v>
      </c>
      <c r="N94" s="1254">
        <f t="shared" si="41"/>
        <v>0</v>
      </c>
    </row>
    <row r="95" spans="1:14" ht="13.5" thickBot="1">
      <c r="A95" s="419">
        <v>69999</v>
      </c>
      <c r="B95" s="455" t="s">
        <v>325</v>
      </c>
      <c r="C95" s="1255">
        <f t="shared" ref="C95:N95" si="42">C47+C94</f>
        <v>0</v>
      </c>
      <c r="D95" s="1256">
        <f t="shared" si="42"/>
        <v>0</v>
      </c>
      <c r="E95" s="1256">
        <f t="shared" si="42"/>
        <v>0</v>
      </c>
      <c r="F95" s="1256">
        <f t="shared" si="42"/>
        <v>0</v>
      </c>
      <c r="G95" s="1256">
        <f t="shared" si="42"/>
        <v>0</v>
      </c>
      <c r="H95" s="1256">
        <f t="shared" si="42"/>
        <v>0</v>
      </c>
      <c r="I95" s="1256">
        <f t="shared" si="42"/>
        <v>0</v>
      </c>
      <c r="J95" s="1256">
        <f t="shared" si="42"/>
        <v>0</v>
      </c>
      <c r="K95" s="1257">
        <f t="shared" si="42"/>
        <v>0</v>
      </c>
      <c r="L95" s="1258">
        <f t="shared" si="42"/>
        <v>0</v>
      </c>
      <c r="M95" s="1258">
        <f t="shared" si="42"/>
        <v>0</v>
      </c>
      <c r="N95" s="1258">
        <f t="shared" si="42"/>
        <v>0</v>
      </c>
    </row>
    <row r="96" spans="1:14" ht="12.95">
      <c r="A96" s="458" t="s">
        <v>326</v>
      </c>
      <c r="B96" s="2"/>
      <c r="C96" s="998"/>
      <c r="D96" s="961"/>
      <c r="E96" s="961"/>
      <c r="F96" s="961"/>
      <c r="G96" s="961"/>
      <c r="H96" s="961"/>
      <c r="I96" s="961"/>
      <c r="J96" s="961"/>
      <c r="K96" s="999"/>
      <c r="L96" s="962"/>
      <c r="M96" s="973"/>
      <c r="N96" s="962"/>
    </row>
    <row r="97" spans="1:14" ht="12.95">
      <c r="A97" s="359" t="s">
        <v>327</v>
      </c>
      <c r="B97" s="1" t="s">
        <v>328</v>
      </c>
      <c r="C97" s="1000">
        <v>0</v>
      </c>
      <c r="D97" s="994">
        <v>0</v>
      </c>
      <c r="E97" s="994">
        <v>0</v>
      </c>
      <c r="F97" s="994">
        <v>0</v>
      </c>
      <c r="G97" s="994">
        <v>0</v>
      </c>
      <c r="H97" s="994">
        <v>0</v>
      </c>
      <c r="I97" s="994">
        <v>0</v>
      </c>
      <c r="J97" s="994">
        <v>0</v>
      </c>
      <c r="K97" s="995">
        <v>0</v>
      </c>
      <c r="L97" s="962">
        <f t="shared" ref="L97:L101" si="43">SUM(C97:K97)</f>
        <v>0</v>
      </c>
      <c r="M97" s="973">
        <v>0</v>
      </c>
      <c r="N97" s="962">
        <f t="shared" ref="N97:N101" si="44">+L97+M97</f>
        <v>0</v>
      </c>
    </row>
    <row r="98" spans="1:14" ht="12.95">
      <c r="A98" s="359" t="s">
        <v>329</v>
      </c>
      <c r="B98" s="1" t="s">
        <v>330</v>
      </c>
      <c r="C98" s="1000">
        <v>0</v>
      </c>
      <c r="D98" s="994">
        <v>0</v>
      </c>
      <c r="E98" s="994">
        <v>0</v>
      </c>
      <c r="F98" s="994">
        <v>0</v>
      </c>
      <c r="G98" s="994">
        <v>0</v>
      </c>
      <c r="H98" s="994">
        <v>0</v>
      </c>
      <c r="I98" s="994">
        <v>0</v>
      </c>
      <c r="J98" s="994">
        <v>0</v>
      </c>
      <c r="K98" s="995">
        <v>0</v>
      </c>
      <c r="L98" s="962">
        <f t="shared" si="43"/>
        <v>0</v>
      </c>
      <c r="M98" s="973">
        <v>0</v>
      </c>
      <c r="N98" s="962">
        <f t="shared" si="44"/>
        <v>0</v>
      </c>
    </row>
    <row r="99" spans="1:14" ht="12.95">
      <c r="A99" s="359" t="s">
        <v>331</v>
      </c>
      <c r="B99" s="1" t="s">
        <v>332</v>
      </c>
      <c r="C99" s="1000">
        <v>0</v>
      </c>
      <c r="D99" s="994">
        <v>0</v>
      </c>
      <c r="E99" s="994">
        <v>0</v>
      </c>
      <c r="F99" s="994">
        <v>0</v>
      </c>
      <c r="G99" s="994">
        <v>0</v>
      </c>
      <c r="H99" s="994">
        <v>0</v>
      </c>
      <c r="I99" s="994">
        <v>0</v>
      </c>
      <c r="J99" s="994">
        <v>0</v>
      </c>
      <c r="K99" s="995">
        <v>0</v>
      </c>
      <c r="L99" s="962">
        <f t="shared" si="43"/>
        <v>0</v>
      </c>
      <c r="M99" s="973">
        <v>0</v>
      </c>
      <c r="N99" s="962">
        <f t="shared" si="44"/>
        <v>0</v>
      </c>
    </row>
    <row r="100" spans="1:14" ht="12.95">
      <c r="A100" s="359" t="s">
        <v>333</v>
      </c>
      <c r="B100" s="1" t="s">
        <v>657</v>
      </c>
      <c r="C100" s="1000">
        <v>0</v>
      </c>
      <c r="D100" s="994">
        <v>0</v>
      </c>
      <c r="E100" s="994">
        <v>0</v>
      </c>
      <c r="F100" s="994">
        <v>0</v>
      </c>
      <c r="G100" s="994">
        <v>0</v>
      </c>
      <c r="H100" s="994">
        <v>0</v>
      </c>
      <c r="I100" s="994">
        <v>0</v>
      </c>
      <c r="J100" s="994">
        <v>0</v>
      </c>
      <c r="K100" s="995">
        <v>0</v>
      </c>
      <c r="L100" s="962">
        <f t="shared" si="43"/>
        <v>0</v>
      </c>
      <c r="M100" s="973">
        <v>0</v>
      </c>
      <c r="N100" s="962">
        <f t="shared" si="44"/>
        <v>0</v>
      </c>
    </row>
    <row r="101" spans="1:14" ht="13.5" thickBot="1">
      <c r="A101" s="359" t="s">
        <v>335</v>
      </c>
      <c r="B101" s="1" t="s">
        <v>336</v>
      </c>
      <c r="C101" s="1000">
        <v>0</v>
      </c>
      <c r="D101" s="994">
        <v>0</v>
      </c>
      <c r="E101" s="994">
        <v>0</v>
      </c>
      <c r="F101" s="994">
        <v>0</v>
      </c>
      <c r="G101" s="994">
        <v>0</v>
      </c>
      <c r="H101" s="994">
        <v>0</v>
      </c>
      <c r="I101" s="994">
        <v>0</v>
      </c>
      <c r="J101" s="994">
        <v>0</v>
      </c>
      <c r="K101" s="995">
        <v>0</v>
      </c>
      <c r="L101" s="962">
        <f t="shared" si="43"/>
        <v>0</v>
      </c>
      <c r="M101" s="973">
        <v>0</v>
      </c>
      <c r="N101" s="962">
        <f t="shared" si="44"/>
        <v>0</v>
      </c>
    </row>
    <row r="102" spans="1:14" ht="13.5" thickBot="1">
      <c r="A102" s="414">
        <v>85999</v>
      </c>
      <c r="B102" s="452" t="s">
        <v>337</v>
      </c>
      <c r="C102" s="1001">
        <f>SUM(C95:C101)</f>
        <v>0</v>
      </c>
      <c r="D102" s="964">
        <f t="shared" ref="D102:M102" si="45">SUM(D95:D101)</f>
        <v>0</v>
      </c>
      <c r="E102" s="964">
        <f t="shared" si="45"/>
        <v>0</v>
      </c>
      <c r="F102" s="964">
        <f t="shared" si="45"/>
        <v>0</v>
      </c>
      <c r="G102" s="964">
        <f t="shared" si="45"/>
        <v>0</v>
      </c>
      <c r="H102" s="964">
        <f t="shared" si="45"/>
        <v>0</v>
      </c>
      <c r="I102" s="964">
        <f t="shared" si="45"/>
        <v>0</v>
      </c>
      <c r="J102" s="964">
        <f t="shared" si="45"/>
        <v>0</v>
      </c>
      <c r="K102" s="1002">
        <f t="shared" si="45"/>
        <v>0</v>
      </c>
      <c r="L102" s="974">
        <f t="shared" si="45"/>
        <v>0</v>
      </c>
      <c r="M102" s="974">
        <f t="shared" si="45"/>
        <v>0</v>
      </c>
      <c r="N102" s="974">
        <f>SUM(N95:N101)</f>
        <v>0</v>
      </c>
    </row>
    <row r="103" spans="1:14" ht="12.95">
      <c r="A103" s="43"/>
      <c r="B103" s="1" t="s">
        <v>338</v>
      </c>
      <c r="C103" s="1010"/>
      <c r="D103" s="975"/>
      <c r="E103" s="975"/>
      <c r="F103" s="975"/>
      <c r="G103" s="975"/>
      <c r="H103" s="961"/>
      <c r="I103" s="961"/>
      <c r="J103" s="961"/>
      <c r="K103" s="999"/>
      <c r="L103" s="962"/>
      <c r="M103" s="592"/>
      <c r="N103" s="962"/>
    </row>
    <row r="104" spans="1:14" ht="12.95">
      <c r="A104" s="43" t="s">
        <v>339</v>
      </c>
      <c r="B104" s="1" t="s">
        <v>340</v>
      </c>
      <c r="C104" s="1000">
        <v>0</v>
      </c>
      <c r="D104" s="994">
        <v>0</v>
      </c>
      <c r="E104" s="994">
        <v>0</v>
      </c>
      <c r="F104" s="994">
        <v>0</v>
      </c>
      <c r="G104" s="994">
        <v>0</v>
      </c>
      <c r="H104" s="994">
        <v>0</v>
      </c>
      <c r="I104" s="994">
        <v>0</v>
      </c>
      <c r="J104" s="994">
        <v>0</v>
      </c>
      <c r="K104" s="995">
        <v>0</v>
      </c>
      <c r="L104" s="962">
        <f t="shared" ref="L104:L123" si="46">SUM(C104:K104)</f>
        <v>0</v>
      </c>
      <c r="M104" s="973">
        <v>0</v>
      </c>
      <c r="N104" s="962">
        <f t="shared" ref="N104:N123" si="47">+L104+M104</f>
        <v>0</v>
      </c>
    </row>
    <row r="105" spans="1:14" ht="12.95">
      <c r="A105" s="43" t="s">
        <v>341</v>
      </c>
      <c r="B105" s="1" t="s">
        <v>342</v>
      </c>
      <c r="C105" s="1000">
        <v>0</v>
      </c>
      <c r="D105" s="994">
        <v>0</v>
      </c>
      <c r="E105" s="994">
        <v>0</v>
      </c>
      <c r="F105" s="994">
        <v>0</v>
      </c>
      <c r="G105" s="994">
        <v>0</v>
      </c>
      <c r="H105" s="994">
        <v>0</v>
      </c>
      <c r="I105" s="994">
        <v>0</v>
      </c>
      <c r="J105" s="994">
        <v>0</v>
      </c>
      <c r="K105" s="995">
        <v>0</v>
      </c>
      <c r="L105" s="962">
        <f t="shared" si="46"/>
        <v>0</v>
      </c>
      <c r="M105" s="973">
        <v>0</v>
      </c>
      <c r="N105" s="962">
        <f t="shared" si="47"/>
        <v>0</v>
      </c>
    </row>
    <row r="106" spans="1:14" ht="12.95">
      <c r="A106" s="43" t="s">
        <v>343</v>
      </c>
      <c r="B106" s="1" t="s">
        <v>344</v>
      </c>
      <c r="C106" s="1000">
        <v>0</v>
      </c>
      <c r="D106" s="994">
        <v>0</v>
      </c>
      <c r="E106" s="994">
        <v>0</v>
      </c>
      <c r="F106" s="994">
        <v>0</v>
      </c>
      <c r="G106" s="994">
        <v>0</v>
      </c>
      <c r="H106" s="994">
        <v>0</v>
      </c>
      <c r="I106" s="994">
        <v>0</v>
      </c>
      <c r="J106" s="994">
        <v>0</v>
      </c>
      <c r="K106" s="995">
        <v>0</v>
      </c>
      <c r="L106" s="962">
        <f t="shared" si="46"/>
        <v>0</v>
      </c>
      <c r="M106" s="973">
        <v>0</v>
      </c>
      <c r="N106" s="962">
        <f t="shared" si="47"/>
        <v>0</v>
      </c>
    </row>
    <row r="107" spans="1:14" ht="12.95">
      <c r="A107" s="43" t="s">
        <v>345</v>
      </c>
      <c r="B107" s="1" t="s">
        <v>346</v>
      </c>
      <c r="C107" s="1000">
        <v>0</v>
      </c>
      <c r="D107" s="994">
        <v>0</v>
      </c>
      <c r="E107" s="994">
        <v>0</v>
      </c>
      <c r="F107" s="994">
        <v>0</v>
      </c>
      <c r="G107" s="994">
        <v>0</v>
      </c>
      <c r="H107" s="994">
        <v>0</v>
      </c>
      <c r="I107" s="994">
        <v>0</v>
      </c>
      <c r="J107" s="994">
        <v>0</v>
      </c>
      <c r="K107" s="995">
        <v>0</v>
      </c>
      <c r="L107" s="962">
        <f t="shared" si="46"/>
        <v>0</v>
      </c>
      <c r="M107" s="973">
        <v>0</v>
      </c>
      <c r="N107" s="962">
        <f t="shared" si="47"/>
        <v>0</v>
      </c>
    </row>
    <row r="108" spans="1:14" ht="12.95">
      <c r="A108" s="43" t="s">
        <v>347</v>
      </c>
      <c r="B108" s="1" t="s">
        <v>348</v>
      </c>
      <c r="C108" s="1000">
        <v>0</v>
      </c>
      <c r="D108" s="994">
        <v>0</v>
      </c>
      <c r="E108" s="994">
        <v>0</v>
      </c>
      <c r="F108" s="994">
        <v>0</v>
      </c>
      <c r="G108" s="994">
        <v>0</v>
      </c>
      <c r="H108" s="994">
        <v>0</v>
      </c>
      <c r="I108" s="994">
        <v>0</v>
      </c>
      <c r="J108" s="994">
        <v>0</v>
      </c>
      <c r="K108" s="995">
        <v>0</v>
      </c>
      <c r="L108" s="962">
        <f t="shared" si="46"/>
        <v>0</v>
      </c>
      <c r="M108" s="973">
        <v>0</v>
      </c>
      <c r="N108" s="962">
        <f t="shared" si="47"/>
        <v>0</v>
      </c>
    </row>
    <row r="109" spans="1:14" ht="12.95">
      <c r="A109" s="43" t="s">
        <v>349</v>
      </c>
      <c r="B109" s="1" t="s">
        <v>350</v>
      </c>
      <c r="C109" s="1000">
        <v>0</v>
      </c>
      <c r="D109" s="994">
        <v>0</v>
      </c>
      <c r="E109" s="994">
        <v>0</v>
      </c>
      <c r="F109" s="994">
        <v>0</v>
      </c>
      <c r="G109" s="994">
        <v>0</v>
      </c>
      <c r="H109" s="994">
        <v>0</v>
      </c>
      <c r="I109" s="994">
        <v>0</v>
      </c>
      <c r="J109" s="994">
        <v>0</v>
      </c>
      <c r="K109" s="995">
        <v>0</v>
      </c>
      <c r="L109" s="962">
        <f t="shared" si="46"/>
        <v>0</v>
      </c>
      <c r="M109" s="973">
        <v>0</v>
      </c>
      <c r="N109" s="962">
        <f t="shared" si="47"/>
        <v>0</v>
      </c>
    </row>
    <row r="110" spans="1:14" ht="12.95">
      <c r="A110" s="43" t="s">
        <v>351</v>
      </c>
      <c r="B110" s="1" t="s">
        <v>352</v>
      </c>
      <c r="C110" s="1000">
        <v>0</v>
      </c>
      <c r="D110" s="994">
        <v>0</v>
      </c>
      <c r="E110" s="994">
        <v>0</v>
      </c>
      <c r="F110" s="994">
        <v>0</v>
      </c>
      <c r="G110" s="994">
        <v>0</v>
      </c>
      <c r="H110" s="994">
        <v>0</v>
      </c>
      <c r="I110" s="994">
        <v>0</v>
      </c>
      <c r="J110" s="994">
        <v>0</v>
      </c>
      <c r="K110" s="995">
        <v>0</v>
      </c>
      <c r="L110" s="962">
        <f t="shared" si="46"/>
        <v>0</v>
      </c>
      <c r="M110" s="973">
        <v>0</v>
      </c>
      <c r="N110" s="962">
        <f t="shared" si="47"/>
        <v>0</v>
      </c>
    </row>
    <row r="111" spans="1:14" ht="12.95">
      <c r="A111" s="43" t="s">
        <v>353</v>
      </c>
      <c r="B111" s="1" t="s">
        <v>354</v>
      </c>
      <c r="C111" s="1000">
        <v>0</v>
      </c>
      <c r="D111" s="994">
        <v>0</v>
      </c>
      <c r="E111" s="994">
        <v>0</v>
      </c>
      <c r="F111" s="994">
        <v>0</v>
      </c>
      <c r="G111" s="994">
        <v>0</v>
      </c>
      <c r="H111" s="994">
        <v>0</v>
      </c>
      <c r="I111" s="994">
        <v>0</v>
      </c>
      <c r="J111" s="994">
        <v>0</v>
      </c>
      <c r="K111" s="995">
        <v>0</v>
      </c>
      <c r="L111" s="962">
        <f t="shared" si="46"/>
        <v>0</v>
      </c>
      <c r="M111" s="973">
        <v>0</v>
      </c>
      <c r="N111" s="962">
        <f t="shared" si="47"/>
        <v>0</v>
      </c>
    </row>
    <row r="112" spans="1:14" ht="12.95">
      <c r="A112" s="43" t="s">
        <v>355</v>
      </c>
      <c r="B112" s="1" t="s">
        <v>356</v>
      </c>
      <c r="C112" s="1000">
        <v>0</v>
      </c>
      <c r="D112" s="994">
        <v>0</v>
      </c>
      <c r="E112" s="994">
        <v>0</v>
      </c>
      <c r="F112" s="994">
        <v>0</v>
      </c>
      <c r="G112" s="994">
        <v>0</v>
      </c>
      <c r="H112" s="994">
        <v>0</v>
      </c>
      <c r="I112" s="994">
        <v>0</v>
      </c>
      <c r="J112" s="994">
        <v>0</v>
      </c>
      <c r="K112" s="995">
        <v>0</v>
      </c>
      <c r="L112" s="962">
        <f t="shared" si="46"/>
        <v>0</v>
      </c>
      <c r="M112" s="973">
        <v>0</v>
      </c>
      <c r="N112" s="962">
        <f t="shared" si="47"/>
        <v>0</v>
      </c>
    </row>
    <row r="113" spans="1:14" ht="12.95">
      <c r="A113" s="43" t="s">
        <v>357</v>
      </c>
      <c r="B113" s="1" t="s">
        <v>358</v>
      </c>
      <c r="C113" s="1000">
        <v>0</v>
      </c>
      <c r="D113" s="994">
        <v>0</v>
      </c>
      <c r="E113" s="994">
        <v>0</v>
      </c>
      <c r="F113" s="994">
        <v>0</v>
      </c>
      <c r="G113" s="994">
        <v>0</v>
      </c>
      <c r="H113" s="994">
        <v>0</v>
      </c>
      <c r="I113" s="994">
        <v>0</v>
      </c>
      <c r="J113" s="994">
        <v>0</v>
      </c>
      <c r="K113" s="995">
        <v>0</v>
      </c>
      <c r="L113" s="962">
        <f t="shared" si="46"/>
        <v>0</v>
      </c>
      <c r="M113" s="973">
        <v>0</v>
      </c>
      <c r="N113" s="962">
        <f t="shared" si="47"/>
        <v>0</v>
      </c>
    </row>
    <row r="114" spans="1:14" ht="12.95">
      <c r="A114" s="43" t="s">
        <v>359</v>
      </c>
      <c r="B114" s="1" t="s">
        <v>360</v>
      </c>
      <c r="C114" s="1000">
        <v>0</v>
      </c>
      <c r="D114" s="994">
        <v>0</v>
      </c>
      <c r="E114" s="994">
        <v>0</v>
      </c>
      <c r="F114" s="994">
        <v>0</v>
      </c>
      <c r="G114" s="994">
        <v>0</v>
      </c>
      <c r="H114" s="994">
        <v>0</v>
      </c>
      <c r="I114" s="994">
        <v>0</v>
      </c>
      <c r="J114" s="994">
        <v>0</v>
      </c>
      <c r="K114" s="995">
        <v>0</v>
      </c>
      <c r="L114" s="962">
        <f t="shared" si="46"/>
        <v>0</v>
      </c>
      <c r="M114" s="973">
        <v>0</v>
      </c>
      <c r="N114" s="962">
        <f t="shared" si="47"/>
        <v>0</v>
      </c>
    </row>
    <row r="115" spans="1:14" ht="12.95">
      <c r="A115" s="43" t="s">
        <v>361</v>
      </c>
      <c r="B115" s="1" t="s">
        <v>362</v>
      </c>
      <c r="C115" s="1000">
        <v>0</v>
      </c>
      <c r="D115" s="994">
        <v>0</v>
      </c>
      <c r="E115" s="994">
        <v>0</v>
      </c>
      <c r="F115" s="994">
        <v>0</v>
      </c>
      <c r="G115" s="994">
        <v>0</v>
      </c>
      <c r="H115" s="994">
        <v>0</v>
      </c>
      <c r="I115" s="994">
        <v>0</v>
      </c>
      <c r="J115" s="994">
        <v>0</v>
      </c>
      <c r="K115" s="995">
        <v>0</v>
      </c>
      <c r="L115" s="962">
        <f t="shared" si="46"/>
        <v>0</v>
      </c>
      <c r="M115" s="973">
        <v>0</v>
      </c>
      <c r="N115" s="962">
        <f t="shared" si="47"/>
        <v>0</v>
      </c>
    </row>
    <row r="116" spans="1:14" ht="12.95">
      <c r="A116" s="43" t="s">
        <v>363</v>
      </c>
      <c r="B116" s="1" t="s">
        <v>364</v>
      </c>
      <c r="C116" s="1000">
        <v>0</v>
      </c>
      <c r="D116" s="994">
        <v>0</v>
      </c>
      <c r="E116" s="994">
        <v>0</v>
      </c>
      <c r="F116" s="994">
        <v>0</v>
      </c>
      <c r="G116" s="994">
        <v>0</v>
      </c>
      <c r="H116" s="994">
        <v>0</v>
      </c>
      <c r="I116" s="994">
        <v>0</v>
      </c>
      <c r="J116" s="994">
        <v>0</v>
      </c>
      <c r="K116" s="995">
        <v>0</v>
      </c>
      <c r="L116" s="962">
        <f t="shared" si="46"/>
        <v>0</v>
      </c>
      <c r="M116" s="973">
        <v>0</v>
      </c>
      <c r="N116" s="962">
        <f t="shared" si="47"/>
        <v>0</v>
      </c>
    </row>
    <row r="117" spans="1:14" ht="12.95">
      <c r="A117" s="43" t="s">
        <v>365</v>
      </c>
      <c r="B117" s="1" t="s">
        <v>366</v>
      </c>
      <c r="C117" s="1000">
        <v>0</v>
      </c>
      <c r="D117" s="994">
        <v>0</v>
      </c>
      <c r="E117" s="994">
        <v>0</v>
      </c>
      <c r="F117" s="994">
        <v>0</v>
      </c>
      <c r="G117" s="994">
        <v>0</v>
      </c>
      <c r="H117" s="994">
        <v>0</v>
      </c>
      <c r="I117" s="994">
        <v>0</v>
      </c>
      <c r="J117" s="994">
        <v>0</v>
      </c>
      <c r="K117" s="995">
        <v>0</v>
      </c>
      <c r="L117" s="962">
        <f t="shared" si="46"/>
        <v>0</v>
      </c>
      <c r="M117" s="973">
        <v>0</v>
      </c>
      <c r="N117" s="962">
        <f t="shared" si="47"/>
        <v>0</v>
      </c>
    </row>
    <row r="118" spans="1:14" ht="12.95">
      <c r="A118" s="43" t="s">
        <v>367</v>
      </c>
      <c r="B118" s="1" t="s">
        <v>368</v>
      </c>
      <c r="C118" s="1000">
        <v>0</v>
      </c>
      <c r="D118" s="994">
        <v>0</v>
      </c>
      <c r="E118" s="994">
        <v>0</v>
      </c>
      <c r="F118" s="994">
        <v>0</v>
      </c>
      <c r="G118" s="994">
        <v>0</v>
      </c>
      <c r="H118" s="994">
        <v>0</v>
      </c>
      <c r="I118" s="994">
        <v>0</v>
      </c>
      <c r="J118" s="994">
        <v>0</v>
      </c>
      <c r="K118" s="995">
        <v>0</v>
      </c>
      <c r="L118" s="962">
        <f t="shared" si="46"/>
        <v>0</v>
      </c>
      <c r="M118" s="973">
        <v>0</v>
      </c>
      <c r="N118" s="962">
        <f t="shared" si="47"/>
        <v>0</v>
      </c>
    </row>
    <row r="119" spans="1:14" ht="12.95">
      <c r="A119" s="43" t="s">
        <v>369</v>
      </c>
      <c r="B119" s="1" t="s">
        <v>370</v>
      </c>
      <c r="C119" s="1000">
        <v>0</v>
      </c>
      <c r="D119" s="994">
        <v>0</v>
      </c>
      <c r="E119" s="994">
        <v>0</v>
      </c>
      <c r="F119" s="994">
        <v>0</v>
      </c>
      <c r="G119" s="994">
        <v>0</v>
      </c>
      <c r="H119" s="994">
        <v>0</v>
      </c>
      <c r="I119" s="994">
        <v>0</v>
      </c>
      <c r="J119" s="994">
        <v>0</v>
      </c>
      <c r="K119" s="995">
        <v>0</v>
      </c>
      <c r="L119" s="962">
        <f t="shared" si="46"/>
        <v>0</v>
      </c>
      <c r="M119" s="973">
        <v>0</v>
      </c>
      <c r="N119" s="962">
        <f t="shared" si="47"/>
        <v>0</v>
      </c>
    </row>
    <row r="120" spans="1:14" ht="12.95">
      <c r="A120" s="43" t="s">
        <v>371</v>
      </c>
      <c r="B120" s="1" t="s">
        <v>372</v>
      </c>
      <c r="C120" s="1000">
        <v>0</v>
      </c>
      <c r="D120" s="994">
        <v>0</v>
      </c>
      <c r="E120" s="994">
        <v>0</v>
      </c>
      <c r="F120" s="994">
        <v>0</v>
      </c>
      <c r="G120" s="994">
        <v>0</v>
      </c>
      <c r="H120" s="994">
        <v>0</v>
      </c>
      <c r="I120" s="994">
        <v>0</v>
      </c>
      <c r="J120" s="994">
        <v>0</v>
      </c>
      <c r="K120" s="995">
        <v>0</v>
      </c>
      <c r="L120" s="962">
        <f t="shared" si="46"/>
        <v>0</v>
      </c>
      <c r="M120" s="973">
        <v>0</v>
      </c>
      <c r="N120" s="962">
        <f t="shared" si="47"/>
        <v>0</v>
      </c>
    </row>
    <row r="121" spans="1:14" ht="12.95">
      <c r="A121" s="43" t="s">
        <v>373</v>
      </c>
      <c r="B121" s="1" t="s">
        <v>374</v>
      </c>
      <c r="C121" s="1000">
        <v>0</v>
      </c>
      <c r="D121" s="994">
        <v>0</v>
      </c>
      <c r="E121" s="994">
        <v>0</v>
      </c>
      <c r="F121" s="994">
        <v>0</v>
      </c>
      <c r="G121" s="994">
        <v>0</v>
      </c>
      <c r="H121" s="994">
        <v>0</v>
      </c>
      <c r="I121" s="994">
        <v>0</v>
      </c>
      <c r="J121" s="994">
        <v>0</v>
      </c>
      <c r="K121" s="995">
        <v>0</v>
      </c>
      <c r="L121" s="962">
        <f t="shared" si="46"/>
        <v>0</v>
      </c>
      <c r="M121" s="973">
        <v>0</v>
      </c>
      <c r="N121" s="962">
        <f t="shared" si="47"/>
        <v>0</v>
      </c>
    </row>
    <row r="122" spans="1:14" ht="12.95">
      <c r="A122" s="423" t="s">
        <v>375</v>
      </c>
      <c r="B122" s="109" t="s">
        <v>376</v>
      </c>
      <c r="C122" s="1000">
        <v>0</v>
      </c>
      <c r="D122" s="994">
        <v>0</v>
      </c>
      <c r="E122" s="994">
        <v>0</v>
      </c>
      <c r="F122" s="994">
        <v>0</v>
      </c>
      <c r="G122" s="994">
        <v>0</v>
      </c>
      <c r="H122" s="994">
        <v>0</v>
      </c>
      <c r="I122" s="994">
        <v>0</v>
      </c>
      <c r="J122" s="994">
        <v>0</v>
      </c>
      <c r="K122" s="995">
        <v>0</v>
      </c>
      <c r="L122" s="962">
        <f t="shared" si="46"/>
        <v>0</v>
      </c>
      <c r="M122" s="973">
        <v>0</v>
      </c>
      <c r="N122" s="962">
        <f t="shared" si="47"/>
        <v>0</v>
      </c>
    </row>
    <row r="123" spans="1:14" ht="13.5" thickBot="1">
      <c r="A123" s="43" t="s">
        <v>377</v>
      </c>
      <c r="B123" s="1" t="s">
        <v>378</v>
      </c>
      <c r="C123" s="1000">
        <v>0</v>
      </c>
      <c r="D123" s="994">
        <v>0</v>
      </c>
      <c r="E123" s="994">
        <v>0</v>
      </c>
      <c r="F123" s="994">
        <v>0</v>
      </c>
      <c r="G123" s="994">
        <v>0</v>
      </c>
      <c r="H123" s="994">
        <v>0</v>
      </c>
      <c r="I123" s="994">
        <v>0</v>
      </c>
      <c r="J123" s="994">
        <v>0</v>
      </c>
      <c r="K123" s="995">
        <v>0</v>
      </c>
      <c r="L123" s="962">
        <f t="shared" si="46"/>
        <v>0</v>
      </c>
      <c r="M123" s="1015">
        <v>0</v>
      </c>
      <c r="N123" s="962">
        <f t="shared" si="47"/>
        <v>0</v>
      </c>
    </row>
    <row r="124" spans="1:14" ht="13.5" thickBot="1">
      <c r="A124" s="414">
        <v>84999</v>
      </c>
      <c r="B124" s="452" t="s">
        <v>379</v>
      </c>
      <c r="C124" s="1016">
        <f>SUM(C104:C123)</f>
        <v>0</v>
      </c>
      <c r="D124" s="980">
        <f t="shared" ref="D124:I124" si="48">SUM(D104:D123)</f>
        <v>0</v>
      </c>
      <c r="E124" s="980">
        <f t="shared" si="48"/>
        <v>0</v>
      </c>
      <c r="F124" s="980">
        <f t="shared" si="48"/>
        <v>0</v>
      </c>
      <c r="G124" s="980">
        <f t="shared" si="48"/>
        <v>0</v>
      </c>
      <c r="H124" s="980">
        <f t="shared" si="48"/>
        <v>0</v>
      </c>
      <c r="I124" s="980">
        <f t="shared" si="48"/>
        <v>0</v>
      </c>
      <c r="J124" s="980">
        <f>SUM(J104:J123)</f>
        <v>0</v>
      </c>
      <c r="K124" s="1017">
        <f>SUM(K104:K123)</f>
        <v>0</v>
      </c>
      <c r="L124" s="981">
        <f>SUM(L104:L123)</f>
        <v>0</v>
      </c>
      <c r="M124" s="981">
        <f t="shared" ref="M124" si="49">SUM(M104:M123)</f>
        <v>0</v>
      </c>
      <c r="N124" s="981">
        <f>SUM(N104:N123)</f>
        <v>0</v>
      </c>
    </row>
    <row r="125" spans="1:14" ht="13.5" thickBot="1">
      <c r="A125" s="43"/>
      <c r="B125" s="1"/>
      <c r="C125" s="998"/>
      <c r="D125" s="961"/>
      <c r="E125" s="961"/>
      <c r="F125" s="961"/>
      <c r="G125" s="961"/>
      <c r="H125" s="961"/>
      <c r="I125" s="961"/>
      <c r="J125" s="961"/>
      <c r="K125" s="999"/>
      <c r="L125" s="962"/>
      <c r="M125" s="592"/>
      <c r="N125" s="962"/>
    </row>
    <row r="126" spans="1:14" ht="13.5" thickBot="1">
      <c r="A126" s="414">
        <v>86999</v>
      </c>
      <c r="B126" s="452" t="s">
        <v>380</v>
      </c>
      <c r="C126" s="1001">
        <f>+C102+C124</f>
        <v>0</v>
      </c>
      <c r="D126" s="964">
        <f t="shared" ref="D126:N126" si="50">+D102+D124</f>
        <v>0</v>
      </c>
      <c r="E126" s="964">
        <f t="shared" si="50"/>
        <v>0</v>
      </c>
      <c r="F126" s="964">
        <f t="shared" si="50"/>
        <v>0</v>
      </c>
      <c r="G126" s="964">
        <f t="shared" si="50"/>
        <v>0</v>
      </c>
      <c r="H126" s="964">
        <f t="shared" si="50"/>
        <v>0</v>
      </c>
      <c r="I126" s="964">
        <f t="shared" si="50"/>
        <v>0</v>
      </c>
      <c r="J126" s="964">
        <f t="shared" si="50"/>
        <v>0</v>
      </c>
      <c r="K126" s="1002">
        <f t="shared" si="50"/>
        <v>0</v>
      </c>
      <c r="L126" s="974">
        <f t="shared" si="50"/>
        <v>0</v>
      </c>
      <c r="M126" s="974">
        <f>+M102+M124</f>
        <v>0</v>
      </c>
      <c r="N126" s="974">
        <f t="shared" si="50"/>
        <v>0</v>
      </c>
    </row>
    <row r="127" spans="1:14" ht="12.95">
      <c r="A127" s="359"/>
      <c r="B127" s="1"/>
      <c r="C127" s="998"/>
      <c r="D127" s="961"/>
      <c r="E127" s="961"/>
      <c r="F127" s="961"/>
      <c r="G127" s="961"/>
      <c r="H127" s="961"/>
      <c r="I127" s="961"/>
      <c r="J127" s="961"/>
      <c r="K127" s="999"/>
      <c r="L127" s="962"/>
      <c r="M127" s="592"/>
      <c r="N127" s="962"/>
    </row>
    <row r="128" spans="1:14" ht="12.95">
      <c r="A128" s="902">
        <v>87999</v>
      </c>
      <c r="B128" s="473" t="s">
        <v>854</v>
      </c>
      <c r="C128" s="1018">
        <f>C20-C18-C126</f>
        <v>0</v>
      </c>
      <c r="D128" s="983">
        <f t="shared" ref="D128:N128" si="51">D20-D18-D126</f>
        <v>0</v>
      </c>
      <c r="E128" s="983">
        <f t="shared" si="51"/>
        <v>0</v>
      </c>
      <c r="F128" s="983">
        <f t="shared" si="51"/>
        <v>0</v>
      </c>
      <c r="G128" s="983">
        <f t="shared" si="51"/>
        <v>0</v>
      </c>
      <c r="H128" s="983">
        <f t="shared" si="51"/>
        <v>0</v>
      </c>
      <c r="I128" s="983">
        <f t="shared" si="51"/>
        <v>0</v>
      </c>
      <c r="J128" s="983">
        <f t="shared" si="51"/>
        <v>0</v>
      </c>
      <c r="K128" s="1019">
        <f t="shared" si="51"/>
        <v>0</v>
      </c>
      <c r="L128" s="985">
        <f t="shared" si="51"/>
        <v>0</v>
      </c>
      <c r="M128" s="985">
        <f t="shared" si="51"/>
        <v>0</v>
      </c>
      <c r="N128" s="985">
        <f t="shared" si="51"/>
        <v>0</v>
      </c>
    </row>
    <row r="129" spans="1:14" ht="12.95">
      <c r="A129" s="359" t="s">
        <v>382</v>
      </c>
      <c r="B129" s="1" t="s">
        <v>383</v>
      </c>
      <c r="C129" s="998">
        <f t="shared" ref="C129:K129" si="52">C18</f>
        <v>0</v>
      </c>
      <c r="D129" s="961">
        <f t="shared" si="52"/>
        <v>0</v>
      </c>
      <c r="E129" s="961">
        <f t="shared" si="52"/>
        <v>0</v>
      </c>
      <c r="F129" s="961">
        <f t="shared" si="52"/>
        <v>0</v>
      </c>
      <c r="G129" s="961">
        <f t="shared" si="52"/>
        <v>0</v>
      </c>
      <c r="H129" s="961">
        <f t="shared" si="52"/>
        <v>0</v>
      </c>
      <c r="I129" s="961">
        <f t="shared" si="52"/>
        <v>0</v>
      </c>
      <c r="J129" s="961">
        <f t="shared" si="52"/>
        <v>0</v>
      </c>
      <c r="K129" s="999">
        <f t="shared" si="52"/>
        <v>0</v>
      </c>
      <c r="L129" s="962">
        <f t="shared" ref="L129:L134" si="53">SUM(C129:K129)</f>
        <v>0</v>
      </c>
      <c r="M129" s="592">
        <f>M18</f>
        <v>0</v>
      </c>
      <c r="N129" s="962">
        <f t="shared" ref="N129:N131" si="54">+L129+M129</f>
        <v>0</v>
      </c>
    </row>
    <row r="130" spans="1:14" ht="12.95">
      <c r="A130" s="359" t="s">
        <v>384</v>
      </c>
      <c r="B130" s="1" t="s">
        <v>385</v>
      </c>
      <c r="C130" s="1000">
        <v>0</v>
      </c>
      <c r="D130" s="994">
        <v>0</v>
      </c>
      <c r="E130" s="994">
        <v>0</v>
      </c>
      <c r="F130" s="994">
        <v>0</v>
      </c>
      <c r="G130" s="994">
        <v>0</v>
      </c>
      <c r="H130" s="994">
        <v>0</v>
      </c>
      <c r="I130" s="994">
        <v>0</v>
      </c>
      <c r="J130" s="994">
        <v>0</v>
      </c>
      <c r="K130" s="995">
        <v>0</v>
      </c>
      <c r="L130" s="962">
        <f t="shared" si="53"/>
        <v>0</v>
      </c>
      <c r="M130" s="973">
        <v>0</v>
      </c>
      <c r="N130" s="962">
        <f t="shared" si="54"/>
        <v>0</v>
      </c>
    </row>
    <row r="131" spans="1:14" ht="12.95">
      <c r="A131" s="902">
        <v>88999</v>
      </c>
      <c r="B131" s="505" t="s">
        <v>855</v>
      </c>
      <c r="C131" s="1018">
        <f>SUM(C129:C130)</f>
        <v>0</v>
      </c>
      <c r="D131" s="983">
        <f>SUM(D129:D130)</f>
        <v>0</v>
      </c>
      <c r="E131" s="983">
        <f t="shared" ref="E131:M131" si="55">SUM(E129:E130)</f>
        <v>0</v>
      </c>
      <c r="F131" s="983">
        <f t="shared" si="55"/>
        <v>0</v>
      </c>
      <c r="G131" s="983">
        <f t="shared" si="55"/>
        <v>0</v>
      </c>
      <c r="H131" s="983">
        <f t="shared" si="55"/>
        <v>0</v>
      </c>
      <c r="I131" s="983">
        <f t="shared" si="55"/>
        <v>0</v>
      </c>
      <c r="J131" s="983">
        <f t="shared" si="55"/>
        <v>0</v>
      </c>
      <c r="K131" s="1019">
        <f t="shared" si="55"/>
        <v>0</v>
      </c>
      <c r="L131" s="985">
        <f t="shared" si="53"/>
        <v>0</v>
      </c>
      <c r="M131" s="985">
        <f t="shared" si="55"/>
        <v>0</v>
      </c>
      <c r="N131" s="985">
        <f t="shared" si="54"/>
        <v>0</v>
      </c>
    </row>
    <row r="132" spans="1:14" ht="12.95">
      <c r="A132" s="902">
        <v>89999</v>
      </c>
      <c r="B132" s="473" t="s">
        <v>856</v>
      </c>
      <c r="C132" s="1018">
        <f>SUM(C128+C131)</f>
        <v>0</v>
      </c>
      <c r="D132" s="983">
        <f>SUM(D128+D131)</f>
        <v>0</v>
      </c>
      <c r="E132" s="983">
        <f t="shared" ref="E132:K132" si="56">SUM(E128+E131)</f>
        <v>0</v>
      </c>
      <c r="F132" s="983">
        <f t="shared" si="56"/>
        <v>0</v>
      </c>
      <c r="G132" s="983">
        <f t="shared" si="56"/>
        <v>0</v>
      </c>
      <c r="H132" s="983">
        <f t="shared" si="56"/>
        <v>0</v>
      </c>
      <c r="I132" s="983">
        <f t="shared" si="56"/>
        <v>0</v>
      </c>
      <c r="J132" s="983">
        <f t="shared" si="56"/>
        <v>0</v>
      </c>
      <c r="K132" s="983">
        <f t="shared" si="56"/>
        <v>0</v>
      </c>
      <c r="L132" s="985">
        <f t="shared" si="53"/>
        <v>0</v>
      </c>
      <c r="M132" s="985">
        <f>SUM(M128+M131)</f>
        <v>0</v>
      </c>
      <c r="N132" s="985">
        <f>SUM(N128+N131)</f>
        <v>0</v>
      </c>
    </row>
    <row r="133" spans="1:14" ht="12.95">
      <c r="A133" s="359" t="s">
        <v>388</v>
      </c>
      <c r="B133" s="1" t="s">
        <v>389</v>
      </c>
      <c r="C133" s="1000">
        <v>0</v>
      </c>
      <c r="D133" s="994">
        <v>0</v>
      </c>
      <c r="E133" s="994">
        <v>0</v>
      </c>
      <c r="F133" s="994">
        <v>0</v>
      </c>
      <c r="G133" s="994">
        <v>0</v>
      </c>
      <c r="H133" s="994">
        <v>0</v>
      </c>
      <c r="I133" s="994">
        <v>0</v>
      </c>
      <c r="J133" s="994">
        <v>0</v>
      </c>
      <c r="K133" s="995">
        <v>0</v>
      </c>
      <c r="L133" s="962">
        <f t="shared" si="53"/>
        <v>0</v>
      </c>
      <c r="M133" s="973">
        <v>0</v>
      </c>
      <c r="N133" s="962">
        <f t="shared" ref="N133:N134" si="57">+L133+M133</f>
        <v>0</v>
      </c>
    </row>
    <row r="134" spans="1:14" ht="12.95">
      <c r="A134" s="359" t="s">
        <v>390</v>
      </c>
      <c r="B134" s="1" t="s">
        <v>391</v>
      </c>
      <c r="C134" s="1000">
        <v>0</v>
      </c>
      <c r="D134" s="994">
        <v>0</v>
      </c>
      <c r="E134" s="994">
        <v>0</v>
      </c>
      <c r="F134" s="994">
        <v>0</v>
      </c>
      <c r="G134" s="994">
        <v>0</v>
      </c>
      <c r="H134" s="994">
        <v>0</v>
      </c>
      <c r="I134" s="994">
        <v>0</v>
      </c>
      <c r="J134" s="994">
        <v>0</v>
      </c>
      <c r="K134" s="995">
        <v>0</v>
      </c>
      <c r="L134" s="962">
        <f t="shared" si="53"/>
        <v>0</v>
      </c>
      <c r="M134" s="973">
        <v>0</v>
      </c>
      <c r="N134" s="962">
        <f t="shared" si="57"/>
        <v>0</v>
      </c>
    </row>
    <row r="135" spans="1:14" ht="13.5" thickBot="1">
      <c r="A135" s="359"/>
      <c r="B135" s="1"/>
      <c r="C135" s="1010"/>
      <c r="D135" s="975"/>
      <c r="E135" s="975"/>
      <c r="F135" s="975"/>
      <c r="G135" s="975"/>
      <c r="H135" s="975"/>
      <c r="I135" s="975"/>
      <c r="J135" s="975"/>
      <c r="K135" s="1011"/>
      <c r="L135" s="1012"/>
      <c r="M135" s="977"/>
      <c r="N135" s="1012"/>
    </row>
    <row r="136" spans="1:14" ht="13.5" thickBot="1">
      <c r="A136" s="414">
        <v>99999</v>
      </c>
      <c r="B136" s="452" t="s">
        <v>392</v>
      </c>
      <c r="C136" s="1001">
        <f>SUM(C132-C133-C134)</f>
        <v>0</v>
      </c>
      <c r="D136" s="964">
        <f>SUM(D132-D133-D134)</f>
        <v>0</v>
      </c>
      <c r="E136" s="964">
        <f t="shared" ref="E136:K136" si="58">SUM(E132-E133-E134)</f>
        <v>0</v>
      </c>
      <c r="F136" s="964">
        <f t="shared" si="58"/>
        <v>0</v>
      </c>
      <c r="G136" s="964">
        <f t="shared" si="58"/>
        <v>0</v>
      </c>
      <c r="H136" s="964">
        <f t="shared" si="58"/>
        <v>0</v>
      </c>
      <c r="I136" s="964">
        <f t="shared" si="58"/>
        <v>0</v>
      </c>
      <c r="J136" s="964">
        <f t="shared" si="58"/>
        <v>0</v>
      </c>
      <c r="K136" s="1002">
        <f t="shared" si="58"/>
        <v>0</v>
      </c>
      <c r="L136" s="974">
        <f>SUM(L132-L133-L134)</f>
        <v>0</v>
      </c>
      <c r="M136" s="965">
        <f>SUM(M132-M133-M134)</f>
        <v>0</v>
      </c>
      <c r="N136" s="974">
        <f>SUM(N132-N133-N134)</f>
        <v>0</v>
      </c>
    </row>
    <row r="137" spans="1:14" ht="12.95">
      <c r="A137" s="194"/>
      <c r="B137" s="2"/>
      <c r="C137" s="1020"/>
      <c r="D137" s="988"/>
      <c r="E137" s="988"/>
      <c r="F137" s="988"/>
      <c r="G137" s="988"/>
      <c r="H137" s="988"/>
      <c r="I137" s="988"/>
      <c r="J137" s="988"/>
      <c r="K137" s="1021"/>
      <c r="L137" s="1022"/>
      <c r="M137" s="990"/>
      <c r="N137" s="1022"/>
    </row>
    <row r="138" spans="1:14" ht="12.95">
      <c r="A138" s="43" t="s">
        <v>393</v>
      </c>
      <c r="B138" s="1" t="s">
        <v>394</v>
      </c>
      <c r="C138" s="1023">
        <v>0</v>
      </c>
      <c r="D138" s="991">
        <v>0</v>
      </c>
      <c r="E138" s="991">
        <v>0</v>
      </c>
      <c r="F138" s="991">
        <v>0</v>
      </c>
      <c r="G138" s="991">
        <v>0</v>
      </c>
      <c r="H138" s="991">
        <v>0</v>
      </c>
      <c r="I138" s="991">
        <v>0</v>
      </c>
      <c r="J138" s="991">
        <v>0</v>
      </c>
      <c r="K138" s="1024">
        <v>0</v>
      </c>
      <c r="L138" s="962">
        <f>SUM(C138:K138)</f>
        <v>0</v>
      </c>
      <c r="M138" s="1024">
        <v>0</v>
      </c>
      <c r="N138" s="962">
        <f t="shared" ref="N138:N141" si="59">+L138+M138</f>
        <v>0</v>
      </c>
    </row>
    <row r="139" spans="1:14" ht="12.95">
      <c r="A139" s="43" t="s">
        <v>395</v>
      </c>
      <c r="B139" s="1" t="s">
        <v>396</v>
      </c>
      <c r="C139" s="1023">
        <v>0</v>
      </c>
      <c r="D139" s="991">
        <v>0</v>
      </c>
      <c r="E139" s="991">
        <v>0</v>
      </c>
      <c r="F139" s="991">
        <v>0</v>
      </c>
      <c r="G139" s="991">
        <v>0</v>
      </c>
      <c r="H139" s="991">
        <v>0</v>
      </c>
      <c r="I139" s="991">
        <v>0</v>
      </c>
      <c r="J139" s="991">
        <v>0</v>
      </c>
      <c r="K139" s="1024">
        <v>0</v>
      </c>
      <c r="L139" s="962">
        <f t="shared" ref="L139:L141" si="60">SUM(C139:K139)</f>
        <v>0</v>
      </c>
      <c r="M139" s="1024">
        <v>0</v>
      </c>
      <c r="N139" s="962">
        <f t="shared" si="59"/>
        <v>0</v>
      </c>
    </row>
    <row r="140" spans="1:14" ht="12.95">
      <c r="A140" s="259" t="s">
        <v>397</v>
      </c>
      <c r="B140" s="27" t="s">
        <v>398</v>
      </c>
      <c r="C140" s="1023">
        <v>0</v>
      </c>
      <c r="D140" s="991">
        <v>0</v>
      </c>
      <c r="E140" s="991">
        <v>0</v>
      </c>
      <c r="F140" s="991">
        <v>0</v>
      </c>
      <c r="G140" s="991">
        <v>0</v>
      </c>
      <c r="H140" s="991">
        <v>0</v>
      </c>
      <c r="I140" s="991">
        <v>0</v>
      </c>
      <c r="J140" s="991">
        <v>0</v>
      </c>
      <c r="K140" s="1024">
        <v>0</v>
      </c>
      <c r="L140" s="962">
        <f t="shared" si="60"/>
        <v>0</v>
      </c>
      <c r="M140" s="1024">
        <v>0</v>
      </c>
      <c r="N140" s="962">
        <f t="shared" si="59"/>
        <v>0</v>
      </c>
    </row>
    <row r="141" spans="1:14" ht="12.95">
      <c r="A141" s="259" t="s">
        <v>399</v>
      </c>
      <c r="B141" s="27" t="s">
        <v>400</v>
      </c>
      <c r="C141" s="1023">
        <v>0</v>
      </c>
      <c r="D141" s="991">
        <v>0</v>
      </c>
      <c r="E141" s="991">
        <v>0</v>
      </c>
      <c r="F141" s="991">
        <v>0</v>
      </c>
      <c r="G141" s="991">
        <v>0</v>
      </c>
      <c r="H141" s="991">
        <v>0</v>
      </c>
      <c r="I141" s="991">
        <v>0</v>
      </c>
      <c r="J141" s="991">
        <v>0</v>
      </c>
      <c r="K141" s="1024">
        <v>0</v>
      </c>
      <c r="L141" s="962">
        <f t="shared" si="60"/>
        <v>0</v>
      </c>
      <c r="M141" s="1024">
        <v>0</v>
      </c>
      <c r="N141" s="962">
        <f t="shared" si="59"/>
        <v>0</v>
      </c>
    </row>
    <row r="142" spans="1:14" ht="13.5" thickBot="1">
      <c r="A142" s="43"/>
      <c r="B142" s="1"/>
      <c r="C142" s="1023"/>
      <c r="D142" s="991"/>
      <c r="E142" s="991"/>
      <c r="F142" s="991"/>
      <c r="G142" s="991"/>
      <c r="H142" s="991"/>
      <c r="I142" s="988"/>
      <c r="J142" s="988"/>
      <c r="K142" s="1021"/>
      <c r="L142" s="1022"/>
      <c r="M142" s="990"/>
      <c r="N142" s="1022"/>
    </row>
    <row r="143" spans="1:14" s="27" customFormat="1" ht="13.5" thickBot="1">
      <c r="A143" s="414">
        <v>999999</v>
      </c>
      <c r="B143" s="346" t="s">
        <v>839</v>
      </c>
      <c r="C143" s="1016">
        <f>+C136-C138-C139-C140-C141</f>
        <v>0</v>
      </c>
      <c r="D143" s="980">
        <f>+D136-D138-D139-D140-D141</f>
        <v>0</v>
      </c>
      <c r="E143" s="980">
        <f t="shared" ref="E143:M143" si="61">+E136-E138-E139-E140-E141</f>
        <v>0</v>
      </c>
      <c r="F143" s="980">
        <f t="shared" si="61"/>
        <v>0</v>
      </c>
      <c r="G143" s="980">
        <f t="shared" si="61"/>
        <v>0</v>
      </c>
      <c r="H143" s="980">
        <f t="shared" si="61"/>
        <v>0</v>
      </c>
      <c r="I143" s="980">
        <f t="shared" si="61"/>
        <v>0</v>
      </c>
      <c r="J143" s="980">
        <f t="shared" si="61"/>
        <v>0</v>
      </c>
      <c r="K143" s="1017">
        <f t="shared" si="61"/>
        <v>0</v>
      </c>
      <c r="L143" s="1246">
        <f t="shared" si="61"/>
        <v>0</v>
      </c>
      <c r="M143" s="1246">
        <f t="shared" si="61"/>
        <v>0</v>
      </c>
      <c r="N143" s="1246">
        <f>+N136-N138-N139-N140-N141</f>
        <v>0</v>
      </c>
    </row>
    <row r="144" spans="1:14" s="27" customFormat="1">
      <c r="C144" s="158"/>
      <c r="D144" s="158"/>
      <c r="E144" s="158"/>
      <c r="G144" s="158"/>
      <c r="H144" s="158"/>
      <c r="I144" s="158"/>
      <c r="J144" s="158"/>
      <c r="K144" s="158"/>
      <c r="L144" s="158"/>
      <c r="M144" s="158"/>
      <c r="N144" s="158"/>
    </row>
    <row r="145" spans="1:14" s="27" customFormat="1">
      <c r="C145" s="158"/>
      <c r="D145" s="158"/>
      <c r="E145" s="158"/>
      <c r="G145" s="158"/>
      <c r="H145" s="158"/>
      <c r="I145" s="158"/>
      <c r="J145" s="158"/>
      <c r="K145" s="158"/>
      <c r="L145" s="158"/>
      <c r="M145" s="158"/>
      <c r="N145" s="158"/>
    </row>
    <row r="146" spans="1:14" s="27" customFormat="1">
      <c r="C146" s="158"/>
      <c r="D146" s="158"/>
      <c r="E146" s="158"/>
      <c r="G146" s="158"/>
      <c r="H146" s="158"/>
      <c r="I146" s="158"/>
      <c r="J146" s="158"/>
      <c r="K146" s="158"/>
      <c r="L146" s="158"/>
      <c r="M146" s="158"/>
      <c r="N146" s="158"/>
    </row>
    <row r="147" spans="1:14" s="27" customFormat="1">
      <c r="A147" s="27" t="s">
        <v>559</v>
      </c>
      <c r="C147" s="158"/>
      <c r="D147" s="158"/>
      <c r="E147" s="158"/>
      <c r="G147" s="158"/>
      <c r="H147" s="158"/>
      <c r="I147" s="158"/>
      <c r="J147" s="158"/>
      <c r="K147" s="158"/>
      <c r="L147" s="158"/>
      <c r="M147" s="158"/>
      <c r="N147" s="158"/>
    </row>
    <row r="151" spans="1:14" s="27" customFormat="1">
      <c r="C151" s="158"/>
      <c r="D151" s="158"/>
      <c r="E151" s="158"/>
      <c r="G151" s="158"/>
      <c r="H151" s="158"/>
      <c r="I151" s="158"/>
      <c r="J151" s="158"/>
      <c r="K151" s="158"/>
      <c r="L151" s="158"/>
      <c r="M151" s="158"/>
      <c r="N151" s="158"/>
    </row>
    <row r="152" spans="1:14" s="27" customFormat="1">
      <c r="C152" s="158"/>
      <c r="D152" s="158"/>
      <c r="E152" s="158"/>
      <c r="G152" s="158"/>
      <c r="H152" s="158"/>
      <c r="I152" s="158"/>
      <c r="J152" s="158"/>
      <c r="K152" s="158"/>
      <c r="L152" s="158"/>
      <c r="M152" s="158"/>
      <c r="N152" s="158"/>
    </row>
    <row r="153" spans="1:14" s="27" customFormat="1">
      <c r="C153" s="158"/>
      <c r="D153" s="158"/>
      <c r="E153" s="158"/>
      <c r="G153" s="158"/>
      <c r="H153" s="158"/>
      <c r="I153" s="158"/>
      <c r="J153" s="158"/>
      <c r="K153" s="158"/>
      <c r="L153" s="158"/>
      <c r="M153" s="158"/>
      <c r="N153" s="158"/>
    </row>
  </sheetData>
  <pageMargins left="0.7" right="0.7" top="0.75" bottom="0.75" header="0.3" footer="0.3"/>
  <ignoredErrors>
    <ignoredError sqref="L88:N88 L90:N90 L129:N132" formula="1"/>
    <ignoredError sqref="L9"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3E34-B9B4-4D4F-BC1F-1864E2FBC519}">
  <sheetPr syncVertical="1" syncRef="A1" transitionEvaluation="1">
    <pageSetUpPr fitToPage="1"/>
  </sheetPr>
  <dimension ref="A1:M99"/>
  <sheetViews>
    <sheetView showGridLines="0" zoomScaleNormal="100" zoomScaleSheetLayoutView="75" workbookViewId="0">
      <selection activeCell="E7" sqref="E7"/>
    </sheetView>
  </sheetViews>
  <sheetFormatPr defaultColWidth="12.5703125" defaultRowHeight="12.6"/>
  <cols>
    <col min="1" max="1" width="61.28515625" style="249" customWidth="1"/>
    <col min="2" max="2" width="24.85546875" style="238" customWidth="1"/>
    <col min="3" max="3" width="25.140625" style="240" customWidth="1"/>
    <col min="4" max="4" width="20.140625" style="238" customWidth="1"/>
    <col min="5" max="9" width="19.5703125" style="238" customWidth="1"/>
    <col min="10" max="16384" width="12.5703125" style="238"/>
  </cols>
  <sheetData>
    <row r="1" spans="1:9" ht="13.5" thickBot="1">
      <c r="A1" s="718" t="s">
        <v>857</v>
      </c>
      <c r="B1" s="705"/>
      <c r="C1" s="719"/>
      <c r="D1" s="720"/>
      <c r="E1" s="720"/>
      <c r="F1" s="720"/>
      <c r="G1" s="720"/>
      <c r="H1" s="720"/>
      <c r="I1" s="721"/>
    </row>
    <row r="2" spans="1:9" ht="12.95">
      <c r="A2" s="51" t="s">
        <v>36</v>
      </c>
      <c r="B2" s="2" t="str">
        <f>'FS-Balance Sheet C-1'!B4</f>
        <v>Arizona Complete Health</v>
      </c>
    </row>
    <row r="3" spans="1:9" ht="12.95">
      <c r="A3" s="51" t="s">
        <v>659</v>
      </c>
      <c r="B3" s="644" t="str">
        <f>'FS-Balance Sheet C-1'!B5</f>
        <v>mm/dd/yyyy</v>
      </c>
    </row>
    <row r="4" spans="1:9" ht="12.95">
      <c r="A4" s="51"/>
      <c r="B4" s="644"/>
    </row>
    <row r="5" spans="1:9" ht="12.95">
      <c r="A5" s="2856" t="s">
        <v>711</v>
      </c>
      <c r="B5" s="644"/>
    </row>
    <row r="6" spans="1:9" ht="13.5" thickBot="1">
      <c r="A6" s="239"/>
      <c r="B6" s="242"/>
    </row>
    <row r="7" spans="1:9" ht="13.5" thickBot="1">
      <c r="A7" s="2711" t="s">
        <v>858</v>
      </c>
      <c r="B7" s="2712"/>
      <c r="C7" s="2713"/>
      <c r="D7" s="2714"/>
      <c r="E7" s="2715" t="s">
        <v>64</v>
      </c>
      <c r="F7" s="768" t="s">
        <v>65</v>
      </c>
      <c r="G7" s="768" t="s">
        <v>66</v>
      </c>
      <c r="H7" s="768" t="s">
        <v>67</v>
      </c>
      <c r="I7" s="768" t="s">
        <v>182</v>
      </c>
    </row>
    <row r="8" spans="1:9" ht="39.6" thickBot="1">
      <c r="A8" s="687" t="s">
        <v>859</v>
      </c>
      <c r="B8" s="687" t="s">
        <v>860</v>
      </c>
      <c r="C8" s="687" t="s">
        <v>861</v>
      </c>
      <c r="D8" s="723" t="s">
        <v>862</v>
      </c>
      <c r="E8" s="888" t="str">
        <f>IFERROR(EOMONTH(F8,-3),"mm/dd/yyyy")</f>
        <v>mm/dd/yyyy</v>
      </c>
      <c r="F8" s="2162" t="str">
        <f>IFERROR(EOMONTH(G8,-3),"mm/dd/yyyy")</f>
        <v>mm/dd/yyyy</v>
      </c>
      <c r="G8" s="2162" t="str">
        <f>IFERROR(EOMONTH(H8,-3),"mm/dd/yyyy")</f>
        <v>mm/dd/yyyy</v>
      </c>
      <c r="H8" s="2162" t="str">
        <f>I8</f>
        <v>mm/dd/yyyy</v>
      </c>
      <c r="I8" s="2162" t="str">
        <f>'Instructions &amp; Audit Report B'!C19</f>
        <v>mm/dd/yyyy</v>
      </c>
    </row>
    <row r="9" spans="1:9" ht="12.95">
      <c r="A9" s="272"/>
      <c r="B9" s="2716"/>
      <c r="C9" s="668" t="s">
        <v>863</v>
      </c>
      <c r="D9" s="273"/>
      <c r="E9" s="2717">
        <v>0</v>
      </c>
      <c r="F9" s="2717">
        <v>0</v>
      </c>
      <c r="G9" s="2717">
        <v>0</v>
      </c>
      <c r="H9" s="2717">
        <v>0</v>
      </c>
      <c r="I9" s="2718">
        <f>+E9+F9+G9+H9</f>
        <v>0</v>
      </c>
    </row>
    <row r="10" spans="1:9" ht="12.95">
      <c r="A10" s="272"/>
      <c r="B10" s="2716"/>
      <c r="C10" s="669" t="s">
        <v>863</v>
      </c>
      <c r="D10" s="273"/>
      <c r="E10" s="2719">
        <v>0</v>
      </c>
      <c r="F10" s="2719">
        <v>0</v>
      </c>
      <c r="G10" s="2719">
        <v>0</v>
      </c>
      <c r="H10" s="2719">
        <v>0</v>
      </c>
      <c r="I10" s="2720">
        <f t="shared" ref="I10:I28" si="0">+E10+F10+G10+H10</f>
        <v>0</v>
      </c>
    </row>
    <row r="11" spans="1:9" ht="12.95">
      <c r="A11" s="272"/>
      <c r="B11" s="2716"/>
      <c r="C11" s="669" t="s">
        <v>863</v>
      </c>
      <c r="D11" s="273"/>
      <c r="E11" s="2719">
        <v>0</v>
      </c>
      <c r="F11" s="2719">
        <v>0</v>
      </c>
      <c r="G11" s="2719">
        <v>0</v>
      </c>
      <c r="H11" s="2719">
        <v>0</v>
      </c>
      <c r="I11" s="2720">
        <f t="shared" si="0"/>
        <v>0</v>
      </c>
    </row>
    <row r="12" spans="1:9" ht="12.95">
      <c r="A12" s="272"/>
      <c r="B12" s="2716"/>
      <c r="C12" s="669" t="s">
        <v>863</v>
      </c>
      <c r="D12" s="273"/>
      <c r="E12" s="2719">
        <v>0</v>
      </c>
      <c r="F12" s="2719">
        <v>0</v>
      </c>
      <c r="G12" s="2719">
        <v>0</v>
      </c>
      <c r="H12" s="2719">
        <v>0</v>
      </c>
      <c r="I12" s="2720">
        <f t="shared" si="0"/>
        <v>0</v>
      </c>
    </row>
    <row r="13" spans="1:9" ht="12.95">
      <c r="A13" s="272"/>
      <c r="B13" s="2716"/>
      <c r="C13" s="669" t="s">
        <v>863</v>
      </c>
      <c r="D13" s="273"/>
      <c r="E13" s="2719">
        <v>0</v>
      </c>
      <c r="F13" s="2719">
        <v>0</v>
      </c>
      <c r="G13" s="2719">
        <v>0</v>
      </c>
      <c r="H13" s="2719">
        <v>0</v>
      </c>
      <c r="I13" s="2720">
        <f t="shared" si="0"/>
        <v>0</v>
      </c>
    </row>
    <row r="14" spans="1:9" ht="12.95">
      <c r="A14" s="272"/>
      <c r="B14" s="2716"/>
      <c r="C14" s="669" t="s">
        <v>863</v>
      </c>
      <c r="D14" s="273"/>
      <c r="E14" s="2719">
        <v>0</v>
      </c>
      <c r="F14" s="2719">
        <v>0</v>
      </c>
      <c r="G14" s="2719">
        <v>0</v>
      </c>
      <c r="H14" s="2719">
        <v>0</v>
      </c>
      <c r="I14" s="2720">
        <f t="shared" si="0"/>
        <v>0</v>
      </c>
    </row>
    <row r="15" spans="1:9" ht="12.95">
      <c r="A15" s="272"/>
      <c r="B15" s="2716"/>
      <c r="C15" s="669" t="s">
        <v>863</v>
      </c>
      <c r="D15" s="273"/>
      <c r="E15" s="2719">
        <v>0</v>
      </c>
      <c r="F15" s="2719">
        <v>0</v>
      </c>
      <c r="G15" s="2719">
        <v>0</v>
      </c>
      <c r="H15" s="2719">
        <v>0</v>
      </c>
      <c r="I15" s="2720">
        <f t="shared" si="0"/>
        <v>0</v>
      </c>
    </row>
    <row r="16" spans="1:9" ht="12.95">
      <c r="A16" s="272"/>
      <c r="B16" s="2716"/>
      <c r="C16" s="669" t="s">
        <v>863</v>
      </c>
      <c r="D16" s="273"/>
      <c r="E16" s="2719">
        <v>0</v>
      </c>
      <c r="F16" s="2719">
        <v>0</v>
      </c>
      <c r="G16" s="2719">
        <v>0</v>
      </c>
      <c r="H16" s="2719">
        <v>0</v>
      </c>
      <c r="I16" s="2720">
        <f t="shared" si="0"/>
        <v>0</v>
      </c>
    </row>
    <row r="17" spans="1:9" ht="12.95">
      <c r="A17" s="272"/>
      <c r="B17" s="2716"/>
      <c r="C17" s="669" t="s">
        <v>863</v>
      </c>
      <c r="D17" s="273"/>
      <c r="E17" s="2719">
        <v>0</v>
      </c>
      <c r="F17" s="2719">
        <v>0</v>
      </c>
      <c r="G17" s="2719">
        <v>0</v>
      </c>
      <c r="H17" s="2719">
        <v>0</v>
      </c>
      <c r="I17" s="2720">
        <f t="shared" si="0"/>
        <v>0</v>
      </c>
    </row>
    <row r="18" spans="1:9" ht="12.95">
      <c r="A18" s="272"/>
      <c r="B18" s="2716"/>
      <c r="C18" s="669" t="s">
        <v>863</v>
      </c>
      <c r="D18" s="273"/>
      <c r="E18" s="2719">
        <v>0</v>
      </c>
      <c r="F18" s="2719">
        <v>0</v>
      </c>
      <c r="G18" s="2719">
        <v>0</v>
      </c>
      <c r="H18" s="2719">
        <v>0</v>
      </c>
      <c r="I18" s="2720">
        <f t="shared" si="0"/>
        <v>0</v>
      </c>
    </row>
    <row r="19" spans="1:9" ht="12.95">
      <c r="A19" s="272"/>
      <c r="B19" s="2716"/>
      <c r="C19" s="669" t="s">
        <v>863</v>
      </c>
      <c r="D19" s="273"/>
      <c r="E19" s="2719">
        <v>0</v>
      </c>
      <c r="F19" s="2719">
        <v>0</v>
      </c>
      <c r="G19" s="2719">
        <v>0</v>
      </c>
      <c r="H19" s="2719">
        <v>0</v>
      </c>
      <c r="I19" s="2720">
        <f t="shared" si="0"/>
        <v>0</v>
      </c>
    </row>
    <row r="20" spans="1:9" ht="12.95">
      <c r="A20" s="272"/>
      <c r="B20" s="2716"/>
      <c r="C20" s="669" t="s">
        <v>863</v>
      </c>
      <c r="D20" s="273"/>
      <c r="E20" s="2719">
        <v>0</v>
      </c>
      <c r="F20" s="2719">
        <v>0</v>
      </c>
      <c r="G20" s="2719">
        <v>0</v>
      </c>
      <c r="H20" s="2719">
        <v>0</v>
      </c>
      <c r="I20" s="2720">
        <f t="shared" si="0"/>
        <v>0</v>
      </c>
    </row>
    <row r="21" spans="1:9" ht="12.95">
      <c r="A21" s="272"/>
      <c r="B21" s="2716"/>
      <c r="C21" s="669" t="s">
        <v>863</v>
      </c>
      <c r="D21" s="273"/>
      <c r="E21" s="2719">
        <v>0</v>
      </c>
      <c r="F21" s="2719">
        <v>0</v>
      </c>
      <c r="G21" s="2719">
        <v>0</v>
      </c>
      <c r="H21" s="2719">
        <v>0</v>
      </c>
      <c r="I21" s="2720">
        <f t="shared" si="0"/>
        <v>0</v>
      </c>
    </row>
    <row r="22" spans="1:9" ht="12.95">
      <c r="A22" s="272"/>
      <c r="B22" s="2716"/>
      <c r="C22" s="669" t="s">
        <v>863</v>
      </c>
      <c r="D22" s="273"/>
      <c r="E22" s="2719">
        <v>0</v>
      </c>
      <c r="F22" s="2719">
        <v>0</v>
      </c>
      <c r="G22" s="2719">
        <v>0</v>
      </c>
      <c r="H22" s="2719">
        <v>0</v>
      </c>
      <c r="I22" s="2720">
        <f t="shared" si="0"/>
        <v>0</v>
      </c>
    </row>
    <row r="23" spans="1:9" ht="12.95">
      <c r="A23" s="272"/>
      <c r="B23" s="2716"/>
      <c r="C23" s="669" t="s">
        <v>863</v>
      </c>
      <c r="D23" s="273"/>
      <c r="E23" s="2719">
        <v>0</v>
      </c>
      <c r="F23" s="2719">
        <v>0</v>
      </c>
      <c r="G23" s="2719">
        <v>0</v>
      </c>
      <c r="H23" s="2719">
        <v>0</v>
      </c>
      <c r="I23" s="2720">
        <f t="shared" si="0"/>
        <v>0</v>
      </c>
    </row>
    <row r="24" spans="1:9" ht="12.95">
      <c r="A24" s="272"/>
      <c r="B24" s="2716"/>
      <c r="C24" s="669" t="s">
        <v>863</v>
      </c>
      <c r="D24" s="273"/>
      <c r="E24" s="2719">
        <v>0</v>
      </c>
      <c r="F24" s="2719">
        <v>0</v>
      </c>
      <c r="G24" s="2719">
        <v>0</v>
      </c>
      <c r="H24" s="2719">
        <v>0</v>
      </c>
      <c r="I24" s="2720">
        <f t="shared" si="0"/>
        <v>0</v>
      </c>
    </row>
    <row r="25" spans="1:9" ht="12.95">
      <c r="A25" s="272"/>
      <c r="B25" s="2716"/>
      <c r="C25" s="669" t="s">
        <v>863</v>
      </c>
      <c r="D25" s="273"/>
      <c r="E25" s="2719">
        <v>0</v>
      </c>
      <c r="F25" s="2719">
        <v>0</v>
      </c>
      <c r="G25" s="2719">
        <v>0</v>
      </c>
      <c r="H25" s="2719">
        <v>0</v>
      </c>
      <c r="I25" s="2720">
        <f t="shared" si="0"/>
        <v>0</v>
      </c>
    </row>
    <row r="26" spans="1:9" ht="12.95">
      <c r="A26" s="272"/>
      <c r="B26" s="2716"/>
      <c r="C26" s="669" t="s">
        <v>863</v>
      </c>
      <c r="D26" s="273"/>
      <c r="E26" s="2719">
        <v>0</v>
      </c>
      <c r="F26" s="2719">
        <v>0</v>
      </c>
      <c r="G26" s="2719">
        <v>0</v>
      </c>
      <c r="H26" s="2719">
        <v>0</v>
      </c>
      <c r="I26" s="2720">
        <f t="shared" si="0"/>
        <v>0</v>
      </c>
    </row>
    <row r="27" spans="1:9" ht="12.95">
      <c r="A27" s="272"/>
      <c r="B27" s="2716"/>
      <c r="C27" s="669" t="s">
        <v>863</v>
      </c>
      <c r="D27" s="273"/>
      <c r="E27" s="2719">
        <v>0</v>
      </c>
      <c r="F27" s="2719">
        <v>0</v>
      </c>
      <c r="G27" s="2719">
        <v>0</v>
      </c>
      <c r="H27" s="2719">
        <v>0</v>
      </c>
      <c r="I27" s="2720">
        <f t="shared" si="0"/>
        <v>0</v>
      </c>
    </row>
    <row r="28" spans="1:9" ht="13.5" thickBot="1">
      <c r="A28" s="462"/>
      <c r="B28" s="2721"/>
      <c r="C28" s="670" t="s">
        <v>863</v>
      </c>
      <c r="D28" s="274"/>
      <c r="E28" s="2722">
        <v>0</v>
      </c>
      <c r="F28" s="2722">
        <v>0</v>
      </c>
      <c r="G28" s="2722">
        <v>0</v>
      </c>
      <c r="H28" s="2722">
        <v>0</v>
      </c>
      <c r="I28" s="2723">
        <f t="shared" si="0"/>
        <v>0</v>
      </c>
    </row>
    <row r="29" spans="1:9" ht="13.5" thickBot="1">
      <c r="A29" s="2724"/>
      <c r="B29" s="1243"/>
      <c r="C29" s="1243"/>
      <c r="D29" s="2725" t="s">
        <v>864</v>
      </c>
      <c r="E29" s="2726">
        <f>SUM(E9:E28)</f>
        <v>0</v>
      </c>
      <c r="F29" s="2726">
        <f t="shared" ref="F29:I29" si="1">SUM(F9:F28)</f>
        <v>0</v>
      </c>
      <c r="G29" s="2726">
        <f t="shared" si="1"/>
        <v>0</v>
      </c>
      <c r="H29" s="2726">
        <f t="shared" si="1"/>
        <v>0</v>
      </c>
      <c r="I29" s="2726">
        <f t="shared" si="1"/>
        <v>0</v>
      </c>
    </row>
    <row r="30" spans="1:9" ht="13.5" thickBot="1">
      <c r="A30" s="239"/>
      <c r="B30" s="242"/>
    </row>
    <row r="31" spans="1:9" ht="13.5" thickBot="1">
      <c r="A31" s="2711" t="s">
        <v>865</v>
      </c>
      <c r="B31" s="2714"/>
      <c r="C31" s="2727" t="s">
        <v>64</v>
      </c>
      <c r="D31" s="2728" t="s">
        <v>65</v>
      </c>
      <c r="E31" s="2728" t="s">
        <v>66</v>
      </c>
      <c r="F31" s="2728" t="s">
        <v>67</v>
      </c>
      <c r="G31" s="2728" t="s">
        <v>182</v>
      </c>
      <c r="H31" s="2824" t="s">
        <v>866</v>
      </c>
    </row>
    <row r="32" spans="1:9" ht="26.45" thickBot="1">
      <c r="A32" s="722" t="s">
        <v>867</v>
      </c>
      <c r="B32" s="724" t="s">
        <v>862</v>
      </c>
      <c r="C32" s="2729" t="str">
        <f>E8</f>
        <v>mm/dd/yyyy</v>
      </c>
      <c r="D32" s="2729" t="str">
        <f>F8</f>
        <v>mm/dd/yyyy</v>
      </c>
      <c r="E32" s="2729" t="str">
        <f>G8</f>
        <v>mm/dd/yyyy</v>
      </c>
      <c r="F32" s="2729" t="str">
        <f>H8</f>
        <v>mm/dd/yyyy</v>
      </c>
      <c r="G32" s="2729" t="str">
        <f>I8</f>
        <v>mm/dd/yyyy</v>
      </c>
      <c r="H32" s="2825" t="s">
        <v>715</v>
      </c>
    </row>
    <row r="33" spans="1:13" ht="12.95">
      <c r="A33" s="243"/>
      <c r="B33" s="463"/>
      <c r="C33" s="2730">
        <v>0</v>
      </c>
      <c r="D33" s="2730">
        <v>0</v>
      </c>
      <c r="E33" s="2730">
        <v>0</v>
      </c>
      <c r="F33" s="2730">
        <v>0</v>
      </c>
      <c r="G33" s="2731">
        <f>+C33+D33+E33+F33</f>
        <v>0</v>
      </c>
      <c r="H33" s="2765"/>
    </row>
    <row r="34" spans="1:13" ht="12.95">
      <c r="A34" s="464"/>
      <c r="B34" s="465"/>
      <c r="C34" s="2732">
        <v>0</v>
      </c>
      <c r="D34" s="2732">
        <v>0</v>
      </c>
      <c r="E34" s="2732">
        <v>0</v>
      </c>
      <c r="F34" s="2732">
        <v>0</v>
      </c>
      <c r="G34" s="2733">
        <f t="shared" ref="G34:G53" si="2">+C34+D34+E34+F34</f>
        <v>0</v>
      </c>
      <c r="H34" s="2766"/>
    </row>
    <row r="35" spans="1:13" ht="12.95">
      <c r="A35" s="464"/>
      <c r="B35" s="465"/>
      <c r="C35" s="2732">
        <v>0</v>
      </c>
      <c r="D35" s="2732">
        <v>0</v>
      </c>
      <c r="E35" s="2732">
        <v>0</v>
      </c>
      <c r="F35" s="2732">
        <v>0</v>
      </c>
      <c r="G35" s="2733">
        <f t="shared" si="2"/>
        <v>0</v>
      </c>
      <c r="H35" s="2766"/>
    </row>
    <row r="36" spans="1:13" ht="12.95">
      <c r="A36" s="464"/>
      <c r="B36" s="465"/>
      <c r="C36" s="2732">
        <v>0</v>
      </c>
      <c r="D36" s="2732">
        <v>0</v>
      </c>
      <c r="E36" s="2732">
        <v>0</v>
      </c>
      <c r="F36" s="2732">
        <v>0</v>
      </c>
      <c r="G36" s="2733">
        <f t="shared" si="2"/>
        <v>0</v>
      </c>
      <c r="H36" s="2766"/>
    </row>
    <row r="37" spans="1:13" ht="13.5" customHeight="1">
      <c r="A37" s="464"/>
      <c r="B37" s="465"/>
      <c r="C37" s="2732">
        <v>0</v>
      </c>
      <c r="D37" s="2732">
        <v>0</v>
      </c>
      <c r="E37" s="2732">
        <v>0</v>
      </c>
      <c r="F37" s="2732">
        <v>0</v>
      </c>
      <c r="G37" s="2733">
        <f t="shared" si="2"/>
        <v>0</v>
      </c>
      <c r="H37" s="2766"/>
    </row>
    <row r="38" spans="1:13" ht="13.5" customHeight="1">
      <c r="A38" s="464"/>
      <c r="B38" s="465"/>
      <c r="C38" s="2732">
        <v>0</v>
      </c>
      <c r="D38" s="2732">
        <v>0</v>
      </c>
      <c r="E38" s="2732">
        <v>0</v>
      </c>
      <c r="F38" s="2732">
        <v>0</v>
      </c>
      <c r="G38" s="2733">
        <f t="shared" si="2"/>
        <v>0</v>
      </c>
      <c r="H38" s="2766"/>
    </row>
    <row r="39" spans="1:13" ht="12.95">
      <c r="A39" s="464"/>
      <c r="B39" s="465"/>
      <c r="C39" s="2732">
        <v>0</v>
      </c>
      <c r="D39" s="2732">
        <v>0</v>
      </c>
      <c r="E39" s="2732">
        <v>0</v>
      </c>
      <c r="F39" s="2732">
        <v>0</v>
      </c>
      <c r="G39" s="2733">
        <f t="shared" si="2"/>
        <v>0</v>
      </c>
      <c r="H39" s="2766"/>
    </row>
    <row r="40" spans="1:13" ht="12.95">
      <c r="A40" s="464"/>
      <c r="B40" s="465"/>
      <c r="C40" s="2732">
        <v>0</v>
      </c>
      <c r="D40" s="2732">
        <v>0</v>
      </c>
      <c r="E40" s="2732">
        <v>0</v>
      </c>
      <c r="F40" s="2732">
        <v>0</v>
      </c>
      <c r="G40" s="2733">
        <f t="shared" si="2"/>
        <v>0</v>
      </c>
      <c r="H40" s="2766"/>
    </row>
    <row r="41" spans="1:13" ht="12.95">
      <c r="A41" s="464"/>
      <c r="B41" s="465"/>
      <c r="C41" s="2732">
        <v>0</v>
      </c>
      <c r="D41" s="2732">
        <v>0</v>
      </c>
      <c r="E41" s="2732">
        <v>0</v>
      </c>
      <c r="F41" s="2732">
        <v>0</v>
      </c>
      <c r="G41" s="2733">
        <f t="shared" si="2"/>
        <v>0</v>
      </c>
      <c r="H41" s="2766"/>
    </row>
    <row r="42" spans="1:13" ht="12.95">
      <c r="A42" s="464"/>
      <c r="B42" s="465"/>
      <c r="C42" s="2732">
        <v>0</v>
      </c>
      <c r="D42" s="2732">
        <v>0</v>
      </c>
      <c r="E42" s="2732">
        <v>0</v>
      </c>
      <c r="F42" s="2732">
        <v>0</v>
      </c>
      <c r="G42" s="2733">
        <f t="shared" si="2"/>
        <v>0</v>
      </c>
      <c r="H42" s="2766"/>
    </row>
    <row r="43" spans="1:13" ht="13.5" customHeight="1">
      <c r="A43" s="464"/>
      <c r="B43" s="465"/>
      <c r="C43" s="2732">
        <v>0</v>
      </c>
      <c r="D43" s="2732">
        <v>0</v>
      </c>
      <c r="E43" s="2732">
        <v>0</v>
      </c>
      <c r="F43" s="2732">
        <v>0</v>
      </c>
      <c r="G43" s="2733">
        <f t="shared" si="2"/>
        <v>0</v>
      </c>
      <c r="H43" s="2766"/>
    </row>
    <row r="44" spans="1:13" ht="12.95">
      <c r="A44" s="464"/>
      <c r="B44" s="465"/>
      <c r="C44" s="2732">
        <v>0</v>
      </c>
      <c r="D44" s="2732">
        <v>0</v>
      </c>
      <c r="E44" s="2732">
        <v>0</v>
      </c>
      <c r="F44" s="2732">
        <v>0</v>
      </c>
      <c r="G44" s="2733">
        <f t="shared" si="2"/>
        <v>0</v>
      </c>
      <c r="H44" s="2766"/>
    </row>
    <row r="45" spans="1:13" ht="13.5" customHeight="1">
      <c r="A45" s="464"/>
      <c r="B45" s="465"/>
      <c r="C45" s="2732">
        <v>0</v>
      </c>
      <c r="D45" s="2732">
        <v>0</v>
      </c>
      <c r="E45" s="2732">
        <v>0</v>
      </c>
      <c r="F45" s="2732">
        <v>0</v>
      </c>
      <c r="G45" s="2733">
        <f t="shared" si="2"/>
        <v>0</v>
      </c>
      <c r="H45" s="2766"/>
    </row>
    <row r="46" spans="1:13" s="470" customFormat="1" ht="13.5" customHeight="1">
      <c r="A46" s="464"/>
      <c r="B46" s="465"/>
      <c r="C46" s="2732">
        <v>0</v>
      </c>
      <c r="D46" s="2732">
        <v>0</v>
      </c>
      <c r="E46" s="2732">
        <v>0</v>
      </c>
      <c r="F46" s="2732">
        <v>0</v>
      </c>
      <c r="G46" s="2733">
        <f t="shared" si="2"/>
        <v>0</v>
      </c>
      <c r="H46" s="2877"/>
      <c r="I46" s="238"/>
      <c r="J46" s="238"/>
      <c r="K46" s="238"/>
      <c r="L46" s="238"/>
      <c r="M46" s="238"/>
    </row>
    <row r="47" spans="1:13" ht="13.5" customHeight="1">
      <c r="A47" s="464"/>
      <c r="B47" s="465"/>
      <c r="C47" s="2732">
        <v>0</v>
      </c>
      <c r="D47" s="2732">
        <v>0</v>
      </c>
      <c r="E47" s="2732">
        <v>0</v>
      </c>
      <c r="F47" s="2732">
        <v>0</v>
      </c>
      <c r="G47" s="2733">
        <f t="shared" si="2"/>
        <v>0</v>
      </c>
      <c r="H47" s="2766"/>
    </row>
    <row r="48" spans="1:13" ht="12.95">
      <c r="A48" s="464"/>
      <c r="B48" s="465"/>
      <c r="C48" s="2732">
        <v>0</v>
      </c>
      <c r="D48" s="2732">
        <v>0</v>
      </c>
      <c r="E48" s="2732">
        <v>0</v>
      </c>
      <c r="F48" s="2732">
        <v>0</v>
      </c>
      <c r="G48" s="2733">
        <f t="shared" si="2"/>
        <v>0</v>
      </c>
      <c r="H48" s="2766"/>
    </row>
    <row r="49" spans="1:13" ht="12.95">
      <c r="A49" s="464"/>
      <c r="B49" s="465"/>
      <c r="C49" s="2732">
        <v>0</v>
      </c>
      <c r="D49" s="2732">
        <v>0</v>
      </c>
      <c r="E49" s="2732">
        <v>0</v>
      </c>
      <c r="F49" s="2732">
        <v>0</v>
      </c>
      <c r="G49" s="2733">
        <f t="shared" si="2"/>
        <v>0</v>
      </c>
      <c r="H49" s="2766"/>
    </row>
    <row r="50" spans="1:13" ht="12.95">
      <c r="A50" s="464"/>
      <c r="B50" s="465"/>
      <c r="C50" s="2732">
        <v>0</v>
      </c>
      <c r="D50" s="2732">
        <v>0</v>
      </c>
      <c r="E50" s="2732">
        <v>0</v>
      </c>
      <c r="F50" s="2732">
        <v>0</v>
      </c>
      <c r="G50" s="2733">
        <f t="shared" si="2"/>
        <v>0</v>
      </c>
      <c r="H50" s="2766"/>
    </row>
    <row r="51" spans="1:13" ht="12.95">
      <c r="A51" s="464"/>
      <c r="B51" s="465"/>
      <c r="C51" s="2732">
        <v>0</v>
      </c>
      <c r="D51" s="2732">
        <v>0</v>
      </c>
      <c r="E51" s="2732">
        <v>0</v>
      </c>
      <c r="F51" s="2732">
        <v>0</v>
      </c>
      <c r="G51" s="2733">
        <f t="shared" si="2"/>
        <v>0</v>
      </c>
      <c r="H51" s="2766"/>
    </row>
    <row r="52" spans="1:13" ht="13.5" customHeight="1" thickBot="1">
      <c r="A52" s="466"/>
      <c r="B52" s="467"/>
      <c r="C52" s="2734">
        <v>0</v>
      </c>
      <c r="D52" s="2734">
        <v>0</v>
      </c>
      <c r="E52" s="2734">
        <v>0</v>
      </c>
      <c r="F52" s="2734">
        <v>0</v>
      </c>
      <c r="G52" s="2735">
        <f t="shared" si="2"/>
        <v>0</v>
      </c>
      <c r="H52" s="2767"/>
    </row>
    <row r="53" spans="1:13" ht="13.5" thickBot="1">
      <c r="A53" s="2724"/>
      <c r="B53" s="2725" t="s">
        <v>864</v>
      </c>
      <c r="C53" s="2736">
        <f>SUM(C33:C52)</f>
        <v>0</v>
      </c>
      <c r="D53" s="2736">
        <f t="shared" ref="D53:F53" si="3">SUM(D33:D52)</f>
        <v>0</v>
      </c>
      <c r="E53" s="2736">
        <f t="shared" si="3"/>
        <v>0</v>
      </c>
      <c r="F53" s="2736">
        <f t="shared" si="3"/>
        <v>0</v>
      </c>
      <c r="G53" s="2736">
        <f t="shared" si="2"/>
        <v>0</v>
      </c>
      <c r="H53" s="2736">
        <f>_xlfn.XLOOKUP("990205-01",'FS-TXIX Income Statement '!$A$11:$A$200,'FS-TXIX Income Statement '!$G$11:$G$200)</f>
        <v>0</v>
      </c>
      <c r="I53" s="3137" t="str">
        <f>IF(OR(G53=0,H53=0),"",IF(ROUND(G53,0)&lt;&gt;ROUND(H53,0),"Total Amount does not match the Income Statement. Correction Required",""))</f>
        <v/>
      </c>
      <c r="J53" s="3138"/>
      <c r="K53" s="3138"/>
      <c r="L53" s="3138"/>
      <c r="M53" s="3138"/>
    </row>
    <row r="54" spans="1:13" ht="13.5" thickBot="1">
      <c r="A54" s="268"/>
      <c r="B54" s="268"/>
      <c r="C54" s="269"/>
    </row>
    <row r="55" spans="1:13" ht="13.5" thickBot="1">
      <c r="A55" s="2737" t="s">
        <v>868</v>
      </c>
      <c r="B55" s="2715" t="s">
        <v>64</v>
      </c>
      <c r="C55" s="768" t="s">
        <v>65</v>
      </c>
      <c r="D55" s="768" t="s">
        <v>66</v>
      </c>
      <c r="E55" s="768" t="s">
        <v>67</v>
      </c>
      <c r="F55" s="768" t="s">
        <v>182</v>
      </c>
      <c r="G55" s="2824" t="s">
        <v>866</v>
      </c>
    </row>
    <row r="56" spans="1:13" ht="13.5" thickBot="1">
      <c r="A56" s="723" t="s">
        <v>869</v>
      </c>
      <c r="B56" s="888" t="str">
        <f>E8</f>
        <v>mm/dd/yyyy</v>
      </c>
      <c r="C56" s="2162" t="str">
        <f>F8</f>
        <v>mm/dd/yyyy</v>
      </c>
      <c r="D56" s="2162" t="str">
        <f>G8</f>
        <v>mm/dd/yyyy</v>
      </c>
      <c r="E56" s="2162" t="str">
        <f>H8</f>
        <v>mm/dd/yyyy</v>
      </c>
      <c r="F56" s="2162" t="str">
        <f>I8</f>
        <v>mm/dd/yyyy</v>
      </c>
      <c r="G56" s="2825" t="s">
        <v>715</v>
      </c>
    </row>
    <row r="57" spans="1:13" ht="12.95">
      <c r="A57" s="275"/>
      <c r="B57" s="2738">
        <v>0</v>
      </c>
      <c r="C57" s="2738">
        <v>0</v>
      </c>
      <c r="D57" s="2738">
        <v>0</v>
      </c>
      <c r="E57" s="2738">
        <v>0</v>
      </c>
      <c r="F57" s="2733">
        <f>+B57+C57+D57+E57</f>
        <v>0</v>
      </c>
      <c r="G57" s="2765"/>
    </row>
    <row r="58" spans="1:13" ht="12.95">
      <c r="A58" s="468"/>
      <c r="B58" s="2732">
        <v>0</v>
      </c>
      <c r="C58" s="2732">
        <v>0</v>
      </c>
      <c r="D58" s="2732">
        <v>0</v>
      </c>
      <c r="E58" s="2732">
        <v>0</v>
      </c>
      <c r="F58" s="2733">
        <f t="shared" ref="F58:F77" si="4">+B58+C58+D58+E58</f>
        <v>0</v>
      </c>
      <c r="G58" s="2766"/>
    </row>
    <row r="59" spans="1:13" ht="12.95">
      <c r="A59" s="468"/>
      <c r="B59" s="2732">
        <v>0</v>
      </c>
      <c r="C59" s="2732">
        <v>0</v>
      </c>
      <c r="D59" s="2732">
        <v>0</v>
      </c>
      <c r="E59" s="2732">
        <v>0</v>
      </c>
      <c r="F59" s="2733">
        <f t="shared" si="4"/>
        <v>0</v>
      </c>
      <c r="G59" s="2766"/>
    </row>
    <row r="60" spans="1:13" ht="12.95">
      <c r="A60" s="468"/>
      <c r="B60" s="2732">
        <v>0</v>
      </c>
      <c r="C60" s="2732">
        <v>0</v>
      </c>
      <c r="D60" s="2732">
        <v>0</v>
      </c>
      <c r="E60" s="2732">
        <v>0</v>
      </c>
      <c r="F60" s="2733">
        <f t="shared" si="4"/>
        <v>0</v>
      </c>
      <c r="G60" s="2766"/>
    </row>
    <row r="61" spans="1:13" ht="12.95">
      <c r="A61" s="468"/>
      <c r="B61" s="2732">
        <v>0</v>
      </c>
      <c r="C61" s="2732">
        <v>0</v>
      </c>
      <c r="D61" s="2732">
        <v>0</v>
      </c>
      <c r="E61" s="2732">
        <v>0</v>
      </c>
      <c r="F61" s="2733">
        <f t="shared" si="4"/>
        <v>0</v>
      </c>
      <c r="G61" s="2766"/>
    </row>
    <row r="62" spans="1:13" ht="12.95">
      <c r="A62" s="468"/>
      <c r="B62" s="2732">
        <v>0</v>
      </c>
      <c r="C62" s="2732">
        <v>0</v>
      </c>
      <c r="D62" s="2732">
        <v>0</v>
      </c>
      <c r="E62" s="2732">
        <v>0</v>
      </c>
      <c r="F62" s="2733">
        <f t="shared" si="4"/>
        <v>0</v>
      </c>
      <c r="G62" s="2766"/>
    </row>
    <row r="63" spans="1:13" ht="12.95">
      <c r="A63" s="468"/>
      <c r="B63" s="2732">
        <v>0</v>
      </c>
      <c r="C63" s="2732">
        <v>0</v>
      </c>
      <c r="D63" s="2732">
        <v>0</v>
      </c>
      <c r="E63" s="2732">
        <v>0</v>
      </c>
      <c r="F63" s="2733">
        <f t="shared" si="4"/>
        <v>0</v>
      </c>
      <c r="G63" s="2766"/>
    </row>
    <row r="64" spans="1:13" ht="12.95">
      <c r="A64" s="468"/>
      <c r="B64" s="2732">
        <v>0</v>
      </c>
      <c r="C64" s="2732">
        <v>0</v>
      </c>
      <c r="D64" s="2732">
        <v>0</v>
      </c>
      <c r="E64" s="2732">
        <v>0</v>
      </c>
      <c r="F64" s="2733">
        <f t="shared" si="4"/>
        <v>0</v>
      </c>
      <c r="G64" s="2766"/>
    </row>
    <row r="65" spans="1:12" ht="12.95">
      <c r="A65" s="468"/>
      <c r="B65" s="2732">
        <v>0</v>
      </c>
      <c r="C65" s="2732">
        <v>0</v>
      </c>
      <c r="D65" s="2732">
        <v>0</v>
      </c>
      <c r="E65" s="2732">
        <v>0</v>
      </c>
      <c r="F65" s="2733">
        <f t="shared" si="4"/>
        <v>0</v>
      </c>
      <c r="G65" s="2766"/>
    </row>
    <row r="66" spans="1:12" ht="12.95">
      <c r="A66" s="468"/>
      <c r="B66" s="2732">
        <v>0</v>
      </c>
      <c r="C66" s="2732">
        <v>0</v>
      </c>
      <c r="D66" s="2732">
        <v>0</v>
      </c>
      <c r="E66" s="2732">
        <v>0</v>
      </c>
      <c r="F66" s="2733">
        <f t="shared" si="4"/>
        <v>0</v>
      </c>
      <c r="G66" s="2766"/>
    </row>
    <row r="67" spans="1:12" ht="12.95">
      <c r="A67" s="468"/>
      <c r="B67" s="2732">
        <v>0</v>
      </c>
      <c r="C67" s="2732">
        <v>0</v>
      </c>
      <c r="D67" s="2732">
        <v>0</v>
      </c>
      <c r="E67" s="2732">
        <v>0</v>
      </c>
      <c r="F67" s="2733">
        <f t="shared" si="4"/>
        <v>0</v>
      </c>
      <c r="G67" s="2766"/>
    </row>
    <row r="68" spans="1:12" ht="12.95">
      <c r="A68" s="468"/>
      <c r="B68" s="2732">
        <v>0</v>
      </c>
      <c r="C68" s="2732">
        <v>0</v>
      </c>
      <c r="D68" s="2732">
        <v>0</v>
      </c>
      <c r="E68" s="2732">
        <v>0</v>
      </c>
      <c r="F68" s="2733">
        <f t="shared" si="4"/>
        <v>0</v>
      </c>
      <c r="G68" s="2766"/>
    </row>
    <row r="69" spans="1:12" ht="12.95">
      <c r="A69" s="468"/>
      <c r="B69" s="2732">
        <v>0</v>
      </c>
      <c r="C69" s="2732">
        <v>0</v>
      </c>
      <c r="D69" s="2732">
        <v>0</v>
      </c>
      <c r="E69" s="2732">
        <v>0</v>
      </c>
      <c r="F69" s="2733">
        <f t="shared" si="4"/>
        <v>0</v>
      </c>
      <c r="G69" s="2766"/>
    </row>
    <row r="70" spans="1:12" ht="12.95">
      <c r="A70" s="468"/>
      <c r="B70" s="2732">
        <v>0</v>
      </c>
      <c r="C70" s="2732">
        <v>0</v>
      </c>
      <c r="D70" s="2732">
        <v>0</v>
      </c>
      <c r="E70" s="2732">
        <v>0</v>
      </c>
      <c r="F70" s="2733">
        <f t="shared" si="4"/>
        <v>0</v>
      </c>
      <c r="G70" s="2877"/>
    </row>
    <row r="71" spans="1:12" ht="12.95">
      <c r="A71" s="468"/>
      <c r="B71" s="2732">
        <v>0</v>
      </c>
      <c r="C71" s="2732">
        <v>0</v>
      </c>
      <c r="D71" s="2732">
        <v>0</v>
      </c>
      <c r="E71" s="2732">
        <v>0</v>
      </c>
      <c r="F71" s="2733">
        <f t="shared" si="4"/>
        <v>0</v>
      </c>
      <c r="G71" s="2766"/>
    </row>
    <row r="72" spans="1:12" ht="12.95">
      <c r="A72" s="468"/>
      <c r="B72" s="2732">
        <v>0</v>
      </c>
      <c r="C72" s="2732">
        <v>0</v>
      </c>
      <c r="D72" s="2732">
        <v>0</v>
      </c>
      <c r="E72" s="2732">
        <v>0</v>
      </c>
      <c r="F72" s="2733">
        <f t="shared" si="4"/>
        <v>0</v>
      </c>
      <c r="G72" s="2766"/>
    </row>
    <row r="73" spans="1:12" ht="12.95">
      <c r="A73" s="468"/>
      <c r="B73" s="2732">
        <v>0</v>
      </c>
      <c r="C73" s="2732">
        <v>0</v>
      </c>
      <c r="D73" s="2732">
        <v>0</v>
      </c>
      <c r="E73" s="2732">
        <v>0</v>
      </c>
      <c r="F73" s="2733">
        <f t="shared" si="4"/>
        <v>0</v>
      </c>
      <c r="G73" s="2766"/>
    </row>
    <row r="74" spans="1:12" ht="12.95">
      <c r="A74" s="468"/>
      <c r="B74" s="2732">
        <v>0</v>
      </c>
      <c r="C74" s="2732">
        <v>0</v>
      </c>
      <c r="D74" s="2732">
        <v>0</v>
      </c>
      <c r="E74" s="2732">
        <v>0</v>
      </c>
      <c r="F74" s="2733">
        <f t="shared" si="4"/>
        <v>0</v>
      </c>
      <c r="G74" s="2766"/>
    </row>
    <row r="75" spans="1:12" ht="12.95">
      <c r="A75" s="468"/>
      <c r="B75" s="2732">
        <v>0</v>
      </c>
      <c r="C75" s="2732">
        <v>0</v>
      </c>
      <c r="D75" s="2732">
        <v>0</v>
      </c>
      <c r="E75" s="2732">
        <v>0</v>
      </c>
      <c r="F75" s="2733">
        <f t="shared" si="4"/>
        <v>0</v>
      </c>
      <c r="G75" s="2766"/>
    </row>
    <row r="76" spans="1:12" ht="13.5" thickBot="1">
      <c r="A76" s="469"/>
      <c r="B76" s="2732">
        <v>0</v>
      </c>
      <c r="C76" s="2732">
        <v>0</v>
      </c>
      <c r="D76" s="2732">
        <v>0</v>
      </c>
      <c r="E76" s="2732">
        <v>0</v>
      </c>
      <c r="F76" s="2733">
        <f t="shared" si="4"/>
        <v>0</v>
      </c>
      <c r="G76" s="2767"/>
    </row>
    <row r="77" spans="1:12" ht="13.5" thickBot="1">
      <c r="A77" s="2739" t="s">
        <v>864</v>
      </c>
      <c r="B77" s="2736">
        <f>SUM(B57:B76)</f>
        <v>0</v>
      </c>
      <c r="C77" s="2736">
        <f t="shared" ref="C77:D77" si="5">SUM(C57:C76)</f>
        <v>0</v>
      </c>
      <c r="D77" s="2736">
        <f t="shared" si="5"/>
        <v>0</v>
      </c>
      <c r="E77" s="2736">
        <f>SUM(E57:E76)</f>
        <v>0</v>
      </c>
      <c r="F77" s="2736">
        <f t="shared" si="4"/>
        <v>0</v>
      </c>
      <c r="G77" s="2736">
        <f>_xlfn.XLOOKUP("990405-01",'FS-TXIX Income Statement '!$A$11:$A$200,'FS-TXIX Income Statement '!$G$11:$G$200)</f>
        <v>0</v>
      </c>
      <c r="H77" s="3137" t="str">
        <f>IF(OR(F77=0,G77=0),"",IF(ROUND(F77,0)&lt;&gt;ROUND(G77,0),"Total Amount does not match the Income Statement. Correction Required",""))</f>
        <v/>
      </c>
      <c r="I77" s="3138"/>
      <c r="J77" s="3138"/>
      <c r="K77" s="3138"/>
      <c r="L77" s="3138"/>
    </row>
    <row r="78" spans="1:12" ht="12.95" thickBot="1"/>
    <row r="79" spans="1:12" ht="13.5" thickBot="1">
      <c r="A79" s="2759" t="s">
        <v>870</v>
      </c>
      <c r="B79" s="2715" t="s">
        <v>64</v>
      </c>
      <c r="C79" s="768" t="s">
        <v>65</v>
      </c>
      <c r="D79" s="768" t="s">
        <v>66</v>
      </c>
      <c r="E79" s="768" t="s">
        <v>67</v>
      </c>
      <c r="F79" s="771" t="s">
        <v>686</v>
      </c>
      <c r="G79" s="3135" t="s">
        <v>871</v>
      </c>
      <c r="H79" s="768" t="s">
        <v>872</v>
      </c>
      <c r="I79" s="768" t="s">
        <v>873</v>
      </c>
    </row>
    <row r="80" spans="1:12" ht="15.75" customHeight="1" thickBot="1">
      <c r="A80" s="687" t="s">
        <v>874</v>
      </c>
      <c r="B80" s="2760">
        <f>IFERROR(EOMONTH(C80,-3),"mm/dd/yyyy")</f>
        <v>45291</v>
      </c>
      <c r="C80" s="2162">
        <f>IFERROR(EOMONTH(D80,-3),"mm/dd/yyyy")</f>
        <v>45382</v>
      </c>
      <c r="D80" s="2162">
        <f>IFERROR(EOMONTH(E80,-3),"mm/dd/yyyy")</f>
        <v>45473</v>
      </c>
      <c r="E80" s="2162">
        <f>'Instructions &amp; Audit Report B'!C20</f>
        <v>45565</v>
      </c>
      <c r="F80" s="1286" t="str">
        <f>"CYE "&amp;TEXT(E80,"yy")</f>
        <v>CYE 24</v>
      </c>
      <c r="G80" s="3136"/>
      <c r="H80" s="2162" t="s">
        <v>875</v>
      </c>
      <c r="I80" s="2162" t="str">
        <f>"Restated "&amp;F80</f>
        <v>Restated CYE 24</v>
      </c>
    </row>
    <row r="81" spans="1:9" ht="12.95">
      <c r="A81" s="2743" t="s">
        <v>744</v>
      </c>
      <c r="B81" s="2761">
        <v>0</v>
      </c>
      <c r="C81" s="2741">
        <v>0</v>
      </c>
      <c r="D81" s="2741">
        <v>0</v>
      </c>
      <c r="E81" s="2741">
        <v>0</v>
      </c>
      <c r="F81" s="2733">
        <f t="shared" ref="F81:F98" si="6">B81+C81+D81+E81</f>
        <v>0</v>
      </c>
      <c r="G81" s="2741">
        <v>0</v>
      </c>
      <c r="H81" s="2741">
        <v>0</v>
      </c>
      <c r="I81" s="2733">
        <f t="shared" ref="I81:I98" si="7">F81+G81+H81</f>
        <v>0</v>
      </c>
    </row>
    <row r="82" spans="1:9" ht="12.95">
      <c r="A82" s="217" t="s">
        <v>745</v>
      </c>
      <c r="B82" s="2762">
        <v>0</v>
      </c>
      <c r="C82" s="2742">
        <v>0</v>
      </c>
      <c r="D82" s="2742">
        <v>0</v>
      </c>
      <c r="E82" s="2742">
        <v>0</v>
      </c>
      <c r="F82" s="2733">
        <f t="shared" si="6"/>
        <v>0</v>
      </c>
      <c r="G82" s="2742">
        <v>0</v>
      </c>
      <c r="H82" s="2742">
        <v>0</v>
      </c>
      <c r="I82" s="2733">
        <f t="shared" si="7"/>
        <v>0</v>
      </c>
    </row>
    <row r="83" spans="1:9" ht="12.95">
      <c r="A83" s="217" t="s">
        <v>746</v>
      </c>
      <c r="B83" s="2762">
        <v>0</v>
      </c>
      <c r="C83" s="2742">
        <v>0</v>
      </c>
      <c r="D83" s="2742">
        <v>0</v>
      </c>
      <c r="E83" s="2742">
        <v>0</v>
      </c>
      <c r="F83" s="2733">
        <f t="shared" si="6"/>
        <v>0</v>
      </c>
      <c r="G83" s="2742">
        <v>0</v>
      </c>
      <c r="H83" s="2742">
        <v>0</v>
      </c>
      <c r="I83" s="2733">
        <f t="shared" si="7"/>
        <v>0</v>
      </c>
    </row>
    <row r="84" spans="1:9" ht="12.95">
      <c r="A84" s="217" t="s">
        <v>747</v>
      </c>
      <c r="B84" s="2762">
        <v>0</v>
      </c>
      <c r="C84" s="2742">
        <v>0</v>
      </c>
      <c r="D84" s="2742">
        <v>0</v>
      </c>
      <c r="E84" s="2742">
        <v>0</v>
      </c>
      <c r="F84" s="2733">
        <f t="shared" si="6"/>
        <v>0</v>
      </c>
      <c r="G84" s="2742">
        <v>0</v>
      </c>
      <c r="H84" s="2742">
        <v>0</v>
      </c>
      <c r="I84" s="2733">
        <f t="shared" si="7"/>
        <v>0</v>
      </c>
    </row>
    <row r="85" spans="1:9" ht="12.95">
      <c r="A85" s="217" t="s">
        <v>748</v>
      </c>
      <c r="B85" s="2762">
        <v>0</v>
      </c>
      <c r="C85" s="2742">
        <v>0</v>
      </c>
      <c r="D85" s="2742">
        <v>0</v>
      </c>
      <c r="E85" s="2742">
        <v>0</v>
      </c>
      <c r="F85" s="2733">
        <f t="shared" si="6"/>
        <v>0</v>
      </c>
      <c r="G85" s="2742">
        <v>0</v>
      </c>
      <c r="H85" s="2742">
        <v>0</v>
      </c>
      <c r="I85" s="2733">
        <f t="shared" si="7"/>
        <v>0</v>
      </c>
    </row>
    <row r="86" spans="1:9" ht="12.95">
      <c r="A86" s="217" t="s">
        <v>749</v>
      </c>
      <c r="B86" s="2762">
        <v>0</v>
      </c>
      <c r="C86" s="2742">
        <v>0</v>
      </c>
      <c r="D86" s="2742">
        <v>0</v>
      </c>
      <c r="E86" s="2742">
        <v>0</v>
      </c>
      <c r="F86" s="2733">
        <f t="shared" si="6"/>
        <v>0</v>
      </c>
      <c r="G86" s="2742">
        <v>0</v>
      </c>
      <c r="H86" s="2742">
        <v>0</v>
      </c>
      <c r="I86" s="2733">
        <f t="shared" si="7"/>
        <v>0</v>
      </c>
    </row>
    <row r="87" spans="1:9" ht="12.95">
      <c r="A87" s="217" t="s">
        <v>750</v>
      </c>
      <c r="B87" s="2762">
        <v>0</v>
      </c>
      <c r="C87" s="2742">
        <v>0</v>
      </c>
      <c r="D87" s="2742">
        <v>0</v>
      </c>
      <c r="E87" s="2742">
        <v>0</v>
      </c>
      <c r="F87" s="2733">
        <f t="shared" si="6"/>
        <v>0</v>
      </c>
      <c r="G87" s="2742">
        <v>0</v>
      </c>
      <c r="H87" s="2742">
        <v>0</v>
      </c>
      <c r="I87" s="2733">
        <f t="shared" si="7"/>
        <v>0</v>
      </c>
    </row>
    <row r="88" spans="1:9" ht="12.95">
      <c r="A88" s="217" t="s">
        <v>751</v>
      </c>
      <c r="B88" s="2762">
        <v>0</v>
      </c>
      <c r="C88" s="2742">
        <v>0</v>
      </c>
      <c r="D88" s="2742">
        <v>0</v>
      </c>
      <c r="E88" s="2742">
        <v>0</v>
      </c>
      <c r="F88" s="2733">
        <f t="shared" si="6"/>
        <v>0</v>
      </c>
      <c r="G88" s="2742">
        <v>0</v>
      </c>
      <c r="H88" s="2742">
        <v>0</v>
      </c>
      <c r="I88" s="2733">
        <f t="shared" si="7"/>
        <v>0</v>
      </c>
    </row>
    <row r="89" spans="1:9" ht="12.95">
      <c r="A89" s="217" t="s">
        <v>752</v>
      </c>
      <c r="B89" s="2762">
        <v>0</v>
      </c>
      <c r="C89" s="2742">
        <v>0</v>
      </c>
      <c r="D89" s="2742">
        <v>0</v>
      </c>
      <c r="E89" s="2742">
        <v>0</v>
      </c>
      <c r="F89" s="2733">
        <f t="shared" si="6"/>
        <v>0</v>
      </c>
      <c r="G89" s="2742">
        <v>0</v>
      </c>
      <c r="H89" s="2742">
        <v>0</v>
      </c>
      <c r="I89" s="2733">
        <f t="shared" si="7"/>
        <v>0</v>
      </c>
    </row>
    <row r="90" spans="1:9" ht="12.95">
      <c r="A90" s="217" t="s">
        <v>876</v>
      </c>
      <c r="B90" s="2762">
        <v>0</v>
      </c>
      <c r="C90" s="2742">
        <v>0</v>
      </c>
      <c r="D90" s="2742">
        <v>0</v>
      </c>
      <c r="E90" s="2742">
        <v>0</v>
      </c>
      <c r="F90" s="2733">
        <f t="shared" si="6"/>
        <v>0</v>
      </c>
      <c r="G90" s="2742">
        <v>0</v>
      </c>
      <c r="H90" s="2742">
        <v>0</v>
      </c>
      <c r="I90" s="2733">
        <f t="shared" si="7"/>
        <v>0</v>
      </c>
    </row>
    <row r="91" spans="1:9" ht="12.95">
      <c r="A91" s="217" t="s">
        <v>877</v>
      </c>
      <c r="B91" s="2762">
        <v>0</v>
      </c>
      <c r="C91" s="2742">
        <v>0</v>
      </c>
      <c r="D91" s="2742">
        <v>0</v>
      </c>
      <c r="E91" s="2742">
        <v>0</v>
      </c>
      <c r="F91" s="2733">
        <f t="shared" si="6"/>
        <v>0</v>
      </c>
      <c r="G91" s="2742">
        <v>0</v>
      </c>
      <c r="H91" s="2742">
        <v>0</v>
      </c>
      <c r="I91" s="2733">
        <f t="shared" si="7"/>
        <v>0</v>
      </c>
    </row>
    <row r="92" spans="1:9" ht="12.95">
      <c r="A92" s="217" t="s">
        <v>878</v>
      </c>
      <c r="B92" s="2762">
        <v>0</v>
      </c>
      <c r="C92" s="2742">
        <v>0</v>
      </c>
      <c r="D92" s="2742">
        <v>0</v>
      </c>
      <c r="E92" s="2742">
        <v>0</v>
      </c>
      <c r="F92" s="2733">
        <f t="shared" si="6"/>
        <v>0</v>
      </c>
      <c r="G92" s="2742">
        <v>0</v>
      </c>
      <c r="H92" s="2742">
        <v>0</v>
      </c>
      <c r="I92" s="2733">
        <f t="shared" si="7"/>
        <v>0</v>
      </c>
    </row>
    <row r="93" spans="1:9" ht="12.95">
      <c r="A93" s="217" t="s">
        <v>753</v>
      </c>
      <c r="B93" s="2762">
        <v>0</v>
      </c>
      <c r="C93" s="2742">
        <v>0</v>
      </c>
      <c r="D93" s="2742">
        <v>0</v>
      </c>
      <c r="E93" s="2742">
        <v>0</v>
      </c>
      <c r="F93" s="2733">
        <f t="shared" si="6"/>
        <v>0</v>
      </c>
      <c r="G93" s="2742">
        <v>0</v>
      </c>
      <c r="H93" s="2742">
        <v>0</v>
      </c>
      <c r="I93" s="2733">
        <f t="shared" si="7"/>
        <v>0</v>
      </c>
    </row>
    <row r="94" spans="1:9" ht="12.95">
      <c r="A94" s="217" t="s">
        <v>754</v>
      </c>
      <c r="B94" s="2762">
        <v>0</v>
      </c>
      <c r="C94" s="2742">
        <v>0</v>
      </c>
      <c r="D94" s="2742">
        <v>0</v>
      </c>
      <c r="E94" s="2742">
        <v>0</v>
      </c>
      <c r="F94" s="2733">
        <f t="shared" si="6"/>
        <v>0</v>
      </c>
      <c r="G94" s="2742">
        <v>0</v>
      </c>
      <c r="H94" s="2742">
        <v>0</v>
      </c>
      <c r="I94" s="2733">
        <f t="shared" si="7"/>
        <v>0</v>
      </c>
    </row>
    <row r="95" spans="1:9" ht="12.95">
      <c r="A95" s="217" t="s">
        <v>755</v>
      </c>
      <c r="B95" s="2762">
        <v>0</v>
      </c>
      <c r="C95" s="2742">
        <v>0</v>
      </c>
      <c r="D95" s="2742">
        <v>0</v>
      </c>
      <c r="E95" s="2742">
        <v>0</v>
      </c>
      <c r="F95" s="2733">
        <f t="shared" si="6"/>
        <v>0</v>
      </c>
      <c r="G95" s="2742">
        <v>0</v>
      </c>
      <c r="H95" s="2742">
        <v>0</v>
      </c>
      <c r="I95" s="2733">
        <f t="shared" si="7"/>
        <v>0</v>
      </c>
    </row>
    <row r="96" spans="1:9" ht="12.95">
      <c r="A96" s="217" t="s">
        <v>756</v>
      </c>
      <c r="B96" s="2762">
        <v>0</v>
      </c>
      <c r="C96" s="2742">
        <v>0</v>
      </c>
      <c r="D96" s="2742">
        <v>0</v>
      </c>
      <c r="E96" s="2742">
        <v>0</v>
      </c>
      <c r="F96" s="2733">
        <f t="shared" si="6"/>
        <v>0</v>
      </c>
      <c r="G96" s="2742">
        <v>0</v>
      </c>
      <c r="H96" s="2742">
        <v>0</v>
      </c>
      <c r="I96" s="2733">
        <f t="shared" si="7"/>
        <v>0</v>
      </c>
    </row>
    <row r="97" spans="1:9" ht="12.95">
      <c r="A97" s="217" t="s">
        <v>757</v>
      </c>
      <c r="B97" s="2762">
        <v>0</v>
      </c>
      <c r="C97" s="2742">
        <v>0</v>
      </c>
      <c r="D97" s="2742">
        <v>0</v>
      </c>
      <c r="E97" s="2742">
        <v>0</v>
      </c>
      <c r="F97" s="2733">
        <f t="shared" si="6"/>
        <v>0</v>
      </c>
      <c r="G97" s="2742">
        <v>0</v>
      </c>
      <c r="H97" s="2742">
        <v>0</v>
      </c>
      <c r="I97" s="2733">
        <f t="shared" si="7"/>
        <v>0</v>
      </c>
    </row>
    <row r="98" spans="1:9" ht="13.5" thickBot="1">
      <c r="A98" s="221" t="s">
        <v>758</v>
      </c>
      <c r="B98" s="2763">
        <v>0</v>
      </c>
      <c r="C98" s="2742">
        <v>0</v>
      </c>
      <c r="D98" s="2742">
        <v>0</v>
      </c>
      <c r="E98" s="2742">
        <v>0</v>
      </c>
      <c r="F98" s="2733">
        <f t="shared" si="6"/>
        <v>0</v>
      </c>
      <c r="G98" s="2742">
        <v>0</v>
      </c>
      <c r="H98" s="2742">
        <v>0</v>
      </c>
      <c r="I98" s="2733">
        <f t="shared" si="7"/>
        <v>0</v>
      </c>
    </row>
    <row r="99" spans="1:9" ht="13.5" thickBot="1">
      <c r="A99" s="2724" t="s">
        <v>864</v>
      </c>
      <c r="B99" s="2165">
        <f t="shared" ref="B99:I99" si="8">SUM(B81:B98)</f>
        <v>0</v>
      </c>
      <c r="C99" s="2736">
        <f t="shared" si="8"/>
        <v>0</v>
      </c>
      <c r="D99" s="2736">
        <f t="shared" si="8"/>
        <v>0</v>
      </c>
      <c r="E99" s="2736">
        <f t="shared" si="8"/>
        <v>0</v>
      </c>
      <c r="F99" s="2736">
        <f t="shared" si="8"/>
        <v>0</v>
      </c>
      <c r="G99" s="2736">
        <f t="shared" si="8"/>
        <v>0</v>
      </c>
      <c r="H99" s="2736">
        <f t="shared" si="8"/>
        <v>0</v>
      </c>
      <c r="I99" s="2736">
        <f t="shared" si="8"/>
        <v>0</v>
      </c>
    </row>
  </sheetData>
  <mergeCells count="3">
    <mergeCell ref="G79:G80"/>
    <mergeCell ref="H77:L77"/>
    <mergeCell ref="I53:M53"/>
  </mergeCells>
  <conditionalFormatting sqref="H77">
    <cfRule type="containsText" dxfId="34" priority="2" operator="containsText" text="Correction Required">
      <formula>NOT(ISERROR(SEARCH("Correction Required",H77)))</formula>
    </cfRule>
  </conditionalFormatting>
  <conditionalFormatting sqref="I53">
    <cfRule type="containsText" dxfId="33" priority="1" operator="containsText" text="Correction Required">
      <formula>NOT(ISERROR(SEARCH("Correction Required",I53)))</formula>
    </cfRule>
  </conditionalFormatting>
  <dataValidations disablePrompts="1" count="1">
    <dataValidation type="list" allowBlank="1" showInputMessage="1" showErrorMessage="1" sqref="C9:C28" xr:uid="{8233C1B5-5B99-48D0-A05A-01223A558B72}">
      <formula1>"Select One, Medical, Administrative"</formula1>
    </dataValidation>
  </dataValidations>
  <printOptions gridLinesSet="0"/>
  <pageMargins left="0.22" right="0.17" top="0.3" bottom="1" header="0.17" footer="0.5"/>
  <pageSetup scale="78" orientation="portrait" r:id="rId1"/>
  <headerFooter alignWithMargins="0">
    <oddFooter>&amp;L&amp;Z&amp;F&amp;A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7BB1-9C7D-4383-8009-E81A79CB0FA2}">
  <dimension ref="A1:AM201"/>
  <sheetViews>
    <sheetView showGridLines="0" topLeftCell="A41" zoomScale="90" zoomScaleNormal="90" workbookViewId="0">
      <selection activeCell="E23" sqref="E23"/>
    </sheetView>
  </sheetViews>
  <sheetFormatPr defaultColWidth="9.140625" defaultRowHeight="14.1"/>
  <cols>
    <col min="1" max="1" width="23.28515625" style="53" customWidth="1"/>
    <col min="2" max="2" width="63.140625" style="53" bestFit="1" customWidth="1"/>
    <col min="3" max="13" width="18.7109375" style="53" customWidth="1"/>
    <col min="14" max="14" width="20.5703125" style="53" customWidth="1"/>
    <col min="15" max="15" width="18.7109375" style="53" customWidth="1"/>
    <col min="16" max="16" width="20.5703125" style="53" customWidth="1"/>
    <col min="17" max="39" width="9.140625" style="471"/>
    <col min="40" max="16384" width="9.140625" style="53"/>
  </cols>
  <sheetData>
    <row r="1" spans="1:16" ht="14.45" thickBot="1">
      <c r="A1" s="676" t="s">
        <v>879</v>
      </c>
      <c r="B1" s="725"/>
      <c r="C1" s="146"/>
      <c r="D1" s="146"/>
      <c r="E1" s="146"/>
      <c r="F1" s="146"/>
      <c r="G1" s="146"/>
      <c r="H1" s="146"/>
      <c r="I1" s="146"/>
      <c r="J1" s="146"/>
      <c r="K1" s="146"/>
      <c r="L1" s="146"/>
      <c r="M1" s="146"/>
      <c r="N1" s="146"/>
      <c r="O1" s="146"/>
      <c r="P1" s="167"/>
    </row>
    <row r="2" spans="1:16">
      <c r="A2" s="475" t="s">
        <v>36</v>
      </c>
      <c r="B2" s="167" t="str">
        <f>'FS-Balance Sheet C-1'!B4</f>
        <v>Arizona Complete Health</v>
      </c>
      <c r="C2" s="146"/>
      <c r="D2" s="146"/>
      <c r="E2" s="146"/>
      <c r="F2" s="146"/>
      <c r="G2" s="146"/>
      <c r="H2" s="146"/>
      <c r="I2" s="146"/>
      <c r="J2" s="146"/>
      <c r="K2" s="146"/>
      <c r="L2" s="146"/>
      <c r="M2" s="146"/>
      <c r="N2" s="146"/>
      <c r="O2" s="146"/>
      <c r="P2" s="167"/>
    </row>
    <row r="3" spans="1:16" ht="14.45" thickBot="1">
      <c r="A3" s="475" t="s">
        <v>659</v>
      </c>
      <c r="B3" s="566" t="str">
        <f>'FS-Balance Sheet C-1'!B5</f>
        <v>mm/dd/yyyy</v>
      </c>
      <c r="C3" s="146"/>
      <c r="D3" s="146"/>
      <c r="E3" s="146"/>
      <c r="F3" s="146"/>
      <c r="G3" s="146"/>
      <c r="H3" s="146"/>
      <c r="I3" s="146"/>
      <c r="J3" s="146"/>
      <c r="K3" s="146"/>
      <c r="L3" s="146"/>
      <c r="M3" s="146"/>
      <c r="N3" s="146"/>
      <c r="O3" s="146"/>
      <c r="P3" s="167"/>
    </row>
    <row r="4" spans="1:16" ht="28.5" thickBot="1">
      <c r="A4" s="476"/>
      <c r="B4" s="477"/>
      <c r="C4" s="903" t="s">
        <v>880</v>
      </c>
      <c r="D4" s="2337" t="s">
        <v>881</v>
      </c>
      <c r="E4" s="2343" t="s">
        <v>882</v>
      </c>
      <c r="F4" s="905" t="s">
        <v>883</v>
      </c>
      <c r="G4" s="2337" t="s">
        <v>884</v>
      </c>
      <c r="H4" s="2366" t="s">
        <v>885</v>
      </c>
      <c r="I4" s="2366" t="s">
        <v>886</v>
      </c>
      <c r="J4" s="904" t="s">
        <v>887</v>
      </c>
      <c r="K4" s="2366" t="s">
        <v>888</v>
      </c>
      <c r="L4" s="2366" t="s">
        <v>889</v>
      </c>
      <c r="M4" s="905" t="s">
        <v>890</v>
      </c>
      <c r="N4" s="903" t="s">
        <v>891</v>
      </c>
      <c r="O4" s="905" t="s">
        <v>892</v>
      </c>
      <c r="P4" s="903" t="s">
        <v>852</v>
      </c>
    </row>
    <row r="5" spans="1:16">
      <c r="A5" s="478"/>
      <c r="B5" s="485"/>
      <c r="C5" s="2321"/>
      <c r="D5" s="2338"/>
      <c r="E5" s="2344"/>
      <c r="F5" s="56"/>
      <c r="G5" s="2369"/>
      <c r="H5" s="2321"/>
      <c r="I5" s="2321"/>
      <c r="J5" s="2370"/>
      <c r="K5" s="2338"/>
      <c r="L5" s="2338"/>
      <c r="M5" s="56"/>
      <c r="N5" s="906"/>
      <c r="O5" s="56"/>
      <c r="P5" s="906"/>
    </row>
    <row r="6" spans="1:16">
      <c r="A6" s="2368" t="s">
        <v>185</v>
      </c>
      <c r="B6" s="485" t="s">
        <v>186</v>
      </c>
      <c r="C6" s="2828"/>
      <c r="D6" s="2828"/>
      <c r="E6" s="2829"/>
      <c r="F6" s="2830"/>
      <c r="G6" s="2831"/>
      <c r="H6" s="2828"/>
      <c r="I6" s="2828"/>
      <c r="J6" s="2832"/>
      <c r="K6" s="2828"/>
      <c r="L6" s="2828"/>
      <c r="M6" s="2830"/>
      <c r="N6" s="2833"/>
      <c r="O6" s="2830"/>
      <c r="P6" s="907"/>
    </row>
    <row r="7" spans="1:16">
      <c r="A7" s="479"/>
      <c r="B7" s="213"/>
      <c r="C7" s="2322"/>
      <c r="D7" s="2322"/>
      <c r="E7" s="2345"/>
      <c r="F7" s="480"/>
      <c r="G7" s="2358"/>
      <c r="H7" s="2322"/>
      <c r="I7" s="2322"/>
      <c r="J7" s="481"/>
      <c r="K7" s="2322"/>
      <c r="L7" s="2322"/>
      <c r="M7" s="480"/>
      <c r="N7" s="907"/>
      <c r="O7" s="480"/>
      <c r="P7" s="907"/>
    </row>
    <row r="8" spans="1:16">
      <c r="A8" s="482"/>
      <c r="B8" s="213" t="s">
        <v>187</v>
      </c>
      <c r="C8" s="2323"/>
      <c r="D8" s="2323"/>
      <c r="E8" s="2346"/>
      <c r="F8" s="483"/>
      <c r="G8" s="2359"/>
      <c r="H8" s="2323"/>
      <c r="I8" s="2323"/>
      <c r="J8" s="492"/>
      <c r="K8" s="2323"/>
      <c r="L8" s="2323"/>
      <c r="M8" s="483"/>
      <c r="N8" s="908"/>
      <c r="O8" s="483"/>
      <c r="P8" s="908"/>
    </row>
    <row r="9" spans="1:16">
      <c r="A9" s="191" t="s">
        <v>408</v>
      </c>
      <c r="B9" s="147" t="s">
        <v>893</v>
      </c>
      <c r="C9" s="2324">
        <v>0</v>
      </c>
      <c r="D9" s="2324">
        <v>0</v>
      </c>
      <c r="E9" s="2347">
        <v>0</v>
      </c>
      <c r="F9" s="914">
        <v>0</v>
      </c>
      <c r="G9" s="2360">
        <v>0</v>
      </c>
      <c r="H9" s="2324">
        <v>0</v>
      </c>
      <c r="I9" s="2324">
        <v>0</v>
      </c>
      <c r="J9" s="915">
        <v>0</v>
      </c>
      <c r="K9" s="2339">
        <f>'FS-Block Grant Break-Out C-2a.1'!K9</f>
        <v>0</v>
      </c>
      <c r="L9" s="2324">
        <v>0</v>
      </c>
      <c r="M9" s="914">
        <v>0</v>
      </c>
      <c r="N9" s="916">
        <f t="shared" ref="N9:N13" si="0">SUM(C9:M9)</f>
        <v>0</v>
      </c>
      <c r="O9" s="914">
        <v>0</v>
      </c>
      <c r="P9" s="916">
        <f>N9+O9</f>
        <v>0</v>
      </c>
    </row>
    <row r="10" spans="1:16">
      <c r="A10" s="191" t="s">
        <v>410</v>
      </c>
      <c r="B10" s="147" t="s">
        <v>411</v>
      </c>
      <c r="C10" s="2324">
        <v>0</v>
      </c>
      <c r="D10" s="2324">
        <v>0</v>
      </c>
      <c r="E10" s="2347">
        <v>0</v>
      </c>
      <c r="F10" s="914">
        <v>0</v>
      </c>
      <c r="G10" s="2360">
        <v>0</v>
      </c>
      <c r="H10" s="2324">
        <v>0</v>
      </c>
      <c r="I10" s="2324">
        <v>0</v>
      </c>
      <c r="J10" s="915">
        <v>0</v>
      </c>
      <c r="K10" s="2339">
        <f>'FS-Block Grant Break-Out C-2a.1'!K10</f>
        <v>0</v>
      </c>
      <c r="L10" s="2324">
        <v>0</v>
      </c>
      <c r="M10" s="914">
        <v>0</v>
      </c>
      <c r="N10" s="916">
        <f t="shared" si="0"/>
        <v>0</v>
      </c>
      <c r="O10" s="914">
        <v>0</v>
      </c>
      <c r="P10" s="916">
        <f t="shared" ref="P10:P13" si="1">N10+O10</f>
        <v>0</v>
      </c>
    </row>
    <row r="11" spans="1:16">
      <c r="A11" s="191" t="s">
        <v>412</v>
      </c>
      <c r="B11" s="147" t="s">
        <v>413</v>
      </c>
      <c r="C11" s="2324">
        <v>0</v>
      </c>
      <c r="D11" s="2324">
        <v>0</v>
      </c>
      <c r="E11" s="2347">
        <v>0</v>
      </c>
      <c r="F11" s="914">
        <v>0</v>
      </c>
      <c r="G11" s="2360">
        <v>0</v>
      </c>
      <c r="H11" s="2324">
        <v>0</v>
      </c>
      <c r="I11" s="2324">
        <v>0</v>
      </c>
      <c r="J11" s="915">
        <v>0</v>
      </c>
      <c r="K11" s="2339">
        <f>'FS-Block Grant Break-Out C-2a.1'!K11</f>
        <v>0</v>
      </c>
      <c r="L11" s="2324">
        <v>0</v>
      </c>
      <c r="M11" s="914">
        <v>0</v>
      </c>
      <c r="N11" s="916">
        <f t="shared" si="0"/>
        <v>0</v>
      </c>
      <c r="O11" s="914">
        <v>0</v>
      </c>
      <c r="P11" s="916">
        <f t="shared" si="1"/>
        <v>0</v>
      </c>
    </row>
    <row r="12" spans="1:16">
      <c r="A12" s="191" t="s">
        <v>202</v>
      </c>
      <c r="B12" s="147" t="s">
        <v>203</v>
      </c>
      <c r="C12" s="2324">
        <v>0</v>
      </c>
      <c r="D12" s="2324">
        <v>0</v>
      </c>
      <c r="E12" s="2347">
        <v>0</v>
      </c>
      <c r="F12" s="914">
        <v>0</v>
      </c>
      <c r="G12" s="2360">
        <v>0</v>
      </c>
      <c r="H12" s="2324">
        <v>0</v>
      </c>
      <c r="I12" s="2324">
        <v>0</v>
      </c>
      <c r="J12" s="915">
        <v>0</v>
      </c>
      <c r="K12" s="2339">
        <f>'FS-Block Grant Break-Out C-2a.1'!K12</f>
        <v>0</v>
      </c>
      <c r="L12" s="2324">
        <v>0</v>
      </c>
      <c r="M12" s="914">
        <v>0</v>
      </c>
      <c r="N12" s="916">
        <f t="shared" si="0"/>
        <v>0</v>
      </c>
      <c r="O12" s="914">
        <v>0</v>
      </c>
      <c r="P12" s="916">
        <f t="shared" si="1"/>
        <v>0</v>
      </c>
    </row>
    <row r="13" spans="1:16" ht="14.45" thickBot="1">
      <c r="A13" s="191" t="s">
        <v>204</v>
      </c>
      <c r="B13" s="147" t="s">
        <v>414</v>
      </c>
      <c r="C13" s="2324">
        <v>0</v>
      </c>
      <c r="D13" s="2324">
        <v>0</v>
      </c>
      <c r="E13" s="2347">
        <v>0</v>
      </c>
      <c r="F13" s="914">
        <v>0</v>
      </c>
      <c r="G13" s="2360">
        <v>0</v>
      </c>
      <c r="H13" s="2324">
        <v>0</v>
      </c>
      <c r="I13" s="2324">
        <v>0</v>
      </c>
      <c r="J13" s="915">
        <v>0</v>
      </c>
      <c r="K13" s="2339">
        <f>'FS-Block Grant Break-Out C-2a.1'!K13</f>
        <v>0</v>
      </c>
      <c r="L13" s="2324">
        <v>0</v>
      </c>
      <c r="M13" s="914">
        <v>0</v>
      </c>
      <c r="N13" s="916">
        <f t="shared" si="0"/>
        <v>0</v>
      </c>
      <c r="O13" s="914">
        <v>0</v>
      </c>
      <c r="P13" s="916">
        <f t="shared" si="1"/>
        <v>0</v>
      </c>
    </row>
    <row r="14" spans="1:16" ht="14.45" thickBot="1">
      <c r="A14" s="401">
        <v>49999</v>
      </c>
      <c r="B14" s="195" t="s">
        <v>206</v>
      </c>
      <c r="C14" s="2325">
        <f t="shared" ref="C14:P14" si="2">SUM(C9:C13)</f>
        <v>0</v>
      </c>
      <c r="D14" s="2325">
        <f t="shared" si="2"/>
        <v>0</v>
      </c>
      <c r="E14" s="2348">
        <f t="shared" si="2"/>
        <v>0</v>
      </c>
      <c r="F14" s="917">
        <f t="shared" si="2"/>
        <v>0</v>
      </c>
      <c r="G14" s="2335">
        <f t="shared" si="2"/>
        <v>0</v>
      </c>
      <c r="H14" s="2325">
        <f t="shared" si="2"/>
        <v>0</v>
      </c>
      <c r="I14" s="2325">
        <f t="shared" si="2"/>
        <v>0</v>
      </c>
      <c r="J14" s="923">
        <f t="shared" si="2"/>
        <v>0</v>
      </c>
      <c r="K14" s="2325">
        <f t="shared" si="2"/>
        <v>0</v>
      </c>
      <c r="L14" s="2325">
        <f t="shared" si="2"/>
        <v>0</v>
      </c>
      <c r="M14" s="917">
        <f t="shared" si="2"/>
        <v>0</v>
      </c>
      <c r="N14" s="918">
        <f t="shared" si="2"/>
        <v>0</v>
      </c>
      <c r="O14" s="917">
        <f t="shared" si="2"/>
        <v>0</v>
      </c>
      <c r="P14" s="918">
        <f t="shared" si="2"/>
        <v>0</v>
      </c>
    </row>
    <row r="15" spans="1:16">
      <c r="A15" s="484"/>
      <c r="B15" s="486" t="s">
        <v>207</v>
      </c>
      <c r="C15" s="2326"/>
      <c r="D15" s="2326"/>
      <c r="E15" s="2349"/>
      <c r="F15" s="919"/>
      <c r="G15" s="2333"/>
      <c r="H15" s="2326"/>
      <c r="I15" s="2326"/>
      <c r="J15" s="920"/>
      <c r="K15" s="2326"/>
      <c r="L15" s="2326"/>
      <c r="M15" s="919"/>
      <c r="N15" s="921"/>
      <c r="O15" s="919"/>
      <c r="P15" s="921"/>
    </row>
    <row r="16" spans="1:16">
      <c r="A16" s="482"/>
      <c r="B16" s="486" t="s">
        <v>894</v>
      </c>
      <c r="C16" s="2326"/>
      <c r="D16" s="2326"/>
      <c r="E16" s="2349"/>
      <c r="F16" s="919"/>
      <c r="G16" s="2333"/>
      <c r="H16" s="2326"/>
      <c r="I16" s="2326"/>
      <c r="J16" s="920"/>
      <c r="K16" s="2326"/>
      <c r="L16" s="2326"/>
      <c r="M16" s="919"/>
      <c r="N16" s="921"/>
      <c r="O16" s="919"/>
      <c r="P16" s="921"/>
    </row>
    <row r="17" spans="1:16">
      <c r="A17" s="191"/>
      <c r="B17" s="213" t="s">
        <v>251</v>
      </c>
      <c r="C17" s="2326"/>
      <c r="D17" s="2326"/>
      <c r="E17" s="2349"/>
      <c r="F17" s="919"/>
      <c r="G17" s="2333"/>
      <c r="H17" s="2326"/>
      <c r="I17" s="2326"/>
      <c r="J17" s="920"/>
      <c r="K17" s="2326"/>
      <c r="L17" s="2326"/>
      <c r="M17" s="919"/>
      <c r="N17" s="921"/>
      <c r="O17" s="919"/>
      <c r="P17" s="921"/>
    </row>
    <row r="18" spans="1:16">
      <c r="A18" s="191" t="s">
        <v>252</v>
      </c>
      <c r="B18" s="145" t="s">
        <v>253</v>
      </c>
      <c r="C18" s="2324">
        <v>0</v>
      </c>
      <c r="D18" s="2324">
        <v>0</v>
      </c>
      <c r="E18" s="2347">
        <v>0</v>
      </c>
      <c r="F18" s="914">
        <v>0</v>
      </c>
      <c r="G18" s="2360">
        <v>0</v>
      </c>
      <c r="H18" s="2324">
        <v>0</v>
      </c>
      <c r="I18" s="2324">
        <v>0</v>
      </c>
      <c r="J18" s="915">
        <v>0</v>
      </c>
      <c r="K18" s="2339">
        <f>'FS-Block Grant Break-Out C-2a.1'!K18</f>
        <v>0</v>
      </c>
      <c r="L18" s="2324">
        <v>0</v>
      </c>
      <c r="M18" s="914">
        <v>0</v>
      </c>
      <c r="N18" s="916">
        <f>SUM(C18:M18)</f>
        <v>0</v>
      </c>
      <c r="O18" s="922">
        <v>0</v>
      </c>
      <c r="P18" s="916">
        <f>N18+O18</f>
        <v>0</v>
      </c>
    </row>
    <row r="19" spans="1:16" ht="15.95" customHeight="1">
      <c r="A19" s="191" t="s">
        <v>254</v>
      </c>
      <c r="B19" s="235" t="s">
        <v>255</v>
      </c>
      <c r="C19" s="2324">
        <v>0</v>
      </c>
      <c r="D19" s="2324">
        <v>0</v>
      </c>
      <c r="E19" s="2347">
        <v>0</v>
      </c>
      <c r="F19" s="914">
        <v>0</v>
      </c>
      <c r="G19" s="2360">
        <v>0</v>
      </c>
      <c r="H19" s="2324">
        <v>0</v>
      </c>
      <c r="I19" s="2324">
        <v>0</v>
      </c>
      <c r="J19" s="915">
        <v>0</v>
      </c>
      <c r="K19" s="2339">
        <f>'FS-Block Grant Break-Out C-2a.1'!K19</f>
        <v>0</v>
      </c>
      <c r="L19" s="2324">
        <v>0</v>
      </c>
      <c r="M19" s="914">
        <v>0</v>
      </c>
      <c r="N19" s="916">
        <f>SUM(C19:M19)</f>
        <v>0</v>
      </c>
      <c r="O19" s="922">
        <v>0</v>
      </c>
      <c r="P19" s="916">
        <f>N19+O19</f>
        <v>0</v>
      </c>
    </row>
    <row r="20" spans="1:16" ht="14.45" thickBot="1">
      <c r="A20" s="191" t="s">
        <v>416</v>
      </c>
      <c r="B20" s="145" t="s">
        <v>417</v>
      </c>
      <c r="C20" s="2324">
        <v>0</v>
      </c>
      <c r="D20" s="2324">
        <v>0</v>
      </c>
      <c r="E20" s="2347">
        <v>0</v>
      </c>
      <c r="F20" s="914">
        <v>0</v>
      </c>
      <c r="G20" s="2360">
        <v>0</v>
      </c>
      <c r="H20" s="2324">
        <v>0</v>
      </c>
      <c r="I20" s="2324">
        <v>0</v>
      </c>
      <c r="J20" s="915">
        <v>0</v>
      </c>
      <c r="K20" s="2339">
        <f>'FS-Block Grant Break-Out C-2a.1'!K20</f>
        <v>0</v>
      </c>
      <c r="L20" s="2324">
        <v>0</v>
      </c>
      <c r="M20" s="914">
        <v>0</v>
      </c>
      <c r="N20" s="916">
        <f>SUM(C20:M20)</f>
        <v>0</v>
      </c>
      <c r="O20" s="922">
        <v>0</v>
      </c>
      <c r="P20" s="916">
        <f>N20+O20</f>
        <v>0</v>
      </c>
    </row>
    <row r="21" spans="1:16" ht="14.45" thickBot="1">
      <c r="A21" s="401">
        <v>60199</v>
      </c>
      <c r="B21" s="195" t="s">
        <v>258</v>
      </c>
      <c r="C21" s="2325">
        <f>SUM(C18:C20)</f>
        <v>0</v>
      </c>
      <c r="D21" s="2325">
        <f t="shared" ref="D21:M21" si="3">SUM(D18:D20)</f>
        <v>0</v>
      </c>
      <c r="E21" s="2348">
        <f t="shared" si="3"/>
        <v>0</v>
      </c>
      <c r="F21" s="917">
        <f t="shared" si="3"/>
        <v>0</v>
      </c>
      <c r="G21" s="2335">
        <f t="shared" si="3"/>
        <v>0</v>
      </c>
      <c r="H21" s="2325">
        <f t="shared" si="3"/>
        <v>0</v>
      </c>
      <c r="I21" s="2325">
        <f t="shared" si="3"/>
        <v>0</v>
      </c>
      <c r="J21" s="923">
        <f t="shared" si="3"/>
        <v>0</v>
      </c>
      <c r="K21" s="2325">
        <f t="shared" si="3"/>
        <v>0</v>
      </c>
      <c r="L21" s="2325">
        <f t="shared" si="3"/>
        <v>0</v>
      </c>
      <c r="M21" s="917">
        <f t="shared" si="3"/>
        <v>0</v>
      </c>
      <c r="N21" s="918">
        <f t="shared" ref="N21" si="4">SUM(N18:N20)</f>
        <v>0</v>
      </c>
      <c r="O21" s="917">
        <f t="shared" ref="O21" si="5">SUM(O18:O20)</f>
        <v>0</v>
      </c>
      <c r="P21" s="918">
        <f t="shared" ref="P21" si="6">SUM(P18:P20)</f>
        <v>0</v>
      </c>
    </row>
    <row r="22" spans="1:16">
      <c r="A22" s="191"/>
      <c r="B22" s="487" t="s">
        <v>259</v>
      </c>
      <c r="C22" s="2326"/>
      <c r="D22" s="2326"/>
      <c r="E22" s="2349"/>
      <c r="F22" s="919"/>
      <c r="G22" s="2333"/>
      <c r="H22" s="2326"/>
      <c r="I22" s="2326"/>
      <c r="J22" s="920"/>
      <c r="K22" s="2326"/>
      <c r="L22" s="2326"/>
      <c r="M22" s="919"/>
      <c r="N22" s="921"/>
      <c r="O22" s="919"/>
      <c r="P22" s="921"/>
    </row>
    <row r="23" spans="1:16">
      <c r="A23" s="191" t="s">
        <v>260</v>
      </c>
      <c r="B23" s="145" t="s">
        <v>261</v>
      </c>
      <c r="C23" s="2324">
        <v>0</v>
      </c>
      <c r="D23" s="2324">
        <v>0</v>
      </c>
      <c r="E23" s="2347">
        <v>0</v>
      </c>
      <c r="F23" s="914">
        <v>0</v>
      </c>
      <c r="G23" s="2360">
        <v>0</v>
      </c>
      <c r="H23" s="2324">
        <v>0</v>
      </c>
      <c r="I23" s="2324">
        <v>0</v>
      </c>
      <c r="J23" s="915">
        <v>0</v>
      </c>
      <c r="K23" s="2339">
        <f>'FS-Block Grant Break-Out C-2a.1'!K23</f>
        <v>0</v>
      </c>
      <c r="L23" s="2324">
        <v>0</v>
      </c>
      <c r="M23" s="914">
        <v>0</v>
      </c>
      <c r="N23" s="916">
        <f>SUM(C23:M23)</f>
        <v>0</v>
      </c>
      <c r="O23" s="922">
        <v>0</v>
      </c>
      <c r="P23" s="916">
        <f>N23+O23</f>
        <v>0</v>
      </c>
    </row>
    <row r="24" spans="1:16">
      <c r="A24" s="191" t="s">
        <v>262</v>
      </c>
      <c r="B24" s="145" t="s">
        <v>263</v>
      </c>
      <c r="C24" s="2324">
        <v>0</v>
      </c>
      <c r="D24" s="2324">
        <v>0</v>
      </c>
      <c r="E24" s="2347">
        <v>0</v>
      </c>
      <c r="F24" s="914">
        <v>0</v>
      </c>
      <c r="G24" s="2360">
        <v>0</v>
      </c>
      <c r="H24" s="2324">
        <v>0</v>
      </c>
      <c r="I24" s="2324">
        <v>0</v>
      </c>
      <c r="J24" s="915">
        <v>0</v>
      </c>
      <c r="K24" s="2339">
        <f>'FS-Block Grant Break-Out C-2a.1'!K24</f>
        <v>0</v>
      </c>
      <c r="L24" s="2324">
        <v>0</v>
      </c>
      <c r="M24" s="914">
        <v>0</v>
      </c>
      <c r="N24" s="916">
        <f>SUM(C24:M24)</f>
        <v>0</v>
      </c>
      <c r="O24" s="922">
        <v>0</v>
      </c>
      <c r="P24" s="916">
        <f t="shared" ref="P24:P26" si="7">N24+O24</f>
        <v>0</v>
      </c>
    </row>
    <row r="25" spans="1:16">
      <c r="A25" s="191" t="s">
        <v>264</v>
      </c>
      <c r="B25" s="145" t="s">
        <v>265</v>
      </c>
      <c r="C25" s="2324">
        <v>0</v>
      </c>
      <c r="D25" s="2324">
        <v>0</v>
      </c>
      <c r="E25" s="2347">
        <v>0</v>
      </c>
      <c r="F25" s="914">
        <v>0</v>
      </c>
      <c r="G25" s="2360">
        <v>0</v>
      </c>
      <c r="H25" s="2324">
        <v>0</v>
      </c>
      <c r="I25" s="2324">
        <v>0</v>
      </c>
      <c r="J25" s="915">
        <v>0</v>
      </c>
      <c r="K25" s="2339">
        <f>'FS-Block Grant Break-Out C-2a.1'!K25</f>
        <v>0</v>
      </c>
      <c r="L25" s="2324">
        <v>0</v>
      </c>
      <c r="M25" s="914">
        <v>0</v>
      </c>
      <c r="N25" s="916">
        <f>SUM(C25:M25)</f>
        <v>0</v>
      </c>
      <c r="O25" s="922">
        <v>0</v>
      </c>
      <c r="P25" s="916">
        <f t="shared" si="7"/>
        <v>0</v>
      </c>
    </row>
    <row r="26" spans="1:16" ht="14.45" thickBot="1">
      <c r="A26" s="191" t="s">
        <v>266</v>
      </c>
      <c r="B26" s="145" t="s">
        <v>267</v>
      </c>
      <c r="C26" s="2324">
        <v>0</v>
      </c>
      <c r="D26" s="2324">
        <v>0</v>
      </c>
      <c r="E26" s="2347">
        <v>0</v>
      </c>
      <c r="F26" s="914">
        <v>0</v>
      </c>
      <c r="G26" s="2360">
        <v>0</v>
      </c>
      <c r="H26" s="2324">
        <v>0</v>
      </c>
      <c r="I26" s="2324">
        <v>0</v>
      </c>
      <c r="J26" s="915">
        <v>0</v>
      </c>
      <c r="K26" s="2339">
        <f>'FS-Block Grant Break-Out C-2a.1'!K26</f>
        <v>0</v>
      </c>
      <c r="L26" s="2324">
        <v>0</v>
      </c>
      <c r="M26" s="914">
        <v>0</v>
      </c>
      <c r="N26" s="916">
        <f>SUM(C26:M26)</f>
        <v>0</v>
      </c>
      <c r="O26" s="922">
        <v>0</v>
      </c>
      <c r="P26" s="916">
        <f t="shared" si="7"/>
        <v>0</v>
      </c>
    </row>
    <row r="27" spans="1:16" ht="14.45" thickBot="1">
      <c r="A27" s="401">
        <v>60299</v>
      </c>
      <c r="B27" s="195" t="s">
        <v>268</v>
      </c>
      <c r="C27" s="2325">
        <f t="shared" ref="C27:P27" si="8">SUM(C23:C26)</f>
        <v>0</v>
      </c>
      <c r="D27" s="2325">
        <f t="shared" si="8"/>
        <v>0</v>
      </c>
      <c r="E27" s="2348">
        <f t="shared" si="8"/>
        <v>0</v>
      </c>
      <c r="F27" s="917">
        <f t="shared" si="8"/>
        <v>0</v>
      </c>
      <c r="G27" s="2335">
        <f t="shared" si="8"/>
        <v>0</v>
      </c>
      <c r="H27" s="2325">
        <f t="shared" si="8"/>
        <v>0</v>
      </c>
      <c r="I27" s="2325">
        <f>SUM(I23:I26)</f>
        <v>0</v>
      </c>
      <c r="J27" s="923">
        <f t="shared" si="8"/>
        <v>0</v>
      </c>
      <c r="K27" s="2325">
        <f t="shared" si="8"/>
        <v>0</v>
      </c>
      <c r="L27" s="2325">
        <f t="shared" si="8"/>
        <v>0</v>
      </c>
      <c r="M27" s="917">
        <f t="shared" si="8"/>
        <v>0</v>
      </c>
      <c r="N27" s="918">
        <f t="shared" si="8"/>
        <v>0</v>
      </c>
      <c r="O27" s="917">
        <f t="shared" si="8"/>
        <v>0</v>
      </c>
      <c r="P27" s="918">
        <f t="shared" si="8"/>
        <v>0</v>
      </c>
    </row>
    <row r="28" spans="1:16">
      <c r="A28" s="191"/>
      <c r="B28" s="487" t="s">
        <v>269</v>
      </c>
      <c r="C28" s="2326"/>
      <c r="D28" s="2326"/>
      <c r="E28" s="2349"/>
      <c r="F28" s="919"/>
      <c r="G28" s="2333"/>
      <c r="H28" s="2326"/>
      <c r="I28" s="2326"/>
      <c r="J28" s="920"/>
      <c r="K28" s="2326"/>
      <c r="L28" s="2326"/>
      <c r="M28" s="919"/>
      <c r="N28" s="921"/>
      <c r="O28" s="919"/>
      <c r="P28" s="921"/>
    </row>
    <row r="29" spans="1:16">
      <c r="A29" s="191" t="s">
        <v>418</v>
      </c>
      <c r="B29" s="145" t="s">
        <v>419</v>
      </c>
      <c r="C29" s="2324">
        <v>0</v>
      </c>
      <c r="D29" s="2324">
        <v>0</v>
      </c>
      <c r="E29" s="2347">
        <v>0</v>
      </c>
      <c r="F29" s="914">
        <v>0</v>
      </c>
      <c r="G29" s="2360">
        <v>0</v>
      </c>
      <c r="H29" s="2324">
        <v>0</v>
      </c>
      <c r="I29" s="2324">
        <v>0</v>
      </c>
      <c r="J29" s="915">
        <v>0</v>
      </c>
      <c r="K29" s="2339">
        <f>'FS-Block Grant Break-Out C-2a.1'!K29</f>
        <v>0</v>
      </c>
      <c r="L29" s="2324">
        <v>0</v>
      </c>
      <c r="M29" s="914">
        <v>0</v>
      </c>
      <c r="N29" s="916">
        <f>SUM(C29:M29)</f>
        <v>0</v>
      </c>
      <c r="O29" s="922">
        <v>0</v>
      </c>
      <c r="P29" s="916">
        <f>N29+O29</f>
        <v>0</v>
      </c>
    </row>
    <row r="30" spans="1:16">
      <c r="A30" s="191" t="s">
        <v>420</v>
      </c>
      <c r="B30" s="145" t="s">
        <v>421</v>
      </c>
      <c r="C30" s="2324">
        <v>0</v>
      </c>
      <c r="D30" s="2324">
        <v>0</v>
      </c>
      <c r="E30" s="2347">
        <v>0</v>
      </c>
      <c r="F30" s="914">
        <v>0</v>
      </c>
      <c r="G30" s="2360">
        <v>0</v>
      </c>
      <c r="H30" s="2324">
        <v>0</v>
      </c>
      <c r="I30" s="2324">
        <v>0</v>
      </c>
      <c r="J30" s="915">
        <v>0</v>
      </c>
      <c r="K30" s="2339">
        <f>'FS-Block Grant Break-Out C-2a.1'!K30</f>
        <v>0</v>
      </c>
      <c r="L30" s="2324">
        <v>0</v>
      </c>
      <c r="M30" s="914">
        <v>0</v>
      </c>
      <c r="N30" s="916">
        <f>SUM(C30:M30)</f>
        <v>0</v>
      </c>
      <c r="O30" s="922">
        <v>0</v>
      </c>
      <c r="P30" s="916">
        <f t="shared" ref="P30:P32" si="9">N30+O30</f>
        <v>0</v>
      </c>
    </row>
    <row r="31" spans="1:16" ht="16.5" customHeight="1">
      <c r="A31" s="191" t="s">
        <v>422</v>
      </c>
      <c r="B31" s="235" t="s">
        <v>228</v>
      </c>
      <c r="C31" s="2324">
        <v>0</v>
      </c>
      <c r="D31" s="2324">
        <v>0</v>
      </c>
      <c r="E31" s="2347">
        <v>0</v>
      </c>
      <c r="F31" s="914">
        <v>0</v>
      </c>
      <c r="G31" s="2360">
        <v>0</v>
      </c>
      <c r="H31" s="2324">
        <v>0</v>
      </c>
      <c r="I31" s="2324">
        <v>0</v>
      </c>
      <c r="J31" s="915">
        <v>0</v>
      </c>
      <c r="K31" s="2339">
        <f>'FS-Block Grant Break-Out C-2a.1'!K31</f>
        <v>0</v>
      </c>
      <c r="L31" s="2324">
        <v>0</v>
      </c>
      <c r="M31" s="914">
        <v>0</v>
      </c>
      <c r="N31" s="916">
        <f>SUM(C31:M31)</f>
        <v>0</v>
      </c>
      <c r="O31" s="922">
        <v>0</v>
      </c>
      <c r="P31" s="916">
        <f t="shared" si="9"/>
        <v>0</v>
      </c>
    </row>
    <row r="32" spans="1:16" ht="14.45" thickBot="1">
      <c r="A32" s="191" t="s">
        <v>424</v>
      </c>
      <c r="B32" s="145" t="s">
        <v>425</v>
      </c>
      <c r="C32" s="2324">
        <v>0</v>
      </c>
      <c r="D32" s="2324">
        <v>0</v>
      </c>
      <c r="E32" s="2347">
        <v>0</v>
      </c>
      <c r="F32" s="914">
        <v>0</v>
      </c>
      <c r="G32" s="2361">
        <v>0</v>
      </c>
      <c r="H32" s="2324">
        <v>0</v>
      </c>
      <c r="I32" s="2324">
        <v>0</v>
      </c>
      <c r="J32" s="915">
        <v>0</v>
      </c>
      <c r="K32" s="2339">
        <f>'FS-Block Grant Break-Out C-2a.1'!K32</f>
        <v>0</v>
      </c>
      <c r="L32" s="2324">
        <v>0</v>
      </c>
      <c r="M32" s="914">
        <v>0</v>
      </c>
      <c r="N32" s="916">
        <f>SUM(C32:M32)</f>
        <v>0</v>
      </c>
      <c r="O32" s="922">
        <v>0</v>
      </c>
      <c r="P32" s="916">
        <f t="shared" si="9"/>
        <v>0</v>
      </c>
    </row>
    <row r="33" spans="1:16" ht="14.45" thickBot="1">
      <c r="A33" s="401">
        <v>60399</v>
      </c>
      <c r="B33" s="195" t="s">
        <v>426</v>
      </c>
      <c r="C33" s="2325">
        <f t="shared" ref="C33:P33" si="10">SUM(C29:C32)</f>
        <v>0</v>
      </c>
      <c r="D33" s="2325">
        <f t="shared" si="10"/>
        <v>0</v>
      </c>
      <c r="E33" s="2348">
        <f t="shared" si="10"/>
        <v>0</v>
      </c>
      <c r="F33" s="917">
        <f t="shared" si="10"/>
        <v>0</v>
      </c>
      <c r="G33" s="2335">
        <f t="shared" si="10"/>
        <v>0</v>
      </c>
      <c r="H33" s="2325">
        <f t="shared" si="10"/>
        <v>0</v>
      </c>
      <c r="I33" s="2325">
        <f>SUM(I29:I32)</f>
        <v>0</v>
      </c>
      <c r="J33" s="923">
        <f t="shared" si="10"/>
        <v>0</v>
      </c>
      <c r="K33" s="2325">
        <f t="shared" si="10"/>
        <v>0</v>
      </c>
      <c r="L33" s="2325">
        <f t="shared" si="10"/>
        <v>0</v>
      </c>
      <c r="M33" s="917">
        <f t="shared" si="10"/>
        <v>0</v>
      </c>
      <c r="N33" s="918">
        <f t="shared" si="10"/>
        <v>0</v>
      </c>
      <c r="O33" s="917">
        <f t="shared" si="10"/>
        <v>0</v>
      </c>
      <c r="P33" s="918">
        <f t="shared" si="10"/>
        <v>0</v>
      </c>
    </row>
    <row r="34" spans="1:16">
      <c r="A34" s="191"/>
      <c r="B34" s="487" t="s">
        <v>273</v>
      </c>
      <c r="C34" s="2326"/>
      <c r="D34" s="2326"/>
      <c r="E34" s="2349"/>
      <c r="F34" s="919"/>
      <c r="G34" s="2333"/>
      <c r="H34" s="2326"/>
      <c r="I34" s="2326"/>
      <c r="J34" s="920"/>
      <c r="K34" s="2326"/>
      <c r="L34" s="2326"/>
      <c r="M34" s="919"/>
      <c r="N34" s="921"/>
      <c r="O34" s="919"/>
      <c r="P34" s="921"/>
    </row>
    <row r="35" spans="1:16">
      <c r="A35" s="191" t="s">
        <v>274</v>
      </c>
      <c r="B35" s="145" t="s">
        <v>275</v>
      </c>
      <c r="C35" s="2324">
        <v>0</v>
      </c>
      <c r="D35" s="2324">
        <v>0</v>
      </c>
      <c r="E35" s="2347">
        <v>0</v>
      </c>
      <c r="F35" s="914">
        <v>0</v>
      </c>
      <c r="G35" s="2360">
        <v>0</v>
      </c>
      <c r="H35" s="2324">
        <v>0</v>
      </c>
      <c r="I35" s="2324">
        <v>0</v>
      </c>
      <c r="J35" s="915">
        <v>0</v>
      </c>
      <c r="K35" s="2339">
        <f>'FS-Block Grant Break-Out C-2a.1'!K35</f>
        <v>0</v>
      </c>
      <c r="L35" s="2324">
        <v>0</v>
      </c>
      <c r="M35" s="914">
        <v>0</v>
      </c>
      <c r="N35" s="916">
        <f t="shared" ref="N35:N43" si="11">SUM(C35:M35)</f>
        <v>0</v>
      </c>
      <c r="O35" s="922">
        <v>0</v>
      </c>
      <c r="P35" s="916">
        <f>N35+O35</f>
        <v>0</v>
      </c>
    </row>
    <row r="36" spans="1:16">
      <c r="A36" s="191" t="s">
        <v>427</v>
      </c>
      <c r="B36" s="145" t="s">
        <v>428</v>
      </c>
      <c r="C36" s="2324">
        <v>0</v>
      </c>
      <c r="D36" s="2324">
        <v>0</v>
      </c>
      <c r="E36" s="2347">
        <v>0</v>
      </c>
      <c r="F36" s="914">
        <v>0</v>
      </c>
      <c r="G36" s="2360">
        <v>0</v>
      </c>
      <c r="H36" s="2324">
        <v>0</v>
      </c>
      <c r="I36" s="2324">
        <v>0</v>
      </c>
      <c r="J36" s="915">
        <v>0</v>
      </c>
      <c r="K36" s="2339">
        <f>'FS-Block Grant Break-Out C-2a.1'!K36</f>
        <v>0</v>
      </c>
      <c r="L36" s="2324">
        <v>0</v>
      </c>
      <c r="M36" s="914">
        <v>0</v>
      </c>
      <c r="N36" s="916">
        <f t="shared" si="11"/>
        <v>0</v>
      </c>
      <c r="O36" s="922">
        <v>0</v>
      </c>
      <c r="P36" s="916">
        <f t="shared" ref="P36:P43" si="12">N36+O36</f>
        <v>0</v>
      </c>
    </row>
    <row r="37" spans="1:16">
      <c r="A37" s="191" t="s">
        <v>276</v>
      </c>
      <c r="B37" s="145" t="s">
        <v>277</v>
      </c>
      <c r="C37" s="2324">
        <v>0</v>
      </c>
      <c r="D37" s="2324">
        <v>0</v>
      </c>
      <c r="E37" s="2347">
        <v>0</v>
      </c>
      <c r="F37" s="914">
        <v>0</v>
      </c>
      <c r="G37" s="2360">
        <v>0</v>
      </c>
      <c r="H37" s="2324">
        <v>0</v>
      </c>
      <c r="I37" s="2324">
        <v>0</v>
      </c>
      <c r="J37" s="915">
        <v>0</v>
      </c>
      <c r="K37" s="2339">
        <f>'FS-Block Grant Break-Out C-2a.1'!K37</f>
        <v>0</v>
      </c>
      <c r="L37" s="2324">
        <v>0</v>
      </c>
      <c r="M37" s="914">
        <v>0</v>
      </c>
      <c r="N37" s="916">
        <f t="shared" si="11"/>
        <v>0</v>
      </c>
      <c r="O37" s="922">
        <v>0</v>
      </c>
      <c r="P37" s="916">
        <f t="shared" si="12"/>
        <v>0</v>
      </c>
    </row>
    <row r="38" spans="1:16">
      <c r="A38" s="191" t="s">
        <v>278</v>
      </c>
      <c r="B38" s="145" t="s">
        <v>279</v>
      </c>
      <c r="C38" s="2324">
        <v>0</v>
      </c>
      <c r="D38" s="2324">
        <v>0</v>
      </c>
      <c r="E38" s="2347">
        <v>0</v>
      </c>
      <c r="F38" s="914">
        <v>0</v>
      </c>
      <c r="G38" s="2360">
        <v>0</v>
      </c>
      <c r="H38" s="2324">
        <v>0</v>
      </c>
      <c r="I38" s="2324">
        <v>0</v>
      </c>
      <c r="J38" s="915">
        <v>0</v>
      </c>
      <c r="K38" s="2339">
        <f>'FS-Block Grant Break-Out C-2a.1'!K38</f>
        <v>0</v>
      </c>
      <c r="L38" s="2324">
        <v>0</v>
      </c>
      <c r="M38" s="914">
        <v>0</v>
      </c>
      <c r="N38" s="916">
        <f t="shared" si="11"/>
        <v>0</v>
      </c>
      <c r="O38" s="922">
        <v>0</v>
      </c>
      <c r="P38" s="916">
        <f t="shared" si="12"/>
        <v>0</v>
      </c>
    </row>
    <row r="39" spans="1:16">
      <c r="A39" s="191" t="s">
        <v>429</v>
      </c>
      <c r="B39" s="145" t="s">
        <v>895</v>
      </c>
      <c r="C39" s="2324">
        <v>0</v>
      </c>
      <c r="D39" s="2339">
        <v>0</v>
      </c>
      <c r="E39" s="2347">
        <v>0</v>
      </c>
      <c r="F39" s="914">
        <v>0</v>
      </c>
      <c r="G39" s="2360">
        <v>0</v>
      </c>
      <c r="H39" s="2339">
        <v>0</v>
      </c>
      <c r="I39" s="2324">
        <v>0</v>
      </c>
      <c r="J39" s="924">
        <v>0</v>
      </c>
      <c r="K39" s="2339">
        <f>'FS-Block Grant Break-Out C-2a.1'!K39</f>
        <v>0</v>
      </c>
      <c r="L39" s="2324">
        <v>0</v>
      </c>
      <c r="M39" s="914">
        <v>0</v>
      </c>
      <c r="N39" s="916">
        <f t="shared" si="11"/>
        <v>0</v>
      </c>
      <c r="O39" s="922">
        <v>0</v>
      </c>
      <c r="P39" s="916">
        <f t="shared" si="12"/>
        <v>0</v>
      </c>
    </row>
    <row r="40" spans="1:16">
      <c r="A40" s="191" t="s">
        <v>431</v>
      </c>
      <c r="B40" s="145" t="s">
        <v>432</v>
      </c>
      <c r="C40" s="2324">
        <v>0</v>
      </c>
      <c r="D40" s="2324">
        <v>0</v>
      </c>
      <c r="E40" s="2347">
        <v>0</v>
      </c>
      <c r="F40" s="914">
        <v>0</v>
      </c>
      <c r="G40" s="2361">
        <v>0</v>
      </c>
      <c r="H40" s="2324">
        <v>0</v>
      </c>
      <c r="I40" s="2324">
        <v>0</v>
      </c>
      <c r="J40" s="924">
        <v>0</v>
      </c>
      <c r="K40" s="2339">
        <f>'FS-Block Grant Break-Out C-2a.1'!K40</f>
        <v>0</v>
      </c>
      <c r="L40" s="2324">
        <v>0</v>
      </c>
      <c r="M40" s="914">
        <v>0</v>
      </c>
      <c r="N40" s="916">
        <f t="shared" si="11"/>
        <v>0</v>
      </c>
      <c r="O40" s="922">
        <v>0</v>
      </c>
      <c r="P40" s="916">
        <f t="shared" si="12"/>
        <v>0</v>
      </c>
    </row>
    <row r="41" spans="1:16">
      <c r="A41" s="191" t="s">
        <v>433</v>
      </c>
      <c r="B41" s="145" t="s">
        <v>434</v>
      </c>
      <c r="C41" s="2324">
        <v>0</v>
      </c>
      <c r="D41" s="2324">
        <v>0</v>
      </c>
      <c r="E41" s="2347">
        <v>0</v>
      </c>
      <c r="F41" s="914">
        <v>0</v>
      </c>
      <c r="G41" s="2360">
        <v>0</v>
      </c>
      <c r="H41" s="2324">
        <v>0</v>
      </c>
      <c r="I41" s="2324">
        <v>0</v>
      </c>
      <c r="J41" s="915">
        <v>0</v>
      </c>
      <c r="K41" s="2339">
        <f>'FS-Block Grant Break-Out C-2a.1'!K41</f>
        <v>0</v>
      </c>
      <c r="L41" s="2324">
        <v>0</v>
      </c>
      <c r="M41" s="914">
        <v>0</v>
      </c>
      <c r="N41" s="916">
        <f t="shared" si="11"/>
        <v>0</v>
      </c>
      <c r="O41" s="922">
        <v>0</v>
      </c>
      <c r="P41" s="916">
        <f t="shared" si="12"/>
        <v>0</v>
      </c>
    </row>
    <row r="42" spans="1:16">
      <c r="A42" s="191" t="s">
        <v>435</v>
      </c>
      <c r="B42" s="145" t="s">
        <v>896</v>
      </c>
      <c r="C42" s="2324">
        <v>0</v>
      </c>
      <c r="D42" s="2324">
        <v>0</v>
      </c>
      <c r="E42" s="2347">
        <v>0</v>
      </c>
      <c r="F42" s="914">
        <v>0</v>
      </c>
      <c r="G42" s="2360">
        <v>0</v>
      </c>
      <c r="H42" s="2324">
        <v>0</v>
      </c>
      <c r="I42" s="2324">
        <v>0</v>
      </c>
      <c r="J42" s="915">
        <v>0</v>
      </c>
      <c r="K42" s="2339">
        <f>'FS-Block Grant Break-Out C-2a.1'!K42</f>
        <v>0</v>
      </c>
      <c r="L42" s="2324">
        <v>0</v>
      </c>
      <c r="M42" s="914">
        <v>0</v>
      </c>
      <c r="N42" s="916">
        <f t="shared" si="11"/>
        <v>0</v>
      </c>
      <c r="O42" s="922">
        <v>0</v>
      </c>
      <c r="P42" s="916">
        <f t="shared" si="12"/>
        <v>0</v>
      </c>
    </row>
    <row r="43" spans="1:16" ht="14.45" thickBot="1">
      <c r="A43" s="191" t="s">
        <v>437</v>
      </c>
      <c r="B43" s="145" t="s">
        <v>236</v>
      </c>
      <c r="C43" s="2324">
        <v>0</v>
      </c>
      <c r="D43" s="2324">
        <v>0</v>
      </c>
      <c r="E43" s="2347">
        <v>0</v>
      </c>
      <c r="F43" s="914">
        <v>0</v>
      </c>
      <c r="G43" s="2360">
        <v>0</v>
      </c>
      <c r="H43" s="2324">
        <v>0</v>
      </c>
      <c r="I43" s="2324">
        <v>0</v>
      </c>
      <c r="J43" s="915">
        <v>0</v>
      </c>
      <c r="K43" s="2339">
        <f>'FS-Block Grant Break-Out C-2a.1'!K43</f>
        <v>0</v>
      </c>
      <c r="L43" s="2324">
        <v>0</v>
      </c>
      <c r="M43" s="914">
        <v>0</v>
      </c>
      <c r="N43" s="916">
        <f t="shared" si="11"/>
        <v>0</v>
      </c>
      <c r="O43" s="922">
        <v>0</v>
      </c>
      <c r="P43" s="916">
        <f t="shared" si="12"/>
        <v>0</v>
      </c>
    </row>
    <row r="44" spans="1:16" ht="14.45" thickBot="1">
      <c r="A44" s="401">
        <v>60499</v>
      </c>
      <c r="B44" s="195" t="s">
        <v>282</v>
      </c>
      <c r="C44" s="2325">
        <f t="shared" ref="C44:P44" si="13">SUM(C35:C43)</f>
        <v>0</v>
      </c>
      <c r="D44" s="2325">
        <f t="shared" si="13"/>
        <v>0</v>
      </c>
      <c r="E44" s="2348">
        <f t="shared" si="13"/>
        <v>0</v>
      </c>
      <c r="F44" s="917">
        <f t="shared" si="13"/>
        <v>0</v>
      </c>
      <c r="G44" s="2335">
        <f t="shared" si="13"/>
        <v>0</v>
      </c>
      <c r="H44" s="2325">
        <f t="shared" si="13"/>
        <v>0</v>
      </c>
      <c r="I44" s="2325">
        <f t="shared" si="13"/>
        <v>0</v>
      </c>
      <c r="J44" s="923">
        <f t="shared" si="13"/>
        <v>0</v>
      </c>
      <c r="K44" s="2325">
        <f t="shared" si="13"/>
        <v>0</v>
      </c>
      <c r="L44" s="2325">
        <f t="shared" si="13"/>
        <v>0</v>
      </c>
      <c r="M44" s="917">
        <f t="shared" si="13"/>
        <v>0</v>
      </c>
      <c r="N44" s="918">
        <f t="shared" si="13"/>
        <v>0</v>
      </c>
      <c r="O44" s="917">
        <f t="shared" si="13"/>
        <v>0</v>
      </c>
      <c r="P44" s="918">
        <f t="shared" si="13"/>
        <v>0</v>
      </c>
    </row>
    <row r="45" spans="1:16">
      <c r="A45" s="191"/>
      <c r="B45" s="487" t="s">
        <v>283</v>
      </c>
      <c r="C45" s="2326"/>
      <c r="D45" s="2326"/>
      <c r="E45" s="2349"/>
      <c r="F45" s="919"/>
      <c r="G45" s="2333"/>
      <c r="H45" s="2326"/>
      <c r="I45" s="2326"/>
      <c r="J45" s="920"/>
      <c r="K45" s="2326"/>
      <c r="L45" s="2326"/>
      <c r="M45" s="919"/>
      <c r="N45" s="921"/>
      <c r="O45" s="919"/>
      <c r="P45" s="921"/>
    </row>
    <row r="46" spans="1:16">
      <c r="A46" s="191" t="s">
        <v>284</v>
      </c>
      <c r="B46" s="145" t="s">
        <v>285</v>
      </c>
      <c r="C46" s="2324">
        <v>0</v>
      </c>
      <c r="D46" s="2324">
        <v>0</v>
      </c>
      <c r="E46" s="2347">
        <v>0</v>
      </c>
      <c r="F46" s="914">
        <v>0</v>
      </c>
      <c r="G46" s="2360">
        <v>0</v>
      </c>
      <c r="H46" s="2324">
        <v>0</v>
      </c>
      <c r="I46" s="2324">
        <v>0</v>
      </c>
      <c r="J46" s="915">
        <v>0</v>
      </c>
      <c r="K46" s="2339">
        <f>'FS-Block Grant Break-Out C-2a.1'!K46</f>
        <v>0</v>
      </c>
      <c r="L46" s="2324">
        <v>0</v>
      </c>
      <c r="M46" s="914">
        <v>0</v>
      </c>
      <c r="N46" s="916">
        <f>SUM(C46:M46)</f>
        <v>0</v>
      </c>
      <c r="O46" s="922">
        <v>0</v>
      </c>
      <c r="P46" s="916">
        <f>N46+O46</f>
        <v>0</v>
      </c>
    </row>
    <row r="47" spans="1:16">
      <c r="A47" s="191" t="s">
        <v>286</v>
      </c>
      <c r="B47" s="145" t="s">
        <v>287</v>
      </c>
      <c r="C47" s="2324">
        <v>0</v>
      </c>
      <c r="D47" s="2324">
        <v>0</v>
      </c>
      <c r="E47" s="2347">
        <v>0</v>
      </c>
      <c r="F47" s="914">
        <v>0</v>
      </c>
      <c r="G47" s="2360">
        <v>0</v>
      </c>
      <c r="H47" s="2324">
        <v>0</v>
      </c>
      <c r="I47" s="2324">
        <v>0</v>
      </c>
      <c r="J47" s="915">
        <v>0</v>
      </c>
      <c r="K47" s="2339">
        <f>'FS-Block Grant Break-Out C-2a.1'!K47</f>
        <v>0</v>
      </c>
      <c r="L47" s="2324">
        <v>0</v>
      </c>
      <c r="M47" s="914">
        <v>0</v>
      </c>
      <c r="N47" s="916">
        <f>SUM(C47:M47)</f>
        <v>0</v>
      </c>
      <c r="O47" s="922">
        <v>0</v>
      </c>
      <c r="P47" s="916">
        <f t="shared" ref="P47:P48" si="14">N47+O47</f>
        <v>0</v>
      </c>
    </row>
    <row r="48" spans="1:16" ht="14.45" thickBot="1">
      <c r="A48" s="191" t="s">
        <v>288</v>
      </c>
      <c r="B48" s="145" t="s">
        <v>289</v>
      </c>
      <c r="C48" s="2324">
        <v>0</v>
      </c>
      <c r="D48" s="2324">
        <v>0</v>
      </c>
      <c r="E48" s="2347">
        <v>0</v>
      </c>
      <c r="F48" s="914">
        <v>0</v>
      </c>
      <c r="G48" s="2360">
        <v>0</v>
      </c>
      <c r="H48" s="2324">
        <v>0</v>
      </c>
      <c r="I48" s="2324">
        <v>0</v>
      </c>
      <c r="J48" s="915">
        <v>0</v>
      </c>
      <c r="K48" s="2339">
        <f>'FS-Block Grant Break-Out C-2a.1'!K48</f>
        <v>0</v>
      </c>
      <c r="L48" s="2324">
        <v>0</v>
      </c>
      <c r="M48" s="914">
        <v>0</v>
      </c>
      <c r="N48" s="916">
        <f>SUM(C48:M48)</f>
        <v>0</v>
      </c>
      <c r="O48" s="922">
        <v>0</v>
      </c>
      <c r="P48" s="916">
        <f t="shared" si="14"/>
        <v>0</v>
      </c>
    </row>
    <row r="49" spans="1:16" ht="14.45" thickBot="1">
      <c r="A49" s="401">
        <v>60599</v>
      </c>
      <c r="B49" s="195" t="s">
        <v>290</v>
      </c>
      <c r="C49" s="2325">
        <f t="shared" ref="C49:P49" si="15">SUM(C46:C48)</f>
        <v>0</v>
      </c>
      <c r="D49" s="2325">
        <f t="shared" si="15"/>
        <v>0</v>
      </c>
      <c r="E49" s="2348">
        <f t="shared" si="15"/>
        <v>0</v>
      </c>
      <c r="F49" s="917">
        <f t="shared" si="15"/>
        <v>0</v>
      </c>
      <c r="G49" s="2335">
        <f t="shared" si="15"/>
        <v>0</v>
      </c>
      <c r="H49" s="2325">
        <f t="shared" si="15"/>
        <v>0</v>
      </c>
      <c r="I49" s="2325">
        <f>SUM(I46:I48)</f>
        <v>0</v>
      </c>
      <c r="J49" s="923">
        <f t="shared" si="15"/>
        <v>0</v>
      </c>
      <c r="K49" s="2325">
        <f t="shared" si="15"/>
        <v>0</v>
      </c>
      <c r="L49" s="2325">
        <f t="shared" si="15"/>
        <v>0</v>
      </c>
      <c r="M49" s="917">
        <f t="shared" si="15"/>
        <v>0</v>
      </c>
      <c r="N49" s="918">
        <f t="shared" si="15"/>
        <v>0</v>
      </c>
      <c r="O49" s="917">
        <f t="shared" si="15"/>
        <v>0</v>
      </c>
      <c r="P49" s="918">
        <f t="shared" si="15"/>
        <v>0</v>
      </c>
    </row>
    <row r="50" spans="1:16">
      <c r="A50" s="191"/>
      <c r="B50" s="487" t="s">
        <v>291</v>
      </c>
      <c r="C50" s="2326"/>
      <c r="D50" s="2326"/>
      <c r="E50" s="2349"/>
      <c r="F50" s="919"/>
      <c r="G50" s="2333"/>
      <c r="H50" s="2326"/>
      <c r="I50" s="2326"/>
      <c r="J50" s="920"/>
      <c r="K50" s="2326"/>
      <c r="L50" s="2326"/>
      <c r="M50" s="919"/>
      <c r="N50" s="921"/>
      <c r="O50" s="919"/>
      <c r="P50" s="921"/>
    </row>
    <row r="51" spans="1:16">
      <c r="A51" s="191" t="s">
        <v>292</v>
      </c>
      <c r="B51" s="145" t="s">
        <v>293</v>
      </c>
      <c r="C51" s="2327">
        <v>0</v>
      </c>
      <c r="D51" s="2327">
        <v>0</v>
      </c>
      <c r="E51" s="2350">
        <v>0</v>
      </c>
      <c r="F51" s="925">
        <v>0</v>
      </c>
      <c r="G51" s="2362">
        <v>0</v>
      </c>
      <c r="H51" s="2327">
        <v>0</v>
      </c>
      <c r="I51" s="2327">
        <v>0</v>
      </c>
      <c r="J51" s="926">
        <v>0</v>
      </c>
      <c r="K51" s="2339">
        <f>'FS-Block Grant Break-Out C-2a.1'!K51</f>
        <v>0</v>
      </c>
      <c r="L51" s="2327">
        <v>0</v>
      </c>
      <c r="M51" s="925">
        <v>0</v>
      </c>
      <c r="N51" s="916">
        <f>SUM(C51:M51)</f>
        <v>0</v>
      </c>
      <c r="O51" s="925">
        <v>0</v>
      </c>
      <c r="P51" s="916">
        <f>N51+O51</f>
        <v>0</v>
      </c>
    </row>
    <row r="52" spans="1:16" ht="15.6" customHeight="1">
      <c r="A52" s="191" t="s">
        <v>294</v>
      </c>
      <c r="B52" s="145" t="s">
        <v>295</v>
      </c>
      <c r="C52" s="2328">
        <v>0</v>
      </c>
      <c r="D52" s="2328">
        <v>0</v>
      </c>
      <c r="E52" s="2351">
        <v>0</v>
      </c>
      <c r="F52" s="922">
        <v>0</v>
      </c>
      <c r="G52" s="2334">
        <v>0</v>
      </c>
      <c r="H52" s="2328">
        <v>0</v>
      </c>
      <c r="I52" s="2328">
        <v>0</v>
      </c>
      <c r="J52" s="927">
        <v>0</v>
      </c>
      <c r="K52" s="2339">
        <f>'FS-Block Grant Break-Out C-2a.1'!K52</f>
        <v>0</v>
      </c>
      <c r="L52" s="2328">
        <v>0</v>
      </c>
      <c r="M52" s="922">
        <v>0</v>
      </c>
      <c r="N52" s="916">
        <f t="shared" ref="N52:N53" si="16">SUM(C52:M52)</f>
        <v>0</v>
      </c>
      <c r="O52" s="922">
        <v>0</v>
      </c>
      <c r="P52" s="916">
        <f t="shared" ref="P52" si="17">N52+O52</f>
        <v>0</v>
      </c>
    </row>
    <row r="53" spans="1:16" ht="15.6" customHeight="1">
      <c r="A53" s="191" t="s">
        <v>296</v>
      </c>
      <c r="B53" s="145" t="s">
        <v>297</v>
      </c>
      <c r="C53" s="2328">
        <v>0</v>
      </c>
      <c r="D53" s="2328">
        <v>0</v>
      </c>
      <c r="E53" s="2351">
        <v>0</v>
      </c>
      <c r="F53" s="922">
        <v>0</v>
      </c>
      <c r="G53" s="2334">
        <v>0</v>
      </c>
      <c r="H53" s="2328">
        <v>0</v>
      </c>
      <c r="I53" s="2328">
        <v>0</v>
      </c>
      <c r="J53" s="927">
        <v>0</v>
      </c>
      <c r="K53" s="2339">
        <f>'FS-Block Grant Break-Out C-2a.1'!K53</f>
        <v>0</v>
      </c>
      <c r="L53" s="2328">
        <v>0</v>
      </c>
      <c r="M53" s="922">
        <v>0</v>
      </c>
      <c r="N53" s="916">
        <f t="shared" si="16"/>
        <v>0</v>
      </c>
      <c r="O53" s="922">
        <v>0</v>
      </c>
      <c r="P53" s="916">
        <f>N53+O53</f>
        <v>0</v>
      </c>
    </row>
    <row r="54" spans="1:16" ht="15.6" customHeight="1" thickBot="1">
      <c r="A54" s="191" t="s">
        <v>298</v>
      </c>
      <c r="B54" s="145" t="s">
        <v>299</v>
      </c>
      <c r="C54" s="2324">
        <v>0</v>
      </c>
      <c r="D54" s="2324">
        <v>0</v>
      </c>
      <c r="E54" s="2347">
        <v>0</v>
      </c>
      <c r="F54" s="914">
        <v>0</v>
      </c>
      <c r="G54" s="2360">
        <v>0</v>
      </c>
      <c r="H54" s="2324">
        <v>0</v>
      </c>
      <c r="I54" s="2324">
        <v>0</v>
      </c>
      <c r="J54" s="915">
        <v>0</v>
      </c>
      <c r="K54" s="2339">
        <f>'FS-Block Grant Break-Out C-2a.1'!K54</f>
        <v>0</v>
      </c>
      <c r="L54" s="2324">
        <v>0</v>
      </c>
      <c r="M54" s="914">
        <v>0</v>
      </c>
      <c r="N54" s="916">
        <f>SUM(C54:M54)</f>
        <v>0</v>
      </c>
      <c r="O54" s="922">
        <v>0</v>
      </c>
      <c r="P54" s="916">
        <f t="shared" ref="P54" si="18">N54+O54</f>
        <v>0</v>
      </c>
    </row>
    <row r="55" spans="1:16" ht="14.45" thickBot="1">
      <c r="A55" s="401">
        <v>60699</v>
      </c>
      <c r="B55" s="195" t="s">
        <v>300</v>
      </c>
      <c r="C55" s="2325">
        <f>SUM(C51:C54)</f>
        <v>0</v>
      </c>
      <c r="D55" s="2325">
        <f t="shared" ref="D55:P55" si="19">SUM(D51:D54)</f>
        <v>0</v>
      </c>
      <c r="E55" s="2348">
        <f t="shared" si="19"/>
        <v>0</v>
      </c>
      <c r="F55" s="917">
        <f t="shared" si="19"/>
        <v>0</v>
      </c>
      <c r="G55" s="2335">
        <f t="shared" si="19"/>
        <v>0</v>
      </c>
      <c r="H55" s="2325">
        <f t="shared" si="19"/>
        <v>0</v>
      </c>
      <c r="I55" s="2325">
        <f t="shared" si="19"/>
        <v>0</v>
      </c>
      <c r="J55" s="923">
        <f t="shared" si="19"/>
        <v>0</v>
      </c>
      <c r="K55" s="2325">
        <f t="shared" si="19"/>
        <v>0</v>
      </c>
      <c r="L55" s="2325">
        <f t="shared" si="19"/>
        <v>0</v>
      </c>
      <c r="M55" s="917">
        <f t="shared" si="19"/>
        <v>0</v>
      </c>
      <c r="N55" s="918">
        <f t="shared" si="19"/>
        <v>0</v>
      </c>
      <c r="O55" s="917">
        <f t="shared" si="19"/>
        <v>0</v>
      </c>
      <c r="P55" s="918">
        <f t="shared" si="19"/>
        <v>0</v>
      </c>
    </row>
    <row r="56" spans="1:16" ht="15.6" customHeight="1">
      <c r="A56" s="191"/>
      <c r="B56" s="487" t="s">
        <v>301</v>
      </c>
      <c r="C56" s="2326"/>
      <c r="D56" s="2326"/>
      <c r="E56" s="2349"/>
      <c r="F56" s="919"/>
      <c r="G56" s="2333"/>
      <c r="H56" s="2326"/>
      <c r="I56" s="2326"/>
      <c r="J56" s="920"/>
      <c r="K56" s="2326"/>
      <c r="L56" s="2326"/>
      <c r="M56" s="919"/>
      <c r="N56" s="921"/>
      <c r="O56" s="919"/>
      <c r="P56" s="921"/>
    </row>
    <row r="57" spans="1:16" ht="15.6" customHeight="1">
      <c r="A57" s="191" t="s">
        <v>302</v>
      </c>
      <c r="B57" s="235" t="s">
        <v>303</v>
      </c>
      <c r="C57" s="2324">
        <v>0</v>
      </c>
      <c r="D57" s="2324">
        <v>0</v>
      </c>
      <c r="E57" s="2347">
        <v>0</v>
      </c>
      <c r="F57" s="914">
        <v>0</v>
      </c>
      <c r="G57" s="2360">
        <v>0</v>
      </c>
      <c r="H57" s="2324">
        <v>0</v>
      </c>
      <c r="I57" s="2324">
        <v>0</v>
      </c>
      <c r="J57" s="915">
        <v>0</v>
      </c>
      <c r="K57" s="2339">
        <f>'FS-Block Grant Break-Out C-2a.1'!K57</f>
        <v>0</v>
      </c>
      <c r="L57" s="2324">
        <v>0</v>
      </c>
      <c r="M57" s="914">
        <v>0</v>
      </c>
      <c r="N57" s="916">
        <f>SUM(C57:M57)</f>
        <v>0</v>
      </c>
      <c r="O57" s="922">
        <v>0</v>
      </c>
      <c r="P57" s="916">
        <f>N57+O57</f>
        <v>0</v>
      </c>
    </row>
    <row r="58" spans="1:16" ht="14.45" thickBot="1">
      <c r="A58" s="191" t="s">
        <v>304</v>
      </c>
      <c r="B58" s="145" t="s">
        <v>305</v>
      </c>
      <c r="C58" s="2324">
        <v>0</v>
      </c>
      <c r="D58" s="2324">
        <v>0</v>
      </c>
      <c r="E58" s="2347">
        <v>0</v>
      </c>
      <c r="F58" s="914">
        <v>0</v>
      </c>
      <c r="G58" s="2360">
        <v>0</v>
      </c>
      <c r="H58" s="2324">
        <v>0</v>
      </c>
      <c r="I58" s="2324">
        <v>0</v>
      </c>
      <c r="J58" s="915">
        <v>0</v>
      </c>
      <c r="K58" s="2339">
        <f>'FS-Block Grant Break-Out C-2a.1'!K58</f>
        <v>0</v>
      </c>
      <c r="L58" s="2324">
        <v>0</v>
      </c>
      <c r="M58" s="914">
        <v>0</v>
      </c>
      <c r="N58" s="916">
        <f>SUM(C58:M58)</f>
        <v>0</v>
      </c>
      <c r="O58" s="922">
        <v>0</v>
      </c>
      <c r="P58" s="916">
        <f>N58+O58</f>
        <v>0</v>
      </c>
    </row>
    <row r="59" spans="1:16" ht="14.45" thickBot="1">
      <c r="A59" s="401">
        <v>60799</v>
      </c>
      <c r="B59" s="195" t="s">
        <v>438</v>
      </c>
      <c r="C59" s="2325">
        <f t="shared" ref="C59:P59" si="20">SUM(C57:C58)</f>
        <v>0</v>
      </c>
      <c r="D59" s="2325">
        <f t="shared" si="20"/>
        <v>0</v>
      </c>
      <c r="E59" s="2348">
        <f t="shared" si="20"/>
        <v>0</v>
      </c>
      <c r="F59" s="917">
        <f t="shared" si="20"/>
        <v>0</v>
      </c>
      <c r="G59" s="2335">
        <f t="shared" si="20"/>
        <v>0</v>
      </c>
      <c r="H59" s="2325">
        <f t="shared" si="20"/>
        <v>0</v>
      </c>
      <c r="I59" s="2325">
        <f t="shared" si="20"/>
        <v>0</v>
      </c>
      <c r="J59" s="923">
        <f t="shared" si="20"/>
        <v>0</v>
      </c>
      <c r="K59" s="2325">
        <f t="shared" si="20"/>
        <v>0</v>
      </c>
      <c r="L59" s="2325">
        <f t="shared" si="20"/>
        <v>0</v>
      </c>
      <c r="M59" s="917">
        <f t="shared" si="20"/>
        <v>0</v>
      </c>
      <c r="N59" s="918">
        <f t="shared" si="20"/>
        <v>0</v>
      </c>
      <c r="O59" s="917">
        <f t="shared" si="20"/>
        <v>0</v>
      </c>
      <c r="P59" s="918">
        <f t="shared" si="20"/>
        <v>0</v>
      </c>
    </row>
    <row r="60" spans="1:16">
      <c r="A60" s="191"/>
      <c r="B60" s="487" t="s">
        <v>307</v>
      </c>
      <c r="C60" s="2326"/>
      <c r="D60" s="2326"/>
      <c r="E60" s="2349"/>
      <c r="F60" s="919"/>
      <c r="G60" s="2333"/>
      <c r="H60" s="2326"/>
      <c r="I60" s="2326"/>
      <c r="J60" s="920"/>
      <c r="K60" s="2326"/>
      <c r="L60" s="2326"/>
      <c r="M60" s="919"/>
      <c r="N60" s="921"/>
      <c r="O60" s="919"/>
      <c r="P60" s="921"/>
    </row>
    <row r="61" spans="1:16">
      <c r="A61" s="191" t="s">
        <v>308</v>
      </c>
      <c r="B61" s="145" t="s">
        <v>309</v>
      </c>
      <c r="C61" s="2324">
        <v>0</v>
      </c>
      <c r="D61" s="2324">
        <v>0</v>
      </c>
      <c r="E61" s="2347">
        <v>0</v>
      </c>
      <c r="F61" s="914">
        <v>0</v>
      </c>
      <c r="G61" s="2360">
        <v>0</v>
      </c>
      <c r="H61" s="2324">
        <v>0</v>
      </c>
      <c r="I61" s="2324">
        <v>0</v>
      </c>
      <c r="J61" s="915">
        <v>0</v>
      </c>
      <c r="K61" s="2339">
        <f>'FS-Block Grant Break-Out C-2a.1'!K61</f>
        <v>0</v>
      </c>
      <c r="L61" s="2324">
        <v>0</v>
      </c>
      <c r="M61" s="914">
        <v>0</v>
      </c>
      <c r="N61" s="916">
        <f>SUM(C61:M61)</f>
        <v>0</v>
      </c>
      <c r="O61" s="922">
        <v>0</v>
      </c>
      <c r="P61" s="916">
        <f>N61+O61</f>
        <v>0</v>
      </c>
    </row>
    <row r="62" spans="1:16">
      <c r="A62" s="191" t="s">
        <v>310</v>
      </c>
      <c r="B62" s="145" t="s">
        <v>311</v>
      </c>
      <c r="C62" s="2324">
        <v>0</v>
      </c>
      <c r="D62" s="2324">
        <v>0</v>
      </c>
      <c r="E62" s="2347">
        <v>0</v>
      </c>
      <c r="F62" s="914">
        <v>0</v>
      </c>
      <c r="G62" s="2360">
        <v>0</v>
      </c>
      <c r="H62" s="2324">
        <v>0</v>
      </c>
      <c r="I62" s="2324">
        <v>0</v>
      </c>
      <c r="J62" s="915">
        <v>0</v>
      </c>
      <c r="K62" s="2339">
        <f>'FS-Block Grant Break-Out C-2a.1'!K62</f>
        <v>0</v>
      </c>
      <c r="L62" s="2324">
        <v>0</v>
      </c>
      <c r="M62" s="914">
        <v>0</v>
      </c>
      <c r="N62" s="916">
        <f>SUM(C62:M62)</f>
        <v>0</v>
      </c>
      <c r="O62" s="922">
        <v>0</v>
      </c>
      <c r="P62" s="916">
        <f t="shared" ref="P62:P63" si="21">N62+O62</f>
        <v>0</v>
      </c>
    </row>
    <row r="63" spans="1:16" ht="14.45" thickBot="1">
      <c r="A63" s="191" t="s">
        <v>312</v>
      </c>
      <c r="B63" s="145" t="s">
        <v>313</v>
      </c>
      <c r="C63" s="2324">
        <v>0</v>
      </c>
      <c r="D63" s="2324">
        <v>0</v>
      </c>
      <c r="E63" s="2347">
        <v>0</v>
      </c>
      <c r="F63" s="914">
        <v>0</v>
      </c>
      <c r="G63" s="2360">
        <v>0</v>
      </c>
      <c r="H63" s="2324">
        <v>0</v>
      </c>
      <c r="I63" s="2324">
        <v>0</v>
      </c>
      <c r="J63" s="915">
        <v>0</v>
      </c>
      <c r="K63" s="2339">
        <f>'FS-Block Grant Break-Out C-2a.1'!K63</f>
        <v>0</v>
      </c>
      <c r="L63" s="2324">
        <v>0</v>
      </c>
      <c r="M63" s="914">
        <v>0</v>
      </c>
      <c r="N63" s="916">
        <f>SUM(C63:M63)</f>
        <v>0</v>
      </c>
      <c r="O63" s="922">
        <v>0</v>
      </c>
      <c r="P63" s="916">
        <f t="shared" si="21"/>
        <v>0</v>
      </c>
    </row>
    <row r="64" spans="1:16" ht="14.45" thickBot="1">
      <c r="A64" s="401">
        <v>60899</v>
      </c>
      <c r="B64" s="195" t="s">
        <v>314</v>
      </c>
      <c r="C64" s="2325">
        <f t="shared" ref="C64:P64" si="22">SUM(C61:C63)</f>
        <v>0</v>
      </c>
      <c r="D64" s="2325">
        <f t="shared" si="22"/>
        <v>0</v>
      </c>
      <c r="E64" s="2348">
        <f t="shared" si="22"/>
        <v>0</v>
      </c>
      <c r="F64" s="917">
        <f t="shared" si="22"/>
        <v>0</v>
      </c>
      <c r="G64" s="2335">
        <f t="shared" si="22"/>
        <v>0</v>
      </c>
      <c r="H64" s="2325">
        <f t="shared" si="22"/>
        <v>0</v>
      </c>
      <c r="I64" s="2325">
        <f>SUM(I61:I63)</f>
        <v>0</v>
      </c>
      <c r="J64" s="923">
        <f t="shared" si="22"/>
        <v>0</v>
      </c>
      <c r="K64" s="2325">
        <f t="shared" si="22"/>
        <v>0</v>
      </c>
      <c r="L64" s="2325">
        <f t="shared" si="22"/>
        <v>0</v>
      </c>
      <c r="M64" s="917">
        <f t="shared" si="22"/>
        <v>0</v>
      </c>
      <c r="N64" s="918">
        <f t="shared" si="22"/>
        <v>0</v>
      </c>
      <c r="O64" s="917">
        <f t="shared" si="22"/>
        <v>0</v>
      </c>
      <c r="P64" s="918">
        <f t="shared" si="22"/>
        <v>0</v>
      </c>
    </row>
    <row r="65" spans="1:16">
      <c r="A65" s="191"/>
      <c r="B65" s="487" t="s">
        <v>439</v>
      </c>
      <c r="C65" s="2326"/>
      <c r="D65" s="2326"/>
      <c r="E65" s="2349"/>
      <c r="F65" s="919"/>
      <c r="G65" s="2333"/>
      <c r="H65" s="2326"/>
      <c r="I65" s="2326"/>
      <c r="J65" s="920"/>
      <c r="K65" s="2326"/>
      <c r="L65" s="2326"/>
      <c r="M65" s="919"/>
      <c r="N65" s="928"/>
      <c r="O65" s="919"/>
      <c r="P65" s="921"/>
    </row>
    <row r="66" spans="1:16" ht="14.45" thickBot="1">
      <c r="A66" s="191" t="s">
        <v>440</v>
      </c>
      <c r="B66" s="145" t="s">
        <v>441</v>
      </c>
      <c r="C66" s="2324">
        <v>0</v>
      </c>
      <c r="D66" s="2324">
        <v>0</v>
      </c>
      <c r="E66" s="2347">
        <v>0</v>
      </c>
      <c r="F66" s="914">
        <v>0</v>
      </c>
      <c r="G66" s="2360">
        <v>0</v>
      </c>
      <c r="H66" s="2324">
        <v>0</v>
      </c>
      <c r="I66" s="2324">
        <v>0</v>
      </c>
      <c r="J66" s="915">
        <v>0</v>
      </c>
      <c r="K66" s="2339">
        <f>'FS-Block Grant Break-Out C-2a.1'!K66</f>
        <v>0</v>
      </c>
      <c r="L66" s="2324">
        <v>0</v>
      </c>
      <c r="M66" s="914">
        <v>0</v>
      </c>
      <c r="N66" s="929">
        <f>SUM(C66:M66)</f>
        <v>0</v>
      </c>
      <c r="O66" s="922">
        <v>0</v>
      </c>
      <c r="P66" s="916">
        <f>N66+O66</f>
        <v>0</v>
      </c>
    </row>
    <row r="67" spans="1:16" ht="14.45" thickBot="1">
      <c r="A67" s="401">
        <v>60999</v>
      </c>
      <c r="B67" s="195" t="s">
        <v>442</v>
      </c>
      <c r="C67" s="2325">
        <f t="shared" ref="C67:P67" si="23">SUM(C66:C66)</f>
        <v>0</v>
      </c>
      <c r="D67" s="2325">
        <f t="shared" si="23"/>
        <v>0</v>
      </c>
      <c r="E67" s="2348">
        <f t="shared" si="23"/>
        <v>0</v>
      </c>
      <c r="F67" s="917">
        <f t="shared" si="23"/>
        <v>0</v>
      </c>
      <c r="G67" s="2335">
        <f t="shared" si="23"/>
        <v>0</v>
      </c>
      <c r="H67" s="2325">
        <f t="shared" si="23"/>
        <v>0</v>
      </c>
      <c r="I67" s="2325">
        <f t="shared" si="23"/>
        <v>0</v>
      </c>
      <c r="J67" s="923">
        <f t="shared" si="23"/>
        <v>0</v>
      </c>
      <c r="K67" s="2325">
        <f t="shared" si="23"/>
        <v>0</v>
      </c>
      <c r="L67" s="2325">
        <f t="shared" si="23"/>
        <v>0</v>
      </c>
      <c r="M67" s="917">
        <f t="shared" si="23"/>
        <v>0</v>
      </c>
      <c r="N67" s="918">
        <f t="shared" si="23"/>
        <v>0</v>
      </c>
      <c r="O67" s="917">
        <f t="shared" si="23"/>
        <v>0</v>
      </c>
      <c r="P67" s="918">
        <f t="shared" si="23"/>
        <v>0</v>
      </c>
    </row>
    <row r="68" spans="1:16">
      <c r="A68" s="191"/>
      <c r="B68" s="487" t="s">
        <v>443</v>
      </c>
      <c r="C68" s="2326"/>
      <c r="D68" s="2326"/>
      <c r="E68" s="2349"/>
      <c r="F68" s="919"/>
      <c r="G68" s="2333"/>
      <c r="H68" s="2326"/>
      <c r="I68" s="2326"/>
      <c r="J68" s="920"/>
      <c r="K68" s="2326"/>
      <c r="L68" s="2326"/>
      <c r="M68" s="919"/>
      <c r="N68" s="928"/>
      <c r="O68" s="919"/>
      <c r="P68" s="921"/>
    </row>
    <row r="69" spans="1:16" ht="14.45" thickBot="1">
      <c r="A69" s="191" t="s">
        <v>315</v>
      </c>
      <c r="B69" s="145" t="s">
        <v>444</v>
      </c>
      <c r="C69" s="2324">
        <v>0</v>
      </c>
      <c r="D69" s="2324">
        <v>0</v>
      </c>
      <c r="E69" s="2347">
        <v>0</v>
      </c>
      <c r="F69" s="914">
        <v>0</v>
      </c>
      <c r="G69" s="2360">
        <v>0</v>
      </c>
      <c r="H69" s="2324">
        <v>0</v>
      </c>
      <c r="I69" s="2324">
        <v>0</v>
      </c>
      <c r="J69" s="915">
        <v>0</v>
      </c>
      <c r="K69" s="2339">
        <f>'FS-Block Grant Break-Out C-2a.1'!K69</f>
        <v>0</v>
      </c>
      <c r="L69" s="2324">
        <v>0</v>
      </c>
      <c r="M69" s="914">
        <v>0</v>
      </c>
      <c r="N69" s="929">
        <f>SUM(C69:M69)</f>
        <v>0</v>
      </c>
      <c r="O69" s="922">
        <v>0</v>
      </c>
      <c r="P69" s="916">
        <f>N69+O69</f>
        <v>0</v>
      </c>
    </row>
    <row r="70" spans="1:16" ht="14.45" thickBot="1">
      <c r="A70" s="401">
        <v>61099</v>
      </c>
      <c r="B70" s="195" t="s">
        <v>317</v>
      </c>
      <c r="C70" s="2325">
        <f t="shared" ref="C70:P70" si="24">SUM(C69:C69)</f>
        <v>0</v>
      </c>
      <c r="D70" s="2325">
        <f t="shared" si="24"/>
        <v>0</v>
      </c>
      <c r="E70" s="2348">
        <f t="shared" si="24"/>
        <v>0</v>
      </c>
      <c r="F70" s="917">
        <f t="shared" si="24"/>
        <v>0</v>
      </c>
      <c r="G70" s="2335">
        <f t="shared" si="24"/>
        <v>0</v>
      </c>
      <c r="H70" s="2325">
        <f t="shared" si="24"/>
        <v>0</v>
      </c>
      <c r="I70" s="2325">
        <f t="shared" si="24"/>
        <v>0</v>
      </c>
      <c r="J70" s="923">
        <f t="shared" si="24"/>
        <v>0</v>
      </c>
      <c r="K70" s="2325">
        <f t="shared" si="24"/>
        <v>0</v>
      </c>
      <c r="L70" s="2325">
        <f t="shared" si="24"/>
        <v>0</v>
      </c>
      <c r="M70" s="917">
        <f t="shared" si="24"/>
        <v>0</v>
      </c>
      <c r="N70" s="918">
        <f t="shared" si="24"/>
        <v>0</v>
      </c>
      <c r="O70" s="917">
        <f t="shared" si="24"/>
        <v>0</v>
      </c>
      <c r="P70" s="918">
        <f t="shared" si="24"/>
        <v>0</v>
      </c>
    </row>
    <row r="71" spans="1:16">
      <c r="A71" s="191" t="s">
        <v>318</v>
      </c>
      <c r="B71" s="145" t="s">
        <v>319</v>
      </c>
      <c r="C71" s="2328">
        <v>0</v>
      </c>
      <c r="D71" s="2328">
        <v>0</v>
      </c>
      <c r="E71" s="2351">
        <v>0</v>
      </c>
      <c r="F71" s="922">
        <v>0</v>
      </c>
      <c r="G71" s="2334">
        <v>0</v>
      </c>
      <c r="H71" s="2328">
        <v>0</v>
      </c>
      <c r="I71" s="2328">
        <v>0</v>
      </c>
      <c r="J71" s="927">
        <v>0</v>
      </c>
      <c r="K71" s="2339">
        <f>'FS-Block Grant Break-Out C-2a.1'!K71</f>
        <v>0</v>
      </c>
      <c r="L71" s="2328">
        <v>0</v>
      </c>
      <c r="M71" s="922">
        <v>0</v>
      </c>
      <c r="N71" s="929">
        <f>SUM(C71:M71)</f>
        <v>0</v>
      </c>
      <c r="O71" s="922">
        <v>0</v>
      </c>
      <c r="P71" s="916">
        <f>N71+O71</f>
        <v>0</v>
      </c>
    </row>
    <row r="72" spans="1:16">
      <c r="A72" s="191" t="s">
        <v>320</v>
      </c>
      <c r="B72" s="145" t="s">
        <v>897</v>
      </c>
      <c r="C72" s="2324">
        <v>0</v>
      </c>
      <c r="D72" s="2324">
        <v>0</v>
      </c>
      <c r="E72" s="2347">
        <v>0</v>
      </c>
      <c r="F72" s="914">
        <v>0</v>
      </c>
      <c r="G72" s="2360">
        <v>0</v>
      </c>
      <c r="H72" s="2324">
        <v>0</v>
      </c>
      <c r="I72" s="2324">
        <v>0</v>
      </c>
      <c r="J72" s="915">
        <v>0</v>
      </c>
      <c r="K72" s="2339">
        <f>'FS-Block Grant Break-Out C-2a.1'!K72</f>
        <v>0</v>
      </c>
      <c r="L72" s="2324">
        <v>0</v>
      </c>
      <c r="M72" s="914">
        <v>0</v>
      </c>
      <c r="N72" s="929">
        <f>SUM(C72:M72)</f>
        <v>0</v>
      </c>
      <c r="O72" s="922">
        <v>0</v>
      </c>
      <c r="P72" s="916">
        <f t="shared" ref="P72:P73" si="25">N72+O72</f>
        <v>0</v>
      </c>
    </row>
    <row r="73" spans="1:16" ht="14.45" thickBot="1">
      <c r="A73" s="191" t="s">
        <v>322</v>
      </c>
      <c r="B73" s="145" t="s">
        <v>323</v>
      </c>
      <c r="C73" s="2324">
        <v>0</v>
      </c>
      <c r="D73" s="2324">
        <v>0</v>
      </c>
      <c r="E73" s="2347">
        <v>0</v>
      </c>
      <c r="F73" s="914">
        <v>0</v>
      </c>
      <c r="G73" s="2360">
        <v>0</v>
      </c>
      <c r="H73" s="2324">
        <v>0</v>
      </c>
      <c r="I73" s="2324">
        <v>0</v>
      </c>
      <c r="J73" s="915">
        <v>0</v>
      </c>
      <c r="K73" s="2339">
        <f>'FS-Block Grant Break-Out C-2a.1'!K73</f>
        <v>0</v>
      </c>
      <c r="L73" s="2324">
        <v>0</v>
      </c>
      <c r="M73" s="914">
        <v>0</v>
      </c>
      <c r="N73" s="929">
        <f>SUM(C73:M73)</f>
        <v>0</v>
      </c>
      <c r="O73" s="922">
        <v>0</v>
      </c>
      <c r="P73" s="916">
        <f t="shared" si="25"/>
        <v>0</v>
      </c>
    </row>
    <row r="74" spans="1:16" ht="14.45" thickBot="1">
      <c r="A74" s="401">
        <v>61299</v>
      </c>
      <c r="B74" s="195" t="s">
        <v>446</v>
      </c>
      <c r="C74" s="2325">
        <f t="shared" ref="C74:P74" si="26">SUM(C21+C27+C33+C44+C49+C55+C59+C64+C67+C70+C71+C72+C73)</f>
        <v>0</v>
      </c>
      <c r="D74" s="2325">
        <f t="shared" si="26"/>
        <v>0</v>
      </c>
      <c r="E74" s="2348">
        <f t="shared" si="26"/>
        <v>0</v>
      </c>
      <c r="F74" s="917">
        <f t="shared" si="26"/>
        <v>0</v>
      </c>
      <c r="G74" s="2335">
        <f t="shared" si="26"/>
        <v>0</v>
      </c>
      <c r="H74" s="2325">
        <f t="shared" si="26"/>
        <v>0</v>
      </c>
      <c r="I74" s="2325">
        <f t="shared" si="26"/>
        <v>0</v>
      </c>
      <c r="J74" s="923">
        <f t="shared" si="26"/>
        <v>0</v>
      </c>
      <c r="K74" s="2325">
        <f t="shared" si="26"/>
        <v>0</v>
      </c>
      <c r="L74" s="2325">
        <f t="shared" si="26"/>
        <v>0</v>
      </c>
      <c r="M74" s="917">
        <f t="shared" si="26"/>
        <v>0</v>
      </c>
      <c r="N74" s="918">
        <f t="shared" si="26"/>
        <v>0</v>
      </c>
      <c r="O74" s="917">
        <f t="shared" si="26"/>
        <v>0</v>
      </c>
      <c r="P74" s="918">
        <f t="shared" si="26"/>
        <v>0</v>
      </c>
    </row>
    <row r="75" spans="1:16" ht="14.45" thickBot="1">
      <c r="A75" s="191" t="s">
        <v>447</v>
      </c>
      <c r="B75" s="145" t="s">
        <v>837</v>
      </c>
      <c r="C75" s="2324">
        <v>0</v>
      </c>
      <c r="D75" s="2324">
        <v>0</v>
      </c>
      <c r="E75" s="2347">
        <v>0</v>
      </c>
      <c r="F75" s="914">
        <v>0</v>
      </c>
      <c r="G75" s="2360">
        <v>0</v>
      </c>
      <c r="H75" s="2324">
        <v>0</v>
      </c>
      <c r="I75" s="2324">
        <v>0</v>
      </c>
      <c r="J75" s="915">
        <v>0</v>
      </c>
      <c r="K75" s="2339">
        <f>'FS-Block Grant Break-Out C-2a.1'!K75</f>
        <v>0</v>
      </c>
      <c r="L75" s="2324">
        <v>0</v>
      </c>
      <c r="M75" s="914">
        <v>0</v>
      </c>
      <c r="N75" s="929">
        <f>SUM(C75:M75)</f>
        <v>0</v>
      </c>
      <c r="O75" s="914">
        <v>0</v>
      </c>
      <c r="P75" s="916">
        <f>N75+O75</f>
        <v>0</v>
      </c>
    </row>
    <row r="76" spans="1:16" ht="14.45" thickBot="1">
      <c r="A76" s="401">
        <v>69998</v>
      </c>
      <c r="B76" s="195" t="s">
        <v>449</v>
      </c>
      <c r="C76" s="2325">
        <f t="shared" ref="C76:P76" si="27">SUM(C74+C75)</f>
        <v>0</v>
      </c>
      <c r="D76" s="2325">
        <f t="shared" si="27"/>
        <v>0</v>
      </c>
      <c r="E76" s="2348">
        <f t="shared" si="27"/>
        <v>0</v>
      </c>
      <c r="F76" s="917">
        <f t="shared" si="27"/>
        <v>0</v>
      </c>
      <c r="G76" s="2335">
        <f t="shared" si="27"/>
        <v>0</v>
      </c>
      <c r="H76" s="2325">
        <f t="shared" si="27"/>
        <v>0</v>
      </c>
      <c r="I76" s="2325">
        <f>SUM(I74+I75)</f>
        <v>0</v>
      </c>
      <c r="J76" s="923">
        <f t="shared" si="27"/>
        <v>0</v>
      </c>
      <c r="K76" s="2325">
        <f t="shared" si="27"/>
        <v>0</v>
      </c>
      <c r="L76" s="2325">
        <f t="shared" si="27"/>
        <v>0</v>
      </c>
      <c r="M76" s="917">
        <f t="shared" si="27"/>
        <v>0</v>
      </c>
      <c r="N76" s="918">
        <f t="shared" si="27"/>
        <v>0</v>
      </c>
      <c r="O76" s="917">
        <f t="shared" si="27"/>
        <v>0</v>
      </c>
      <c r="P76" s="918">
        <f t="shared" si="27"/>
        <v>0</v>
      </c>
    </row>
    <row r="77" spans="1:16">
      <c r="A77" s="237"/>
      <c r="B77" s="487" t="s">
        <v>326</v>
      </c>
      <c r="C77" s="2329"/>
      <c r="D77" s="2329"/>
      <c r="E77" s="2352"/>
      <c r="F77" s="930"/>
      <c r="G77" s="2363"/>
      <c r="H77" s="2329"/>
      <c r="I77" s="2329"/>
      <c r="J77" s="931"/>
      <c r="K77" s="2329"/>
      <c r="L77" s="2329"/>
      <c r="M77" s="930"/>
      <c r="N77" s="932"/>
      <c r="O77" s="930"/>
      <c r="P77" s="933"/>
    </row>
    <row r="78" spans="1:16">
      <c r="A78" s="191" t="s">
        <v>327</v>
      </c>
      <c r="B78" s="145" t="s">
        <v>328</v>
      </c>
      <c r="C78" s="2324">
        <v>0</v>
      </c>
      <c r="D78" s="2324">
        <v>0</v>
      </c>
      <c r="E78" s="2347">
        <v>0</v>
      </c>
      <c r="F78" s="914">
        <v>0</v>
      </c>
      <c r="G78" s="2360">
        <v>0</v>
      </c>
      <c r="H78" s="2324">
        <v>0</v>
      </c>
      <c r="I78" s="2324">
        <v>0</v>
      </c>
      <c r="J78" s="915">
        <v>0</v>
      </c>
      <c r="K78" s="2339">
        <f>'FS-Block Grant Break-Out C-2a.1'!K78</f>
        <v>0</v>
      </c>
      <c r="L78" s="2324">
        <v>0</v>
      </c>
      <c r="M78" s="914">
        <v>0</v>
      </c>
      <c r="N78" s="929">
        <f>SUM(C78:M78)</f>
        <v>0</v>
      </c>
      <c r="O78" s="922">
        <v>0</v>
      </c>
      <c r="P78" s="916">
        <f>N78+O78</f>
        <v>0</v>
      </c>
    </row>
    <row r="79" spans="1:16">
      <c r="A79" s="191" t="s">
        <v>329</v>
      </c>
      <c r="B79" s="145" t="s">
        <v>330</v>
      </c>
      <c r="C79" s="2324">
        <v>0</v>
      </c>
      <c r="D79" s="2324">
        <v>0</v>
      </c>
      <c r="E79" s="2347">
        <v>0</v>
      </c>
      <c r="F79" s="914">
        <v>0</v>
      </c>
      <c r="G79" s="2360">
        <v>0</v>
      </c>
      <c r="H79" s="2324">
        <v>0</v>
      </c>
      <c r="I79" s="2324">
        <v>0</v>
      </c>
      <c r="J79" s="915">
        <v>0</v>
      </c>
      <c r="K79" s="2339">
        <f>'FS-Block Grant Break-Out C-2a.1'!K79</f>
        <v>0</v>
      </c>
      <c r="L79" s="2324">
        <v>0</v>
      </c>
      <c r="M79" s="914">
        <v>0</v>
      </c>
      <c r="N79" s="929">
        <f>SUM(C79:M79)</f>
        <v>0</v>
      </c>
      <c r="O79" s="922">
        <v>0</v>
      </c>
      <c r="P79" s="916">
        <f t="shared" ref="P79:P82" si="28">N79+O79</f>
        <v>0</v>
      </c>
    </row>
    <row r="80" spans="1:16">
      <c r="A80" s="191" t="s">
        <v>331</v>
      </c>
      <c r="B80" s="145" t="s">
        <v>450</v>
      </c>
      <c r="C80" s="2324">
        <v>0</v>
      </c>
      <c r="D80" s="2324">
        <v>0</v>
      </c>
      <c r="E80" s="2347">
        <v>0</v>
      </c>
      <c r="F80" s="914">
        <v>0</v>
      </c>
      <c r="G80" s="2360">
        <v>0</v>
      </c>
      <c r="H80" s="2324">
        <v>0</v>
      </c>
      <c r="I80" s="2324">
        <v>0</v>
      </c>
      <c r="J80" s="915">
        <v>0</v>
      </c>
      <c r="K80" s="2339">
        <f>'FS-Block Grant Break-Out C-2a.1'!K80</f>
        <v>0</v>
      </c>
      <c r="L80" s="2324">
        <v>0</v>
      </c>
      <c r="M80" s="914">
        <v>0</v>
      </c>
      <c r="N80" s="929">
        <f>SUM(C80:M80)</f>
        <v>0</v>
      </c>
      <c r="O80" s="922">
        <v>0</v>
      </c>
      <c r="P80" s="916">
        <f t="shared" si="28"/>
        <v>0</v>
      </c>
    </row>
    <row r="81" spans="1:16">
      <c r="A81" s="191" t="s">
        <v>333</v>
      </c>
      <c r="B81" s="145" t="s">
        <v>334</v>
      </c>
      <c r="C81" s="2324">
        <v>0</v>
      </c>
      <c r="D81" s="2324">
        <v>0</v>
      </c>
      <c r="E81" s="2347">
        <v>0</v>
      </c>
      <c r="F81" s="914">
        <v>0</v>
      </c>
      <c r="G81" s="2360">
        <v>0</v>
      </c>
      <c r="H81" s="2324">
        <v>0</v>
      </c>
      <c r="I81" s="2324">
        <v>0</v>
      </c>
      <c r="J81" s="915">
        <v>0</v>
      </c>
      <c r="K81" s="2339">
        <f>'FS-Block Grant Break-Out C-2a.1'!K81</f>
        <v>0</v>
      </c>
      <c r="L81" s="2324">
        <v>0</v>
      </c>
      <c r="M81" s="914">
        <v>0</v>
      </c>
      <c r="N81" s="929">
        <f>SUM(C81:M81)</f>
        <v>0</v>
      </c>
      <c r="O81" s="922">
        <v>0</v>
      </c>
      <c r="P81" s="916">
        <f t="shared" si="28"/>
        <v>0</v>
      </c>
    </row>
    <row r="82" spans="1:16" ht="14.45" thickBot="1">
      <c r="A82" s="191" t="s">
        <v>335</v>
      </c>
      <c r="B82" s="145" t="s">
        <v>336</v>
      </c>
      <c r="C82" s="2324">
        <v>0</v>
      </c>
      <c r="D82" s="2324">
        <v>0</v>
      </c>
      <c r="E82" s="2347">
        <v>0</v>
      </c>
      <c r="F82" s="914">
        <v>0</v>
      </c>
      <c r="G82" s="2360">
        <v>0</v>
      </c>
      <c r="H82" s="2324">
        <v>0</v>
      </c>
      <c r="I82" s="2324">
        <v>0</v>
      </c>
      <c r="J82" s="915">
        <v>0</v>
      </c>
      <c r="K82" s="2339">
        <f>'FS-Block Grant Break-Out C-2a.1'!K82</f>
        <v>0</v>
      </c>
      <c r="L82" s="2324">
        <v>0</v>
      </c>
      <c r="M82" s="914">
        <v>0</v>
      </c>
      <c r="N82" s="929">
        <f>SUM(C82:M82)</f>
        <v>0</v>
      </c>
      <c r="O82" s="922">
        <v>0</v>
      </c>
      <c r="P82" s="916">
        <f t="shared" si="28"/>
        <v>0</v>
      </c>
    </row>
    <row r="83" spans="1:16" ht="14.45" thickBot="1">
      <c r="A83" s="401">
        <v>85999</v>
      </c>
      <c r="B83" s="195" t="s">
        <v>898</v>
      </c>
      <c r="C83" s="2325">
        <f>SUM(C76+C78+C79+C80+C81+C82)</f>
        <v>0</v>
      </c>
      <c r="D83" s="2325">
        <f t="shared" ref="D83:P83" si="29">SUM(D76+D78+D79+D80+D81+D82)</f>
        <v>0</v>
      </c>
      <c r="E83" s="2348">
        <f t="shared" si="29"/>
        <v>0</v>
      </c>
      <c r="F83" s="917">
        <f t="shared" si="29"/>
        <v>0</v>
      </c>
      <c r="G83" s="2335">
        <f t="shared" si="29"/>
        <v>0</v>
      </c>
      <c r="H83" s="2325">
        <f t="shared" si="29"/>
        <v>0</v>
      </c>
      <c r="I83" s="2325">
        <f t="shared" si="29"/>
        <v>0</v>
      </c>
      <c r="J83" s="923">
        <f t="shared" si="29"/>
        <v>0</v>
      </c>
      <c r="K83" s="2325">
        <f t="shared" si="29"/>
        <v>0</v>
      </c>
      <c r="L83" s="2325">
        <f t="shared" si="29"/>
        <v>0</v>
      </c>
      <c r="M83" s="917">
        <f t="shared" si="29"/>
        <v>0</v>
      </c>
      <c r="N83" s="918">
        <f t="shared" si="29"/>
        <v>0</v>
      </c>
      <c r="O83" s="917">
        <f t="shared" si="29"/>
        <v>0</v>
      </c>
      <c r="P83" s="918">
        <f t="shared" si="29"/>
        <v>0</v>
      </c>
    </row>
    <row r="84" spans="1:16">
      <c r="A84" s="237"/>
      <c r="B84" s="487"/>
      <c r="C84" s="2329"/>
      <c r="D84" s="2329"/>
      <c r="E84" s="2352"/>
      <c r="F84" s="930"/>
      <c r="G84" s="2363"/>
      <c r="H84" s="2329"/>
      <c r="I84" s="2329"/>
      <c r="J84" s="931"/>
      <c r="K84" s="2329"/>
      <c r="L84" s="2329"/>
      <c r="M84" s="930"/>
      <c r="N84" s="932"/>
      <c r="O84" s="930"/>
      <c r="P84" s="933"/>
    </row>
    <row r="85" spans="1:16">
      <c r="A85" s="482"/>
      <c r="B85" s="487" t="s">
        <v>899</v>
      </c>
      <c r="C85" s="2326"/>
      <c r="D85" s="2326"/>
      <c r="E85" s="2349"/>
      <c r="F85" s="919"/>
      <c r="G85" s="2333"/>
      <c r="H85" s="2326"/>
      <c r="I85" s="2326"/>
      <c r="J85" s="920"/>
      <c r="K85" s="2326"/>
      <c r="L85" s="2326"/>
      <c r="M85" s="919"/>
      <c r="N85" s="928"/>
      <c r="O85" s="919"/>
      <c r="P85" s="921"/>
    </row>
    <row r="86" spans="1:16">
      <c r="A86" s="191" t="s">
        <v>339</v>
      </c>
      <c r="B86" s="145" t="s">
        <v>340</v>
      </c>
      <c r="C86" s="2324">
        <v>0</v>
      </c>
      <c r="D86" s="2324">
        <v>0</v>
      </c>
      <c r="E86" s="2347">
        <v>0</v>
      </c>
      <c r="F86" s="914">
        <v>0</v>
      </c>
      <c r="G86" s="2360">
        <v>0</v>
      </c>
      <c r="H86" s="2324">
        <v>0</v>
      </c>
      <c r="I86" s="2324">
        <v>0</v>
      </c>
      <c r="J86" s="915">
        <v>0</v>
      </c>
      <c r="K86" s="2339">
        <f>'FS-Block Grant Break-Out C-2a.1'!K86</f>
        <v>0</v>
      </c>
      <c r="L86" s="2324">
        <v>0</v>
      </c>
      <c r="M86" s="914">
        <v>0</v>
      </c>
      <c r="N86" s="929">
        <f t="shared" ref="N86:N105" si="30">SUM(C86:M86)</f>
        <v>0</v>
      </c>
      <c r="O86" s="922">
        <v>0</v>
      </c>
      <c r="P86" s="916">
        <f>N86+O86</f>
        <v>0</v>
      </c>
    </row>
    <row r="87" spans="1:16">
      <c r="A87" s="191" t="s">
        <v>341</v>
      </c>
      <c r="B87" s="145" t="s">
        <v>342</v>
      </c>
      <c r="C87" s="2324">
        <v>0</v>
      </c>
      <c r="D87" s="2324">
        <v>0</v>
      </c>
      <c r="E87" s="2347">
        <v>0</v>
      </c>
      <c r="F87" s="914">
        <v>0</v>
      </c>
      <c r="G87" s="2360">
        <v>0</v>
      </c>
      <c r="H87" s="2324">
        <v>0</v>
      </c>
      <c r="I87" s="2324">
        <v>0</v>
      </c>
      <c r="J87" s="915">
        <v>0</v>
      </c>
      <c r="K87" s="2339">
        <f>'FS-Block Grant Break-Out C-2a.1'!K87</f>
        <v>0</v>
      </c>
      <c r="L87" s="2324">
        <v>0</v>
      </c>
      <c r="M87" s="914">
        <v>0</v>
      </c>
      <c r="N87" s="929">
        <f t="shared" si="30"/>
        <v>0</v>
      </c>
      <c r="O87" s="922">
        <v>0</v>
      </c>
      <c r="P87" s="916">
        <f t="shared" ref="P87:P105" si="31">N87+O87</f>
        <v>0</v>
      </c>
    </row>
    <row r="88" spans="1:16">
      <c r="A88" s="191" t="s">
        <v>343</v>
      </c>
      <c r="B88" s="145" t="s">
        <v>453</v>
      </c>
      <c r="C88" s="2324">
        <v>0</v>
      </c>
      <c r="D88" s="2324">
        <v>0</v>
      </c>
      <c r="E88" s="2347">
        <v>0</v>
      </c>
      <c r="F88" s="914">
        <v>0</v>
      </c>
      <c r="G88" s="2360">
        <v>0</v>
      </c>
      <c r="H88" s="2324">
        <v>0</v>
      </c>
      <c r="I88" s="2324">
        <v>0</v>
      </c>
      <c r="J88" s="915">
        <v>0</v>
      </c>
      <c r="K88" s="2339">
        <f>'FS-Block Grant Break-Out C-2a.1'!K88</f>
        <v>0</v>
      </c>
      <c r="L88" s="2324">
        <v>0</v>
      </c>
      <c r="M88" s="914">
        <v>0</v>
      </c>
      <c r="N88" s="929">
        <f t="shared" si="30"/>
        <v>0</v>
      </c>
      <c r="O88" s="922">
        <v>0</v>
      </c>
      <c r="P88" s="916">
        <f t="shared" si="31"/>
        <v>0</v>
      </c>
    </row>
    <row r="89" spans="1:16">
      <c r="A89" s="191" t="s">
        <v>345</v>
      </c>
      <c r="B89" s="145" t="s">
        <v>346</v>
      </c>
      <c r="C89" s="2324">
        <v>0</v>
      </c>
      <c r="D89" s="2324">
        <v>0</v>
      </c>
      <c r="E89" s="2347">
        <v>0</v>
      </c>
      <c r="F89" s="914">
        <v>0</v>
      </c>
      <c r="G89" s="2360">
        <v>0</v>
      </c>
      <c r="H89" s="2324">
        <v>0</v>
      </c>
      <c r="I89" s="2324">
        <v>0</v>
      </c>
      <c r="J89" s="915">
        <v>0</v>
      </c>
      <c r="K89" s="2339">
        <f>'FS-Block Grant Break-Out C-2a.1'!K89</f>
        <v>0</v>
      </c>
      <c r="L89" s="2324">
        <v>0</v>
      </c>
      <c r="M89" s="914">
        <v>0</v>
      </c>
      <c r="N89" s="929">
        <f t="shared" si="30"/>
        <v>0</v>
      </c>
      <c r="O89" s="922">
        <v>0</v>
      </c>
      <c r="P89" s="916">
        <f t="shared" si="31"/>
        <v>0</v>
      </c>
    </row>
    <row r="90" spans="1:16">
      <c r="A90" s="191" t="s">
        <v>347</v>
      </c>
      <c r="B90" s="145" t="s">
        <v>348</v>
      </c>
      <c r="C90" s="2324">
        <v>0</v>
      </c>
      <c r="D90" s="2324">
        <v>0</v>
      </c>
      <c r="E90" s="2347">
        <v>0</v>
      </c>
      <c r="F90" s="914">
        <v>0</v>
      </c>
      <c r="G90" s="2360">
        <v>0</v>
      </c>
      <c r="H90" s="2324">
        <v>0</v>
      </c>
      <c r="I90" s="2324">
        <v>0</v>
      </c>
      <c r="J90" s="915">
        <v>0</v>
      </c>
      <c r="K90" s="2339">
        <f>'FS-Block Grant Break-Out C-2a.1'!K90</f>
        <v>0</v>
      </c>
      <c r="L90" s="2324">
        <v>0</v>
      </c>
      <c r="M90" s="914">
        <v>0</v>
      </c>
      <c r="N90" s="929">
        <f t="shared" si="30"/>
        <v>0</v>
      </c>
      <c r="O90" s="922">
        <v>0</v>
      </c>
      <c r="P90" s="916">
        <f t="shared" si="31"/>
        <v>0</v>
      </c>
    </row>
    <row r="91" spans="1:16">
      <c r="A91" s="191" t="s">
        <v>349</v>
      </c>
      <c r="B91" s="145" t="s">
        <v>350</v>
      </c>
      <c r="C91" s="2324">
        <v>0</v>
      </c>
      <c r="D91" s="2324">
        <v>0</v>
      </c>
      <c r="E91" s="2347">
        <v>0</v>
      </c>
      <c r="F91" s="914">
        <v>0</v>
      </c>
      <c r="G91" s="2360">
        <v>0</v>
      </c>
      <c r="H91" s="2324">
        <v>0</v>
      </c>
      <c r="I91" s="2324">
        <v>0</v>
      </c>
      <c r="J91" s="915">
        <v>0</v>
      </c>
      <c r="K91" s="2339">
        <f>'FS-Block Grant Break-Out C-2a.1'!K91</f>
        <v>0</v>
      </c>
      <c r="L91" s="2324">
        <v>0</v>
      </c>
      <c r="M91" s="914">
        <v>0</v>
      </c>
      <c r="N91" s="929">
        <f t="shared" si="30"/>
        <v>0</v>
      </c>
      <c r="O91" s="922">
        <v>0</v>
      </c>
      <c r="P91" s="916">
        <f t="shared" si="31"/>
        <v>0</v>
      </c>
    </row>
    <row r="92" spans="1:16">
      <c r="A92" s="191" t="s">
        <v>351</v>
      </c>
      <c r="B92" s="145" t="s">
        <v>352</v>
      </c>
      <c r="C92" s="2324">
        <v>0</v>
      </c>
      <c r="D92" s="2324">
        <v>0</v>
      </c>
      <c r="E92" s="2347">
        <v>0</v>
      </c>
      <c r="F92" s="914">
        <v>0</v>
      </c>
      <c r="G92" s="2360">
        <v>0</v>
      </c>
      <c r="H92" s="2324">
        <v>0</v>
      </c>
      <c r="I92" s="2324">
        <v>0</v>
      </c>
      <c r="J92" s="915">
        <v>0</v>
      </c>
      <c r="K92" s="2339">
        <f>'FS-Block Grant Break-Out C-2a.1'!K92</f>
        <v>0</v>
      </c>
      <c r="L92" s="2324">
        <v>0</v>
      </c>
      <c r="M92" s="914">
        <v>0</v>
      </c>
      <c r="N92" s="929">
        <f t="shared" si="30"/>
        <v>0</v>
      </c>
      <c r="O92" s="922">
        <v>0</v>
      </c>
      <c r="P92" s="916">
        <f t="shared" si="31"/>
        <v>0</v>
      </c>
    </row>
    <row r="93" spans="1:16">
      <c r="A93" s="191" t="s">
        <v>353</v>
      </c>
      <c r="B93" s="145" t="s">
        <v>354</v>
      </c>
      <c r="C93" s="2324">
        <v>0</v>
      </c>
      <c r="D93" s="2324">
        <v>0</v>
      </c>
      <c r="E93" s="2347">
        <v>0</v>
      </c>
      <c r="F93" s="914">
        <v>0</v>
      </c>
      <c r="G93" s="2360">
        <v>0</v>
      </c>
      <c r="H93" s="2324">
        <v>0</v>
      </c>
      <c r="I93" s="2324">
        <v>0</v>
      </c>
      <c r="J93" s="915">
        <v>0</v>
      </c>
      <c r="K93" s="2339">
        <f>'FS-Block Grant Break-Out C-2a.1'!K93</f>
        <v>0</v>
      </c>
      <c r="L93" s="2324">
        <v>0</v>
      </c>
      <c r="M93" s="914">
        <v>0</v>
      </c>
      <c r="N93" s="929">
        <f t="shared" si="30"/>
        <v>0</v>
      </c>
      <c r="O93" s="922">
        <v>0</v>
      </c>
      <c r="P93" s="916">
        <f t="shared" si="31"/>
        <v>0</v>
      </c>
    </row>
    <row r="94" spans="1:16">
      <c r="A94" s="191" t="s">
        <v>355</v>
      </c>
      <c r="B94" s="145" t="s">
        <v>356</v>
      </c>
      <c r="C94" s="2324">
        <v>0</v>
      </c>
      <c r="D94" s="2324">
        <v>0</v>
      </c>
      <c r="E94" s="2347">
        <v>0</v>
      </c>
      <c r="F94" s="914">
        <v>0</v>
      </c>
      <c r="G94" s="2360">
        <v>0</v>
      </c>
      <c r="H94" s="2324">
        <v>0</v>
      </c>
      <c r="I94" s="2324">
        <v>0</v>
      </c>
      <c r="J94" s="915">
        <v>0</v>
      </c>
      <c r="K94" s="2339">
        <f>'FS-Block Grant Break-Out C-2a.1'!K94</f>
        <v>0</v>
      </c>
      <c r="L94" s="2324">
        <v>0</v>
      </c>
      <c r="M94" s="914">
        <v>0</v>
      </c>
      <c r="N94" s="929">
        <f t="shared" si="30"/>
        <v>0</v>
      </c>
      <c r="O94" s="922">
        <v>0</v>
      </c>
      <c r="P94" s="916">
        <f t="shared" si="31"/>
        <v>0</v>
      </c>
    </row>
    <row r="95" spans="1:16">
      <c r="A95" s="191" t="s">
        <v>357</v>
      </c>
      <c r="B95" s="145" t="s">
        <v>358</v>
      </c>
      <c r="C95" s="2324">
        <v>0</v>
      </c>
      <c r="D95" s="2324">
        <v>0</v>
      </c>
      <c r="E95" s="2347">
        <v>0</v>
      </c>
      <c r="F95" s="914">
        <v>0</v>
      </c>
      <c r="G95" s="2360">
        <v>0</v>
      </c>
      <c r="H95" s="2324">
        <v>0</v>
      </c>
      <c r="I95" s="2324">
        <v>0</v>
      </c>
      <c r="J95" s="915">
        <v>0</v>
      </c>
      <c r="K95" s="2339">
        <f>'FS-Block Grant Break-Out C-2a.1'!K95</f>
        <v>0</v>
      </c>
      <c r="L95" s="2324">
        <v>0</v>
      </c>
      <c r="M95" s="914">
        <v>0</v>
      </c>
      <c r="N95" s="929">
        <f t="shared" si="30"/>
        <v>0</v>
      </c>
      <c r="O95" s="922">
        <v>0</v>
      </c>
      <c r="P95" s="916">
        <f t="shared" si="31"/>
        <v>0</v>
      </c>
    </row>
    <row r="96" spans="1:16">
      <c r="A96" s="191" t="s">
        <v>359</v>
      </c>
      <c r="B96" s="145" t="s">
        <v>360</v>
      </c>
      <c r="C96" s="2324">
        <v>0</v>
      </c>
      <c r="D96" s="2324">
        <v>0</v>
      </c>
      <c r="E96" s="2347">
        <v>0</v>
      </c>
      <c r="F96" s="914">
        <v>0</v>
      </c>
      <c r="G96" s="2360">
        <v>0</v>
      </c>
      <c r="H96" s="2324">
        <v>0</v>
      </c>
      <c r="I96" s="2324">
        <v>0</v>
      </c>
      <c r="J96" s="915">
        <v>0</v>
      </c>
      <c r="K96" s="2339">
        <f>'FS-Block Grant Break-Out C-2a.1'!K96</f>
        <v>0</v>
      </c>
      <c r="L96" s="2324">
        <v>0</v>
      </c>
      <c r="M96" s="914">
        <v>0</v>
      </c>
      <c r="N96" s="929">
        <f t="shared" si="30"/>
        <v>0</v>
      </c>
      <c r="O96" s="922">
        <v>0</v>
      </c>
      <c r="P96" s="916">
        <f t="shared" si="31"/>
        <v>0</v>
      </c>
    </row>
    <row r="97" spans="1:16">
      <c r="A97" s="191" t="s">
        <v>361</v>
      </c>
      <c r="B97" s="145" t="s">
        <v>454</v>
      </c>
      <c r="C97" s="2324">
        <v>0</v>
      </c>
      <c r="D97" s="2324">
        <v>0</v>
      </c>
      <c r="E97" s="2347">
        <v>0</v>
      </c>
      <c r="F97" s="914">
        <v>0</v>
      </c>
      <c r="G97" s="2360">
        <v>0</v>
      </c>
      <c r="H97" s="2324">
        <v>0</v>
      </c>
      <c r="I97" s="2324">
        <v>0</v>
      </c>
      <c r="J97" s="915">
        <v>0</v>
      </c>
      <c r="K97" s="2339">
        <f>'FS-Block Grant Break-Out C-2a.1'!K97</f>
        <v>0</v>
      </c>
      <c r="L97" s="2324">
        <v>0</v>
      </c>
      <c r="M97" s="914">
        <v>0</v>
      </c>
      <c r="N97" s="929">
        <f t="shared" si="30"/>
        <v>0</v>
      </c>
      <c r="O97" s="922">
        <v>0</v>
      </c>
      <c r="P97" s="916">
        <f t="shared" si="31"/>
        <v>0</v>
      </c>
    </row>
    <row r="98" spans="1:16">
      <c r="A98" s="191" t="s">
        <v>363</v>
      </c>
      <c r="B98" s="145" t="s">
        <v>364</v>
      </c>
      <c r="C98" s="2324">
        <v>0</v>
      </c>
      <c r="D98" s="2324">
        <v>0</v>
      </c>
      <c r="E98" s="2347">
        <v>0</v>
      </c>
      <c r="F98" s="914">
        <v>0</v>
      </c>
      <c r="G98" s="2360">
        <v>0</v>
      </c>
      <c r="H98" s="2324">
        <v>0</v>
      </c>
      <c r="I98" s="2324">
        <v>0</v>
      </c>
      <c r="J98" s="915">
        <v>0</v>
      </c>
      <c r="K98" s="2339">
        <f>'FS-Block Grant Break-Out C-2a.1'!K98</f>
        <v>0</v>
      </c>
      <c r="L98" s="2324">
        <v>0</v>
      </c>
      <c r="M98" s="914">
        <v>0</v>
      </c>
      <c r="N98" s="929">
        <f t="shared" si="30"/>
        <v>0</v>
      </c>
      <c r="O98" s="922">
        <v>0</v>
      </c>
      <c r="P98" s="916">
        <f t="shared" si="31"/>
        <v>0</v>
      </c>
    </row>
    <row r="99" spans="1:16">
      <c r="A99" s="191" t="s">
        <v>365</v>
      </c>
      <c r="B99" s="145" t="s">
        <v>366</v>
      </c>
      <c r="C99" s="2324">
        <v>0</v>
      </c>
      <c r="D99" s="2324">
        <v>0</v>
      </c>
      <c r="E99" s="2347">
        <v>0</v>
      </c>
      <c r="F99" s="914">
        <v>0</v>
      </c>
      <c r="G99" s="2360">
        <v>0</v>
      </c>
      <c r="H99" s="2324">
        <v>0</v>
      </c>
      <c r="I99" s="2324">
        <v>0</v>
      </c>
      <c r="J99" s="915">
        <v>0</v>
      </c>
      <c r="K99" s="2339">
        <f>'FS-Block Grant Break-Out C-2a.1'!K99</f>
        <v>0</v>
      </c>
      <c r="L99" s="2324">
        <v>0</v>
      </c>
      <c r="M99" s="914">
        <v>0</v>
      </c>
      <c r="N99" s="929">
        <f t="shared" si="30"/>
        <v>0</v>
      </c>
      <c r="O99" s="922">
        <v>0</v>
      </c>
      <c r="P99" s="916">
        <f t="shared" si="31"/>
        <v>0</v>
      </c>
    </row>
    <row r="100" spans="1:16">
      <c r="A100" s="191" t="s">
        <v>367</v>
      </c>
      <c r="B100" s="145" t="s">
        <v>368</v>
      </c>
      <c r="C100" s="2324">
        <v>0</v>
      </c>
      <c r="D100" s="2324">
        <v>0</v>
      </c>
      <c r="E100" s="2347">
        <v>0</v>
      </c>
      <c r="F100" s="914">
        <v>0</v>
      </c>
      <c r="G100" s="2360">
        <v>0</v>
      </c>
      <c r="H100" s="2324">
        <v>0</v>
      </c>
      <c r="I100" s="2324">
        <v>0</v>
      </c>
      <c r="J100" s="915">
        <v>0</v>
      </c>
      <c r="K100" s="2339">
        <f>'FS-Block Grant Break-Out C-2a.1'!K100</f>
        <v>0</v>
      </c>
      <c r="L100" s="2324">
        <v>0</v>
      </c>
      <c r="M100" s="914">
        <v>0</v>
      </c>
      <c r="N100" s="929">
        <f t="shared" si="30"/>
        <v>0</v>
      </c>
      <c r="O100" s="922">
        <v>0</v>
      </c>
      <c r="P100" s="916">
        <f t="shared" si="31"/>
        <v>0</v>
      </c>
    </row>
    <row r="101" spans="1:16">
      <c r="A101" s="191" t="s">
        <v>369</v>
      </c>
      <c r="B101" s="145" t="s">
        <v>370</v>
      </c>
      <c r="C101" s="2324">
        <v>0</v>
      </c>
      <c r="D101" s="2324">
        <v>0</v>
      </c>
      <c r="E101" s="2347">
        <v>0</v>
      </c>
      <c r="F101" s="914">
        <v>0</v>
      </c>
      <c r="G101" s="2360">
        <v>0</v>
      </c>
      <c r="H101" s="2324">
        <v>0</v>
      </c>
      <c r="I101" s="2324">
        <v>0</v>
      </c>
      <c r="J101" s="915">
        <v>0</v>
      </c>
      <c r="K101" s="2339">
        <f>'FS-Block Grant Break-Out C-2a.1'!K101</f>
        <v>0</v>
      </c>
      <c r="L101" s="2324">
        <v>0</v>
      </c>
      <c r="M101" s="914">
        <v>0</v>
      </c>
      <c r="N101" s="929">
        <f t="shared" si="30"/>
        <v>0</v>
      </c>
      <c r="O101" s="922">
        <v>0</v>
      </c>
      <c r="P101" s="916">
        <f t="shared" si="31"/>
        <v>0</v>
      </c>
    </row>
    <row r="102" spans="1:16">
      <c r="A102" s="191" t="s">
        <v>371</v>
      </c>
      <c r="B102" s="145" t="s">
        <v>372</v>
      </c>
      <c r="C102" s="2324">
        <v>0</v>
      </c>
      <c r="D102" s="2324">
        <v>0</v>
      </c>
      <c r="E102" s="2347">
        <v>0</v>
      </c>
      <c r="F102" s="914">
        <v>0</v>
      </c>
      <c r="G102" s="2360">
        <v>0</v>
      </c>
      <c r="H102" s="2324">
        <v>0</v>
      </c>
      <c r="I102" s="2324">
        <v>0</v>
      </c>
      <c r="J102" s="915">
        <v>0</v>
      </c>
      <c r="K102" s="2339">
        <f>'FS-Block Grant Break-Out C-2a.1'!K102</f>
        <v>0</v>
      </c>
      <c r="L102" s="2324">
        <v>0</v>
      </c>
      <c r="M102" s="914">
        <v>0</v>
      </c>
      <c r="N102" s="929">
        <f t="shared" si="30"/>
        <v>0</v>
      </c>
      <c r="O102" s="922">
        <v>0</v>
      </c>
      <c r="P102" s="916">
        <f t="shared" si="31"/>
        <v>0</v>
      </c>
    </row>
    <row r="103" spans="1:16">
      <c r="A103" s="191" t="s">
        <v>373</v>
      </c>
      <c r="B103" s="145" t="s">
        <v>374</v>
      </c>
      <c r="C103" s="2324">
        <v>0</v>
      </c>
      <c r="D103" s="2324">
        <v>0</v>
      </c>
      <c r="E103" s="2347">
        <v>0</v>
      </c>
      <c r="F103" s="914">
        <v>0</v>
      </c>
      <c r="G103" s="2360">
        <v>0</v>
      </c>
      <c r="H103" s="2324">
        <v>0</v>
      </c>
      <c r="I103" s="2324">
        <v>0</v>
      </c>
      <c r="J103" s="915">
        <v>0</v>
      </c>
      <c r="K103" s="2339">
        <f>'FS-Block Grant Break-Out C-2a.1'!K103</f>
        <v>0</v>
      </c>
      <c r="L103" s="2324">
        <v>0</v>
      </c>
      <c r="M103" s="914">
        <v>0</v>
      </c>
      <c r="N103" s="929">
        <f t="shared" si="30"/>
        <v>0</v>
      </c>
      <c r="O103" s="922">
        <v>0</v>
      </c>
      <c r="P103" s="916">
        <f t="shared" si="31"/>
        <v>0</v>
      </c>
    </row>
    <row r="104" spans="1:16">
      <c r="A104" s="191" t="s">
        <v>375</v>
      </c>
      <c r="B104" s="145" t="s">
        <v>376</v>
      </c>
      <c r="C104" s="2324">
        <v>0</v>
      </c>
      <c r="D104" s="2324">
        <v>0</v>
      </c>
      <c r="E104" s="2347">
        <v>0</v>
      </c>
      <c r="F104" s="914">
        <v>0</v>
      </c>
      <c r="G104" s="2360">
        <v>0</v>
      </c>
      <c r="H104" s="2324">
        <v>0</v>
      </c>
      <c r="I104" s="2324">
        <v>0</v>
      </c>
      <c r="J104" s="915">
        <v>0</v>
      </c>
      <c r="K104" s="2339">
        <f>'FS-Block Grant Break-Out C-2a.1'!K104</f>
        <v>0</v>
      </c>
      <c r="L104" s="2324">
        <v>0</v>
      </c>
      <c r="M104" s="914">
        <v>0</v>
      </c>
      <c r="N104" s="929">
        <f t="shared" si="30"/>
        <v>0</v>
      </c>
      <c r="O104" s="922">
        <v>0</v>
      </c>
      <c r="P104" s="916">
        <f t="shared" si="31"/>
        <v>0</v>
      </c>
    </row>
    <row r="105" spans="1:16" ht="14.45" thickBot="1">
      <c r="A105" s="191" t="s">
        <v>377</v>
      </c>
      <c r="B105" s="145" t="s">
        <v>455</v>
      </c>
      <c r="C105" s="2324">
        <v>0</v>
      </c>
      <c r="D105" s="2324">
        <v>0</v>
      </c>
      <c r="E105" s="2347">
        <v>0</v>
      </c>
      <c r="F105" s="914">
        <v>0</v>
      </c>
      <c r="G105" s="2360">
        <v>0</v>
      </c>
      <c r="H105" s="2324">
        <v>0</v>
      </c>
      <c r="I105" s="2324">
        <v>0</v>
      </c>
      <c r="J105" s="915">
        <v>0</v>
      </c>
      <c r="K105" s="2339">
        <f>'FS-Block Grant Break-Out C-2a.1'!K105</f>
        <v>0</v>
      </c>
      <c r="L105" s="2324">
        <v>0</v>
      </c>
      <c r="M105" s="914">
        <v>0</v>
      </c>
      <c r="N105" s="929">
        <f t="shared" si="30"/>
        <v>0</v>
      </c>
      <c r="O105" s="922">
        <v>0</v>
      </c>
      <c r="P105" s="916">
        <f t="shared" si="31"/>
        <v>0</v>
      </c>
    </row>
    <row r="106" spans="1:16" ht="14.45" thickBot="1">
      <c r="A106" s="401">
        <v>83999</v>
      </c>
      <c r="B106" s="195" t="s">
        <v>456</v>
      </c>
      <c r="C106" s="2325">
        <f>SUM(C86:C105)</f>
        <v>0</v>
      </c>
      <c r="D106" s="2325">
        <f t="shared" ref="D106:P106" si="32">SUM(D86:D105)</f>
        <v>0</v>
      </c>
      <c r="E106" s="2348">
        <f t="shared" si="32"/>
        <v>0</v>
      </c>
      <c r="F106" s="917">
        <f t="shared" si="32"/>
        <v>0</v>
      </c>
      <c r="G106" s="2335">
        <f t="shared" si="32"/>
        <v>0</v>
      </c>
      <c r="H106" s="2325">
        <f t="shared" si="32"/>
        <v>0</v>
      </c>
      <c r="I106" s="2325">
        <f>SUM(I86:I105)</f>
        <v>0</v>
      </c>
      <c r="J106" s="923">
        <f t="shared" si="32"/>
        <v>0</v>
      </c>
      <c r="K106" s="2325">
        <f t="shared" si="32"/>
        <v>0</v>
      </c>
      <c r="L106" s="2325">
        <f t="shared" si="32"/>
        <v>0</v>
      </c>
      <c r="M106" s="917">
        <f t="shared" si="32"/>
        <v>0</v>
      </c>
      <c r="N106" s="918">
        <f>SUM(N86:N105)</f>
        <v>0</v>
      </c>
      <c r="O106" s="917">
        <f t="shared" si="32"/>
        <v>0</v>
      </c>
      <c r="P106" s="918">
        <f t="shared" si="32"/>
        <v>0</v>
      </c>
    </row>
    <row r="107" spans="1:16">
      <c r="A107" s="191" t="s">
        <v>457</v>
      </c>
      <c r="B107" s="145" t="s">
        <v>900</v>
      </c>
      <c r="C107" s="2324">
        <v>0</v>
      </c>
      <c r="D107" s="2324">
        <v>0</v>
      </c>
      <c r="E107" s="2347">
        <v>0</v>
      </c>
      <c r="F107" s="914">
        <v>0</v>
      </c>
      <c r="G107" s="2360">
        <v>0</v>
      </c>
      <c r="H107" s="2324">
        <v>0</v>
      </c>
      <c r="I107" s="2324">
        <v>0</v>
      </c>
      <c r="J107" s="915">
        <v>0</v>
      </c>
      <c r="K107" s="2339">
        <f>'FS-Block Grant Break-Out C-2a.1'!K107</f>
        <v>0</v>
      </c>
      <c r="L107" s="2324">
        <v>0</v>
      </c>
      <c r="M107" s="914">
        <v>0</v>
      </c>
      <c r="N107" s="929">
        <f>SUM(C107:M107)</f>
        <v>0</v>
      </c>
      <c r="O107" s="914">
        <v>0</v>
      </c>
      <c r="P107" s="916">
        <f>N107+O107</f>
        <v>0</v>
      </c>
    </row>
    <row r="108" spans="1:16" ht="14.45" thickBot="1">
      <c r="A108" s="191" t="s">
        <v>459</v>
      </c>
      <c r="B108" s="145" t="s">
        <v>901</v>
      </c>
      <c r="C108" s="2324">
        <v>0</v>
      </c>
      <c r="D108" s="2324">
        <v>0</v>
      </c>
      <c r="E108" s="2347">
        <v>0</v>
      </c>
      <c r="F108" s="914">
        <v>0</v>
      </c>
      <c r="G108" s="2360">
        <v>0</v>
      </c>
      <c r="H108" s="2324">
        <v>0</v>
      </c>
      <c r="I108" s="2324">
        <v>0</v>
      </c>
      <c r="J108" s="915">
        <v>0</v>
      </c>
      <c r="K108" s="2339">
        <f>'FS-Block Grant Break-Out C-2a.1'!K108</f>
        <v>0</v>
      </c>
      <c r="L108" s="2324">
        <v>0</v>
      </c>
      <c r="M108" s="914">
        <v>0</v>
      </c>
      <c r="N108" s="929">
        <f>SUM(C108:M108)</f>
        <v>0</v>
      </c>
      <c r="O108" s="914">
        <v>0</v>
      </c>
      <c r="P108" s="916">
        <f>N108+O108</f>
        <v>0</v>
      </c>
    </row>
    <row r="109" spans="1:16">
      <c r="A109" s="490">
        <v>84999</v>
      </c>
      <c r="B109" s="491" t="s">
        <v>902</v>
      </c>
      <c r="C109" s="2330">
        <f>SUM(C106:C108)</f>
        <v>0</v>
      </c>
      <c r="D109" s="2330">
        <f t="shared" ref="D109:P109" si="33">SUM(D106:D108)</f>
        <v>0</v>
      </c>
      <c r="E109" s="2353">
        <f t="shared" si="33"/>
        <v>0</v>
      </c>
      <c r="F109" s="934">
        <f t="shared" si="33"/>
        <v>0</v>
      </c>
      <c r="G109" s="2364">
        <f t="shared" si="33"/>
        <v>0</v>
      </c>
      <c r="H109" s="2330">
        <f t="shared" si="33"/>
        <v>0</v>
      </c>
      <c r="I109" s="2330">
        <f>SUM(I106:I108)</f>
        <v>0</v>
      </c>
      <c r="J109" s="935">
        <f t="shared" si="33"/>
        <v>0</v>
      </c>
      <c r="K109" s="2330">
        <f t="shared" si="33"/>
        <v>0</v>
      </c>
      <c r="L109" s="2330">
        <f t="shared" si="33"/>
        <v>0</v>
      </c>
      <c r="M109" s="934">
        <f t="shared" si="33"/>
        <v>0</v>
      </c>
      <c r="N109" s="936">
        <f t="shared" si="33"/>
        <v>0</v>
      </c>
      <c r="O109" s="934">
        <f t="shared" si="33"/>
        <v>0</v>
      </c>
      <c r="P109" s="937">
        <f t="shared" si="33"/>
        <v>0</v>
      </c>
    </row>
    <row r="110" spans="1:16" ht="14.45" thickBot="1">
      <c r="A110" s="488">
        <v>86999</v>
      </c>
      <c r="B110" s="489" t="s">
        <v>903</v>
      </c>
      <c r="C110" s="2331">
        <f t="shared" ref="C110:P110" si="34">SUM(C83+C109)</f>
        <v>0</v>
      </c>
      <c r="D110" s="2331">
        <f t="shared" si="34"/>
        <v>0</v>
      </c>
      <c r="E110" s="2354">
        <f t="shared" si="34"/>
        <v>0</v>
      </c>
      <c r="F110" s="938">
        <f t="shared" si="34"/>
        <v>0</v>
      </c>
      <c r="G110" s="2365">
        <f t="shared" si="34"/>
        <v>0</v>
      </c>
      <c r="H110" s="2331">
        <f t="shared" si="34"/>
        <v>0</v>
      </c>
      <c r="I110" s="2331">
        <f t="shared" si="34"/>
        <v>0</v>
      </c>
      <c r="J110" s="939">
        <f t="shared" si="34"/>
        <v>0</v>
      </c>
      <c r="K110" s="2331">
        <f t="shared" si="34"/>
        <v>0</v>
      </c>
      <c r="L110" s="2331">
        <f t="shared" si="34"/>
        <v>0</v>
      </c>
      <c r="M110" s="938">
        <f t="shared" si="34"/>
        <v>0</v>
      </c>
      <c r="N110" s="940">
        <f t="shared" si="34"/>
        <v>0</v>
      </c>
      <c r="O110" s="938">
        <f t="shared" si="34"/>
        <v>0</v>
      </c>
      <c r="P110" s="941">
        <f t="shared" si="34"/>
        <v>0</v>
      </c>
    </row>
    <row r="111" spans="1:16" customFormat="1" ht="14.45">
      <c r="A111" s="137"/>
      <c r="B111" s="6"/>
      <c r="C111" s="1965"/>
      <c r="D111" s="2340"/>
      <c r="E111" s="2355"/>
      <c r="F111" s="943"/>
      <c r="G111" s="1965"/>
      <c r="H111" s="2340"/>
      <c r="I111" s="2340"/>
      <c r="J111" s="943"/>
      <c r="K111" s="1965"/>
      <c r="L111" s="2340"/>
      <c r="M111" s="942"/>
      <c r="N111" s="944"/>
      <c r="O111" s="944"/>
      <c r="P111" s="944"/>
    </row>
    <row r="112" spans="1:16">
      <c r="A112" s="909">
        <v>87999</v>
      </c>
      <c r="B112" s="910" t="s">
        <v>854</v>
      </c>
      <c r="C112" s="2332">
        <f t="shared" ref="C112:P112" si="35">SUM(C9:C11,C13)-C110</f>
        <v>0</v>
      </c>
      <c r="D112" s="2341">
        <f t="shared" si="35"/>
        <v>0</v>
      </c>
      <c r="E112" s="2356">
        <f t="shared" si="35"/>
        <v>0</v>
      </c>
      <c r="F112" s="946">
        <f t="shared" si="35"/>
        <v>0</v>
      </c>
      <c r="G112" s="2332">
        <f t="shared" si="35"/>
        <v>0</v>
      </c>
      <c r="H112" s="2341">
        <f t="shared" si="35"/>
        <v>0</v>
      </c>
      <c r="I112" s="2367">
        <f t="shared" si="35"/>
        <v>0</v>
      </c>
      <c r="J112" s="946">
        <f t="shared" si="35"/>
        <v>0</v>
      </c>
      <c r="K112" s="2332">
        <f t="shared" si="35"/>
        <v>0</v>
      </c>
      <c r="L112" s="2341">
        <f t="shared" si="35"/>
        <v>0</v>
      </c>
      <c r="M112" s="945">
        <f t="shared" si="35"/>
        <v>0</v>
      </c>
      <c r="N112" s="947">
        <f t="shared" si="35"/>
        <v>0</v>
      </c>
      <c r="O112" s="947">
        <f t="shared" si="35"/>
        <v>0</v>
      </c>
      <c r="P112" s="947">
        <f t="shared" si="35"/>
        <v>0</v>
      </c>
    </row>
    <row r="113" spans="1:16">
      <c r="A113" s="191" t="s">
        <v>382</v>
      </c>
      <c r="B113" s="145" t="s">
        <v>383</v>
      </c>
      <c r="C113" s="2333">
        <f t="shared" ref="C113:M113" si="36">C12</f>
        <v>0</v>
      </c>
      <c r="D113" s="2326">
        <f t="shared" si="36"/>
        <v>0</v>
      </c>
      <c r="E113" s="2349">
        <f t="shared" si="36"/>
        <v>0</v>
      </c>
      <c r="F113" s="920">
        <f t="shared" si="36"/>
        <v>0</v>
      </c>
      <c r="G113" s="2333">
        <f t="shared" si="36"/>
        <v>0</v>
      </c>
      <c r="H113" s="2326">
        <f t="shared" si="36"/>
        <v>0</v>
      </c>
      <c r="I113" s="2326">
        <f t="shared" si="36"/>
        <v>0</v>
      </c>
      <c r="J113" s="920">
        <f t="shared" si="36"/>
        <v>0</v>
      </c>
      <c r="K113" s="2333">
        <f t="shared" si="36"/>
        <v>0</v>
      </c>
      <c r="L113" s="2326">
        <f t="shared" si="36"/>
        <v>0</v>
      </c>
      <c r="M113" s="919">
        <f t="shared" si="36"/>
        <v>0</v>
      </c>
      <c r="N113" s="929">
        <f>SUM(C113:M113)</f>
        <v>0</v>
      </c>
      <c r="O113" s="948">
        <f>O12</f>
        <v>0</v>
      </c>
      <c r="P113" s="916">
        <f>N113+O113</f>
        <v>0</v>
      </c>
    </row>
    <row r="114" spans="1:16">
      <c r="A114" s="191" t="s">
        <v>384</v>
      </c>
      <c r="B114" s="145" t="s">
        <v>385</v>
      </c>
      <c r="C114" s="2334">
        <v>0</v>
      </c>
      <c r="D114" s="2328">
        <v>0</v>
      </c>
      <c r="E114" s="2351">
        <v>0</v>
      </c>
      <c r="F114" s="927">
        <v>0</v>
      </c>
      <c r="G114" s="2334">
        <v>0</v>
      </c>
      <c r="H114" s="2328">
        <v>0</v>
      </c>
      <c r="I114" s="2328">
        <v>0</v>
      </c>
      <c r="J114" s="927">
        <v>0</v>
      </c>
      <c r="K114" s="2361">
        <f>'FS-Block Grant Break-Out C-2a.1'!K113</f>
        <v>0</v>
      </c>
      <c r="L114" s="2328">
        <v>0</v>
      </c>
      <c r="M114" s="922">
        <v>0</v>
      </c>
      <c r="N114" s="929">
        <f>SUM(C114:M114)</f>
        <v>0</v>
      </c>
      <c r="O114" s="949">
        <v>0</v>
      </c>
      <c r="P114" s="916">
        <f>N114+O114</f>
        <v>0</v>
      </c>
    </row>
    <row r="115" spans="1:16" ht="15.6" customHeight="1">
      <c r="A115" s="911">
        <v>88999</v>
      </c>
      <c r="B115" s="912" t="s">
        <v>855</v>
      </c>
      <c r="C115" s="2332">
        <f>SUM(C113:C114)</f>
        <v>0</v>
      </c>
      <c r="D115" s="2341">
        <f t="shared" ref="D115:O115" si="37">SUM(D113:D114)</f>
        <v>0</v>
      </c>
      <c r="E115" s="2356">
        <f t="shared" si="37"/>
        <v>0</v>
      </c>
      <c r="F115" s="946">
        <f t="shared" si="37"/>
        <v>0</v>
      </c>
      <c r="G115" s="2332">
        <f t="shared" si="37"/>
        <v>0</v>
      </c>
      <c r="H115" s="2341">
        <f t="shared" si="37"/>
        <v>0</v>
      </c>
      <c r="I115" s="2341">
        <f t="shared" si="37"/>
        <v>0</v>
      </c>
      <c r="J115" s="946">
        <f t="shared" si="37"/>
        <v>0</v>
      </c>
      <c r="K115" s="2332">
        <f t="shared" si="37"/>
        <v>0</v>
      </c>
      <c r="L115" s="2341">
        <f t="shared" si="37"/>
        <v>0</v>
      </c>
      <c r="M115" s="945">
        <f t="shared" si="37"/>
        <v>0</v>
      </c>
      <c r="N115" s="950">
        <f>SUM(C115:M115)</f>
        <v>0</v>
      </c>
      <c r="O115" s="947">
        <f t="shared" si="37"/>
        <v>0</v>
      </c>
      <c r="P115" s="950">
        <f>N115+O115</f>
        <v>0</v>
      </c>
    </row>
    <row r="116" spans="1:16">
      <c r="A116" s="909">
        <v>89999</v>
      </c>
      <c r="B116" s="910" t="s">
        <v>856</v>
      </c>
      <c r="C116" s="2332">
        <f t="shared" ref="C116:P116" si="38">C112+C115</f>
        <v>0</v>
      </c>
      <c r="D116" s="2341">
        <f t="shared" si="38"/>
        <v>0</v>
      </c>
      <c r="E116" s="2356">
        <f t="shared" si="38"/>
        <v>0</v>
      </c>
      <c r="F116" s="946">
        <f t="shared" si="38"/>
        <v>0</v>
      </c>
      <c r="G116" s="2332">
        <f t="shared" si="38"/>
        <v>0</v>
      </c>
      <c r="H116" s="2341">
        <f t="shared" si="38"/>
        <v>0</v>
      </c>
      <c r="I116" s="2341">
        <f t="shared" si="38"/>
        <v>0</v>
      </c>
      <c r="J116" s="946">
        <f t="shared" si="38"/>
        <v>0</v>
      </c>
      <c r="K116" s="2332">
        <f t="shared" si="38"/>
        <v>0</v>
      </c>
      <c r="L116" s="2341">
        <f t="shared" si="38"/>
        <v>0</v>
      </c>
      <c r="M116" s="945">
        <f t="shared" si="38"/>
        <v>0</v>
      </c>
      <c r="N116" s="947">
        <f t="shared" si="38"/>
        <v>0</v>
      </c>
      <c r="O116" s="947">
        <f t="shared" si="38"/>
        <v>0</v>
      </c>
      <c r="P116" s="947">
        <f t="shared" si="38"/>
        <v>0</v>
      </c>
    </row>
    <row r="117" spans="1:16">
      <c r="A117" s="191"/>
      <c r="B117" s="487"/>
      <c r="C117" s="2333"/>
      <c r="D117" s="2326"/>
      <c r="E117" s="2349"/>
      <c r="F117" s="920"/>
      <c r="G117" s="2333"/>
      <c r="H117" s="2326"/>
      <c r="I117" s="2326"/>
      <c r="J117" s="920"/>
      <c r="K117" s="2333"/>
      <c r="L117" s="2326"/>
      <c r="M117" s="919"/>
      <c r="N117" s="928"/>
      <c r="O117" s="948"/>
      <c r="P117" s="921"/>
    </row>
    <row r="118" spans="1:16">
      <c r="A118" s="191" t="s">
        <v>388</v>
      </c>
      <c r="B118" s="145" t="s">
        <v>462</v>
      </c>
      <c r="C118" s="2334">
        <v>0</v>
      </c>
      <c r="D118" s="2328">
        <v>0</v>
      </c>
      <c r="E118" s="2351">
        <v>0</v>
      </c>
      <c r="F118" s="927">
        <v>0</v>
      </c>
      <c r="G118" s="2334">
        <v>0</v>
      </c>
      <c r="H118" s="2328">
        <v>0</v>
      </c>
      <c r="I118" s="2328">
        <v>0</v>
      </c>
      <c r="J118" s="927">
        <v>0</v>
      </c>
      <c r="K118" s="2361">
        <f>'FS-Block Grant Break-Out C-2a.1'!K117</f>
        <v>0</v>
      </c>
      <c r="L118" s="2328">
        <v>0</v>
      </c>
      <c r="M118" s="922">
        <v>0</v>
      </c>
      <c r="N118" s="929">
        <f>SUM(C118:M118)</f>
        <v>0</v>
      </c>
      <c r="O118" s="949">
        <v>0</v>
      </c>
      <c r="P118" s="916">
        <f>N118+O118</f>
        <v>0</v>
      </c>
    </row>
    <row r="119" spans="1:16">
      <c r="A119" s="191" t="s">
        <v>390</v>
      </c>
      <c r="B119" s="145" t="s">
        <v>463</v>
      </c>
      <c r="C119" s="2333">
        <v>0</v>
      </c>
      <c r="D119" s="2326">
        <v>0</v>
      </c>
      <c r="E119" s="2349">
        <v>0</v>
      </c>
      <c r="F119" s="920">
        <v>0</v>
      </c>
      <c r="G119" s="2333">
        <v>0</v>
      </c>
      <c r="H119" s="2326">
        <v>0</v>
      </c>
      <c r="I119" s="2326">
        <v>0</v>
      </c>
      <c r="J119" s="920">
        <v>0</v>
      </c>
      <c r="K119" s="2333">
        <v>0</v>
      </c>
      <c r="L119" s="2326">
        <v>0</v>
      </c>
      <c r="M119" s="919">
        <v>0</v>
      </c>
      <c r="N119" s="929">
        <f>SUM(C119:M119)</f>
        <v>0</v>
      </c>
      <c r="O119" s="949">
        <v>0</v>
      </c>
      <c r="P119" s="916">
        <f>N119+O119</f>
        <v>0</v>
      </c>
    </row>
    <row r="120" spans="1:16" ht="14.45" thickBot="1">
      <c r="A120" s="191"/>
      <c r="B120" s="145"/>
      <c r="C120" s="2333"/>
      <c r="D120" s="2326"/>
      <c r="E120" s="2349"/>
      <c r="F120" s="920"/>
      <c r="G120" s="2333"/>
      <c r="H120" s="2326"/>
      <c r="I120" s="2326"/>
      <c r="J120" s="920"/>
      <c r="K120" s="2333"/>
      <c r="L120" s="2326"/>
      <c r="M120" s="919"/>
      <c r="N120" s="929"/>
      <c r="O120" s="949"/>
      <c r="P120" s="916"/>
    </row>
    <row r="121" spans="1:16" ht="14.45" thickBot="1">
      <c r="A121" s="401">
        <v>99999</v>
      </c>
      <c r="B121" s="195" t="s">
        <v>904</v>
      </c>
      <c r="C121" s="2335">
        <f>C116-C118-C119</f>
        <v>0</v>
      </c>
      <c r="D121" s="2325">
        <f t="shared" ref="D121:P121" si="39">D116-D118-D119</f>
        <v>0</v>
      </c>
      <c r="E121" s="2348">
        <f t="shared" si="39"/>
        <v>0</v>
      </c>
      <c r="F121" s="923">
        <f t="shared" si="39"/>
        <v>0</v>
      </c>
      <c r="G121" s="2335">
        <f t="shared" si="39"/>
        <v>0</v>
      </c>
      <c r="H121" s="2325">
        <f t="shared" si="39"/>
        <v>0</v>
      </c>
      <c r="I121" s="2325">
        <f t="shared" si="39"/>
        <v>0</v>
      </c>
      <c r="J121" s="923">
        <f t="shared" si="39"/>
        <v>0</v>
      </c>
      <c r="K121" s="2335">
        <f t="shared" si="39"/>
        <v>0</v>
      </c>
      <c r="L121" s="2325">
        <f t="shared" si="39"/>
        <v>0</v>
      </c>
      <c r="M121" s="917">
        <f t="shared" si="39"/>
        <v>0</v>
      </c>
      <c r="N121" s="918">
        <f t="shared" si="39"/>
        <v>0</v>
      </c>
      <c r="O121" s="918">
        <f t="shared" si="39"/>
        <v>0</v>
      </c>
      <c r="P121" s="918">
        <f t="shared" si="39"/>
        <v>0</v>
      </c>
    </row>
    <row r="122" spans="1:16">
      <c r="A122" s="482"/>
      <c r="B122" s="145"/>
      <c r="C122" s="2333"/>
      <c r="D122" s="2326"/>
      <c r="E122" s="2349"/>
      <c r="F122" s="920"/>
      <c r="G122" s="2333"/>
      <c r="H122" s="2326"/>
      <c r="I122" s="2326"/>
      <c r="J122" s="920"/>
      <c r="K122" s="2333"/>
      <c r="L122" s="2326"/>
      <c r="M122" s="919"/>
      <c r="N122" s="928"/>
      <c r="O122" s="948"/>
      <c r="P122" s="921"/>
    </row>
    <row r="123" spans="1:16">
      <c r="A123" s="479" t="s">
        <v>393</v>
      </c>
      <c r="B123" s="147" t="s">
        <v>394</v>
      </c>
      <c r="C123" s="2371">
        <v>0</v>
      </c>
      <c r="D123" s="2372">
        <v>0</v>
      </c>
      <c r="E123" s="2373">
        <v>0</v>
      </c>
      <c r="F123" s="2374">
        <v>0</v>
      </c>
      <c r="G123" s="2371">
        <v>0</v>
      </c>
      <c r="H123" s="2372">
        <v>0</v>
      </c>
      <c r="I123" s="2372">
        <v>0</v>
      </c>
      <c r="J123" s="2374">
        <v>0</v>
      </c>
      <c r="K123" s="2371">
        <v>0</v>
      </c>
      <c r="L123" s="2372">
        <v>0</v>
      </c>
      <c r="M123" s="2375">
        <v>0</v>
      </c>
      <c r="N123" s="951">
        <f t="shared" ref="N123:N126" si="40">SUM(C123:M123)</f>
        <v>0</v>
      </c>
      <c r="O123" s="949">
        <v>0</v>
      </c>
      <c r="P123" s="951">
        <f>N123+O123</f>
        <v>0</v>
      </c>
    </row>
    <row r="124" spans="1:16">
      <c r="A124" s="479" t="s">
        <v>395</v>
      </c>
      <c r="B124" s="147" t="s">
        <v>396</v>
      </c>
      <c r="C124" s="2376">
        <v>0</v>
      </c>
      <c r="D124" s="2377">
        <v>0</v>
      </c>
      <c r="E124" s="2378">
        <v>0</v>
      </c>
      <c r="F124" s="2379">
        <v>0</v>
      </c>
      <c r="G124" s="2376">
        <v>0</v>
      </c>
      <c r="H124" s="2377">
        <v>0</v>
      </c>
      <c r="I124" s="2377">
        <v>0</v>
      </c>
      <c r="J124" s="2379">
        <v>0</v>
      </c>
      <c r="K124" s="2376">
        <v>0</v>
      </c>
      <c r="L124" s="2377">
        <v>0</v>
      </c>
      <c r="M124" s="2380">
        <v>0</v>
      </c>
      <c r="N124" s="951">
        <f t="shared" si="40"/>
        <v>0</v>
      </c>
      <c r="O124" s="949">
        <v>0</v>
      </c>
      <c r="P124" s="951">
        <f>N124+O124</f>
        <v>0</v>
      </c>
    </row>
    <row r="125" spans="1:16">
      <c r="A125" s="479" t="s">
        <v>397</v>
      </c>
      <c r="B125" s="147" t="s">
        <v>398</v>
      </c>
      <c r="C125" s="2376">
        <v>0</v>
      </c>
      <c r="D125" s="2377">
        <v>0</v>
      </c>
      <c r="E125" s="2378">
        <v>0</v>
      </c>
      <c r="F125" s="2379">
        <v>0</v>
      </c>
      <c r="G125" s="2376">
        <v>0</v>
      </c>
      <c r="H125" s="2377">
        <v>0</v>
      </c>
      <c r="I125" s="2377">
        <v>0</v>
      </c>
      <c r="J125" s="2379">
        <v>0</v>
      </c>
      <c r="K125" s="2376">
        <v>0</v>
      </c>
      <c r="L125" s="2377">
        <v>0</v>
      </c>
      <c r="M125" s="2380">
        <v>0</v>
      </c>
      <c r="N125" s="951">
        <f t="shared" si="40"/>
        <v>0</v>
      </c>
      <c r="O125" s="949">
        <v>0</v>
      </c>
      <c r="P125" s="951">
        <f t="shared" ref="P125:P126" si="41">N125+O125</f>
        <v>0</v>
      </c>
    </row>
    <row r="126" spans="1:16">
      <c r="A126" s="479" t="s">
        <v>399</v>
      </c>
      <c r="B126" s="148" t="s">
        <v>400</v>
      </c>
      <c r="C126" s="2376">
        <v>0</v>
      </c>
      <c r="D126" s="2377">
        <v>0</v>
      </c>
      <c r="E126" s="2378">
        <v>0</v>
      </c>
      <c r="F126" s="2379">
        <v>0</v>
      </c>
      <c r="G126" s="2376">
        <v>0</v>
      </c>
      <c r="H126" s="2377">
        <v>0</v>
      </c>
      <c r="I126" s="2377">
        <v>0</v>
      </c>
      <c r="J126" s="2379">
        <v>0</v>
      </c>
      <c r="K126" s="2376">
        <v>0</v>
      </c>
      <c r="L126" s="2377">
        <v>0</v>
      </c>
      <c r="M126" s="2380">
        <v>0</v>
      </c>
      <c r="N126" s="951">
        <f t="shared" si="40"/>
        <v>0</v>
      </c>
      <c r="O126" s="949">
        <v>0</v>
      </c>
      <c r="P126" s="951">
        <f t="shared" si="41"/>
        <v>0</v>
      </c>
    </row>
    <row r="127" spans="1:16" ht="14.45" thickBot="1">
      <c r="A127" s="913"/>
      <c r="B127" s="271"/>
      <c r="C127" s="2336"/>
      <c r="D127" s="2342"/>
      <c r="E127" s="2357"/>
      <c r="F127" s="953"/>
      <c r="G127" s="2336"/>
      <c r="H127" s="2342"/>
      <c r="I127" s="2342"/>
      <c r="J127" s="953"/>
      <c r="K127" s="2336"/>
      <c r="L127" s="2342"/>
      <c r="M127" s="952"/>
      <c r="N127" s="954"/>
      <c r="O127" s="955"/>
      <c r="P127" s="956"/>
    </row>
    <row r="128" spans="1:16" ht="14.45" thickBot="1">
      <c r="A128" s="401">
        <v>999999</v>
      </c>
      <c r="B128" s="195" t="s">
        <v>905</v>
      </c>
      <c r="C128" s="2325">
        <f t="shared" ref="C128:N128" si="42">C121-C123-C124-C125-C126</f>
        <v>0</v>
      </c>
      <c r="D128" s="2325">
        <f t="shared" si="42"/>
        <v>0</v>
      </c>
      <c r="E128" s="2348">
        <f t="shared" si="42"/>
        <v>0</v>
      </c>
      <c r="F128" s="917">
        <f t="shared" si="42"/>
        <v>0</v>
      </c>
      <c r="G128" s="2335">
        <f t="shared" si="42"/>
        <v>0</v>
      </c>
      <c r="H128" s="2325">
        <f t="shared" si="42"/>
        <v>0</v>
      </c>
      <c r="I128" s="2325">
        <f t="shared" si="42"/>
        <v>0</v>
      </c>
      <c r="J128" s="923">
        <f t="shared" si="42"/>
        <v>0</v>
      </c>
      <c r="K128" s="2325">
        <f>K121-K123-K124-K125-K126</f>
        <v>0</v>
      </c>
      <c r="L128" s="2325">
        <f t="shared" si="42"/>
        <v>0</v>
      </c>
      <c r="M128" s="917">
        <f t="shared" si="42"/>
        <v>0</v>
      </c>
      <c r="N128" s="918">
        <f t="shared" si="42"/>
        <v>0</v>
      </c>
      <c r="O128" s="917">
        <f>O121-O123-O124-O125-O126</f>
        <v>0</v>
      </c>
      <c r="P128" s="918">
        <f>P121-P123-P124-P125-P126</f>
        <v>0</v>
      </c>
    </row>
    <row r="129" spans="1:16">
      <c r="A129" s="55" t="s">
        <v>906</v>
      </c>
      <c r="B129" s="146"/>
      <c r="C129" s="146"/>
      <c r="D129" s="146"/>
      <c r="E129" s="146"/>
      <c r="F129" s="146"/>
      <c r="G129" s="146"/>
      <c r="H129" s="146"/>
      <c r="I129" s="146"/>
      <c r="J129" s="146"/>
      <c r="K129" s="146"/>
      <c r="L129" s="146"/>
      <c r="M129" s="146"/>
      <c r="N129" s="146"/>
      <c r="O129" s="146"/>
      <c r="P129" s="146"/>
    </row>
    <row r="130" spans="1:16" s="471" customFormat="1">
      <c r="A130" s="146"/>
      <c r="B130" s="146"/>
      <c r="C130" s="146"/>
      <c r="D130" s="146"/>
      <c r="E130" s="146"/>
      <c r="F130" s="146"/>
      <c r="G130" s="146"/>
      <c r="H130" s="146"/>
      <c r="I130" s="146"/>
      <c r="J130" s="146"/>
      <c r="K130" s="146"/>
      <c r="L130" s="146"/>
      <c r="M130" s="146"/>
      <c r="N130" s="146"/>
      <c r="O130" s="146"/>
      <c r="P130" s="167"/>
    </row>
    <row r="131" spans="1:16" s="471" customFormat="1">
      <c r="A131" s="146"/>
      <c r="B131" s="146"/>
      <c r="C131" s="146"/>
      <c r="D131" s="146"/>
      <c r="E131" s="146"/>
      <c r="F131" s="146"/>
      <c r="G131" s="146"/>
      <c r="H131" s="146"/>
      <c r="I131" s="146"/>
      <c r="J131" s="146"/>
      <c r="K131" s="146"/>
      <c r="L131" s="146"/>
      <c r="M131" s="146"/>
      <c r="N131" s="146"/>
      <c r="O131" s="146"/>
      <c r="P131" s="167"/>
    </row>
    <row r="132" spans="1:16" s="471" customFormat="1">
      <c r="A132" s="146"/>
      <c r="B132" s="146"/>
      <c r="C132" s="146"/>
      <c r="D132" s="146"/>
      <c r="E132" s="146"/>
      <c r="F132" s="146"/>
      <c r="G132" s="146"/>
      <c r="H132" s="146"/>
      <c r="I132" s="146"/>
      <c r="J132" s="146"/>
      <c r="K132" s="146"/>
      <c r="L132" s="146"/>
      <c r="M132" s="146"/>
      <c r="N132" s="146"/>
      <c r="O132" s="146"/>
      <c r="P132" s="167"/>
    </row>
    <row r="133" spans="1:16" s="471" customFormat="1">
      <c r="A133" s="146"/>
      <c r="B133" s="146"/>
      <c r="C133" s="146"/>
      <c r="D133" s="146"/>
      <c r="E133" s="146"/>
      <c r="F133" s="146"/>
      <c r="G133" s="146"/>
      <c r="H133" s="146"/>
      <c r="I133" s="146"/>
      <c r="J133" s="146"/>
      <c r="K133" s="146"/>
      <c r="L133" s="146"/>
      <c r="M133" s="146"/>
      <c r="N133" s="146"/>
      <c r="O133" s="146"/>
      <c r="P133" s="167"/>
    </row>
    <row r="134" spans="1:16" s="471" customFormat="1">
      <c r="A134" s="146"/>
      <c r="B134" s="146"/>
      <c r="C134" s="146"/>
      <c r="D134" s="146"/>
      <c r="E134" s="146"/>
      <c r="F134" s="146"/>
      <c r="G134" s="146"/>
      <c r="H134" s="146"/>
      <c r="I134" s="146"/>
      <c r="J134" s="146"/>
      <c r="K134" s="146"/>
      <c r="L134" s="146"/>
      <c r="M134" s="146"/>
      <c r="N134" s="146"/>
      <c r="O134" s="146"/>
      <c r="P134" s="167"/>
    </row>
    <row r="135" spans="1:16" s="471" customFormat="1">
      <c r="A135" s="146"/>
      <c r="B135" s="146"/>
      <c r="C135" s="146"/>
      <c r="D135" s="146"/>
      <c r="E135" s="146"/>
      <c r="F135" s="146"/>
      <c r="G135" s="146"/>
      <c r="H135" s="146"/>
      <c r="I135" s="146"/>
      <c r="J135" s="146"/>
      <c r="K135" s="146"/>
      <c r="L135" s="146"/>
      <c r="M135" s="146"/>
      <c r="N135" s="146"/>
      <c r="O135" s="146"/>
      <c r="P135" s="167"/>
    </row>
    <row r="136" spans="1:16" s="471" customFormat="1">
      <c r="A136" s="146"/>
      <c r="B136" s="146"/>
      <c r="C136" s="146"/>
      <c r="D136" s="146"/>
      <c r="E136" s="146"/>
      <c r="F136" s="146"/>
      <c r="G136" s="146"/>
      <c r="H136" s="146"/>
      <c r="I136" s="146"/>
      <c r="J136" s="146"/>
      <c r="K136" s="146"/>
      <c r="L136" s="146"/>
      <c r="M136" s="146"/>
      <c r="N136" s="146"/>
      <c r="O136" s="146"/>
      <c r="P136" s="167"/>
    </row>
    <row r="137" spans="1:16" s="471" customFormat="1"/>
    <row r="138" spans="1:16" s="471" customFormat="1"/>
    <row r="139" spans="1:16" s="471" customFormat="1"/>
    <row r="140" spans="1:16" s="471" customFormat="1"/>
    <row r="141" spans="1:16" s="471" customFormat="1"/>
    <row r="142" spans="1:16" s="471" customFormat="1"/>
    <row r="143" spans="1:16" s="471" customFormat="1"/>
    <row r="144" spans="1:16" s="471" customFormat="1"/>
    <row r="145" s="471" customFormat="1"/>
    <row r="146" s="471" customFormat="1"/>
    <row r="147" s="471" customFormat="1"/>
    <row r="148" s="471" customFormat="1"/>
    <row r="149" s="471" customFormat="1"/>
    <row r="150" s="471" customFormat="1"/>
    <row r="151" s="471" customFormat="1"/>
    <row r="152" s="471" customFormat="1"/>
    <row r="153" s="471" customFormat="1"/>
    <row r="154" s="471" customFormat="1"/>
    <row r="155" s="471" customFormat="1"/>
    <row r="156" s="471" customFormat="1"/>
    <row r="157" s="471" customFormat="1"/>
    <row r="158" s="471" customFormat="1"/>
    <row r="159" s="471" customFormat="1"/>
    <row r="160" s="471" customFormat="1"/>
    <row r="161" s="471" customFormat="1"/>
    <row r="162" s="471" customFormat="1"/>
    <row r="163" s="471" customFormat="1"/>
    <row r="164" s="471" customFormat="1"/>
    <row r="165" s="471" customFormat="1"/>
    <row r="166" s="471" customFormat="1"/>
    <row r="167" s="471" customFormat="1"/>
    <row r="168" s="471" customFormat="1"/>
    <row r="169" s="471" customFormat="1"/>
    <row r="170" s="471" customFormat="1"/>
    <row r="171" s="471" customFormat="1"/>
    <row r="172" s="471" customFormat="1"/>
    <row r="173" s="471" customFormat="1"/>
    <row r="174" s="471" customFormat="1"/>
    <row r="175" s="471" customFormat="1"/>
    <row r="176" s="471" customFormat="1"/>
    <row r="177" s="471" customFormat="1"/>
    <row r="178" s="471" customFormat="1"/>
    <row r="179" s="471" customFormat="1"/>
    <row r="180" s="471" customFormat="1"/>
    <row r="181" s="471" customFormat="1"/>
    <row r="182" s="471" customFormat="1"/>
    <row r="183" s="471" customFormat="1"/>
    <row r="184" s="471" customFormat="1"/>
    <row r="185" s="471" customFormat="1"/>
    <row r="186" s="471" customFormat="1"/>
    <row r="187" s="471" customFormat="1"/>
    <row r="188" s="471" customFormat="1"/>
    <row r="189" s="471" customFormat="1"/>
    <row r="190" s="471" customFormat="1"/>
    <row r="191" s="471" customFormat="1"/>
    <row r="192" s="471" customFormat="1"/>
    <row r="193" s="471" customFormat="1"/>
    <row r="194" s="471" customFormat="1"/>
    <row r="195" s="471" customFormat="1"/>
    <row r="196" s="471" customFormat="1"/>
    <row r="197" s="471" customFormat="1"/>
    <row r="198" s="471" customFormat="1"/>
    <row r="199" s="471" customFormat="1"/>
    <row r="200" s="471" customFormat="1"/>
    <row r="201" s="471" customFormat="1"/>
  </sheetData>
  <sheetProtection algorithmName="SHA-512" hashValue="5Z/+GFa3H8p1li/XKv2bYsF2FVC0ILpZ7RtaN0qbmRZ06T0VBlYIU81SQZ9K6nA/nX8OdtJeaGLGFneRdsVHLQ==" saltValue="HV8x/t5T0Au2z7HkTA6Kkg==" spinCount="100000" sheet="1" formatCells="0" formatColumns="0" formatRows="0"/>
  <phoneticPr fontId="29" type="noConversion"/>
  <pageMargins left="0.7" right="0.7" top="0.75" bottom="0.75" header="0.3" footer="0.3"/>
  <pageSetup orientation="portrait" horizontalDpi="1200" verticalDpi="1200" r:id="rId1"/>
  <ignoredErrors>
    <ignoredError sqref="N115 N113 N106 P106 N74:P74 N70:P7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8FC4-E709-4462-973E-53FED7E2A5F0}">
  <dimension ref="A1:P76"/>
  <sheetViews>
    <sheetView showGridLines="0" topLeftCell="A44" workbookViewId="0">
      <selection activeCell="E17" sqref="E17"/>
    </sheetView>
  </sheetViews>
  <sheetFormatPr defaultColWidth="9.140625" defaultRowHeight="12.6"/>
  <cols>
    <col min="1" max="1" width="18.42578125" style="109" customWidth="1"/>
    <col min="2" max="2" width="61.5703125" style="109" customWidth="1"/>
    <col min="3" max="13" width="20.5703125" style="109" customWidth="1"/>
    <col min="14" max="16" width="20.5703125" style="1522" customWidth="1"/>
    <col min="17" max="16384" width="9.140625" style="109"/>
  </cols>
  <sheetData>
    <row r="1" spans="1:16" ht="14.45" thickBot="1">
      <c r="A1" s="676" t="s">
        <v>907</v>
      </c>
      <c r="B1" s="726"/>
    </row>
    <row r="2" spans="1:16" ht="12.95">
      <c r="A2" s="51" t="s">
        <v>36</v>
      </c>
      <c r="B2" s="15" t="str">
        <f>'FS-Balance Sheet C-1'!B4</f>
        <v>Arizona Complete Health</v>
      </c>
    </row>
    <row r="3" spans="1:16" ht="12.95">
      <c r="A3" s="51" t="s">
        <v>466</v>
      </c>
      <c r="B3" s="644" t="str">
        <f>'FS-Balance Sheet C-1'!B5</f>
        <v>mm/dd/yyyy</v>
      </c>
    </row>
    <row r="5" spans="1:16" ht="12.95" thickBot="1"/>
    <row r="6" spans="1:16" ht="26.45" thickBot="1">
      <c r="A6" s="434"/>
      <c r="B6" s="434"/>
      <c r="C6" s="1566" t="str">
        <f>'FS-NTXIX Income Statement C-2'!C4</f>
        <v>NTXIX/XXI Crisis</v>
      </c>
      <c r="D6" s="736" t="str">
        <f>'FS-NTXIX Income Statement C-2'!D4</f>
        <v>NTXIX/XXI
SMI Services</v>
      </c>
      <c r="E6" s="736" t="str">
        <f>'FS-NTXIX Income Statement C-2'!E4</f>
        <v>NTXIX/XXI
Other</v>
      </c>
      <c r="F6" s="736" t="str">
        <f>'FS-NTXIX Income Statement C-2'!F4</f>
        <v>Housing Trust Fund</v>
      </c>
      <c r="G6" s="736" t="str">
        <f>'FS-NTXIX Income Statement C-2'!G4</f>
        <v>MHBG SED</v>
      </c>
      <c r="H6" s="1275" t="str">
        <f>'FS-NTXIX Income Statement C-2'!H4</f>
        <v>MHBG SMI</v>
      </c>
      <c r="I6" s="1275" t="str">
        <f>'FS-NTXIX Income Statement C-2'!I4</f>
        <v>MHBG FEP/EMSI</v>
      </c>
      <c r="J6" s="1275" t="str">
        <f>'FS-NTXIX Income Statement C-2'!J4</f>
        <v>SUPTRS</v>
      </c>
      <c r="K6" s="1275" t="str">
        <f>'FS-NTXIX Income Statement C-2'!K4</f>
        <v>Other Federal</v>
      </c>
      <c r="L6" s="1275" t="str">
        <f>'FS-NTXIX Income Statement C-2'!L4</f>
        <v>County</v>
      </c>
      <c r="M6" s="1027" t="str">
        <f>'FS-NTXIX Income Statement C-2'!M4</f>
        <v>PASRR</v>
      </c>
      <c r="N6" s="1559" t="str">
        <f>'FS-NTXIX Income Statement C-2'!N4</f>
        <v>Total NTXIX/XXI</v>
      </c>
      <c r="O6" s="1559" t="str">
        <f>'FS-NTXIX Income Statement C-2'!O4</f>
        <v>Mgmt &amp; Gen</v>
      </c>
      <c r="P6" s="1563" t="str">
        <f>'FS-NTXIX Income Statement C-2'!P4</f>
        <v>Grand Total</v>
      </c>
    </row>
    <row r="7" spans="1:16" ht="29.1" customHeight="1">
      <c r="B7" s="494" t="s">
        <v>908</v>
      </c>
      <c r="C7" s="1197"/>
      <c r="D7" s="583"/>
      <c r="E7" s="583"/>
      <c r="F7" s="583"/>
      <c r="G7" s="583"/>
      <c r="H7" s="1572"/>
      <c r="I7" s="1572"/>
      <c r="J7" s="1572"/>
      <c r="K7" s="1572"/>
      <c r="L7" s="1572"/>
      <c r="M7" s="339"/>
      <c r="N7" s="1560"/>
      <c r="O7" s="1564"/>
      <c r="P7" s="1560"/>
    </row>
    <row r="8" spans="1:16">
      <c r="C8" s="1197"/>
      <c r="D8" s="583"/>
      <c r="E8" s="583"/>
      <c r="F8" s="583"/>
      <c r="G8" s="583"/>
      <c r="H8" s="1572"/>
      <c r="I8" s="1572"/>
      <c r="J8" s="1572"/>
      <c r="K8" s="1572"/>
      <c r="L8" s="1572"/>
      <c r="M8" s="339"/>
      <c r="N8" s="1560"/>
      <c r="O8" s="1564"/>
      <c r="P8" s="1560"/>
    </row>
    <row r="9" spans="1:16" ht="12.95">
      <c r="B9" s="122"/>
      <c r="C9" s="1567"/>
      <c r="D9" s="1569"/>
      <c r="E9" s="1569"/>
      <c r="F9" s="1569"/>
      <c r="G9" s="1569"/>
      <c r="H9" s="1573"/>
      <c r="I9" s="1573"/>
      <c r="J9" s="1573"/>
      <c r="K9" s="1573"/>
      <c r="L9" s="1573"/>
      <c r="M9" s="496"/>
      <c r="N9" s="1561">
        <f>SUM(C9:M9)</f>
        <v>0</v>
      </c>
      <c r="O9" s="1564"/>
      <c r="P9" s="1561">
        <f>N9+O9</f>
        <v>0</v>
      </c>
    </row>
    <row r="10" spans="1:16" ht="12.95">
      <c r="B10" s="122"/>
      <c r="C10" s="1567"/>
      <c r="D10" s="1569"/>
      <c r="E10" s="1569"/>
      <c r="F10" s="1569"/>
      <c r="G10" s="1569"/>
      <c r="H10" s="1573"/>
      <c r="I10" s="1573"/>
      <c r="J10" s="1573"/>
      <c r="K10" s="1573"/>
      <c r="L10" s="1573"/>
      <c r="M10" s="496"/>
      <c r="N10" s="1561">
        <f>SUM(C10:M10)</f>
        <v>0</v>
      </c>
      <c r="O10" s="1564"/>
      <c r="P10" s="1561">
        <f t="shared" ref="P10:P11" si="0">N10+O10</f>
        <v>0</v>
      </c>
    </row>
    <row r="11" spans="1:16" ht="13.5" thickBot="1">
      <c r="B11" s="122"/>
      <c r="C11" s="1567"/>
      <c r="D11" s="1569"/>
      <c r="E11" s="1569"/>
      <c r="F11" s="1569"/>
      <c r="G11" s="1569"/>
      <c r="H11" s="1573"/>
      <c r="I11" s="1573"/>
      <c r="J11" s="1573"/>
      <c r="K11" s="1573"/>
      <c r="L11" s="1573"/>
      <c r="M11" s="496"/>
      <c r="N11" s="1561">
        <f>SUM(C11:M11)</f>
        <v>0</v>
      </c>
      <c r="O11" s="1564"/>
      <c r="P11" s="1561">
        <f t="shared" si="0"/>
        <v>0</v>
      </c>
    </row>
    <row r="12" spans="1:16" s="373" customFormat="1" ht="13.5" thickBot="1">
      <c r="A12" s="497" t="s">
        <v>909</v>
      </c>
      <c r="B12" s="498"/>
      <c r="C12" s="1568">
        <f t="shared" ref="C12:P12" si="1">SUM(C9:C11)</f>
        <v>0</v>
      </c>
      <c r="D12" s="1570">
        <f t="shared" si="1"/>
        <v>0</v>
      </c>
      <c r="E12" s="1570">
        <f t="shared" si="1"/>
        <v>0</v>
      </c>
      <c r="F12" s="1570">
        <f t="shared" si="1"/>
        <v>0</v>
      </c>
      <c r="G12" s="1570">
        <f t="shared" si="1"/>
        <v>0</v>
      </c>
      <c r="H12" s="1574">
        <f t="shared" si="1"/>
        <v>0</v>
      </c>
      <c r="I12" s="1574">
        <f t="shared" si="1"/>
        <v>0</v>
      </c>
      <c r="J12" s="1574">
        <f t="shared" si="1"/>
        <v>0</v>
      </c>
      <c r="K12" s="1574">
        <f t="shared" si="1"/>
        <v>0</v>
      </c>
      <c r="L12" s="1574">
        <f t="shared" si="1"/>
        <v>0</v>
      </c>
      <c r="M12" s="1565">
        <f t="shared" si="1"/>
        <v>0</v>
      </c>
      <c r="N12" s="1562">
        <f>SUM(N9:N11)</f>
        <v>0</v>
      </c>
      <c r="O12" s="1562">
        <f t="shared" si="1"/>
        <v>0</v>
      </c>
      <c r="P12" s="1562">
        <f t="shared" si="1"/>
        <v>0</v>
      </c>
    </row>
    <row r="13" spans="1:16" ht="26.1">
      <c r="B13" s="494" t="s">
        <v>910</v>
      </c>
      <c r="C13" s="1197"/>
      <c r="D13" s="583"/>
      <c r="E13" s="583"/>
      <c r="F13" s="583"/>
      <c r="G13" s="583"/>
      <c r="H13" s="1572"/>
      <c r="I13" s="1572"/>
      <c r="J13" s="1572"/>
      <c r="K13" s="1572"/>
      <c r="L13" s="1572"/>
      <c r="M13" s="339"/>
      <c r="N13" s="1561"/>
      <c r="O13" s="1564"/>
      <c r="P13" s="1561"/>
    </row>
    <row r="14" spans="1:16" ht="12.95">
      <c r="C14" s="1197"/>
      <c r="D14" s="583"/>
      <c r="E14" s="583"/>
      <c r="F14" s="583"/>
      <c r="G14" s="583"/>
      <c r="H14" s="1572"/>
      <c r="I14" s="1572"/>
      <c r="J14" s="1572"/>
      <c r="K14" s="1572"/>
      <c r="L14" s="1572"/>
      <c r="M14" s="339"/>
      <c r="N14" s="1561"/>
      <c r="O14" s="1564"/>
      <c r="P14" s="1561"/>
    </row>
    <row r="15" spans="1:16" ht="12.95">
      <c r="B15" s="122"/>
      <c r="C15" s="1567"/>
      <c r="D15" s="1569"/>
      <c r="E15" s="1569"/>
      <c r="F15" s="1569"/>
      <c r="G15" s="1569"/>
      <c r="H15" s="1573"/>
      <c r="I15" s="1573"/>
      <c r="J15" s="1573"/>
      <c r="K15" s="1573"/>
      <c r="L15" s="1573"/>
      <c r="M15" s="496"/>
      <c r="N15" s="1561">
        <f>SUM(C15:M15)</f>
        <v>0</v>
      </c>
      <c r="O15" s="1564"/>
      <c r="P15" s="1561">
        <f>N15+O15</f>
        <v>0</v>
      </c>
    </row>
    <row r="16" spans="1:16" ht="12.95">
      <c r="B16" s="122"/>
      <c r="C16" s="1567"/>
      <c r="D16" s="1569"/>
      <c r="E16" s="1569"/>
      <c r="F16" s="1569"/>
      <c r="G16" s="1569"/>
      <c r="H16" s="1573"/>
      <c r="I16" s="1573"/>
      <c r="J16" s="1573"/>
      <c r="K16" s="1573"/>
      <c r="L16" s="1573"/>
      <c r="M16" s="496"/>
      <c r="N16" s="1561">
        <f>SUM(C16:M16)</f>
        <v>0</v>
      </c>
      <c r="O16" s="1564"/>
      <c r="P16" s="1561">
        <f t="shared" ref="P16:P17" si="2">N16+O16</f>
        <v>0</v>
      </c>
    </row>
    <row r="17" spans="1:16" ht="13.5" thickBot="1">
      <c r="B17" s="122"/>
      <c r="C17" s="1567"/>
      <c r="D17" s="1569"/>
      <c r="E17" s="1569"/>
      <c r="F17" s="1569"/>
      <c r="G17" s="1569"/>
      <c r="H17" s="1573"/>
      <c r="I17" s="1573"/>
      <c r="J17" s="1573"/>
      <c r="K17" s="1573"/>
      <c r="L17" s="1573"/>
      <c r="M17" s="496"/>
      <c r="N17" s="1561">
        <f>SUM(C17:M17)</f>
        <v>0</v>
      </c>
      <c r="O17" s="1564"/>
      <c r="P17" s="1561">
        <f t="shared" si="2"/>
        <v>0</v>
      </c>
    </row>
    <row r="18" spans="1:16" s="373" customFormat="1" ht="13.5" thickBot="1">
      <c r="A18" s="497" t="s">
        <v>911</v>
      </c>
      <c r="B18" s="498"/>
      <c r="C18" s="1568">
        <f t="shared" ref="C18:P18" si="3">SUM(C15:C17)</f>
        <v>0</v>
      </c>
      <c r="D18" s="1570">
        <f t="shared" si="3"/>
        <v>0</v>
      </c>
      <c r="E18" s="1570">
        <f t="shared" si="3"/>
        <v>0</v>
      </c>
      <c r="F18" s="1570">
        <f t="shared" si="3"/>
        <v>0</v>
      </c>
      <c r="G18" s="1570">
        <f t="shared" si="3"/>
        <v>0</v>
      </c>
      <c r="H18" s="1574">
        <f t="shared" si="3"/>
        <v>0</v>
      </c>
      <c r="I18" s="1574">
        <f t="shared" si="3"/>
        <v>0</v>
      </c>
      <c r="J18" s="1574">
        <f t="shared" si="3"/>
        <v>0</v>
      </c>
      <c r="K18" s="1574">
        <f t="shared" si="3"/>
        <v>0</v>
      </c>
      <c r="L18" s="1574">
        <f t="shared" si="3"/>
        <v>0</v>
      </c>
      <c r="M18" s="1565">
        <f t="shared" si="3"/>
        <v>0</v>
      </c>
      <c r="N18" s="1562">
        <f t="shared" si="3"/>
        <v>0</v>
      </c>
      <c r="O18" s="1562">
        <f t="shared" si="3"/>
        <v>0</v>
      </c>
      <c r="P18" s="1562">
        <f t="shared" si="3"/>
        <v>0</v>
      </c>
    </row>
    <row r="19" spans="1:16" ht="26.1">
      <c r="B19" s="494" t="s">
        <v>912</v>
      </c>
      <c r="C19" s="1197"/>
      <c r="D19" s="583"/>
      <c r="E19" s="583"/>
      <c r="F19" s="583"/>
      <c r="G19" s="583"/>
      <c r="H19" s="1572"/>
      <c r="I19" s="1572"/>
      <c r="J19" s="1572"/>
      <c r="K19" s="1572"/>
      <c r="L19" s="1572"/>
      <c r="M19" s="339"/>
      <c r="N19" s="1561"/>
      <c r="O19" s="1564"/>
      <c r="P19" s="1561"/>
    </row>
    <row r="20" spans="1:16" ht="12.95">
      <c r="C20" s="1197"/>
      <c r="D20" s="583"/>
      <c r="E20" s="583"/>
      <c r="F20" s="583"/>
      <c r="G20" s="583"/>
      <c r="H20" s="1572"/>
      <c r="I20" s="1572"/>
      <c r="J20" s="1572"/>
      <c r="K20" s="1572"/>
      <c r="L20" s="1572"/>
      <c r="M20" s="339"/>
      <c r="N20" s="1561"/>
      <c r="O20" s="1564"/>
      <c r="P20" s="1561"/>
    </row>
    <row r="21" spans="1:16" ht="12.95">
      <c r="B21" s="122"/>
      <c r="C21" s="1567"/>
      <c r="D21" s="1569"/>
      <c r="E21" s="1569"/>
      <c r="F21" s="1569"/>
      <c r="G21" s="1569"/>
      <c r="H21" s="1573"/>
      <c r="I21" s="1573"/>
      <c r="J21" s="1573"/>
      <c r="K21" s="1573"/>
      <c r="L21" s="1573"/>
      <c r="M21" s="496"/>
      <c r="N21" s="1561">
        <f>SUM(C21:M21)</f>
        <v>0</v>
      </c>
      <c r="O21" s="1564"/>
      <c r="P21" s="1561">
        <f>N21+O21</f>
        <v>0</v>
      </c>
    </row>
    <row r="22" spans="1:16" ht="12.95">
      <c r="B22" s="122"/>
      <c r="C22" s="1567"/>
      <c r="D22" s="1569"/>
      <c r="E22" s="1569"/>
      <c r="F22" s="1569"/>
      <c r="G22" s="1569"/>
      <c r="H22" s="1573"/>
      <c r="I22" s="1573"/>
      <c r="J22" s="1573"/>
      <c r="K22" s="1573"/>
      <c r="L22" s="1573"/>
      <c r="M22" s="496"/>
      <c r="N22" s="1561">
        <f>SUM(C22:M22)</f>
        <v>0</v>
      </c>
      <c r="O22" s="1564"/>
      <c r="P22" s="1561">
        <f t="shared" ref="P22:P23" si="4">N22+O22</f>
        <v>0</v>
      </c>
    </row>
    <row r="23" spans="1:16" ht="13.5" thickBot="1">
      <c r="B23" s="122"/>
      <c r="C23" s="1567"/>
      <c r="D23" s="1569"/>
      <c r="E23" s="1569"/>
      <c r="F23" s="1569"/>
      <c r="G23" s="1569"/>
      <c r="H23" s="1573"/>
      <c r="I23" s="1573"/>
      <c r="J23" s="1573"/>
      <c r="K23" s="1573"/>
      <c r="L23" s="1573"/>
      <c r="M23" s="496"/>
      <c r="N23" s="1561">
        <f>SUM(C23:M23)</f>
        <v>0</v>
      </c>
      <c r="O23" s="1564"/>
      <c r="P23" s="1561">
        <f t="shared" si="4"/>
        <v>0</v>
      </c>
    </row>
    <row r="24" spans="1:16" s="373" customFormat="1" ht="13.5" thickBot="1">
      <c r="A24" s="497" t="s">
        <v>913</v>
      </c>
      <c r="B24" s="498"/>
      <c r="C24" s="1568">
        <f t="shared" ref="C24:P24" si="5">SUM(C21:C23)</f>
        <v>0</v>
      </c>
      <c r="D24" s="1570">
        <f t="shared" si="5"/>
        <v>0</v>
      </c>
      <c r="E24" s="1570">
        <f t="shared" si="5"/>
        <v>0</v>
      </c>
      <c r="F24" s="1570">
        <f t="shared" si="5"/>
        <v>0</v>
      </c>
      <c r="G24" s="1570">
        <f t="shared" si="5"/>
        <v>0</v>
      </c>
      <c r="H24" s="1574">
        <f t="shared" si="5"/>
        <v>0</v>
      </c>
      <c r="I24" s="1574">
        <f t="shared" si="5"/>
        <v>0</v>
      </c>
      <c r="J24" s="1574">
        <f t="shared" si="5"/>
        <v>0</v>
      </c>
      <c r="K24" s="1574">
        <f t="shared" si="5"/>
        <v>0</v>
      </c>
      <c r="L24" s="1574">
        <f t="shared" si="5"/>
        <v>0</v>
      </c>
      <c r="M24" s="1565">
        <f t="shared" si="5"/>
        <v>0</v>
      </c>
      <c r="N24" s="1562">
        <f t="shared" si="5"/>
        <v>0</v>
      </c>
      <c r="O24" s="1562">
        <f t="shared" si="5"/>
        <v>0</v>
      </c>
      <c r="P24" s="1562">
        <f t="shared" si="5"/>
        <v>0</v>
      </c>
    </row>
    <row r="25" spans="1:16" ht="26.1">
      <c r="B25" s="494" t="s">
        <v>914</v>
      </c>
      <c r="C25" s="1197"/>
      <c r="D25" s="583"/>
      <c r="E25" s="583"/>
      <c r="F25" s="583"/>
      <c r="G25" s="583"/>
      <c r="H25" s="1572"/>
      <c r="I25" s="1572"/>
      <c r="J25" s="1572"/>
      <c r="K25" s="1572"/>
      <c r="L25" s="1572"/>
      <c r="M25" s="339"/>
      <c r="N25" s="1561"/>
      <c r="O25" s="1564"/>
      <c r="P25" s="1561"/>
    </row>
    <row r="26" spans="1:16" ht="12.95">
      <c r="B26" s="124"/>
      <c r="C26" s="1197"/>
      <c r="D26" s="583"/>
      <c r="E26" s="583"/>
      <c r="F26" s="583"/>
      <c r="G26" s="583"/>
      <c r="H26" s="1572"/>
      <c r="I26" s="1572"/>
      <c r="J26" s="1572"/>
      <c r="K26" s="1572"/>
      <c r="L26" s="1572"/>
      <c r="M26" s="339"/>
      <c r="N26" s="1561"/>
      <c r="O26" s="1564"/>
      <c r="P26" s="1561"/>
    </row>
    <row r="27" spans="1:16" ht="12.95">
      <c r="B27" s="499" t="s">
        <v>915</v>
      </c>
      <c r="C27" s="1197"/>
      <c r="D27" s="583"/>
      <c r="E27" s="583"/>
      <c r="F27" s="1569"/>
      <c r="G27" s="1569"/>
      <c r="H27" s="1573"/>
      <c r="I27" s="1572"/>
      <c r="J27" s="1572"/>
      <c r="K27" s="1572"/>
      <c r="L27" s="1572"/>
      <c r="M27" s="339"/>
      <c r="N27" s="1561">
        <f t="shared" ref="N27:N37" si="6">SUM(C27:M27)</f>
        <v>0</v>
      </c>
      <c r="O27" s="1564"/>
      <c r="P27" s="1561">
        <f>N27+O27</f>
        <v>0</v>
      </c>
    </row>
    <row r="28" spans="1:16" ht="12.95">
      <c r="B28" s="499" t="s">
        <v>916</v>
      </c>
      <c r="C28" s="1197"/>
      <c r="D28" s="583"/>
      <c r="E28" s="583"/>
      <c r="F28" s="1569"/>
      <c r="G28" s="1569"/>
      <c r="H28" s="1573"/>
      <c r="I28" s="1572"/>
      <c r="J28" s="1572"/>
      <c r="K28" s="1572"/>
      <c r="L28" s="1572"/>
      <c r="M28" s="339"/>
      <c r="N28" s="1561">
        <f t="shared" si="6"/>
        <v>0</v>
      </c>
      <c r="O28" s="1564"/>
      <c r="P28" s="1561">
        <f t="shared" ref="P28:P36" si="7">N28+O28</f>
        <v>0</v>
      </c>
    </row>
    <row r="29" spans="1:16" ht="12.95">
      <c r="B29" s="499" t="s">
        <v>917</v>
      </c>
      <c r="C29" s="1197"/>
      <c r="D29" s="583"/>
      <c r="E29" s="583"/>
      <c r="F29" s="1569"/>
      <c r="G29" s="1569"/>
      <c r="H29" s="1573"/>
      <c r="I29" s="1572"/>
      <c r="J29" s="1572"/>
      <c r="K29" s="1572"/>
      <c r="L29" s="1572"/>
      <c r="M29" s="339"/>
      <c r="N29" s="1561">
        <f t="shared" si="6"/>
        <v>0</v>
      </c>
      <c r="O29" s="1564"/>
      <c r="P29" s="1561">
        <f t="shared" si="7"/>
        <v>0</v>
      </c>
    </row>
    <row r="30" spans="1:16" ht="12.95">
      <c r="B30" s="499" t="s">
        <v>918</v>
      </c>
      <c r="C30" s="1197"/>
      <c r="D30" s="583"/>
      <c r="E30" s="583"/>
      <c r="F30" s="1569"/>
      <c r="G30" s="1569"/>
      <c r="H30" s="1573"/>
      <c r="I30" s="1572"/>
      <c r="J30" s="1572"/>
      <c r="K30" s="1572"/>
      <c r="L30" s="1572"/>
      <c r="M30" s="339"/>
      <c r="N30" s="1561">
        <f t="shared" si="6"/>
        <v>0</v>
      </c>
      <c r="O30" s="1564"/>
      <c r="P30" s="1561">
        <f t="shared" si="7"/>
        <v>0</v>
      </c>
    </row>
    <row r="31" spans="1:16" ht="12.95">
      <c r="B31" s="499" t="s">
        <v>919</v>
      </c>
      <c r="C31" s="1197"/>
      <c r="D31" s="583"/>
      <c r="E31" s="583"/>
      <c r="F31" s="1569"/>
      <c r="G31" s="1569"/>
      <c r="H31" s="1573"/>
      <c r="I31" s="1572"/>
      <c r="J31" s="1572"/>
      <c r="K31" s="1572"/>
      <c r="L31" s="1572"/>
      <c r="M31" s="339"/>
      <c r="N31" s="1561">
        <f t="shared" si="6"/>
        <v>0</v>
      </c>
      <c r="O31" s="1564"/>
      <c r="P31" s="1561">
        <f t="shared" si="7"/>
        <v>0</v>
      </c>
    </row>
    <row r="32" spans="1:16" ht="12.95">
      <c r="B32" s="499" t="s">
        <v>920</v>
      </c>
      <c r="C32" s="1197"/>
      <c r="D32" s="583"/>
      <c r="E32" s="583"/>
      <c r="F32" s="1569"/>
      <c r="G32" s="1569"/>
      <c r="H32" s="1573"/>
      <c r="I32" s="1572"/>
      <c r="J32" s="1572"/>
      <c r="K32" s="1572"/>
      <c r="L32" s="1572"/>
      <c r="M32" s="339"/>
      <c r="N32" s="1561">
        <f t="shared" si="6"/>
        <v>0</v>
      </c>
      <c r="O32" s="1564"/>
      <c r="P32" s="1561">
        <f t="shared" si="7"/>
        <v>0</v>
      </c>
    </row>
    <row r="33" spans="1:16" ht="12.95">
      <c r="B33" s="499" t="s">
        <v>921</v>
      </c>
      <c r="C33" s="1197"/>
      <c r="D33" s="583"/>
      <c r="E33" s="583"/>
      <c r="F33" s="1569"/>
      <c r="G33" s="1569"/>
      <c r="H33" s="1573"/>
      <c r="I33" s="1572"/>
      <c r="J33" s="1572"/>
      <c r="K33" s="1572"/>
      <c r="L33" s="1572"/>
      <c r="M33" s="339"/>
      <c r="N33" s="1561">
        <f t="shared" si="6"/>
        <v>0</v>
      </c>
      <c r="O33" s="1564"/>
      <c r="P33" s="1561">
        <f t="shared" si="7"/>
        <v>0</v>
      </c>
    </row>
    <row r="34" spans="1:16" ht="12.95">
      <c r="B34" s="499" t="s">
        <v>922</v>
      </c>
      <c r="C34" s="1197"/>
      <c r="D34" s="583"/>
      <c r="E34" s="583"/>
      <c r="F34" s="1569"/>
      <c r="G34" s="1569"/>
      <c r="H34" s="1573"/>
      <c r="I34" s="1572"/>
      <c r="J34" s="1572"/>
      <c r="K34" s="1572"/>
      <c r="L34" s="1572"/>
      <c r="M34" s="339"/>
      <c r="N34" s="1561">
        <f t="shared" si="6"/>
        <v>0</v>
      </c>
      <c r="O34" s="1564"/>
      <c r="P34" s="1561">
        <f t="shared" si="7"/>
        <v>0</v>
      </c>
    </row>
    <row r="35" spans="1:16" ht="12.95">
      <c r="B35" s="124"/>
      <c r="C35" s="1197"/>
      <c r="D35" s="583"/>
      <c r="E35" s="583"/>
      <c r="F35" s="1569"/>
      <c r="G35" s="1569"/>
      <c r="H35" s="1573"/>
      <c r="I35" s="1572"/>
      <c r="J35" s="1572"/>
      <c r="K35" s="1572"/>
      <c r="L35" s="1572"/>
      <c r="M35" s="339"/>
      <c r="N35" s="1561">
        <f t="shared" si="6"/>
        <v>0</v>
      </c>
      <c r="O35" s="1564"/>
      <c r="P35" s="1561">
        <f t="shared" si="7"/>
        <v>0</v>
      </c>
    </row>
    <row r="36" spans="1:16" ht="12.95">
      <c r="B36" s="499" t="s">
        <v>923</v>
      </c>
      <c r="C36" s="1197"/>
      <c r="D36" s="583"/>
      <c r="E36" s="583"/>
      <c r="F36" s="1569"/>
      <c r="G36" s="1569"/>
      <c r="H36" s="1573"/>
      <c r="I36" s="1572"/>
      <c r="J36" s="1572"/>
      <c r="K36" s="1572"/>
      <c r="L36" s="1572"/>
      <c r="M36" s="339"/>
      <c r="N36" s="1561">
        <f t="shared" si="6"/>
        <v>0</v>
      </c>
      <c r="O36" s="1564"/>
      <c r="P36" s="1561">
        <f t="shared" si="7"/>
        <v>0</v>
      </c>
    </row>
    <row r="37" spans="1:16" ht="13.5" thickBot="1">
      <c r="C37" s="1197"/>
      <c r="D37" s="583"/>
      <c r="E37" s="583"/>
      <c r="F37" s="1569"/>
      <c r="G37" s="1569"/>
      <c r="H37" s="1573"/>
      <c r="I37" s="1572"/>
      <c r="J37" s="1572"/>
      <c r="K37" s="1572"/>
      <c r="L37" s="1572"/>
      <c r="M37" s="339"/>
      <c r="N37" s="1561">
        <f t="shared" si="6"/>
        <v>0</v>
      </c>
      <c r="O37" s="1564"/>
      <c r="P37" s="1561">
        <f>N37+O37</f>
        <v>0</v>
      </c>
    </row>
    <row r="38" spans="1:16" s="373" customFormat="1" ht="13.5" thickBot="1">
      <c r="A38" s="497" t="s">
        <v>924</v>
      </c>
      <c r="B38" s="498"/>
      <c r="C38" s="1568">
        <f t="shared" ref="C38:P38" si="8">SUM(C27:C36)</f>
        <v>0</v>
      </c>
      <c r="D38" s="1570">
        <f t="shared" si="8"/>
        <v>0</v>
      </c>
      <c r="E38" s="1570">
        <f t="shared" si="8"/>
        <v>0</v>
      </c>
      <c r="F38" s="1570">
        <f t="shared" si="8"/>
        <v>0</v>
      </c>
      <c r="G38" s="1570">
        <f t="shared" si="8"/>
        <v>0</v>
      </c>
      <c r="H38" s="1574">
        <f t="shared" si="8"/>
        <v>0</v>
      </c>
      <c r="I38" s="1574">
        <f t="shared" si="8"/>
        <v>0</v>
      </c>
      <c r="J38" s="1574">
        <f t="shared" si="8"/>
        <v>0</v>
      </c>
      <c r="K38" s="1574">
        <f t="shared" si="8"/>
        <v>0</v>
      </c>
      <c r="L38" s="1574">
        <f t="shared" si="8"/>
        <v>0</v>
      </c>
      <c r="M38" s="1565">
        <f t="shared" si="8"/>
        <v>0</v>
      </c>
      <c r="N38" s="1562">
        <f t="shared" si="8"/>
        <v>0</v>
      </c>
      <c r="O38" s="1562">
        <f t="shared" si="8"/>
        <v>0</v>
      </c>
      <c r="P38" s="1562">
        <f t="shared" si="8"/>
        <v>0</v>
      </c>
    </row>
    <row r="39" spans="1:16" ht="26.1">
      <c r="B39" s="494" t="s">
        <v>925</v>
      </c>
      <c r="C39" s="1197"/>
      <c r="D39" s="583"/>
      <c r="E39" s="583"/>
      <c r="F39" s="583"/>
      <c r="G39" s="583"/>
      <c r="H39" s="1572"/>
      <c r="I39" s="1572"/>
      <c r="J39" s="1572"/>
      <c r="K39" s="1572"/>
      <c r="L39" s="1572"/>
      <c r="M39" s="339"/>
      <c r="N39" s="1561"/>
      <c r="O39" s="1564"/>
      <c r="P39" s="1561"/>
    </row>
    <row r="40" spans="1:16" ht="12.95">
      <c r="B40" s="124"/>
      <c r="C40" s="1197"/>
      <c r="D40" s="583"/>
      <c r="E40" s="583"/>
      <c r="F40" s="583"/>
      <c r="G40" s="583"/>
      <c r="H40" s="1572"/>
      <c r="I40" s="1572"/>
      <c r="J40" s="1572"/>
      <c r="K40" s="1572"/>
      <c r="L40" s="1572"/>
      <c r="M40" s="339"/>
      <c r="N40" s="1561"/>
      <c r="O40" s="1564"/>
      <c r="P40" s="1561"/>
    </row>
    <row r="41" spans="1:16" ht="12.95">
      <c r="B41" s="499"/>
      <c r="C41" s="1567"/>
      <c r="D41" s="1569"/>
      <c r="E41" s="1569"/>
      <c r="F41" s="1569"/>
      <c r="G41" s="1569"/>
      <c r="H41" s="1573"/>
      <c r="I41" s="1573"/>
      <c r="J41" s="1573"/>
      <c r="K41" s="1573"/>
      <c r="L41" s="1573"/>
      <c r="M41" s="496"/>
      <c r="N41" s="1561">
        <f t="shared" ref="N41:N51" si="9">SUM(C41:M41)</f>
        <v>0</v>
      </c>
      <c r="O41" s="1564"/>
      <c r="P41" s="1561">
        <f>N41+O41</f>
        <v>0</v>
      </c>
    </row>
    <row r="42" spans="1:16" ht="12.95">
      <c r="B42" s="499"/>
      <c r="C42" s="1567"/>
      <c r="D42" s="1569"/>
      <c r="E42" s="1569"/>
      <c r="F42" s="1569"/>
      <c r="G42" s="1569"/>
      <c r="H42" s="1573"/>
      <c r="I42" s="1573"/>
      <c r="J42" s="1573"/>
      <c r="K42" s="1573"/>
      <c r="L42" s="1573"/>
      <c r="M42" s="496"/>
      <c r="N42" s="1561">
        <f t="shared" si="9"/>
        <v>0</v>
      </c>
      <c r="O42" s="1564"/>
      <c r="P42" s="1561">
        <f t="shared" ref="P42:P50" si="10">N42+O42</f>
        <v>0</v>
      </c>
    </row>
    <row r="43" spans="1:16" ht="12.95">
      <c r="B43" s="499"/>
      <c r="C43" s="1567"/>
      <c r="D43" s="1569"/>
      <c r="E43" s="1569"/>
      <c r="F43" s="1569"/>
      <c r="G43" s="1569"/>
      <c r="H43" s="1573"/>
      <c r="I43" s="1573"/>
      <c r="J43" s="1573"/>
      <c r="K43" s="1573"/>
      <c r="L43" s="1573"/>
      <c r="M43" s="496"/>
      <c r="N43" s="1561">
        <f t="shared" si="9"/>
        <v>0</v>
      </c>
      <c r="O43" s="1564"/>
      <c r="P43" s="1561">
        <f t="shared" si="10"/>
        <v>0</v>
      </c>
    </row>
    <row r="44" spans="1:16" ht="12.95">
      <c r="B44" s="499"/>
      <c r="C44" s="1567"/>
      <c r="D44" s="1569"/>
      <c r="E44" s="1569"/>
      <c r="F44" s="1569"/>
      <c r="G44" s="1569"/>
      <c r="H44" s="1573"/>
      <c r="I44" s="1573"/>
      <c r="J44" s="1573"/>
      <c r="K44" s="1573"/>
      <c r="L44" s="1573"/>
      <c r="M44" s="496"/>
      <c r="N44" s="1561">
        <f t="shared" si="9"/>
        <v>0</v>
      </c>
      <c r="O44" s="1564"/>
      <c r="P44" s="1561">
        <f t="shared" si="10"/>
        <v>0</v>
      </c>
    </row>
    <row r="45" spans="1:16" ht="12.95">
      <c r="B45" s="499"/>
      <c r="C45" s="1567"/>
      <c r="D45" s="1569"/>
      <c r="E45" s="1569"/>
      <c r="F45" s="1569"/>
      <c r="G45" s="1569"/>
      <c r="H45" s="1573"/>
      <c r="I45" s="1573"/>
      <c r="J45" s="1573"/>
      <c r="K45" s="1573"/>
      <c r="L45" s="1573"/>
      <c r="M45" s="496"/>
      <c r="N45" s="1561">
        <f t="shared" si="9"/>
        <v>0</v>
      </c>
      <c r="O45" s="1564"/>
      <c r="P45" s="1561">
        <f t="shared" si="10"/>
        <v>0</v>
      </c>
    </row>
    <row r="46" spans="1:16" ht="12.95">
      <c r="B46" s="499"/>
      <c r="C46" s="1567"/>
      <c r="D46" s="1569"/>
      <c r="E46" s="1569"/>
      <c r="F46" s="1569"/>
      <c r="G46" s="1569"/>
      <c r="H46" s="1573"/>
      <c r="I46" s="1573"/>
      <c r="J46" s="1573"/>
      <c r="K46" s="1573"/>
      <c r="L46" s="1573"/>
      <c r="M46" s="496"/>
      <c r="N46" s="1561">
        <f t="shared" si="9"/>
        <v>0</v>
      </c>
      <c r="O46" s="1564"/>
      <c r="P46" s="1561">
        <f t="shared" si="10"/>
        <v>0</v>
      </c>
    </row>
    <row r="47" spans="1:16" ht="12.95">
      <c r="B47" s="499"/>
      <c r="C47" s="1567"/>
      <c r="D47" s="1569"/>
      <c r="E47" s="1569"/>
      <c r="F47" s="1569"/>
      <c r="G47" s="1569"/>
      <c r="H47" s="1573"/>
      <c r="I47" s="1573"/>
      <c r="J47" s="1573"/>
      <c r="K47" s="1573"/>
      <c r="L47" s="1573"/>
      <c r="M47" s="496"/>
      <c r="N47" s="1561">
        <f t="shared" si="9"/>
        <v>0</v>
      </c>
      <c r="O47" s="1564"/>
      <c r="P47" s="1561">
        <f t="shared" si="10"/>
        <v>0</v>
      </c>
    </row>
    <row r="48" spans="1:16" ht="12.95">
      <c r="B48" s="499"/>
      <c r="C48" s="1567"/>
      <c r="D48" s="1569"/>
      <c r="E48" s="1569"/>
      <c r="F48" s="1569"/>
      <c r="G48" s="1569"/>
      <c r="H48" s="1573"/>
      <c r="I48" s="1573"/>
      <c r="J48" s="1573"/>
      <c r="K48" s="1573"/>
      <c r="L48" s="1573"/>
      <c r="M48" s="496"/>
      <c r="N48" s="1561">
        <f t="shared" si="9"/>
        <v>0</v>
      </c>
      <c r="O48" s="1564"/>
      <c r="P48" s="1561">
        <f t="shared" si="10"/>
        <v>0</v>
      </c>
    </row>
    <row r="49" spans="1:16" ht="12.95">
      <c r="B49" s="122"/>
      <c r="C49" s="1567"/>
      <c r="D49" s="1569"/>
      <c r="E49" s="1569"/>
      <c r="F49" s="1569"/>
      <c r="G49" s="1569"/>
      <c r="H49" s="1573"/>
      <c r="I49" s="1573"/>
      <c r="J49" s="1573"/>
      <c r="K49" s="1573"/>
      <c r="L49" s="1573"/>
      <c r="M49" s="496"/>
      <c r="N49" s="1561">
        <f t="shared" si="9"/>
        <v>0</v>
      </c>
      <c r="O49" s="1564"/>
      <c r="P49" s="1561">
        <f t="shared" si="10"/>
        <v>0</v>
      </c>
    </row>
    <row r="50" spans="1:16" ht="12.95">
      <c r="B50" s="122"/>
      <c r="C50" s="1567"/>
      <c r="D50" s="1569"/>
      <c r="E50" s="1569"/>
      <c r="F50" s="1569"/>
      <c r="G50" s="1569"/>
      <c r="H50" s="1573"/>
      <c r="I50" s="1573"/>
      <c r="J50" s="1573"/>
      <c r="K50" s="1573"/>
      <c r="L50" s="1573"/>
      <c r="M50" s="496"/>
      <c r="N50" s="1561">
        <f t="shared" si="9"/>
        <v>0</v>
      </c>
      <c r="O50" s="1564"/>
      <c r="P50" s="1561">
        <f t="shared" si="10"/>
        <v>0</v>
      </c>
    </row>
    <row r="51" spans="1:16" ht="13.5" thickBot="1">
      <c r="B51" s="122"/>
      <c r="C51" s="1567"/>
      <c r="D51" s="1569"/>
      <c r="E51" s="1569"/>
      <c r="F51" s="1569"/>
      <c r="G51" s="1569"/>
      <c r="H51" s="1573"/>
      <c r="I51" s="1573"/>
      <c r="J51" s="1573"/>
      <c r="K51" s="1573"/>
      <c r="L51" s="1573"/>
      <c r="M51" s="496"/>
      <c r="N51" s="1561">
        <f t="shared" si="9"/>
        <v>0</v>
      </c>
      <c r="O51" s="1564"/>
      <c r="P51" s="1561">
        <f>N51+O51</f>
        <v>0</v>
      </c>
    </row>
    <row r="52" spans="1:16" s="373" customFormat="1" ht="13.5" thickBot="1">
      <c r="A52" s="497" t="s">
        <v>926</v>
      </c>
      <c r="B52" s="498"/>
      <c r="C52" s="1568">
        <f t="shared" ref="C52:P52" si="11">SUM(C41:C51)</f>
        <v>0</v>
      </c>
      <c r="D52" s="1570">
        <f t="shared" si="11"/>
        <v>0</v>
      </c>
      <c r="E52" s="1570">
        <f t="shared" si="11"/>
        <v>0</v>
      </c>
      <c r="F52" s="1570">
        <f t="shared" si="11"/>
        <v>0</v>
      </c>
      <c r="G52" s="1570">
        <f t="shared" si="11"/>
        <v>0</v>
      </c>
      <c r="H52" s="1574">
        <f t="shared" si="11"/>
        <v>0</v>
      </c>
      <c r="I52" s="1574">
        <f t="shared" si="11"/>
        <v>0</v>
      </c>
      <c r="J52" s="1574">
        <f t="shared" si="11"/>
        <v>0</v>
      </c>
      <c r="K52" s="1574">
        <f t="shared" si="11"/>
        <v>0</v>
      </c>
      <c r="L52" s="1574">
        <f t="shared" si="11"/>
        <v>0</v>
      </c>
      <c r="M52" s="1565">
        <f t="shared" si="11"/>
        <v>0</v>
      </c>
      <c r="N52" s="1562">
        <f t="shared" si="11"/>
        <v>0</v>
      </c>
      <c r="O52" s="1562">
        <f t="shared" si="11"/>
        <v>0</v>
      </c>
      <c r="P52" s="1562">
        <f t="shared" si="11"/>
        <v>0</v>
      </c>
    </row>
    <row r="53" spans="1:16" ht="26.1">
      <c r="B53" s="494" t="s">
        <v>927</v>
      </c>
      <c r="C53" s="1197"/>
      <c r="D53" s="583"/>
      <c r="E53" s="583"/>
      <c r="F53" s="583"/>
      <c r="G53" s="583"/>
      <c r="H53" s="1572"/>
      <c r="I53" s="1572"/>
      <c r="J53" s="1572"/>
      <c r="K53" s="1572"/>
      <c r="L53" s="1572"/>
      <c r="M53" s="339"/>
      <c r="N53" s="1561"/>
      <c r="O53" s="1564"/>
      <c r="P53" s="1561"/>
    </row>
    <row r="54" spans="1:16" ht="12.95">
      <c r="C54" s="1197"/>
      <c r="D54" s="583"/>
      <c r="E54" s="583"/>
      <c r="F54" s="583"/>
      <c r="G54" s="583"/>
      <c r="H54" s="1572"/>
      <c r="I54" s="1572"/>
      <c r="J54" s="1572"/>
      <c r="K54" s="1572"/>
      <c r="L54" s="1572"/>
      <c r="M54" s="339"/>
      <c r="N54" s="1561"/>
      <c r="O54" s="1564"/>
      <c r="P54" s="1561"/>
    </row>
    <row r="55" spans="1:16" ht="12.95">
      <c r="B55" s="122"/>
      <c r="C55" s="1567"/>
      <c r="D55" s="1569"/>
      <c r="E55" s="1569"/>
      <c r="F55" s="1569"/>
      <c r="G55" s="1569"/>
      <c r="H55" s="1573"/>
      <c r="I55" s="1573"/>
      <c r="J55" s="1573"/>
      <c r="K55" s="1573"/>
      <c r="L55" s="1573"/>
      <c r="M55" s="496"/>
      <c r="N55" s="1561">
        <f>SUM(C55:M55)</f>
        <v>0</v>
      </c>
      <c r="O55" s="1564"/>
      <c r="P55" s="1561">
        <f>N55+O55</f>
        <v>0</v>
      </c>
    </row>
    <row r="56" spans="1:16" ht="12.95">
      <c r="B56" s="122"/>
      <c r="C56" s="1567"/>
      <c r="D56" s="1569"/>
      <c r="E56" s="1569"/>
      <c r="F56" s="1569"/>
      <c r="G56" s="1569"/>
      <c r="H56" s="1573"/>
      <c r="I56" s="1573"/>
      <c r="J56" s="1573"/>
      <c r="K56" s="1573"/>
      <c r="L56" s="1573"/>
      <c r="M56" s="496"/>
      <c r="N56" s="1561">
        <f>SUM(C56:M56)</f>
        <v>0</v>
      </c>
      <c r="O56" s="1564"/>
      <c r="P56" s="1561">
        <f t="shared" ref="P56:P57" si="12">N56+O56</f>
        <v>0</v>
      </c>
    </row>
    <row r="57" spans="1:16" ht="13.5" thickBot="1">
      <c r="B57" s="122"/>
      <c r="C57" s="1567"/>
      <c r="D57" s="1569"/>
      <c r="E57" s="1569"/>
      <c r="F57" s="1569"/>
      <c r="G57" s="1569"/>
      <c r="H57" s="1573"/>
      <c r="I57" s="1573"/>
      <c r="J57" s="1573"/>
      <c r="K57" s="1573"/>
      <c r="L57" s="1573"/>
      <c r="M57" s="496"/>
      <c r="N57" s="1561">
        <f>SUM(C57:M57)</f>
        <v>0</v>
      </c>
      <c r="O57" s="1564"/>
      <c r="P57" s="1561">
        <f t="shared" si="12"/>
        <v>0</v>
      </c>
    </row>
    <row r="58" spans="1:16" s="373" customFormat="1" ht="13.5" thickBot="1">
      <c r="A58" s="497" t="s">
        <v>928</v>
      </c>
      <c r="B58" s="498"/>
      <c r="C58" s="1568">
        <f t="shared" ref="C58:P58" si="13">SUM(C55:C57)</f>
        <v>0</v>
      </c>
      <c r="D58" s="1570">
        <f t="shared" si="13"/>
        <v>0</v>
      </c>
      <c r="E58" s="1570">
        <f t="shared" si="13"/>
        <v>0</v>
      </c>
      <c r="F58" s="1570">
        <f t="shared" si="13"/>
        <v>0</v>
      </c>
      <c r="G58" s="1570">
        <f t="shared" si="13"/>
        <v>0</v>
      </c>
      <c r="H58" s="1574">
        <f t="shared" si="13"/>
        <v>0</v>
      </c>
      <c r="I58" s="1574">
        <f t="shared" si="13"/>
        <v>0</v>
      </c>
      <c r="J58" s="1574">
        <f t="shared" si="13"/>
        <v>0</v>
      </c>
      <c r="K58" s="1574">
        <f t="shared" si="13"/>
        <v>0</v>
      </c>
      <c r="L58" s="1574">
        <f t="shared" si="13"/>
        <v>0</v>
      </c>
      <c r="M58" s="1565">
        <f t="shared" si="13"/>
        <v>0</v>
      </c>
      <c r="N58" s="1562">
        <f t="shared" si="13"/>
        <v>0</v>
      </c>
      <c r="O58" s="1562">
        <f t="shared" si="13"/>
        <v>0</v>
      </c>
      <c r="P58" s="1562">
        <f t="shared" si="13"/>
        <v>0</v>
      </c>
    </row>
    <row r="59" spans="1:16" ht="26.1">
      <c r="B59" s="494" t="s">
        <v>929</v>
      </c>
      <c r="C59" s="1197"/>
      <c r="D59" s="583"/>
      <c r="E59" s="583"/>
      <c r="F59" s="583"/>
      <c r="G59" s="583"/>
      <c r="H59" s="1572"/>
      <c r="I59" s="1572"/>
      <c r="J59" s="1572"/>
      <c r="K59" s="1572"/>
      <c r="L59" s="1572"/>
      <c r="M59" s="339"/>
      <c r="N59" s="1561"/>
      <c r="O59" s="1564"/>
      <c r="P59" s="1561"/>
    </row>
    <row r="60" spans="1:16" ht="12.95">
      <c r="B60" s="109" t="s">
        <v>930</v>
      </c>
      <c r="C60" s="1197"/>
      <c r="D60" s="583"/>
      <c r="E60" s="583"/>
      <c r="F60" s="583"/>
      <c r="G60" s="583"/>
      <c r="H60" s="1572"/>
      <c r="I60" s="1572"/>
      <c r="J60" s="1572"/>
      <c r="K60" s="1572"/>
      <c r="L60" s="1572"/>
      <c r="M60" s="339"/>
      <c r="N60" s="1561"/>
      <c r="O60" s="1564"/>
      <c r="P60" s="1561"/>
    </row>
    <row r="61" spans="1:16" ht="12.95">
      <c r="B61" s="122"/>
      <c r="C61" s="1567"/>
      <c r="D61" s="1569"/>
      <c r="E61" s="1569"/>
      <c r="F61" s="1569"/>
      <c r="G61" s="1569"/>
      <c r="H61" s="1573"/>
      <c r="I61" s="1573"/>
      <c r="J61" s="1573"/>
      <c r="K61" s="1573"/>
      <c r="L61" s="1573"/>
      <c r="M61" s="496"/>
      <c r="N61" s="1561">
        <f>SUM(C61:M61)</f>
        <v>0</v>
      </c>
      <c r="O61" s="1564"/>
      <c r="P61" s="1561">
        <f>N61+O61</f>
        <v>0</v>
      </c>
    </row>
    <row r="62" spans="1:16" ht="12.95">
      <c r="B62" s="122"/>
      <c r="C62" s="1567"/>
      <c r="D62" s="1569"/>
      <c r="E62" s="1569"/>
      <c r="F62" s="1569"/>
      <c r="G62" s="1569"/>
      <c r="H62" s="1573"/>
      <c r="I62" s="1573"/>
      <c r="J62" s="1573"/>
      <c r="K62" s="1573"/>
      <c r="L62" s="1573"/>
      <c r="M62" s="496"/>
      <c r="N62" s="1561">
        <f>SUM(C62:M62)</f>
        <v>0</v>
      </c>
      <c r="O62" s="1564"/>
      <c r="P62" s="1561">
        <f t="shared" ref="P62:P63" si="14">N62+O62</f>
        <v>0</v>
      </c>
    </row>
    <row r="63" spans="1:16" ht="13.5" thickBot="1">
      <c r="B63" s="122"/>
      <c r="C63" s="1567"/>
      <c r="D63" s="1569"/>
      <c r="E63" s="1569"/>
      <c r="F63" s="1569"/>
      <c r="G63" s="1569"/>
      <c r="H63" s="1573"/>
      <c r="I63" s="1573"/>
      <c r="J63" s="1573"/>
      <c r="K63" s="1573"/>
      <c r="L63" s="1573"/>
      <c r="M63" s="496"/>
      <c r="N63" s="1561">
        <f>SUM(C63:M63)</f>
        <v>0</v>
      </c>
      <c r="O63" s="1564"/>
      <c r="P63" s="1561">
        <f t="shared" si="14"/>
        <v>0</v>
      </c>
    </row>
    <row r="64" spans="1:16" s="373" customFormat="1" ht="13.5" thickBot="1">
      <c r="A64" s="497" t="s">
        <v>931</v>
      </c>
      <c r="B64" s="498"/>
      <c r="C64" s="1568">
        <f t="shared" ref="C64:P64" si="15">SUM(C61:C63)</f>
        <v>0</v>
      </c>
      <c r="D64" s="1570">
        <f t="shared" si="15"/>
        <v>0</v>
      </c>
      <c r="E64" s="1570">
        <f t="shared" si="15"/>
        <v>0</v>
      </c>
      <c r="F64" s="1570">
        <f t="shared" si="15"/>
        <v>0</v>
      </c>
      <c r="G64" s="1570">
        <f t="shared" si="15"/>
        <v>0</v>
      </c>
      <c r="H64" s="1574">
        <f t="shared" si="15"/>
        <v>0</v>
      </c>
      <c r="I64" s="1574">
        <f t="shared" si="15"/>
        <v>0</v>
      </c>
      <c r="J64" s="1574">
        <f t="shared" si="15"/>
        <v>0</v>
      </c>
      <c r="K64" s="1574">
        <f t="shared" si="15"/>
        <v>0</v>
      </c>
      <c r="L64" s="1574">
        <f t="shared" si="15"/>
        <v>0</v>
      </c>
      <c r="M64" s="1565">
        <f t="shared" si="15"/>
        <v>0</v>
      </c>
      <c r="N64" s="1562">
        <f t="shared" si="15"/>
        <v>0</v>
      </c>
      <c r="O64" s="1562">
        <f t="shared" si="15"/>
        <v>0</v>
      </c>
      <c r="P64" s="1562">
        <f t="shared" si="15"/>
        <v>0</v>
      </c>
    </row>
    <row r="65" spans="1:16" ht="26.1">
      <c r="B65" s="494" t="s">
        <v>932</v>
      </c>
      <c r="C65" s="1197"/>
      <c r="D65" s="583"/>
      <c r="E65" s="583"/>
      <c r="F65" s="583"/>
      <c r="G65" s="583"/>
      <c r="H65" s="1572"/>
      <c r="I65" s="1572"/>
      <c r="J65" s="1572"/>
      <c r="K65" s="1572"/>
      <c r="L65" s="1572"/>
      <c r="M65" s="339"/>
      <c r="N65" s="1561"/>
      <c r="O65" s="1564"/>
      <c r="P65" s="1561"/>
    </row>
    <row r="66" spans="1:16" ht="12.95">
      <c r="B66" s="109" t="s">
        <v>930</v>
      </c>
      <c r="C66" s="1197"/>
      <c r="D66" s="583"/>
      <c r="E66" s="583"/>
      <c r="F66" s="583"/>
      <c r="G66" s="583"/>
      <c r="H66" s="1572"/>
      <c r="I66" s="1572"/>
      <c r="J66" s="1572"/>
      <c r="K66" s="1572"/>
      <c r="L66" s="1572"/>
      <c r="M66" s="339"/>
      <c r="N66" s="1561"/>
      <c r="O66" s="1564"/>
      <c r="P66" s="1561"/>
    </row>
    <row r="67" spans="1:16" ht="12.95">
      <c r="B67" s="122"/>
      <c r="C67" s="1567"/>
      <c r="D67" s="1569"/>
      <c r="E67" s="1569"/>
      <c r="F67" s="1569"/>
      <c r="G67" s="1569"/>
      <c r="H67" s="1573"/>
      <c r="I67" s="1573"/>
      <c r="J67" s="1573"/>
      <c r="K67" s="1573"/>
      <c r="L67" s="1573"/>
      <c r="M67" s="496"/>
      <c r="N67" s="1561">
        <f>SUM(C67:M67)</f>
        <v>0</v>
      </c>
      <c r="O67" s="1564"/>
      <c r="P67" s="1561">
        <f>N67+O67</f>
        <v>0</v>
      </c>
    </row>
    <row r="68" spans="1:16" ht="12.95">
      <c r="B68" s="122"/>
      <c r="C68" s="1567"/>
      <c r="D68" s="1569"/>
      <c r="E68" s="1569"/>
      <c r="F68" s="1569"/>
      <c r="G68" s="1569"/>
      <c r="H68" s="1573"/>
      <c r="I68" s="1573"/>
      <c r="J68" s="1573"/>
      <c r="K68" s="1573"/>
      <c r="L68" s="1573"/>
      <c r="M68" s="496"/>
      <c r="N68" s="1561">
        <f>SUM(C68:M68)</f>
        <v>0</v>
      </c>
      <c r="O68" s="1564"/>
      <c r="P68" s="1561">
        <f t="shared" ref="P68:P69" si="16">N68+O68</f>
        <v>0</v>
      </c>
    </row>
    <row r="69" spans="1:16" ht="13.5" thickBot="1">
      <c r="B69" s="122"/>
      <c r="C69" s="1567"/>
      <c r="D69" s="1569"/>
      <c r="E69" s="1569"/>
      <c r="F69" s="1569"/>
      <c r="G69" s="1569"/>
      <c r="H69" s="1573"/>
      <c r="I69" s="1573"/>
      <c r="J69" s="1573"/>
      <c r="K69" s="1573"/>
      <c r="L69" s="1573"/>
      <c r="M69" s="496"/>
      <c r="N69" s="1561">
        <f>SUM(C69:M69)</f>
        <v>0</v>
      </c>
      <c r="O69" s="1564"/>
      <c r="P69" s="1561">
        <f t="shared" si="16"/>
        <v>0</v>
      </c>
    </row>
    <row r="70" spans="1:16" s="373" customFormat="1" ht="13.5" thickBot="1">
      <c r="A70" s="497" t="s">
        <v>933</v>
      </c>
      <c r="B70" s="498"/>
      <c r="C70" s="1568">
        <f t="shared" ref="C70:P70" si="17">SUM(C67:C69)</f>
        <v>0</v>
      </c>
      <c r="D70" s="1570">
        <f t="shared" si="17"/>
        <v>0</v>
      </c>
      <c r="E70" s="1570">
        <f t="shared" si="17"/>
        <v>0</v>
      </c>
      <c r="F70" s="1570">
        <f t="shared" si="17"/>
        <v>0</v>
      </c>
      <c r="G70" s="1570">
        <f t="shared" si="17"/>
        <v>0</v>
      </c>
      <c r="H70" s="1574">
        <f t="shared" si="17"/>
        <v>0</v>
      </c>
      <c r="I70" s="1574">
        <f t="shared" si="17"/>
        <v>0</v>
      </c>
      <c r="J70" s="1574">
        <f t="shared" si="17"/>
        <v>0</v>
      </c>
      <c r="K70" s="1574">
        <f t="shared" si="17"/>
        <v>0</v>
      </c>
      <c r="L70" s="1574">
        <f t="shared" si="17"/>
        <v>0</v>
      </c>
      <c r="M70" s="1565">
        <f t="shared" si="17"/>
        <v>0</v>
      </c>
      <c r="N70" s="1562">
        <f t="shared" si="17"/>
        <v>0</v>
      </c>
      <c r="O70" s="1562">
        <f t="shared" si="17"/>
        <v>0</v>
      </c>
      <c r="P70" s="1562">
        <f t="shared" si="17"/>
        <v>0</v>
      </c>
    </row>
    <row r="71" spans="1:16" ht="26.1">
      <c r="A71" s="356"/>
      <c r="B71" s="500" t="s">
        <v>934</v>
      </c>
      <c r="C71" s="1197"/>
      <c r="D71" s="583"/>
      <c r="E71" s="583"/>
      <c r="F71" s="583"/>
      <c r="G71" s="583"/>
      <c r="H71" s="1572"/>
      <c r="I71" s="1572"/>
      <c r="J71" s="1572"/>
      <c r="K71" s="1572"/>
      <c r="L71" s="1572"/>
      <c r="M71" s="339"/>
      <c r="N71" s="1561"/>
      <c r="O71" s="1564"/>
      <c r="P71" s="1561"/>
    </row>
    <row r="72" spans="1:16" ht="12.95">
      <c r="A72" s="377"/>
      <c r="B72" s="339"/>
      <c r="C72" s="1197"/>
      <c r="D72" s="583"/>
      <c r="E72" s="583"/>
      <c r="F72" s="583"/>
      <c r="G72" s="583"/>
      <c r="H72" s="1572"/>
      <c r="I72" s="1572"/>
      <c r="J72" s="1572"/>
      <c r="K72" s="1572"/>
      <c r="L72" s="1572"/>
      <c r="M72" s="339"/>
      <c r="N72" s="1561"/>
      <c r="O72" s="1564"/>
      <c r="P72" s="1561"/>
    </row>
    <row r="73" spans="1:16" ht="12.95">
      <c r="A73" s="377"/>
      <c r="B73" s="496"/>
      <c r="C73" s="1567"/>
      <c r="D73" s="1569"/>
      <c r="E73" s="1569"/>
      <c r="F73" s="1569"/>
      <c r="G73" s="1569"/>
      <c r="H73" s="1573"/>
      <c r="I73" s="1573"/>
      <c r="J73" s="1573"/>
      <c r="K73" s="1573"/>
      <c r="L73" s="1573"/>
      <c r="M73" s="496"/>
      <c r="N73" s="1561">
        <f>SUM(C73:M73)</f>
        <v>0</v>
      </c>
      <c r="O73" s="1564"/>
      <c r="P73" s="1561">
        <f>N73+O73</f>
        <v>0</v>
      </c>
    </row>
    <row r="74" spans="1:16" ht="12.95">
      <c r="A74" s="377"/>
      <c r="B74" s="496"/>
      <c r="C74" s="1567"/>
      <c r="D74" s="1569"/>
      <c r="E74" s="1569"/>
      <c r="F74" s="1569"/>
      <c r="G74" s="1569"/>
      <c r="H74" s="1573"/>
      <c r="I74" s="1573"/>
      <c r="J74" s="1573"/>
      <c r="K74" s="1573"/>
      <c r="L74" s="1573"/>
      <c r="M74" s="496"/>
      <c r="N74" s="1561">
        <f>SUM(C74:M74)</f>
        <v>0</v>
      </c>
      <c r="O74" s="1564"/>
      <c r="P74" s="1561">
        <f t="shared" ref="P74:P75" si="18">N74+O74</f>
        <v>0</v>
      </c>
    </row>
    <row r="75" spans="1:16" ht="13.5" thickBot="1">
      <c r="A75" s="377"/>
      <c r="B75" s="496"/>
      <c r="C75" s="1567"/>
      <c r="D75" s="1569"/>
      <c r="E75" s="1569"/>
      <c r="F75" s="1569"/>
      <c r="G75" s="1571"/>
      <c r="H75" s="1573"/>
      <c r="I75" s="1573"/>
      <c r="J75" s="1573"/>
      <c r="K75" s="1573"/>
      <c r="L75" s="1573"/>
      <c r="M75" s="496"/>
      <c r="N75" s="1561">
        <f>SUM(C75:M75)</f>
        <v>0</v>
      </c>
      <c r="O75" s="1564"/>
      <c r="P75" s="1561">
        <f t="shared" si="18"/>
        <v>0</v>
      </c>
    </row>
    <row r="76" spans="1:16" s="373" customFormat="1" ht="13.5" thickBot="1">
      <c r="A76" s="497" t="s">
        <v>935</v>
      </c>
      <c r="B76" s="498"/>
      <c r="C76" s="1568">
        <f t="shared" ref="C76:P76" si="19">SUM(C73:C75)</f>
        <v>0</v>
      </c>
      <c r="D76" s="1570">
        <f t="shared" si="19"/>
        <v>0</v>
      </c>
      <c r="E76" s="1570">
        <f t="shared" si="19"/>
        <v>0</v>
      </c>
      <c r="F76" s="1570">
        <f t="shared" si="19"/>
        <v>0</v>
      </c>
      <c r="G76" s="1570">
        <f t="shared" si="19"/>
        <v>0</v>
      </c>
      <c r="H76" s="1574">
        <f t="shared" si="19"/>
        <v>0</v>
      </c>
      <c r="I76" s="1574">
        <f t="shared" si="19"/>
        <v>0</v>
      </c>
      <c r="J76" s="1574">
        <f t="shared" si="19"/>
        <v>0</v>
      </c>
      <c r="K76" s="1574">
        <f t="shared" si="19"/>
        <v>0</v>
      </c>
      <c r="L76" s="1574">
        <f t="shared" si="19"/>
        <v>0</v>
      </c>
      <c r="M76" s="1565">
        <f t="shared" si="19"/>
        <v>0</v>
      </c>
      <c r="N76" s="1562">
        <f t="shared" si="19"/>
        <v>0</v>
      </c>
      <c r="O76" s="1562">
        <f t="shared" si="19"/>
        <v>0</v>
      </c>
      <c r="P76" s="1562">
        <f t="shared" si="19"/>
        <v>0</v>
      </c>
    </row>
  </sheetData>
  <dataValidations count="1">
    <dataValidation type="list" allowBlank="1" showInputMessage="1" showErrorMessage="1" sqref="B27:B34" xr:uid="{BF8C61C2-11CE-4C83-AF2E-608B548604E1}">
      <formula1>$B$27:$B$34</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A46A-13AA-4036-A030-877F6BB76D4B}">
  <dimension ref="A1:AM200"/>
  <sheetViews>
    <sheetView showGridLines="0" zoomScaleNormal="100" workbookViewId="0">
      <pane ySplit="4" topLeftCell="A7" activePane="bottomLeft" state="frozen"/>
      <selection pane="bottomLeft" activeCell="G7" sqref="G7"/>
      <selection activeCell="G1" sqref="G1"/>
    </sheetView>
  </sheetViews>
  <sheetFormatPr defaultColWidth="9.140625" defaultRowHeight="12.6"/>
  <cols>
    <col min="1" max="1" width="17" style="109" customWidth="1"/>
    <col min="2" max="2" width="63.140625" style="109" bestFit="1" customWidth="1"/>
    <col min="3" max="7" width="18.7109375" style="109" customWidth="1"/>
    <col min="8" max="8" width="18.7109375" style="1" customWidth="1"/>
    <col min="9" max="9" width="20.5703125" style="109" customWidth="1"/>
    <col min="10" max="10" width="18.7109375" style="109" customWidth="1"/>
    <col min="11" max="11" width="18.7109375" style="1" customWidth="1"/>
    <col min="12" max="39" width="9.140625" style="158"/>
    <col min="40" max="16384" width="9.140625" style="109"/>
  </cols>
  <sheetData>
    <row r="1" spans="1:11" ht="14.45" thickBot="1">
      <c r="A1" s="676" t="s">
        <v>936</v>
      </c>
      <c r="B1" s="726"/>
      <c r="C1" s="27"/>
      <c r="D1" s="27"/>
      <c r="E1" s="27"/>
      <c r="F1" s="27"/>
      <c r="G1" s="27"/>
      <c r="H1" s="27"/>
      <c r="I1" s="27"/>
      <c r="J1" s="27"/>
      <c r="K1" s="27"/>
    </row>
    <row r="2" spans="1:11" ht="12.95">
      <c r="A2" s="46" t="s">
        <v>36</v>
      </c>
      <c r="B2" s="15" t="str">
        <f>'FS-Balance Sheet C-1'!B4</f>
        <v>Arizona Complete Health</v>
      </c>
      <c r="C2" s="27"/>
      <c r="D2" s="27"/>
      <c r="E2" s="27"/>
      <c r="F2" s="27"/>
      <c r="G2" s="27"/>
      <c r="H2" s="27"/>
      <c r="I2" s="27"/>
      <c r="J2" s="27"/>
      <c r="K2" s="27"/>
    </row>
    <row r="3" spans="1:11" ht="13.5" thickBot="1">
      <c r="A3" s="51" t="s">
        <v>466</v>
      </c>
      <c r="B3" s="644" t="str">
        <f>'FS-Balance Sheet C-1'!B5</f>
        <v>mm/dd/yyyy</v>
      </c>
      <c r="C3" s="185"/>
      <c r="D3" s="27"/>
      <c r="E3" s="27"/>
      <c r="F3" s="27"/>
      <c r="G3" s="27"/>
      <c r="H3" s="27"/>
      <c r="I3" s="27"/>
      <c r="J3" s="27"/>
      <c r="K3" s="27"/>
    </row>
    <row r="4" spans="1:11" ht="26.45" thickBot="1">
      <c r="A4" s="1032"/>
      <c r="B4" s="588"/>
      <c r="C4" s="1025" t="s">
        <v>937</v>
      </c>
      <c r="D4" s="1026" t="s">
        <v>938</v>
      </c>
      <c r="E4" s="1028" t="s">
        <v>939</v>
      </c>
      <c r="F4" s="1025" t="s">
        <v>940</v>
      </c>
      <c r="G4" s="1026" t="s">
        <v>941</v>
      </c>
      <c r="H4" s="1025" t="s">
        <v>942</v>
      </c>
      <c r="I4" s="1028" t="s">
        <v>943</v>
      </c>
      <c r="J4" s="1026" t="s">
        <v>944</v>
      </c>
      <c r="K4" s="1028" t="s">
        <v>945</v>
      </c>
    </row>
    <row r="5" spans="1:11" ht="12.95">
      <c r="A5" s="502"/>
      <c r="B5" s="503"/>
      <c r="C5" s="504"/>
      <c r="D5" s="2"/>
      <c r="E5" s="824"/>
      <c r="F5" s="504"/>
      <c r="G5" s="2"/>
      <c r="H5" s="824"/>
      <c r="I5" s="824"/>
      <c r="J5" s="2"/>
      <c r="K5" s="824"/>
    </row>
    <row r="6" spans="1:11" ht="12.95">
      <c r="A6" s="506" t="s">
        <v>185</v>
      </c>
      <c r="B6" s="507" t="s">
        <v>186</v>
      </c>
      <c r="C6" s="508"/>
      <c r="D6" s="472"/>
      <c r="E6" s="1029"/>
      <c r="F6" s="508"/>
      <c r="G6" s="472"/>
      <c r="H6" s="1029"/>
      <c r="I6" s="1029"/>
      <c r="J6" s="472"/>
      <c r="K6" s="1029"/>
    </row>
    <row r="7" spans="1:11" ht="12.95">
      <c r="A7" s="504"/>
      <c r="B7" s="329"/>
      <c r="C7" s="509"/>
      <c r="D7" s="474"/>
      <c r="E7" s="1030"/>
      <c r="F7" s="509"/>
      <c r="G7" s="474"/>
      <c r="H7" s="1030"/>
      <c r="I7" s="1030"/>
      <c r="J7" s="474"/>
      <c r="K7" s="1030"/>
    </row>
    <row r="8" spans="1:11" ht="12.95">
      <c r="A8" s="142"/>
      <c r="B8" s="329" t="s">
        <v>187</v>
      </c>
      <c r="C8" s="510"/>
      <c r="D8" s="511"/>
      <c r="E8" s="1122"/>
      <c r="F8" s="510"/>
      <c r="G8" s="511"/>
      <c r="H8" s="1031"/>
      <c r="I8" s="1031"/>
      <c r="J8" s="511"/>
      <c r="K8" s="1031"/>
    </row>
    <row r="9" spans="1:11" ht="12.95">
      <c r="A9" s="43" t="s">
        <v>408</v>
      </c>
      <c r="B9" s="236" t="s">
        <v>893</v>
      </c>
      <c r="C9" s="1055">
        <v>0</v>
      </c>
      <c r="D9" s="1056">
        <v>0</v>
      </c>
      <c r="E9" s="1083">
        <f t="shared" ref="E9:E13" si="0">SUM(C9:D9)</f>
        <v>0</v>
      </c>
      <c r="F9" s="1055">
        <v>0</v>
      </c>
      <c r="G9" s="1056">
        <v>0</v>
      </c>
      <c r="H9" s="1083">
        <f t="shared" ref="H9:H13" si="1">SUM(F9:G9)</f>
        <v>0</v>
      </c>
      <c r="I9" s="1083">
        <f t="shared" ref="I9:I13" si="2">E9+H9</f>
        <v>0</v>
      </c>
      <c r="J9" s="1056">
        <v>0</v>
      </c>
      <c r="K9" s="1083">
        <f t="shared" ref="K9:K13" si="3">I9+J9</f>
        <v>0</v>
      </c>
    </row>
    <row r="10" spans="1:11" ht="12.95">
      <c r="A10" s="43" t="s">
        <v>410</v>
      </c>
      <c r="B10" s="236" t="s">
        <v>411</v>
      </c>
      <c r="C10" s="1055">
        <v>0</v>
      </c>
      <c r="D10" s="1056">
        <v>0</v>
      </c>
      <c r="E10" s="1083">
        <f t="shared" si="0"/>
        <v>0</v>
      </c>
      <c r="F10" s="1055">
        <v>0</v>
      </c>
      <c r="G10" s="1056">
        <v>0</v>
      </c>
      <c r="H10" s="1083">
        <f t="shared" si="1"/>
        <v>0</v>
      </c>
      <c r="I10" s="1083">
        <f t="shared" si="2"/>
        <v>0</v>
      </c>
      <c r="J10" s="1056">
        <v>0</v>
      </c>
      <c r="K10" s="1083">
        <f t="shared" si="3"/>
        <v>0</v>
      </c>
    </row>
    <row r="11" spans="1:11" ht="12.95">
      <c r="A11" s="43" t="s">
        <v>412</v>
      </c>
      <c r="B11" s="236" t="s">
        <v>413</v>
      </c>
      <c r="C11" s="1055">
        <v>0</v>
      </c>
      <c r="D11" s="1056">
        <v>0</v>
      </c>
      <c r="E11" s="1083">
        <f t="shared" si="0"/>
        <v>0</v>
      </c>
      <c r="F11" s="1055">
        <v>0</v>
      </c>
      <c r="G11" s="1056">
        <v>0</v>
      </c>
      <c r="H11" s="1083">
        <f t="shared" si="1"/>
        <v>0</v>
      </c>
      <c r="I11" s="1083">
        <f t="shared" si="2"/>
        <v>0</v>
      </c>
      <c r="J11" s="1056">
        <v>0</v>
      </c>
      <c r="K11" s="1083">
        <f t="shared" si="3"/>
        <v>0</v>
      </c>
    </row>
    <row r="12" spans="1:11" ht="12.95">
      <c r="A12" s="43" t="s">
        <v>202</v>
      </c>
      <c r="B12" s="236" t="s">
        <v>203</v>
      </c>
      <c r="C12" s="1055">
        <v>0</v>
      </c>
      <c r="D12" s="1056">
        <v>0</v>
      </c>
      <c r="E12" s="1083">
        <f t="shared" si="0"/>
        <v>0</v>
      </c>
      <c r="F12" s="1055">
        <v>0</v>
      </c>
      <c r="G12" s="1056">
        <v>0</v>
      </c>
      <c r="H12" s="1083">
        <f t="shared" si="1"/>
        <v>0</v>
      </c>
      <c r="I12" s="1083">
        <f t="shared" si="2"/>
        <v>0</v>
      </c>
      <c r="J12" s="1056">
        <v>0</v>
      </c>
      <c r="K12" s="1083">
        <f t="shared" si="3"/>
        <v>0</v>
      </c>
    </row>
    <row r="13" spans="1:11" ht="13.5" thickBot="1">
      <c r="A13" s="43" t="s">
        <v>204</v>
      </c>
      <c r="B13" s="236" t="s">
        <v>414</v>
      </c>
      <c r="C13" s="1055">
        <v>0</v>
      </c>
      <c r="D13" s="1056">
        <v>0</v>
      </c>
      <c r="E13" s="1083">
        <f t="shared" si="0"/>
        <v>0</v>
      </c>
      <c r="F13" s="1055">
        <v>0</v>
      </c>
      <c r="G13" s="1056">
        <v>0</v>
      </c>
      <c r="H13" s="1083">
        <f t="shared" si="1"/>
        <v>0</v>
      </c>
      <c r="I13" s="1083">
        <f t="shared" si="2"/>
        <v>0</v>
      </c>
      <c r="J13" s="1056">
        <v>0</v>
      </c>
      <c r="K13" s="1083">
        <f t="shared" si="3"/>
        <v>0</v>
      </c>
    </row>
    <row r="14" spans="1:11" ht="13.5" thickBot="1">
      <c r="A14" s="44">
        <v>49999</v>
      </c>
      <c r="B14" s="345" t="s">
        <v>206</v>
      </c>
      <c r="C14" s="1096">
        <f t="shared" ref="C14:K14" si="4">SUM(C9:C13)</f>
        <v>0</v>
      </c>
      <c r="D14" s="1088">
        <f t="shared" si="4"/>
        <v>0</v>
      </c>
      <c r="E14" s="1080">
        <f t="shared" si="4"/>
        <v>0</v>
      </c>
      <c r="F14" s="1096">
        <f t="shared" si="4"/>
        <v>0</v>
      </c>
      <c r="G14" s="1088">
        <f t="shared" si="4"/>
        <v>0</v>
      </c>
      <c r="H14" s="1080">
        <f t="shared" si="4"/>
        <v>0</v>
      </c>
      <c r="I14" s="1080">
        <f t="shared" si="4"/>
        <v>0</v>
      </c>
      <c r="J14" s="1088">
        <f t="shared" si="4"/>
        <v>0</v>
      </c>
      <c r="K14" s="1080">
        <f t="shared" si="4"/>
        <v>0</v>
      </c>
    </row>
    <row r="15" spans="1:11" ht="12.95">
      <c r="A15" s="357"/>
      <c r="B15" s="512" t="s">
        <v>207</v>
      </c>
      <c r="C15" s="1059"/>
      <c r="D15" s="1060"/>
      <c r="E15" s="1081"/>
      <c r="F15" s="1059"/>
      <c r="G15" s="1060"/>
      <c r="H15" s="1081"/>
      <c r="I15" s="1081"/>
      <c r="J15" s="1060"/>
      <c r="K15" s="1081"/>
    </row>
    <row r="16" spans="1:11" ht="12.95">
      <c r="A16" s="142"/>
      <c r="B16" s="512" t="s">
        <v>894</v>
      </c>
      <c r="C16" s="1059"/>
      <c r="D16" s="1060"/>
      <c r="E16" s="1081"/>
      <c r="F16" s="1059"/>
      <c r="G16" s="1060"/>
      <c r="H16" s="1081"/>
      <c r="I16" s="1081"/>
      <c r="J16" s="1060"/>
      <c r="K16" s="1081"/>
    </row>
    <row r="17" spans="1:11" ht="12.95">
      <c r="A17" s="43"/>
      <c r="B17" s="329" t="s">
        <v>251</v>
      </c>
      <c r="C17" s="1059"/>
      <c r="D17" s="1060"/>
      <c r="E17" s="1081"/>
      <c r="F17" s="1059"/>
      <c r="G17" s="1060"/>
      <c r="H17" s="1081"/>
      <c r="I17" s="1081"/>
      <c r="J17" s="1060"/>
      <c r="K17" s="1081"/>
    </row>
    <row r="18" spans="1:11" ht="12.95">
      <c r="A18" s="43" t="s">
        <v>252</v>
      </c>
      <c r="B18" s="190" t="s">
        <v>253</v>
      </c>
      <c r="C18" s="1055">
        <v>0</v>
      </c>
      <c r="D18" s="1056">
        <v>0</v>
      </c>
      <c r="E18" s="1083">
        <f>SUM(C18:D18)</f>
        <v>0</v>
      </c>
      <c r="F18" s="1055">
        <v>0</v>
      </c>
      <c r="G18" s="1056">
        <v>0</v>
      </c>
      <c r="H18" s="1083">
        <f>SUM(F18:G18)</f>
        <v>0</v>
      </c>
      <c r="I18" s="1083">
        <f>E18+H18</f>
        <v>0</v>
      </c>
      <c r="J18" s="1056">
        <v>0</v>
      </c>
      <c r="K18" s="1083">
        <f t="shared" ref="K18" si="5">I18+J18</f>
        <v>0</v>
      </c>
    </row>
    <row r="19" spans="1:11" ht="15.95" customHeight="1">
      <c r="A19" s="43" t="s">
        <v>254</v>
      </c>
      <c r="B19" s="337" t="s">
        <v>255</v>
      </c>
      <c r="C19" s="1055">
        <v>0</v>
      </c>
      <c r="D19" s="1056">
        <v>0</v>
      </c>
      <c r="E19" s="1083">
        <f>SUM(C19:D19)</f>
        <v>0</v>
      </c>
      <c r="F19" s="1055">
        <v>0</v>
      </c>
      <c r="G19" s="1056">
        <v>0</v>
      </c>
      <c r="H19" s="1083">
        <f>SUM(F19:G19)</f>
        <v>0</v>
      </c>
      <c r="I19" s="1083">
        <f>E19+H19</f>
        <v>0</v>
      </c>
      <c r="J19" s="1056">
        <v>0</v>
      </c>
      <c r="K19" s="1083">
        <f t="shared" ref="K19:K20" si="6">I19+J19</f>
        <v>0</v>
      </c>
    </row>
    <row r="20" spans="1:11" ht="13.5" thickBot="1">
      <c r="A20" s="43" t="s">
        <v>416</v>
      </c>
      <c r="B20" s="190" t="s">
        <v>417</v>
      </c>
      <c r="C20" s="1055">
        <v>0</v>
      </c>
      <c r="D20" s="1056">
        <v>0</v>
      </c>
      <c r="E20" s="1083">
        <f>SUM(C20:D20)</f>
        <v>0</v>
      </c>
      <c r="F20" s="1055">
        <v>0</v>
      </c>
      <c r="G20" s="1056">
        <v>0</v>
      </c>
      <c r="H20" s="1083">
        <f>SUM(F20:G20)</f>
        <v>0</v>
      </c>
      <c r="I20" s="1083">
        <f>E20+H20</f>
        <v>0</v>
      </c>
      <c r="J20" s="1056">
        <v>0</v>
      </c>
      <c r="K20" s="1083">
        <f t="shared" si="6"/>
        <v>0</v>
      </c>
    </row>
    <row r="21" spans="1:11" ht="13.5" thickBot="1">
      <c r="A21" s="44">
        <v>60199</v>
      </c>
      <c r="B21" s="345" t="s">
        <v>258</v>
      </c>
      <c r="C21" s="1096">
        <f>SUM(C18:C20)</f>
        <v>0</v>
      </c>
      <c r="D21" s="1088">
        <f t="shared" ref="D21:K21" si="7">SUM(D18:D20)</f>
        <v>0</v>
      </c>
      <c r="E21" s="1080">
        <f t="shared" si="7"/>
        <v>0</v>
      </c>
      <c r="F21" s="1096">
        <f t="shared" si="7"/>
        <v>0</v>
      </c>
      <c r="G21" s="1088">
        <f t="shared" si="7"/>
        <v>0</v>
      </c>
      <c r="H21" s="1080">
        <f t="shared" si="7"/>
        <v>0</v>
      </c>
      <c r="I21" s="1080">
        <f t="shared" si="7"/>
        <v>0</v>
      </c>
      <c r="J21" s="1088">
        <f t="shared" si="7"/>
        <v>0</v>
      </c>
      <c r="K21" s="1080">
        <f t="shared" si="7"/>
        <v>0</v>
      </c>
    </row>
    <row r="22" spans="1:11" ht="12.95">
      <c r="A22" s="43"/>
      <c r="B22" s="513" t="s">
        <v>259</v>
      </c>
      <c r="C22" s="1059"/>
      <c r="D22" s="1060"/>
      <c r="E22" s="1081"/>
      <c r="F22" s="1059"/>
      <c r="G22" s="1060"/>
      <c r="H22" s="1081"/>
      <c r="I22" s="1081"/>
      <c r="J22" s="1060"/>
      <c r="K22" s="1081"/>
    </row>
    <row r="23" spans="1:11" ht="12.95">
      <c r="A23" s="43" t="s">
        <v>260</v>
      </c>
      <c r="B23" s="190" t="s">
        <v>261</v>
      </c>
      <c r="C23" s="1055">
        <v>0</v>
      </c>
      <c r="D23" s="1056">
        <v>0</v>
      </c>
      <c r="E23" s="1083">
        <f>SUM(C23:D23)</f>
        <v>0</v>
      </c>
      <c r="F23" s="1055">
        <v>0</v>
      </c>
      <c r="G23" s="1056">
        <v>0</v>
      </c>
      <c r="H23" s="1083">
        <f>SUM(F23:G23)</f>
        <v>0</v>
      </c>
      <c r="I23" s="1083">
        <f>E23+H23</f>
        <v>0</v>
      </c>
      <c r="J23" s="1056">
        <v>0</v>
      </c>
      <c r="K23" s="1083">
        <f t="shared" ref="K23:K26" si="8">I23+J23</f>
        <v>0</v>
      </c>
    </row>
    <row r="24" spans="1:11" ht="12.95">
      <c r="A24" s="43" t="s">
        <v>262</v>
      </c>
      <c r="B24" s="190" t="s">
        <v>263</v>
      </c>
      <c r="C24" s="1055">
        <v>0</v>
      </c>
      <c r="D24" s="1056">
        <v>0</v>
      </c>
      <c r="E24" s="1083">
        <f>SUM(C24:D24)</f>
        <v>0</v>
      </c>
      <c r="F24" s="1055">
        <v>0</v>
      </c>
      <c r="G24" s="1056">
        <v>0</v>
      </c>
      <c r="H24" s="1083">
        <f>SUM(F24:G24)</f>
        <v>0</v>
      </c>
      <c r="I24" s="1083">
        <f>E24+H24</f>
        <v>0</v>
      </c>
      <c r="J24" s="1056">
        <v>0</v>
      </c>
      <c r="K24" s="1083">
        <f t="shared" si="8"/>
        <v>0</v>
      </c>
    </row>
    <row r="25" spans="1:11" ht="12.95">
      <c r="A25" s="43" t="s">
        <v>264</v>
      </c>
      <c r="B25" s="190" t="s">
        <v>265</v>
      </c>
      <c r="C25" s="1055">
        <v>0</v>
      </c>
      <c r="D25" s="1056">
        <v>0</v>
      </c>
      <c r="E25" s="1083">
        <f>SUM(C25:D25)</f>
        <v>0</v>
      </c>
      <c r="F25" s="1055">
        <v>0</v>
      </c>
      <c r="G25" s="1056">
        <v>0</v>
      </c>
      <c r="H25" s="1083">
        <f>SUM(F25:G25)</f>
        <v>0</v>
      </c>
      <c r="I25" s="1083">
        <f>E25+H25</f>
        <v>0</v>
      </c>
      <c r="J25" s="1056">
        <v>0</v>
      </c>
      <c r="K25" s="1083">
        <f t="shared" si="8"/>
        <v>0</v>
      </c>
    </row>
    <row r="26" spans="1:11" ht="13.5" thickBot="1">
      <c r="A26" s="43" t="s">
        <v>266</v>
      </c>
      <c r="B26" s="190" t="s">
        <v>267</v>
      </c>
      <c r="C26" s="1055">
        <v>0</v>
      </c>
      <c r="D26" s="1056">
        <v>0</v>
      </c>
      <c r="E26" s="1083">
        <f>SUM(C26:D26)</f>
        <v>0</v>
      </c>
      <c r="F26" s="1055">
        <v>0</v>
      </c>
      <c r="G26" s="1056">
        <v>0</v>
      </c>
      <c r="H26" s="1083">
        <f>SUM(F26:G26)</f>
        <v>0</v>
      </c>
      <c r="I26" s="1083">
        <f>E26+H26</f>
        <v>0</v>
      </c>
      <c r="J26" s="1056">
        <v>0</v>
      </c>
      <c r="K26" s="1083">
        <f t="shared" si="8"/>
        <v>0</v>
      </c>
    </row>
    <row r="27" spans="1:11" ht="13.5" thickBot="1">
      <c r="A27" s="44">
        <v>60299</v>
      </c>
      <c r="B27" s="345" t="s">
        <v>268</v>
      </c>
      <c r="C27" s="1096">
        <f t="shared" ref="C27:I27" si="9">SUM(C23:C26)</f>
        <v>0</v>
      </c>
      <c r="D27" s="1088">
        <f t="shared" si="9"/>
        <v>0</v>
      </c>
      <c r="E27" s="1080">
        <f>SUM(E23:E26)</f>
        <v>0</v>
      </c>
      <c r="F27" s="1096">
        <f t="shared" si="9"/>
        <v>0</v>
      </c>
      <c r="G27" s="1088">
        <f>SUM(G23:G26)</f>
        <v>0</v>
      </c>
      <c r="H27" s="1080">
        <f>SUM(H23:H26)</f>
        <v>0</v>
      </c>
      <c r="I27" s="1080">
        <f t="shared" si="9"/>
        <v>0</v>
      </c>
      <c r="J27" s="1088">
        <f>SUM(J23:J26)</f>
        <v>0</v>
      </c>
      <c r="K27" s="1080">
        <f t="shared" ref="K27" si="10">SUM(K23:K26)</f>
        <v>0</v>
      </c>
    </row>
    <row r="28" spans="1:11" ht="12.95">
      <c r="A28" s="43"/>
      <c r="B28" s="513" t="s">
        <v>269</v>
      </c>
      <c r="C28" s="1059"/>
      <c r="D28" s="1060"/>
      <c r="E28" s="1063"/>
      <c r="F28" s="1059"/>
      <c r="G28" s="1060"/>
      <c r="H28" s="1063"/>
      <c r="I28" s="1063"/>
      <c r="J28" s="1060"/>
      <c r="K28" s="1063"/>
    </row>
    <row r="29" spans="1:11" ht="12.95">
      <c r="A29" s="43" t="s">
        <v>418</v>
      </c>
      <c r="B29" s="190" t="s">
        <v>419</v>
      </c>
      <c r="C29" s="1055">
        <v>0</v>
      </c>
      <c r="D29" s="1056">
        <v>0</v>
      </c>
      <c r="E29" s="1083">
        <f>SUM(C29:D29)</f>
        <v>0</v>
      </c>
      <c r="F29" s="1055">
        <v>0</v>
      </c>
      <c r="G29" s="1056">
        <v>0</v>
      </c>
      <c r="H29" s="1083">
        <f>SUM(F29:G29)</f>
        <v>0</v>
      </c>
      <c r="I29" s="1083">
        <f>E29+H29</f>
        <v>0</v>
      </c>
      <c r="J29" s="1056">
        <v>0</v>
      </c>
      <c r="K29" s="1083">
        <f t="shared" ref="K29:K32" si="11">I29+J29</f>
        <v>0</v>
      </c>
    </row>
    <row r="30" spans="1:11" ht="12.95">
      <c r="A30" s="43" t="s">
        <v>420</v>
      </c>
      <c r="B30" s="190" t="s">
        <v>421</v>
      </c>
      <c r="C30" s="1055">
        <v>0</v>
      </c>
      <c r="D30" s="1056">
        <v>0</v>
      </c>
      <c r="E30" s="1083">
        <f>SUM(C30:D30)</f>
        <v>0</v>
      </c>
      <c r="F30" s="1055">
        <v>0</v>
      </c>
      <c r="G30" s="1056">
        <v>0</v>
      </c>
      <c r="H30" s="1083">
        <f>SUM(F30:G30)</f>
        <v>0</v>
      </c>
      <c r="I30" s="1083">
        <f>E30+H30</f>
        <v>0</v>
      </c>
      <c r="J30" s="1056">
        <v>0</v>
      </c>
      <c r="K30" s="1083">
        <f t="shared" si="11"/>
        <v>0</v>
      </c>
    </row>
    <row r="31" spans="1:11" ht="16.5" customHeight="1">
      <c r="A31" s="43" t="s">
        <v>422</v>
      </c>
      <c r="B31" s="337" t="s">
        <v>228</v>
      </c>
      <c r="C31" s="1055">
        <v>0</v>
      </c>
      <c r="D31" s="1056">
        <v>0</v>
      </c>
      <c r="E31" s="1083">
        <f>SUM(C31:D31)</f>
        <v>0</v>
      </c>
      <c r="F31" s="1055">
        <v>0</v>
      </c>
      <c r="G31" s="1056">
        <v>0</v>
      </c>
      <c r="H31" s="1083">
        <f>SUM(F31:G31)</f>
        <v>0</v>
      </c>
      <c r="I31" s="1083">
        <f>E31+H31</f>
        <v>0</v>
      </c>
      <c r="J31" s="1056">
        <v>0</v>
      </c>
      <c r="K31" s="1083">
        <f t="shared" si="11"/>
        <v>0</v>
      </c>
    </row>
    <row r="32" spans="1:11" ht="13.5" thickBot="1">
      <c r="A32" s="43" t="s">
        <v>424</v>
      </c>
      <c r="B32" s="190" t="s">
        <v>425</v>
      </c>
      <c r="C32" s="1055">
        <v>0</v>
      </c>
      <c r="D32" s="1056">
        <v>0</v>
      </c>
      <c r="E32" s="1083">
        <f>SUM(C32:D32)</f>
        <v>0</v>
      </c>
      <c r="F32" s="1055">
        <v>0</v>
      </c>
      <c r="G32" s="1056">
        <v>0</v>
      </c>
      <c r="H32" s="1083">
        <f>SUM(F32:G32)</f>
        <v>0</v>
      </c>
      <c r="I32" s="1083">
        <f>E32+H32</f>
        <v>0</v>
      </c>
      <c r="J32" s="1056">
        <v>0</v>
      </c>
      <c r="K32" s="1083">
        <f t="shared" si="11"/>
        <v>0</v>
      </c>
    </row>
    <row r="33" spans="1:11" ht="13.5" thickBot="1">
      <c r="A33" s="44">
        <v>60399</v>
      </c>
      <c r="B33" s="345" t="s">
        <v>426</v>
      </c>
      <c r="C33" s="1096">
        <f t="shared" ref="C33:I33" si="12">SUM(C29:C32)</f>
        <v>0</v>
      </c>
      <c r="D33" s="1088">
        <f t="shared" si="12"/>
        <v>0</v>
      </c>
      <c r="E33" s="1080">
        <f>SUM(E29:E32)</f>
        <v>0</v>
      </c>
      <c r="F33" s="1096">
        <f t="shared" si="12"/>
        <v>0</v>
      </c>
      <c r="G33" s="1088">
        <f>SUM(G29:G32)</f>
        <v>0</v>
      </c>
      <c r="H33" s="1080">
        <f>SUM(H29:H32)</f>
        <v>0</v>
      </c>
      <c r="I33" s="1080">
        <f t="shared" si="12"/>
        <v>0</v>
      </c>
      <c r="J33" s="1088">
        <f>SUM(J29:J32)</f>
        <v>0</v>
      </c>
      <c r="K33" s="1080">
        <f t="shared" ref="K33" si="13">SUM(K29:K32)</f>
        <v>0</v>
      </c>
    </row>
    <row r="34" spans="1:11" ht="12.95">
      <c r="A34" s="43"/>
      <c r="B34" s="513" t="s">
        <v>273</v>
      </c>
      <c r="C34" s="1059"/>
      <c r="D34" s="1060"/>
      <c r="E34" s="1081"/>
      <c r="F34" s="1059"/>
      <c r="G34" s="1060"/>
      <c r="H34" s="1081"/>
      <c r="I34" s="1081"/>
      <c r="J34" s="1060"/>
      <c r="K34" s="1081"/>
    </row>
    <row r="35" spans="1:11" ht="12.95">
      <c r="A35" s="43" t="s">
        <v>274</v>
      </c>
      <c r="B35" s="190" t="s">
        <v>275</v>
      </c>
      <c r="C35" s="1055">
        <v>0</v>
      </c>
      <c r="D35" s="1056">
        <v>0</v>
      </c>
      <c r="E35" s="1083">
        <f t="shared" ref="E35:E42" si="14">SUM(C35:D35)</f>
        <v>0</v>
      </c>
      <c r="F35" s="1055">
        <v>0</v>
      </c>
      <c r="G35" s="1056">
        <v>0</v>
      </c>
      <c r="H35" s="1083">
        <f t="shared" ref="H35:H42" si="15">SUM(F35:G35)</f>
        <v>0</v>
      </c>
      <c r="I35" s="1083">
        <f t="shared" ref="I35:I42" si="16">E35+H35</f>
        <v>0</v>
      </c>
      <c r="J35" s="1056">
        <v>0</v>
      </c>
      <c r="K35" s="1083">
        <f t="shared" ref="K35:K54" si="17">I35+J35</f>
        <v>0</v>
      </c>
    </row>
    <row r="36" spans="1:11" ht="12.95">
      <c r="A36" s="43" t="s">
        <v>427</v>
      </c>
      <c r="B36" s="190" t="s">
        <v>428</v>
      </c>
      <c r="C36" s="1055">
        <v>0</v>
      </c>
      <c r="D36" s="1056">
        <v>0</v>
      </c>
      <c r="E36" s="1083">
        <f t="shared" si="14"/>
        <v>0</v>
      </c>
      <c r="F36" s="1055">
        <v>0</v>
      </c>
      <c r="G36" s="1056">
        <v>0</v>
      </c>
      <c r="H36" s="1083">
        <f t="shared" si="15"/>
        <v>0</v>
      </c>
      <c r="I36" s="1083">
        <f t="shared" si="16"/>
        <v>0</v>
      </c>
      <c r="J36" s="1056">
        <v>0</v>
      </c>
      <c r="K36" s="1083">
        <f t="shared" si="17"/>
        <v>0</v>
      </c>
    </row>
    <row r="37" spans="1:11" ht="12.95">
      <c r="A37" s="43" t="s">
        <v>276</v>
      </c>
      <c r="B37" s="190" t="s">
        <v>277</v>
      </c>
      <c r="C37" s="1055">
        <v>0</v>
      </c>
      <c r="D37" s="1056">
        <v>0</v>
      </c>
      <c r="E37" s="1083">
        <f t="shared" si="14"/>
        <v>0</v>
      </c>
      <c r="F37" s="1055">
        <v>0</v>
      </c>
      <c r="G37" s="1056">
        <v>0</v>
      </c>
      <c r="H37" s="1083">
        <f t="shared" si="15"/>
        <v>0</v>
      </c>
      <c r="I37" s="1083">
        <f t="shared" si="16"/>
        <v>0</v>
      </c>
      <c r="J37" s="1056">
        <v>0</v>
      </c>
      <c r="K37" s="1083">
        <f t="shared" si="17"/>
        <v>0</v>
      </c>
    </row>
    <row r="38" spans="1:11" ht="12.95">
      <c r="A38" s="43" t="s">
        <v>278</v>
      </c>
      <c r="B38" s="190" t="s">
        <v>279</v>
      </c>
      <c r="C38" s="1055">
        <v>0</v>
      </c>
      <c r="D38" s="1056">
        <v>0</v>
      </c>
      <c r="E38" s="1083">
        <f t="shared" si="14"/>
        <v>0</v>
      </c>
      <c r="F38" s="1055">
        <v>0</v>
      </c>
      <c r="G38" s="1056">
        <v>0</v>
      </c>
      <c r="H38" s="1083">
        <f t="shared" si="15"/>
        <v>0</v>
      </c>
      <c r="I38" s="1083">
        <f t="shared" si="16"/>
        <v>0</v>
      </c>
      <c r="J38" s="1056">
        <v>0</v>
      </c>
      <c r="K38" s="1083">
        <f t="shared" si="17"/>
        <v>0</v>
      </c>
    </row>
    <row r="39" spans="1:11" ht="12.95">
      <c r="A39" s="43" t="s">
        <v>429</v>
      </c>
      <c r="B39" s="190" t="s">
        <v>895</v>
      </c>
      <c r="C39" s="1055">
        <v>0</v>
      </c>
      <c r="D39" s="1056">
        <v>0</v>
      </c>
      <c r="E39" s="1083">
        <f t="shared" si="14"/>
        <v>0</v>
      </c>
      <c r="F39" s="1055">
        <v>0</v>
      </c>
      <c r="G39" s="1056">
        <v>0</v>
      </c>
      <c r="H39" s="1083">
        <f t="shared" si="15"/>
        <v>0</v>
      </c>
      <c r="I39" s="1083">
        <f t="shared" si="16"/>
        <v>0</v>
      </c>
      <c r="J39" s="1056">
        <v>0</v>
      </c>
      <c r="K39" s="1083">
        <f t="shared" si="17"/>
        <v>0</v>
      </c>
    </row>
    <row r="40" spans="1:11" ht="12.95">
      <c r="A40" s="43" t="s">
        <v>431</v>
      </c>
      <c r="B40" s="190" t="s">
        <v>432</v>
      </c>
      <c r="C40" s="1055">
        <v>0</v>
      </c>
      <c r="D40" s="1056">
        <v>0</v>
      </c>
      <c r="E40" s="1083">
        <f t="shared" si="14"/>
        <v>0</v>
      </c>
      <c r="F40" s="1055">
        <v>0</v>
      </c>
      <c r="G40" s="1056">
        <v>0</v>
      </c>
      <c r="H40" s="1083">
        <f t="shared" si="15"/>
        <v>0</v>
      </c>
      <c r="I40" s="1083">
        <f t="shared" si="16"/>
        <v>0</v>
      </c>
      <c r="J40" s="1056">
        <v>0</v>
      </c>
      <c r="K40" s="1083">
        <f t="shared" si="17"/>
        <v>0</v>
      </c>
    </row>
    <row r="41" spans="1:11" ht="12.95">
      <c r="A41" s="43" t="s">
        <v>433</v>
      </c>
      <c r="B41" s="190" t="s">
        <v>434</v>
      </c>
      <c r="C41" s="1055">
        <v>0</v>
      </c>
      <c r="D41" s="1056">
        <v>0</v>
      </c>
      <c r="E41" s="1083">
        <f t="shared" si="14"/>
        <v>0</v>
      </c>
      <c r="F41" s="1055">
        <v>0</v>
      </c>
      <c r="G41" s="1056">
        <v>0</v>
      </c>
      <c r="H41" s="1083">
        <f t="shared" si="15"/>
        <v>0</v>
      </c>
      <c r="I41" s="1083">
        <f t="shared" si="16"/>
        <v>0</v>
      </c>
      <c r="J41" s="1056">
        <v>0</v>
      </c>
      <c r="K41" s="1083">
        <f t="shared" si="17"/>
        <v>0</v>
      </c>
    </row>
    <row r="42" spans="1:11" ht="12.95">
      <c r="A42" s="43" t="s">
        <v>435</v>
      </c>
      <c r="B42" s="190" t="s">
        <v>896</v>
      </c>
      <c r="C42" s="1055">
        <v>0</v>
      </c>
      <c r="D42" s="1056">
        <v>0</v>
      </c>
      <c r="E42" s="1083">
        <f t="shared" si="14"/>
        <v>0</v>
      </c>
      <c r="F42" s="1055">
        <v>0</v>
      </c>
      <c r="G42" s="1056">
        <v>0</v>
      </c>
      <c r="H42" s="1083">
        <f t="shared" si="15"/>
        <v>0</v>
      </c>
      <c r="I42" s="1083">
        <f t="shared" si="16"/>
        <v>0</v>
      </c>
      <c r="J42" s="1056">
        <v>0</v>
      </c>
      <c r="K42" s="1083">
        <f t="shared" si="17"/>
        <v>0</v>
      </c>
    </row>
    <row r="43" spans="1:11" ht="13.5" thickBot="1">
      <c r="A43" s="43" t="s">
        <v>437</v>
      </c>
      <c r="B43" s="190" t="s">
        <v>236</v>
      </c>
      <c r="C43" s="1055">
        <v>0</v>
      </c>
      <c r="D43" s="1056">
        <v>0</v>
      </c>
      <c r="E43" s="1083">
        <f>SUM(C43:D43)</f>
        <v>0</v>
      </c>
      <c r="F43" s="1055">
        <v>0</v>
      </c>
      <c r="G43" s="1056">
        <v>0</v>
      </c>
      <c r="H43" s="1083">
        <f>SUM(F43:G43)</f>
        <v>0</v>
      </c>
      <c r="I43" s="1083">
        <f>E43+H43</f>
        <v>0</v>
      </c>
      <c r="J43" s="1056">
        <v>0</v>
      </c>
      <c r="K43" s="1083">
        <f t="shared" si="17"/>
        <v>0</v>
      </c>
    </row>
    <row r="44" spans="1:11" ht="13.5" thickBot="1">
      <c r="A44" s="44">
        <v>60499</v>
      </c>
      <c r="B44" s="345" t="s">
        <v>282</v>
      </c>
      <c r="C44" s="1096">
        <f t="shared" ref="C44:K44" si="18">SUM(C35:C43)</f>
        <v>0</v>
      </c>
      <c r="D44" s="1088">
        <f t="shared" si="18"/>
        <v>0</v>
      </c>
      <c r="E44" s="1080">
        <f t="shared" si="18"/>
        <v>0</v>
      </c>
      <c r="F44" s="1096">
        <f t="shared" si="18"/>
        <v>0</v>
      </c>
      <c r="G44" s="1088">
        <f t="shared" si="18"/>
        <v>0</v>
      </c>
      <c r="H44" s="1080">
        <f t="shared" si="18"/>
        <v>0</v>
      </c>
      <c r="I44" s="1080">
        <f t="shared" si="18"/>
        <v>0</v>
      </c>
      <c r="J44" s="1088">
        <f t="shared" si="18"/>
        <v>0</v>
      </c>
      <c r="K44" s="1080">
        <f t="shared" si="18"/>
        <v>0</v>
      </c>
    </row>
    <row r="45" spans="1:11" ht="12.95">
      <c r="A45" s="43"/>
      <c r="B45" s="513" t="s">
        <v>283</v>
      </c>
      <c r="C45" s="1059"/>
      <c r="D45" s="1060"/>
      <c r="E45" s="1081"/>
      <c r="F45" s="1059"/>
      <c r="G45" s="1060"/>
      <c r="H45" s="1081"/>
      <c r="I45" s="1081"/>
      <c r="J45" s="1060"/>
      <c r="K45" s="1081"/>
    </row>
    <row r="46" spans="1:11" ht="12.95">
      <c r="A46" s="43" t="s">
        <v>284</v>
      </c>
      <c r="B46" s="190" t="s">
        <v>285</v>
      </c>
      <c r="C46" s="1055">
        <v>0</v>
      </c>
      <c r="D46" s="1056">
        <v>0</v>
      </c>
      <c r="E46" s="1083">
        <f>SUM(C46:D46)</f>
        <v>0</v>
      </c>
      <c r="F46" s="1055">
        <v>0</v>
      </c>
      <c r="G46" s="1056">
        <v>0</v>
      </c>
      <c r="H46" s="1083">
        <f>SUM(F46:G46)</f>
        <v>0</v>
      </c>
      <c r="I46" s="1083">
        <f>E46+H46</f>
        <v>0</v>
      </c>
      <c r="J46" s="1056">
        <v>0</v>
      </c>
      <c r="K46" s="1083">
        <f t="shared" si="17"/>
        <v>0</v>
      </c>
    </row>
    <row r="47" spans="1:11" ht="12.95">
      <c r="A47" s="43" t="s">
        <v>286</v>
      </c>
      <c r="B47" s="190" t="s">
        <v>287</v>
      </c>
      <c r="C47" s="1055">
        <v>0</v>
      </c>
      <c r="D47" s="1056">
        <v>0</v>
      </c>
      <c r="E47" s="1083">
        <f>SUM(C47:D47)</f>
        <v>0</v>
      </c>
      <c r="F47" s="1055">
        <v>0</v>
      </c>
      <c r="G47" s="1056">
        <v>0</v>
      </c>
      <c r="H47" s="1083">
        <f>SUM(F47:G47)</f>
        <v>0</v>
      </c>
      <c r="I47" s="1083">
        <f>E47+H47</f>
        <v>0</v>
      </c>
      <c r="J47" s="1056">
        <v>0</v>
      </c>
      <c r="K47" s="1083">
        <f t="shared" si="17"/>
        <v>0</v>
      </c>
    </row>
    <row r="48" spans="1:11" ht="13.5" thickBot="1">
      <c r="A48" s="43" t="s">
        <v>288</v>
      </c>
      <c r="B48" s="190" t="s">
        <v>289</v>
      </c>
      <c r="C48" s="1055">
        <v>0</v>
      </c>
      <c r="D48" s="1056">
        <v>0</v>
      </c>
      <c r="E48" s="1083">
        <f>SUM(C48:D48)</f>
        <v>0</v>
      </c>
      <c r="F48" s="1055">
        <v>0</v>
      </c>
      <c r="G48" s="1056">
        <v>0</v>
      </c>
      <c r="H48" s="1083">
        <f>SUM(F48:G48)</f>
        <v>0</v>
      </c>
      <c r="I48" s="1083">
        <f>E48+H48</f>
        <v>0</v>
      </c>
      <c r="J48" s="1056">
        <v>0</v>
      </c>
      <c r="K48" s="1083">
        <f t="shared" si="17"/>
        <v>0</v>
      </c>
    </row>
    <row r="49" spans="1:11" ht="13.5" thickBot="1">
      <c r="A49" s="44">
        <v>60599</v>
      </c>
      <c r="B49" s="345" t="s">
        <v>290</v>
      </c>
      <c r="C49" s="1096">
        <f t="shared" ref="C49:I49" si="19">SUM(C46:C48)</f>
        <v>0</v>
      </c>
      <c r="D49" s="1088">
        <f t="shared" si="19"/>
        <v>0</v>
      </c>
      <c r="E49" s="1080">
        <f>SUM(E46:E48)</f>
        <v>0</v>
      </c>
      <c r="F49" s="1096">
        <f t="shared" si="19"/>
        <v>0</v>
      </c>
      <c r="G49" s="1088">
        <f>SUM(G46:G48)</f>
        <v>0</v>
      </c>
      <c r="H49" s="1080">
        <f>SUM(H46:H48)</f>
        <v>0</v>
      </c>
      <c r="I49" s="1080">
        <f t="shared" si="19"/>
        <v>0</v>
      </c>
      <c r="J49" s="1088">
        <f>SUM(J46:J48)</f>
        <v>0</v>
      </c>
      <c r="K49" s="1080">
        <f t="shared" ref="K49" si="20">SUM(K46:K48)</f>
        <v>0</v>
      </c>
    </row>
    <row r="50" spans="1:11" ht="12.95">
      <c r="A50" s="43"/>
      <c r="B50" s="513" t="s">
        <v>291</v>
      </c>
      <c r="C50" s="1059"/>
      <c r="D50" s="1060"/>
      <c r="E50" s="1081"/>
      <c r="F50" s="1059"/>
      <c r="G50" s="1060"/>
      <c r="H50" s="1081"/>
      <c r="I50" s="1081"/>
      <c r="J50" s="1060"/>
      <c r="K50" s="1081"/>
    </row>
    <row r="51" spans="1:11" ht="12.95">
      <c r="A51" s="43" t="s">
        <v>292</v>
      </c>
      <c r="B51" s="190" t="s">
        <v>293</v>
      </c>
      <c r="C51" s="1066">
        <v>0</v>
      </c>
      <c r="D51" s="1067">
        <v>0</v>
      </c>
      <c r="E51" s="1083">
        <f t="shared" ref="E51:E54" si="21">SUM(C51:D51)</f>
        <v>0</v>
      </c>
      <c r="F51" s="1066">
        <v>0</v>
      </c>
      <c r="G51" s="1067">
        <v>0</v>
      </c>
      <c r="H51" s="1083">
        <f>SUM(F51:G51)</f>
        <v>0</v>
      </c>
      <c r="I51" s="1083">
        <f>E51+H51</f>
        <v>0</v>
      </c>
      <c r="J51" s="1067">
        <v>0</v>
      </c>
      <c r="K51" s="1083">
        <f>SUM(I51:J51)</f>
        <v>0</v>
      </c>
    </row>
    <row r="52" spans="1:11" ht="15.6" customHeight="1">
      <c r="A52" s="43" t="s">
        <v>294</v>
      </c>
      <c r="B52" s="190" t="s">
        <v>295</v>
      </c>
      <c r="C52" s="1070">
        <v>0</v>
      </c>
      <c r="D52" s="1071">
        <v>0</v>
      </c>
      <c r="E52" s="1083">
        <f t="shared" si="21"/>
        <v>0</v>
      </c>
      <c r="F52" s="1070">
        <v>0</v>
      </c>
      <c r="G52" s="1071">
        <v>0</v>
      </c>
      <c r="H52" s="1083">
        <f>SUM(F52:G52)</f>
        <v>0</v>
      </c>
      <c r="I52" s="1083">
        <f>E52+H52</f>
        <v>0</v>
      </c>
      <c r="J52" s="1071">
        <v>0</v>
      </c>
      <c r="K52" s="1083">
        <f>SUM(I52:J52)</f>
        <v>0</v>
      </c>
    </row>
    <row r="53" spans="1:11" ht="15.6" customHeight="1">
      <c r="A53" s="43" t="s">
        <v>296</v>
      </c>
      <c r="B53" s="190" t="s">
        <v>297</v>
      </c>
      <c r="C53" s="1070">
        <v>0</v>
      </c>
      <c r="D53" s="1071">
        <v>0</v>
      </c>
      <c r="E53" s="1083">
        <f t="shared" si="21"/>
        <v>0</v>
      </c>
      <c r="F53" s="1070">
        <v>0</v>
      </c>
      <c r="G53" s="1071">
        <v>0</v>
      </c>
      <c r="H53" s="1083">
        <f>SUM(F53:G53)</f>
        <v>0</v>
      </c>
      <c r="I53" s="1083">
        <f>E53+H53</f>
        <v>0</v>
      </c>
      <c r="J53" s="1071">
        <v>0</v>
      </c>
      <c r="K53" s="1083">
        <f>SUM(I53:J53)</f>
        <v>0</v>
      </c>
    </row>
    <row r="54" spans="1:11" ht="15.6" customHeight="1" thickBot="1">
      <c r="A54" s="43" t="s">
        <v>298</v>
      </c>
      <c r="B54" s="190" t="s">
        <v>299</v>
      </c>
      <c r="C54" s="1055">
        <v>0</v>
      </c>
      <c r="D54" s="1056">
        <v>0</v>
      </c>
      <c r="E54" s="1083">
        <f t="shared" si="21"/>
        <v>0</v>
      </c>
      <c r="F54" s="1055">
        <v>0</v>
      </c>
      <c r="G54" s="1056">
        <v>0</v>
      </c>
      <c r="H54" s="1083">
        <f>SUM(F54:G54)</f>
        <v>0</v>
      </c>
      <c r="I54" s="1083">
        <f>E54+H54</f>
        <v>0</v>
      </c>
      <c r="J54" s="1056">
        <v>0</v>
      </c>
      <c r="K54" s="1083">
        <f t="shared" si="17"/>
        <v>0</v>
      </c>
    </row>
    <row r="55" spans="1:11" ht="13.5" thickBot="1">
      <c r="A55" s="44">
        <v>60699</v>
      </c>
      <c r="B55" s="345" t="s">
        <v>300</v>
      </c>
      <c r="C55" s="1096">
        <f t="shared" ref="C55:J55" si="22">SUM(C51:C54)</f>
        <v>0</v>
      </c>
      <c r="D55" s="1088">
        <f t="shared" si="22"/>
        <v>0</v>
      </c>
      <c r="E55" s="1080">
        <f t="shared" si="22"/>
        <v>0</v>
      </c>
      <c r="F55" s="1096">
        <f t="shared" si="22"/>
        <v>0</v>
      </c>
      <c r="G55" s="1088">
        <f t="shared" si="22"/>
        <v>0</v>
      </c>
      <c r="H55" s="1080">
        <f t="shared" si="22"/>
        <v>0</v>
      </c>
      <c r="I55" s="1080">
        <f t="shared" si="22"/>
        <v>0</v>
      </c>
      <c r="J55" s="1088">
        <f t="shared" si="22"/>
        <v>0</v>
      </c>
      <c r="K55" s="1080">
        <f>SUM(K54)</f>
        <v>0</v>
      </c>
    </row>
    <row r="56" spans="1:11" ht="15.6" customHeight="1">
      <c r="A56" s="43"/>
      <c r="B56" s="513" t="s">
        <v>301</v>
      </c>
      <c r="C56" s="1059"/>
      <c r="D56" s="1060"/>
      <c r="E56" s="1081"/>
      <c r="F56" s="1059"/>
      <c r="G56" s="1060"/>
      <c r="H56" s="1081"/>
      <c r="I56" s="1081"/>
      <c r="J56" s="1060"/>
      <c r="K56" s="1081"/>
    </row>
    <row r="57" spans="1:11" ht="15.6" customHeight="1">
      <c r="A57" s="43" t="s">
        <v>302</v>
      </c>
      <c r="B57" s="337" t="s">
        <v>303</v>
      </c>
      <c r="C57" s="1055">
        <v>0</v>
      </c>
      <c r="D57" s="1056">
        <v>0</v>
      </c>
      <c r="E57" s="1083">
        <f>SUM(C57:D57)</f>
        <v>0</v>
      </c>
      <c r="F57" s="1055">
        <v>0</v>
      </c>
      <c r="G57" s="1056">
        <v>0</v>
      </c>
      <c r="H57" s="1083">
        <f>SUM(F57:G57)</f>
        <v>0</v>
      </c>
      <c r="I57" s="1083">
        <f>E57+H57</f>
        <v>0</v>
      </c>
      <c r="J57" s="1056">
        <v>0</v>
      </c>
      <c r="K57" s="1083">
        <f t="shared" ref="K57:K58" si="23">I57+J57</f>
        <v>0</v>
      </c>
    </row>
    <row r="58" spans="1:11" ht="13.5" thickBot="1">
      <c r="A58" s="43" t="s">
        <v>304</v>
      </c>
      <c r="B58" s="190" t="s">
        <v>305</v>
      </c>
      <c r="C58" s="1055">
        <v>0</v>
      </c>
      <c r="D58" s="1056">
        <v>0</v>
      </c>
      <c r="E58" s="1083">
        <f>SUM(C58:D58)</f>
        <v>0</v>
      </c>
      <c r="F58" s="1055">
        <v>0</v>
      </c>
      <c r="G58" s="1056">
        <v>0</v>
      </c>
      <c r="H58" s="1083">
        <f>SUM(F58:G58)</f>
        <v>0</v>
      </c>
      <c r="I58" s="1083">
        <f>E58+H58</f>
        <v>0</v>
      </c>
      <c r="J58" s="1056">
        <v>0</v>
      </c>
      <c r="K58" s="1083">
        <f t="shared" si="23"/>
        <v>0</v>
      </c>
    </row>
    <row r="59" spans="1:11" ht="13.5" thickBot="1">
      <c r="A59" s="44">
        <v>60799</v>
      </c>
      <c r="B59" s="345" t="s">
        <v>438</v>
      </c>
      <c r="C59" s="1096">
        <f t="shared" ref="C59:K59" si="24">SUM(C57:C58)</f>
        <v>0</v>
      </c>
      <c r="D59" s="1088">
        <f t="shared" si="24"/>
        <v>0</v>
      </c>
      <c r="E59" s="1080">
        <f t="shared" si="24"/>
        <v>0</v>
      </c>
      <c r="F59" s="1096">
        <f t="shared" si="24"/>
        <v>0</v>
      </c>
      <c r="G59" s="1088">
        <f t="shared" si="24"/>
        <v>0</v>
      </c>
      <c r="H59" s="1080">
        <f t="shared" si="24"/>
        <v>0</v>
      </c>
      <c r="I59" s="1080">
        <f t="shared" si="24"/>
        <v>0</v>
      </c>
      <c r="J59" s="1088">
        <f t="shared" si="24"/>
        <v>0</v>
      </c>
      <c r="K59" s="1080">
        <f t="shared" si="24"/>
        <v>0</v>
      </c>
    </row>
    <row r="60" spans="1:11" ht="12.95">
      <c r="A60" s="43"/>
      <c r="B60" s="513" t="s">
        <v>307</v>
      </c>
      <c r="C60" s="1059"/>
      <c r="D60" s="1060"/>
      <c r="E60" s="1081"/>
      <c r="F60" s="1059"/>
      <c r="G60" s="1060"/>
      <c r="H60" s="1081"/>
      <c r="I60" s="1081"/>
      <c r="J60" s="1060"/>
      <c r="K60" s="1081"/>
    </row>
    <row r="61" spans="1:11" ht="12.95">
      <c r="A61" s="43" t="s">
        <v>308</v>
      </c>
      <c r="B61" s="190" t="s">
        <v>309</v>
      </c>
      <c r="C61" s="1055">
        <v>0</v>
      </c>
      <c r="D61" s="1056">
        <v>0</v>
      </c>
      <c r="E61" s="1083">
        <f>SUM(C61:D61)</f>
        <v>0</v>
      </c>
      <c r="F61" s="1055">
        <v>0</v>
      </c>
      <c r="G61" s="1056">
        <v>0</v>
      </c>
      <c r="H61" s="1083">
        <f>SUM(F61:G61)</f>
        <v>0</v>
      </c>
      <c r="I61" s="1083">
        <f>E61+H61</f>
        <v>0</v>
      </c>
      <c r="J61" s="1056">
        <v>0</v>
      </c>
      <c r="K61" s="1083">
        <f t="shared" ref="K61:K63" si="25">I61+J61</f>
        <v>0</v>
      </c>
    </row>
    <row r="62" spans="1:11" ht="12.95">
      <c r="A62" s="43" t="s">
        <v>310</v>
      </c>
      <c r="B62" s="190" t="s">
        <v>311</v>
      </c>
      <c r="C62" s="1055">
        <v>0</v>
      </c>
      <c r="D62" s="1056">
        <v>0</v>
      </c>
      <c r="E62" s="1083">
        <f>SUM(C62:D62)</f>
        <v>0</v>
      </c>
      <c r="F62" s="1055">
        <v>0</v>
      </c>
      <c r="G62" s="1056">
        <v>0</v>
      </c>
      <c r="H62" s="1083">
        <f>SUM(F62:G62)</f>
        <v>0</v>
      </c>
      <c r="I62" s="1083">
        <f>E62+H62</f>
        <v>0</v>
      </c>
      <c r="J62" s="1056">
        <v>0</v>
      </c>
      <c r="K62" s="1083">
        <f t="shared" si="25"/>
        <v>0</v>
      </c>
    </row>
    <row r="63" spans="1:11" ht="13.5" thickBot="1">
      <c r="A63" s="43" t="s">
        <v>312</v>
      </c>
      <c r="B63" s="190" t="s">
        <v>313</v>
      </c>
      <c r="C63" s="1055">
        <v>0</v>
      </c>
      <c r="D63" s="1056">
        <v>0</v>
      </c>
      <c r="E63" s="1083">
        <f>SUM(C63:D63)</f>
        <v>0</v>
      </c>
      <c r="F63" s="1055">
        <v>0</v>
      </c>
      <c r="G63" s="1056">
        <v>0</v>
      </c>
      <c r="H63" s="1083">
        <f>SUM(F63:G63)</f>
        <v>0</v>
      </c>
      <c r="I63" s="1083">
        <f>E63+H63</f>
        <v>0</v>
      </c>
      <c r="J63" s="1056">
        <v>0</v>
      </c>
      <c r="K63" s="1083">
        <f t="shared" si="25"/>
        <v>0</v>
      </c>
    </row>
    <row r="64" spans="1:11" ht="13.5" thickBot="1">
      <c r="A64" s="44">
        <v>60899</v>
      </c>
      <c r="B64" s="345" t="s">
        <v>314</v>
      </c>
      <c r="C64" s="1096">
        <f t="shared" ref="C64:I64" si="26">SUM(C61:C63)</f>
        <v>0</v>
      </c>
      <c r="D64" s="1088">
        <f t="shared" si="26"/>
        <v>0</v>
      </c>
      <c r="E64" s="1080">
        <f>SUM(E61:E63)</f>
        <v>0</v>
      </c>
      <c r="F64" s="1096">
        <f t="shared" si="26"/>
        <v>0</v>
      </c>
      <c r="G64" s="1088">
        <f>SUM(G61:G63)</f>
        <v>0</v>
      </c>
      <c r="H64" s="1080">
        <f>SUM(H61:H63)</f>
        <v>0</v>
      </c>
      <c r="I64" s="1080">
        <f t="shared" si="26"/>
        <v>0</v>
      </c>
      <c r="J64" s="1088">
        <f>SUM(J61:J63)</f>
        <v>0</v>
      </c>
      <c r="K64" s="1080">
        <f t="shared" ref="K64" si="27">SUM(K61:K63)</f>
        <v>0</v>
      </c>
    </row>
    <row r="65" spans="1:11" ht="12.95">
      <c r="A65" s="43"/>
      <c r="B65" s="513" t="s">
        <v>439</v>
      </c>
      <c r="C65" s="1059"/>
      <c r="D65" s="1060"/>
      <c r="E65" s="1081"/>
      <c r="F65" s="1059"/>
      <c r="G65" s="1060"/>
      <c r="H65" s="1081"/>
      <c r="I65" s="1081"/>
      <c r="J65" s="1060"/>
      <c r="K65" s="1081"/>
    </row>
    <row r="66" spans="1:11" ht="13.5" thickBot="1">
      <c r="A66" s="43" t="s">
        <v>440</v>
      </c>
      <c r="B66" s="190" t="s">
        <v>441</v>
      </c>
      <c r="C66" s="1055">
        <v>0</v>
      </c>
      <c r="D66" s="1056">
        <v>0</v>
      </c>
      <c r="E66" s="1083">
        <f>SUM(C66:D66)</f>
        <v>0</v>
      </c>
      <c r="F66" s="1055">
        <v>0</v>
      </c>
      <c r="G66" s="1056">
        <v>0</v>
      </c>
      <c r="H66" s="1083">
        <f>SUM(F66:G66)</f>
        <v>0</v>
      </c>
      <c r="I66" s="1083">
        <f>E66+H66</f>
        <v>0</v>
      </c>
      <c r="J66" s="1056">
        <v>0</v>
      </c>
      <c r="K66" s="1083">
        <f t="shared" ref="K66" si="28">I66+J66</f>
        <v>0</v>
      </c>
    </row>
    <row r="67" spans="1:11" ht="13.5" thickBot="1">
      <c r="A67" s="44">
        <v>60999</v>
      </c>
      <c r="B67" s="345" t="s">
        <v>442</v>
      </c>
      <c r="C67" s="1096">
        <f t="shared" ref="C67:K67" si="29">SUM(C66:C66)</f>
        <v>0</v>
      </c>
      <c r="D67" s="1088">
        <f t="shared" si="29"/>
        <v>0</v>
      </c>
      <c r="E67" s="1080">
        <f t="shared" si="29"/>
        <v>0</v>
      </c>
      <c r="F67" s="1096">
        <f t="shared" si="29"/>
        <v>0</v>
      </c>
      <c r="G67" s="1088">
        <f t="shared" si="29"/>
        <v>0</v>
      </c>
      <c r="H67" s="1080">
        <f t="shared" si="29"/>
        <v>0</v>
      </c>
      <c r="I67" s="1080">
        <f t="shared" si="29"/>
        <v>0</v>
      </c>
      <c r="J67" s="1088">
        <f t="shared" si="29"/>
        <v>0</v>
      </c>
      <c r="K67" s="1080">
        <f t="shared" si="29"/>
        <v>0</v>
      </c>
    </row>
    <row r="68" spans="1:11" ht="12.95">
      <c r="A68" s="43"/>
      <c r="B68" s="513" t="s">
        <v>443</v>
      </c>
      <c r="C68" s="1059"/>
      <c r="D68" s="1060"/>
      <c r="E68" s="1081"/>
      <c r="F68" s="1059"/>
      <c r="G68" s="1060"/>
      <c r="H68" s="1081"/>
      <c r="I68" s="1081"/>
      <c r="J68" s="1060"/>
      <c r="K68" s="1081"/>
    </row>
    <row r="69" spans="1:11" ht="13.5" thickBot="1">
      <c r="A69" s="43" t="s">
        <v>315</v>
      </c>
      <c r="B69" s="190" t="s">
        <v>444</v>
      </c>
      <c r="C69" s="1055">
        <v>0</v>
      </c>
      <c r="D69" s="1056">
        <v>0</v>
      </c>
      <c r="E69" s="1083">
        <f>SUM(C69:D69)</f>
        <v>0</v>
      </c>
      <c r="F69" s="1055">
        <v>0</v>
      </c>
      <c r="G69" s="1056">
        <v>0</v>
      </c>
      <c r="H69" s="1083">
        <f>SUM(F69:G69)</f>
        <v>0</v>
      </c>
      <c r="I69" s="1083">
        <f>SUM(C69:H69)</f>
        <v>0</v>
      </c>
      <c r="J69" s="1056">
        <v>0</v>
      </c>
      <c r="K69" s="1083">
        <f t="shared" ref="K69" si="30">I69+J69</f>
        <v>0</v>
      </c>
    </row>
    <row r="70" spans="1:11" ht="13.5" thickBot="1">
      <c r="A70" s="44">
        <v>61099</v>
      </c>
      <c r="B70" s="345" t="s">
        <v>317</v>
      </c>
      <c r="C70" s="1096">
        <f t="shared" ref="C70:I70" si="31">SUM(C69:C69)</f>
        <v>0</v>
      </c>
      <c r="D70" s="1088">
        <f t="shared" si="31"/>
        <v>0</v>
      </c>
      <c r="E70" s="1080">
        <f t="shared" si="31"/>
        <v>0</v>
      </c>
      <c r="F70" s="1096">
        <f t="shared" si="31"/>
        <v>0</v>
      </c>
      <c r="G70" s="1088">
        <f t="shared" si="31"/>
        <v>0</v>
      </c>
      <c r="H70" s="1080">
        <f t="shared" ref="H70" si="32">SUM(H69:H69)</f>
        <v>0</v>
      </c>
      <c r="I70" s="1080">
        <f t="shared" si="31"/>
        <v>0</v>
      </c>
      <c r="J70" s="1088">
        <f t="shared" ref="J70:K70" si="33">SUM(J69:J69)</f>
        <v>0</v>
      </c>
      <c r="K70" s="1080">
        <f t="shared" si="33"/>
        <v>0</v>
      </c>
    </row>
    <row r="71" spans="1:11" ht="12.95">
      <c r="A71" s="43" t="s">
        <v>318</v>
      </c>
      <c r="B71" s="190" t="s">
        <v>319</v>
      </c>
      <c r="C71" s="1070">
        <v>0</v>
      </c>
      <c r="D71" s="1071">
        <v>0</v>
      </c>
      <c r="E71" s="1083">
        <f>SUM(C71:D71)</f>
        <v>0</v>
      </c>
      <c r="F71" s="1070">
        <v>0</v>
      </c>
      <c r="G71" s="1071">
        <v>0</v>
      </c>
      <c r="H71" s="1083">
        <f>SUM(F71:G71)</f>
        <v>0</v>
      </c>
      <c r="I71" s="1083">
        <f>E71+H71</f>
        <v>0</v>
      </c>
      <c r="J71" s="1071">
        <v>0</v>
      </c>
      <c r="K71" s="1083">
        <f t="shared" ref="K71:K75" si="34">I71+J71</f>
        <v>0</v>
      </c>
    </row>
    <row r="72" spans="1:11" ht="12.95">
      <c r="A72" s="43" t="s">
        <v>320</v>
      </c>
      <c r="B72" s="190" t="s">
        <v>946</v>
      </c>
      <c r="C72" s="1055">
        <v>0</v>
      </c>
      <c r="D72" s="1056">
        <v>0</v>
      </c>
      <c r="E72" s="1083">
        <f>SUM(C72:D72)</f>
        <v>0</v>
      </c>
      <c r="F72" s="1055">
        <v>0</v>
      </c>
      <c r="G72" s="1056">
        <v>0</v>
      </c>
      <c r="H72" s="1083">
        <f>SUM(F72:G72)</f>
        <v>0</v>
      </c>
      <c r="I72" s="1083">
        <f>E72+H72</f>
        <v>0</v>
      </c>
      <c r="J72" s="1056">
        <v>0</v>
      </c>
      <c r="K72" s="1083">
        <f t="shared" si="34"/>
        <v>0</v>
      </c>
    </row>
    <row r="73" spans="1:11" ht="13.5" thickBot="1">
      <c r="A73" s="43" t="s">
        <v>322</v>
      </c>
      <c r="B73" s="190" t="s">
        <v>323</v>
      </c>
      <c r="C73" s="1055">
        <v>0</v>
      </c>
      <c r="D73" s="1056">
        <v>0</v>
      </c>
      <c r="E73" s="1083">
        <f>SUM(C73:D73)</f>
        <v>0</v>
      </c>
      <c r="F73" s="1055">
        <v>0</v>
      </c>
      <c r="G73" s="1056">
        <v>0</v>
      </c>
      <c r="H73" s="1083">
        <f>SUM(F73:G73)</f>
        <v>0</v>
      </c>
      <c r="I73" s="1083">
        <f>E73+H73</f>
        <v>0</v>
      </c>
      <c r="J73" s="1056">
        <v>0</v>
      </c>
      <c r="K73" s="1083">
        <f t="shared" si="34"/>
        <v>0</v>
      </c>
    </row>
    <row r="74" spans="1:11" ht="13.5" thickBot="1">
      <c r="A74" s="44">
        <v>61299</v>
      </c>
      <c r="B74" s="345" t="s">
        <v>446</v>
      </c>
      <c r="C74" s="1096">
        <f t="shared" ref="C74:K74" si="35">SUM(C21+C27+C33+C44+C49+C55+C59+C64+C67+C70+C71+C72+C73)</f>
        <v>0</v>
      </c>
      <c r="D74" s="1088">
        <f t="shared" si="35"/>
        <v>0</v>
      </c>
      <c r="E74" s="1080">
        <f t="shared" si="35"/>
        <v>0</v>
      </c>
      <c r="F74" s="1096">
        <f t="shared" si="35"/>
        <v>0</v>
      </c>
      <c r="G74" s="1088">
        <f t="shared" si="35"/>
        <v>0</v>
      </c>
      <c r="H74" s="1080">
        <f t="shared" si="35"/>
        <v>0</v>
      </c>
      <c r="I74" s="1080">
        <f t="shared" si="35"/>
        <v>0</v>
      </c>
      <c r="J74" s="1088">
        <f t="shared" si="35"/>
        <v>0</v>
      </c>
      <c r="K74" s="1080">
        <f t="shared" si="35"/>
        <v>0</v>
      </c>
    </row>
    <row r="75" spans="1:11" ht="13.5" thickBot="1">
      <c r="A75" s="43" t="s">
        <v>447</v>
      </c>
      <c r="B75" s="190" t="s">
        <v>837</v>
      </c>
      <c r="C75" s="1055">
        <v>0</v>
      </c>
      <c r="D75" s="1056">
        <v>0</v>
      </c>
      <c r="E75" s="1083">
        <f>SUM(C75:D75)</f>
        <v>0</v>
      </c>
      <c r="F75" s="1055">
        <v>0</v>
      </c>
      <c r="G75" s="1056">
        <v>0</v>
      </c>
      <c r="H75" s="1083">
        <f>SUM(F75:G75)</f>
        <v>0</v>
      </c>
      <c r="I75" s="1083">
        <f>E75+H75</f>
        <v>0</v>
      </c>
      <c r="J75" s="1056">
        <v>0</v>
      </c>
      <c r="K75" s="1083">
        <f t="shared" si="34"/>
        <v>0</v>
      </c>
    </row>
    <row r="76" spans="1:11" ht="13.5" thickBot="1">
      <c r="A76" s="44">
        <v>69998</v>
      </c>
      <c r="B76" s="345" t="s">
        <v>449</v>
      </c>
      <c r="C76" s="1096">
        <f t="shared" ref="C76:I76" si="36">SUM(C74+C75)</f>
        <v>0</v>
      </c>
      <c r="D76" s="1088">
        <f t="shared" si="36"/>
        <v>0</v>
      </c>
      <c r="E76" s="1080">
        <f>SUM(E74+E75)</f>
        <v>0</v>
      </c>
      <c r="F76" s="1096">
        <f t="shared" si="36"/>
        <v>0</v>
      </c>
      <c r="G76" s="1088">
        <f>SUM(G74+G75)</f>
        <v>0</v>
      </c>
      <c r="H76" s="1080">
        <f>SUM(H74+H75)</f>
        <v>0</v>
      </c>
      <c r="I76" s="1080">
        <f t="shared" si="36"/>
        <v>0</v>
      </c>
      <c r="J76" s="1088">
        <f>SUM(J74+J75)</f>
        <v>0</v>
      </c>
      <c r="K76" s="1080">
        <f t="shared" ref="K76" si="37">SUM(K74+K75)</f>
        <v>0</v>
      </c>
    </row>
    <row r="77" spans="1:11" ht="12.95">
      <c r="A77" s="194"/>
      <c r="B77" s="513" t="s">
        <v>326</v>
      </c>
      <c r="C77" s="1075"/>
      <c r="D77" s="1076"/>
      <c r="E77" s="1083"/>
      <c r="F77" s="1075"/>
      <c r="G77" s="1076"/>
      <c r="H77" s="1083"/>
      <c r="I77" s="1083"/>
      <c r="J77" s="1076"/>
      <c r="K77" s="1083"/>
    </row>
    <row r="78" spans="1:11" ht="12.95">
      <c r="A78" s="43" t="s">
        <v>327</v>
      </c>
      <c r="B78" s="190" t="s">
        <v>328</v>
      </c>
      <c r="C78" s="1055">
        <v>0</v>
      </c>
      <c r="D78" s="1056">
        <v>0</v>
      </c>
      <c r="E78" s="1083">
        <f>SUM(C78:D78)</f>
        <v>0</v>
      </c>
      <c r="F78" s="1055">
        <v>0</v>
      </c>
      <c r="G78" s="1056">
        <v>0</v>
      </c>
      <c r="H78" s="1083">
        <f>SUM(F78:G78)</f>
        <v>0</v>
      </c>
      <c r="I78" s="1083">
        <f>E78+H78</f>
        <v>0</v>
      </c>
      <c r="J78" s="1056">
        <v>0</v>
      </c>
      <c r="K78" s="1083">
        <f t="shared" ref="K78:K82" si="38">I78+J78</f>
        <v>0</v>
      </c>
    </row>
    <row r="79" spans="1:11" ht="12.95">
      <c r="A79" s="43" t="s">
        <v>329</v>
      </c>
      <c r="B79" s="190" t="s">
        <v>330</v>
      </c>
      <c r="C79" s="1055">
        <v>0</v>
      </c>
      <c r="D79" s="1056">
        <v>0</v>
      </c>
      <c r="E79" s="1083">
        <f>SUM(C79:D79)</f>
        <v>0</v>
      </c>
      <c r="F79" s="1055">
        <v>0</v>
      </c>
      <c r="G79" s="1056">
        <v>0</v>
      </c>
      <c r="H79" s="1083">
        <f>SUM(F79:G79)</f>
        <v>0</v>
      </c>
      <c r="I79" s="1083">
        <f>E79+H79</f>
        <v>0</v>
      </c>
      <c r="J79" s="1056">
        <v>0</v>
      </c>
      <c r="K79" s="1083">
        <f t="shared" si="38"/>
        <v>0</v>
      </c>
    </row>
    <row r="80" spans="1:11" ht="12.95">
      <c r="A80" s="43" t="s">
        <v>331</v>
      </c>
      <c r="B80" s="190" t="s">
        <v>450</v>
      </c>
      <c r="C80" s="1055">
        <v>0</v>
      </c>
      <c r="D80" s="1056">
        <v>0</v>
      </c>
      <c r="E80" s="1083">
        <f>SUM(C80:D80)</f>
        <v>0</v>
      </c>
      <c r="F80" s="1055">
        <v>0</v>
      </c>
      <c r="G80" s="1056">
        <v>0</v>
      </c>
      <c r="H80" s="1083">
        <f>SUM(F80:G80)</f>
        <v>0</v>
      </c>
      <c r="I80" s="1083">
        <f>E80+H80</f>
        <v>0</v>
      </c>
      <c r="J80" s="1056">
        <v>0</v>
      </c>
      <c r="K80" s="1083">
        <f t="shared" si="38"/>
        <v>0</v>
      </c>
    </row>
    <row r="81" spans="1:11" ht="12.95">
      <c r="A81" s="43" t="s">
        <v>333</v>
      </c>
      <c r="B81" s="190" t="s">
        <v>334</v>
      </c>
      <c r="C81" s="1055">
        <v>0</v>
      </c>
      <c r="D81" s="1056">
        <v>0</v>
      </c>
      <c r="E81" s="1083">
        <f>SUM(C81:D81)</f>
        <v>0</v>
      </c>
      <c r="F81" s="1055">
        <v>0</v>
      </c>
      <c r="G81" s="1056">
        <v>0</v>
      </c>
      <c r="H81" s="1083">
        <f>SUM(F81:G81)</f>
        <v>0</v>
      </c>
      <c r="I81" s="1083">
        <f>E81+H81</f>
        <v>0</v>
      </c>
      <c r="J81" s="1056">
        <v>0</v>
      </c>
      <c r="K81" s="1083">
        <f t="shared" si="38"/>
        <v>0</v>
      </c>
    </row>
    <row r="82" spans="1:11" ht="13.5" thickBot="1">
      <c r="A82" s="43" t="s">
        <v>335</v>
      </c>
      <c r="B82" s="190" t="s">
        <v>336</v>
      </c>
      <c r="C82" s="1055">
        <v>0</v>
      </c>
      <c r="D82" s="1056">
        <v>0</v>
      </c>
      <c r="E82" s="1083">
        <f>SUM(C82:D82)</f>
        <v>0</v>
      </c>
      <c r="F82" s="1055">
        <v>0</v>
      </c>
      <c r="G82" s="1056">
        <v>0</v>
      </c>
      <c r="H82" s="1083">
        <f>SUM(F82:G82)</f>
        <v>0</v>
      </c>
      <c r="I82" s="1083">
        <f>E82+H82</f>
        <v>0</v>
      </c>
      <c r="J82" s="1056">
        <v>0</v>
      </c>
      <c r="K82" s="1083">
        <f t="shared" si="38"/>
        <v>0</v>
      </c>
    </row>
    <row r="83" spans="1:11" ht="13.5" thickBot="1">
      <c r="A83" s="44">
        <v>85999</v>
      </c>
      <c r="B83" s="345" t="s">
        <v>898</v>
      </c>
      <c r="C83" s="1096">
        <f t="shared" ref="C83:K83" si="39">SUM(C76+C78+C79+C80+C81+C82)</f>
        <v>0</v>
      </c>
      <c r="D83" s="1088">
        <f t="shared" si="39"/>
        <v>0</v>
      </c>
      <c r="E83" s="1080">
        <f t="shared" si="39"/>
        <v>0</v>
      </c>
      <c r="F83" s="1096">
        <f t="shared" si="39"/>
        <v>0</v>
      </c>
      <c r="G83" s="1088">
        <f t="shared" si="39"/>
        <v>0</v>
      </c>
      <c r="H83" s="1080">
        <f t="shared" si="39"/>
        <v>0</v>
      </c>
      <c r="I83" s="1080">
        <f t="shared" si="39"/>
        <v>0</v>
      </c>
      <c r="J83" s="1088">
        <f t="shared" si="39"/>
        <v>0</v>
      </c>
      <c r="K83" s="1080">
        <f t="shared" si="39"/>
        <v>0</v>
      </c>
    </row>
    <row r="84" spans="1:11" ht="12.95">
      <c r="A84" s="194"/>
      <c r="B84" s="513"/>
      <c r="C84" s="1075"/>
      <c r="D84" s="1076"/>
      <c r="E84" s="1083"/>
      <c r="F84" s="1075"/>
      <c r="G84" s="1076"/>
      <c r="H84" s="1083"/>
      <c r="I84" s="1083"/>
      <c r="J84" s="1076"/>
      <c r="K84" s="1083"/>
    </row>
    <row r="85" spans="1:11" ht="12.95">
      <c r="A85" s="142"/>
      <c r="B85" s="513" t="s">
        <v>899</v>
      </c>
      <c r="C85" s="1059"/>
      <c r="D85" s="1060"/>
      <c r="E85" s="1081"/>
      <c r="F85" s="1059"/>
      <c r="G85" s="1060"/>
      <c r="H85" s="1081"/>
      <c r="I85" s="1081"/>
      <c r="J85" s="1060"/>
      <c r="K85" s="1081"/>
    </row>
    <row r="86" spans="1:11" ht="12.95">
      <c r="A86" s="43" t="s">
        <v>339</v>
      </c>
      <c r="B86" s="190" t="s">
        <v>340</v>
      </c>
      <c r="C86" s="1055">
        <v>0</v>
      </c>
      <c r="D86" s="1056">
        <v>0</v>
      </c>
      <c r="E86" s="1083">
        <f t="shared" ref="E86:E105" si="40">SUM(C86:D86)</f>
        <v>0</v>
      </c>
      <c r="F86" s="1055">
        <v>0</v>
      </c>
      <c r="G86" s="1056">
        <v>0</v>
      </c>
      <c r="H86" s="1083">
        <f t="shared" ref="H86:H105" si="41">SUM(F86:G86)</f>
        <v>0</v>
      </c>
      <c r="I86" s="1083">
        <f t="shared" ref="I86:I105" si="42">E86+H86</f>
        <v>0</v>
      </c>
      <c r="J86" s="1056">
        <v>0</v>
      </c>
      <c r="K86" s="1083">
        <f t="shared" ref="K86:K108" si="43">I86+J86</f>
        <v>0</v>
      </c>
    </row>
    <row r="87" spans="1:11" ht="12.95">
      <c r="A87" s="43" t="s">
        <v>341</v>
      </c>
      <c r="B87" s="190" t="s">
        <v>342</v>
      </c>
      <c r="C87" s="1055">
        <v>0</v>
      </c>
      <c r="D87" s="1056">
        <v>0</v>
      </c>
      <c r="E87" s="1083">
        <f t="shared" si="40"/>
        <v>0</v>
      </c>
      <c r="F87" s="1055">
        <v>0</v>
      </c>
      <c r="G87" s="1056">
        <v>0</v>
      </c>
      <c r="H87" s="1083">
        <f t="shared" si="41"/>
        <v>0</v>
      </c>
      <c r="I87" s="1083">
        <f t="shared" si="42"/>
        <v>0</v>
      </c>
      <c r="J87" s="1056">
        <v>0</v>
      </c>
      <c r="K87" s="1083">
        <f t="shared" si="43"/>
        <v>0</v>
      </c>
    </row>
    <row r="88" spans="1:11" ht="12.95">
      <c r="A88" s="43" t="s">
        <v>343</v>
      </c>
      <c r="B88" s="190" t="s">
        <v>453</v>
      </c>
      <c r="C88" s="1055">
        <v>0</v>
      </c>
      <c r="D88" s="1056">
        <v>0</v>
      </c>
      <c r="E88" s="1083">
        <f t="shared" si="40"/>
        <v>0</v>
      </c>
      <c r="F88" s="1055">
        <v>0</v>
      </c>
      <c r="G88" s="1056">
        <v>0</v>
      </c>
      <c r="H88" s="1083">
        <f t="shared" si="41"/>
        <v>0</v>
      </c>
      <c r="I88" s="1083">
        <f t="shared" si="42"/>
        <v>0</v>
      </c>
      <c r="J88" s="1056">
        <v>0</v>
      </c>
      <c r="K88" s="1083">
        <f t="shared" si="43"/>
        <v>0</v>
      </c>
    </row>
    <row r="89" spans="1:11" ht="12.95">
      <c r="A89" s="43" t="s">
        <v>345</v>
      </c>
      <c r="B89" s="190" t="s">
        <v>346</v>
      </c>
      <c r="C89" s="1055">
        <v>0</v>
      </c>
      <c r="D89" s="1056">
        <v>0</v>
      </c>
      <c r="E89" s="1083">
        <f t="shared" si="40"/>
        <v>0</v>
      </c>
      <c r="F89" s="1055">
        <v>0</v>
      </c>
      <c r="G89" s="1056">
        <v>0</v>
      </c>
      <c r="H89" s="1083">
        <f t="shared" si="41"/>
        <v>0</v>
      </c>
      <c r="I89" s="1083">
        <f t="shared" si="42"/>
        <v>0</v>
      </c>
      <c r="J89" s="1056">
        <v>0</v>
      </c>
      <c r="K89" s="1083">
        <f t="shared" si="43"/>
        <v>0</v>
      </c>
    </row>
    <row r="90" spans="1:11" ht="12.95">
      <c r="A90" s="43" t="s">
        <v>347</v>
      </c>
      <c r="B90" s="190" t="s">
        <v>348</v>
      </c>
      <c r="C90" s="1055">
        <v>0</v>
      </c>
      <c r="D90" s="1056">
        <v>0</v>
      </c>
      <c r="E90" s="1083">
        <f t="shared" si="40"/>
        <v>0</v>
      </c>
      <c r="F90" s="1055">
        <v>0</v>
      </c>
      <c r="G90" s="1056">
        <v>0</v>
      </c>
      <c r="H90" s="1083">
        <f t="shared" si="41"/>
        <v>0</v>
      </c>
      <c r="I90" s="1083">
        <f t="shared" si="42"/>
        <v>0</v>
      </c>
      <c r="J90" s="1056">
        <v>0</v>
      </c>
      <c r="K90" s="1083">
        <f t="shared" si="43"/>
        <v>0</v>
      </c>
    </row>
    <row r="91" spans="1:11" ht="12.95">
      <c r="A91" s="43" t="s">
        <v>349</v>
      </c>
      <c r="B91" s="190" t="s">
        <v>350</v>
      </c>
      <c r="C91" s="1055">
        <v>0</v>
      </c>
      <c r="D91" s="1056">
        <v>0</v>
      </c>
      <c r="E91" s="1083">
        <f t="shared" si="40"/>
        <v>0</v>
      </c>
      <c r="F91" s="1055">
        <v>0</v>
      </c>
      <c r="G91" s="1056">
        <v>0</v>
      </c>
      <c r="H91" s="1083">
        <f t="shared" si="41"/>
        <v>0</v>
      </c>
      <c r="I91" s="1083">
        <f t="shared" si="42"/>
        <v>0</v>
      </c>
      <c r="J91" s="1056">
        <v>0</v>
      </c>
      <c r="K91" s="1083">
        <f t="shared" si="43"/>
        <v>0</v>
      </c>
    </row>
    <row r="92" spans="1:11" ht="12.95">
      <c r="A92" s="43" t="s">
        <v>351</v>
      </c>
      <c r="B92" s="190" t="s">
        <v>352</v>
      </c>
      <c r="C92" s="1055">
        <v>0</v>
      </c>
      <c r="D92" s="1056">
        <v>0</v>
      </c>
      <c r="E92" s="1083">
        <f t="shared" si="40"/>
        <v>0</v>
      </c>
      <c r="F92" s="1055">
        <v>0</v>
      </c>
      <c r="G92" s="1056">
        <v>0</v>
      </c>
      <c r="H92" s="1083">
        <f t="shared" si="41"/>
        <v>0</v>
      </c>
      <c r="I92" s="1083">
        <f t="shared" si="42"/>
        <v>0</v>
      </c>
      <c r="J92" s="1056">
        <v>0</v>
      </c>
      <c r="K92" s="1083">
        <f t="shared" si="43"/>
        <v>0</v>
      </c>
    </row>
    <row r="93" spans="1:11" ht="12.95">
      <c r="A93" s="43" t="s">
        <v>353</v>
      </c>
      <c r="B93" s="190" t="s">
        <v>354</v>
      </c>
      <c r="C93" s="1055">
        <v>0</v>
      </c>
      <c r="D93" s="1056">
        <v>0</v>
      </c>
      <c r="E93" s="1083">
        <f t="shared" si="40"/>
        <v>0</v>
      </c>
      <c r="F93" s="1055">
        <v>0</v>
      </c>
      <c r="G93" s="1056">
        <v>0</v>
      </c>
      <c r="H93" s="1083">
        <f t="shared" si="41"/>
        <v>0</v>
      </c>
      <c r="I93" s="1083">
        <f t="shared" si="42"/>
        <v>0</v>
      </c>
      <c r="J93" s="1056">
        <v>0</v>
      </c>
      <c r="K93" s="1083">
        <f t="shared" si="43"/>
        <v>0</v>
      </c>
    </row>
    <row r="94" spans="1:11" ht="12.95">
      <c r="A94" s="43" t="s">
        <v>355</v>
      </c>
      <c r="B94" s="190" t="s">
        <v>356</v>
      </c>
      <c r="C94" s="1055">
        <v>0</v>
      </c>
      <c r="D94" s="1056">
        <v>0</v>
      </c>
      <c r="E94" s="1083">
        <f t="shared" si="40"/>
        <v>0</v>
      </c>
      <c r="F94" s="1055">
        <v>0</v>
      </c>
      <c r="G94" s="1056">
        <v>0</v>
      </c>
      <c r="H94" s="1083">
        <f t="shared" si="41"/>
        <v>0</v>
      </c>
      <c r="I94" s="1083">
        <f t="shared" si="42"/>
        <v>0</v>
      </c>
      <c r="J94" s="1056">
        <v>0</v>
      </c>
      <c r="K94" s="1083">
        <f t="shared" si="43"/>
        <v>0</v>
      </c>
    </row>
    <row r="95" spans="1:11" ht="12.95">
      <c r="A95" s="43" t="s">
        <v>357</v>
      </c>
      <c r="B95" s="190" t="s">
        <v>358</v>
      </c>
      <c r="C95" s="1055">
        <v>0</v>
      </c>
      <c r="D95" s="1056">
        <v>0</v>
      </c>
      <c r="E95" s="1083">
        <f t="shared" si="40"/>
        <v>0</v>
      </c>
      <c r="F95" s="1055">
        <v>0</v>
      </c>
      <c r="G95" s="1056">
        <v>0</v>
      </c>
      <c r="H95" s="1083">
        <f t="shared" si="41"/>
        <v>0</v>
      </c>
      <c r="I95" s="1083">
        <f t="shared" si="42"/>
        <v>0</v>
      </c>
      <c r="J95" s="1056">
        <v>0</v>
      </c>
      <c r="K95" s="1083">
        <f t="shared" si="43"/>
        <v>0</v>
      </c>
    </row>
    <row r="96" spans="1:11" ht="12.95">
      <c r="A96" s="43" t="s">
        <v>359</v>
      </c>
      <c r="B96" s="190" t="s">
        <v>360</v>
      </c>
      <c r="C96" s="1055">
        <v>0</v>
      </c>
      <c r="D96" s="1056">
        <v>0</v>
      </c>
      <c r="E96" s="1083">
        <f t="shared" si="40"/>
        <v>0</v>
      </c>
      <c r="F96" s="1055">
        <v>0</v>
      </c>
      <c r="G96" s="1056">
        <v>0</v>
      </c>
      <c r="H96" s="1083">
        <f t="shared" si="41"/>
        <v>0</v>
      </c>
      <c r="I96" s="1083">
        <f t="shared" si="42"/>
        <v>0</v>
      </c>
      <c r="J96" s="1056">
        <v>0</v>
      </c>
      <c r="K96" s="1083">
        <f t="shared" si="43"/>
        <v>0</v>
      </c>
    </row>
    <row r="97" spans="1:11" ht="12.95">
      <c r="A97" s="43" t="s">
        <v>361</v>
      </c>
      <c r="B97" s="190" t="s">
        <v>454</v>
      </c>
      <c r="C97" s="1055">
        <v>0</v>
      </c>
      <c r="D97" s="1056">
        <v>0</v>
      </c>
      <c r="E97" s="1083">
        <f t="shared" si="40"/>
        <v>0</v>
      </c>
      <c r="F97" s="1055">
        <v>0</v>
      </c>
      <c r="G97" s="1056">
        <v>0</v>
      </c>
      <c r="H97" s="1083">
        <f t="shared" si="41"/>
        <v>0</v>
      </c>
      <c r="I97" s="1083">
        <f t="shared" si="42"/>
        <v>0</v>
      </c>
      <c r="J97" s="1056">
        <v>0</v>
      </c>
      <c r="K97" s="1083">
        <f t="shared" si="43"/>
        <v>0</v>
      </c>
    </row>
    <row r="98" spans="1:11" ht="12.95">
      <c r="A98" s="43" t="s">
        <v>363</v>
      </c>
      <c r="B98" s="190" t="s">
        <v>364</v>
      </c>
      <c r="C98" s="1055">
        <v>0</v>
      </c>
      <c r="D98" s="1056">
        <v>0</v>
      </c>
      <c r="E98" s="1083">
        <f t="shared" si="40"/>
        <v>0</v>
      </c>
      <c r="F98" s="1055">
        <v>0</v>
      </c>
      <c r="G98" s="1056">
        <v>0</v>
      </c>
      <c r="H98" s="1083">
        <f t="shared" si="41"/>
        <v>0</v>
      </c>
      <c r="I98" s="1083">
        <f t="shared" si="42"/>
        <v>0</v>
      </c>
      <c r="J98" s="1056">
        <v>0</v>
      </c>
      <c r="K98" s="1083">
        <f t="shared" si="43"/>
        <v>0</v>
      </c>
    </row>
    <row r="99" spans="1:11" ht="12.95">
      <c r="A99" s="43" t="s">
        <v>365</v>
      </c>
      <c r="B99" s="190" t="s">
        <v>366</v>
      </c>
      <c r="C99" s="1055">
        <v>0</v>
      </c>
      <c r="D99" s="1056">
        <v>0</v>
      </c>
      <c r="E99" s="1083">
        <f t="shared" si="40"/>
        <v>0</v>
      </c>
      <c r="F99" s="1055">
        <v>0</v>
      </c>
      <c r="G99" s="1056">
        <v>0</v>
      </c>
      <c r="H99" s="1083">
        <f t="shared" si="41"/>
        <v>0</v>
      </c>
      <c r="I99" s="1083">
        <f t="shared" si="42"/>
        <v>0</v>
      </c>
      <c r="J99" s="1056">
        <v>0</v>
      </c>
      <c r="K99" s="1083">
        <f t="shared" si="43"/>
        <v>0</v>
      </c>
    </row>
    <row r="100" spans="1:11" ht="12.95">
      <c r="A100" s="43" t="s">
        <v>367</v>
      </c>
      <c r="B100" s="190" t="s">
        <v>368</v>
      </c>
      <c r="C100" s="1055">
        <v>0</v>
      </c>
      <c r="D100" s="1056">
        <v>0</v>
      </c>
      <c r="E100" s="1083">
        <f t="shared" si="40"/>
        <v>0</v>
      </c>
      <c r="F100" s="1055">
        <v>0</v>
      </c>
      <c r="G100" s="1056">
        <v>0</v>
      </c>
      <c r="H100" s="1083">
        <f t="shared" si="41"/>
        <v>0</v>
      </c>
      <c r="I100" s="1083">
        <f t="shared" si="42"/>
        <v>0</v>
      </c>
      <c r="J100" s="1056">
        <v>0</v>
      </c>
      <c r="K100" s="1083">
        <f t="shared" si="43"/>
        <v>0</v>
      </c>
    </row>
    <row r="101" spans="1:11" ht="12.95">
      <c r="A101" s="43" t="s">
        <v>369</v>
      </c>
      <c r="B101" s="190" t="s">
        <v>370</v>
      </c>
      <c r="C101" s="1055">
        <v>0</v>
      </c>
      <c r="D101" s="1056">
        <v>0</v>
      </c>
      <c r="E101" s="1083">
        <f t="shared" si="40"/>
        <v>0</v>
      </c>
      <c r="F101" s="1055">
        <v>0</v>
      </c>
      <c r="G101" s="1056">
        <v>0</v>
      </c>
      <c r="H101" s="1083">
        <f t="shared" si="41"/>
        <v>0</v>
      </c>
      <c r="I101" s="1083">
        <f t="shared" si="42"/>
        <v>0</v>
      </c>
      <c r="J101" s="1056">
        <v>0</v>
      </c>
      <c r="K101" s="1083">
        <f t="shared" si="43"/>
        <v>0</v>
      </c>
    </row>
    <row r="102" spans="1:11" ht="12.95">
      <c r="A102" s="43" t="s">
        <v>371</v>
      </c>
      <c r="B102" s="190" t="s">
        <v>372</v>
      </c>
      <c r="C102" s="1055">
        <v>0</v>
      </c>
      <c r="D102" s="1056">
        <v>0</v>
      </c>
      <c r="E102" s="1083">
        <f t="shared" si="40"/>
        <v>0</v>
      </c>
      <c r="F102" s="1055">
        <v>0</v>
      </c>
      <c r="G102" s="1056">
        <v>0</v>
      </c>
      <c r="H102" s="1083">
        <f t="shared" si="41"/>
        <v>0</v>
      </c>
      <c r="I102" s="1083">
        <f t="shared" si="42"/>
        <v>0</v>
      </c>
      <c r="J102" s="1056">
        <v>0</v>
      </c>
      <c r="K102" s="1083">
        <f t="shared" si="43"/>
        <v>0</v>
      </c>
    </row>
    <row r="103" spans="1:11" ht="12.95">
      <c r="A103" s="43" t="s">
        <v>373</v>
      </c>
      <c r="B103" s="190" t="s">
        <v>374</v>
      </c>
      <c r="C103" s="1055">
        <v>0</v>
      </c>
      <c r="D103" s="1056">
        <v>0</v>
      </c>
      <c r="E103" s="1083">
        <f t="shared" si="40"/>
        <v>0</v>
      </c>
      <c r="F103" s="1055">
        <v>0</v>
      </c>
      <c r="G103" s="1056">
        <v>0</v>
      </c>
      <c r="H103" s="1083">
        <f t="shared" si="41"/>
        <v>0</v>
      </c>
      <c r="I103" s="1083">
        <f t="shared" si="42"/>
        <v>0</v>
      </c>
      <c r="J103" s="1056">
        <v>0</v>
      </c>
      <c r="K103" s="1083">
        <f t="shared" ref="K103" si="44">I103+J103</f>
        <v>0</v>
      </c>
    </row>
    <row r="104" spans="1:11" ht="12.95">
      <c r="A104" s="43" t="s">
        <v>375</v>
      </c>
      <c r="B104" s="190" t="s">
        <v>376</v>
      </c>
      <c r="C104" s="1055">
        <v>0</v>
      </c>
      <c r="D104" s="1056">
        <v>0</v>
      </c>
      <c r="E104" s="1083">
        <f t="shared" si="40"/>
        <v>0</v>
      </c>
      <c r="F104" s="1055">
        <v>0</v>
      </c>
      <c r="G104" s="1056">
        <v>0</v>
      </c>
      <c r="H104" s="1083">
        <f t="shared" si="41"/>
        <v>0</v>
      </c>
      <c r="I104" s="1083">
        <f t="shared" si="42"/>
        <v>0</v>
      </c>
      <c r="J104" s="1056">
        <v>0</v>
      </c>
      <c r="K104" s="1083">
        <f t="shared" si="43"/>
        <v>0</v>
      </c>
    </row>
    <row r="105" spans="1:11" ht="13.5" thickBot="1">
      <c r="A105" s="43" t="s">
        <v>377</v>
      </c>
      <c r="B105" s="190" t="s">
        <v>455</v>
      </c>
      <c r="C105" s="1055">
        <v>0</v>
      </c>
      <c r="D105" s="1056">
        <v>0</v>
      </c>
      <c r="E105" s="1083">
        <f t="shared" si="40"/>
        <v>0</v>
      </c>
      <c r="F105" s="1055">
        <v>0</v>
      </c>
      <c r="G105" s="1056">
        <v>0</v>
      </c>
      <c r="H105" s="1083">
        <f t="shared" si="41"/>
        <v>0</v>
      </c>
      <c r="I105" s="1083">
        <f t="shared" si="42"/>
        <v>0</v>
      </c>
      <c r="J105" s="1056">
        <v>0</v>
      </c>
      <c r="K105" s="1083">
        <f t="shared" si="43"/>
        <v>0</v>
      </c>
    </row>
    <row r="106" spans="1:11" ht="13.5" thickBot="1">
      <c r="A106" s="44">
        <v>83999</v>
      </c>
      <c r="B106" s="345" t="s">
        <v>456</v>
      </c>
      <c r="C106" s="1096">
        <f t="shared" ref="C106:I106" si="45">SUM(C86:C105)</f>
        <v>0</v>
      </c>
      <c r="D106" s="1088">
        <f t="shared" si="45"/>
        <v>0</v>
      </c>
      <c r="E106" s="1080">
        <f>SUM(E86:E105)</f>
        <v>0</v>
      </c>
      <c r="F106" s="1096">
        <f t="shared" si="45"/>
        <v>0</v>
      </c>
      <c r="G106" s="1088">
        <f>SUM(G86:G105)</f>
        <v>0</v>
      </c>
      <c r="H106" s="1080">
        <f>SUM(H86:H105)</f>
        <v>0</v>
      </c>
      <c r="I106" s="1080">
        <f t="shared" si="45"/>
        <v>0</v>
      </c>
      <c r="J106" s="1088">
        <f>SUM(J86:J105)</f>
        <v>0</v>
      </c>
      <c r="K106" s="1080">
        <f t="shared" ref="K106" si="46">SUM(K86:K105)</f>
        <v>0</v>
      </c>
    </row>
    <row r="107" spans="1:11" ht="12.95">
      <c r="A107" s="43" t="s">
        <v>457</v>
      </c>
      <c r="B107" s="190" t="s">
        <v>900</v>
      </c>
      <c r="C107" s="1055">
        <v>0</v>
      </c>
      <c r="D107" s="1056">
        <v>0</v>
      </c>
      <c r="E107" s="1083">
        <f>SUM(C107:D107)</f>
        <v>0</v>
      </c>
      <c r="F107" s="1055">
        <v>0</v>
      </c>
      <c r="G107" s="1056">
        <v>0</v>
      </c>
      <c r="H107" s="1083">
        <f>SUM(F107:G107)</f>
        <v>0</v>
      </c>
      <c r="I107" s="1083">
        <f>E107+H107</f>
        <v>0</v>
      </c>
      <c r="J107" s="1056">
        <v>0</v>
      </c>
      <c r="K107" s="1083">
        <f t="shared" si="43"/>
        <v>0</v>
      </c>
    </row>
    <row r="108" spans="1:11" ht="13.5" thickBot="1">
      <c r="A108" s="43" t="s">
        <v>459</v>
      </c>
      <c r="B108" s="190" t="s">
        <v>901</v>
      </c>
      <c r="C108" s="1055">
        <v>0</v>
      </c>
      <c r="D108" s="1056">
        <v>0</v>
      </c>
      <c r="E108" s="1083">
        <f>SUM(C108:D108)</f>
        <v>0</v>
      </c>
      <c r="F108" s="1055">
        <v>0</v>
      </c>
      <c r="G108" s="1056">
        <v>0</v>
      </c>
      <c r="H108" s="1083">
        <f>SUM(F108:G108)</f>
        <v>0</v>
      </c>
      <c r="I108" s="1083">
        <f>E108+H108</f>
        <v>0</v>
      </c>
      <c r="J108" s="1056">
        <v>0</v>
      </c>
      <c r="K108" s="1083">
        <f t="shared" si="43"/>
        <v>0</v>
      </c>
    </row>
    <row r="109" spans="1:11" ht="12.95">
      <c r="A109" s="514">
        <v>84999</v>
      </c>
      <c r="B109" s="515" t="s">
        <v>902</v>
      </c>
      <c r="C109" s="1098">
        <f t="shared" ref="C109:I109" si="47">SUM(C106:C108)</f>
        <v>0</v>
      </c>
      <c r="D109" s="1092">
        <f t="shared" si="47"/>
        <v>0</v>
      </c>
      <c r="E109" s="1084">
        <f>SUM(E106:E108)</f>
        <v>0</v>
      </c>
      <c r="F109" s="1098">
        <f t="shared" si="47"/>
        <v>0</v>
      </c>
      <c r="G109" s="1092">
        <f>SUM(G106:G108)</f>
        <v>0</v>
      </c>
      <c r="H109" s="1084">
        <f>SUM(H106:H108)</f>
        <v>0</v>
      </c>
      <c r="I109" s="1084">
        <f t="shared" si="47"/>
        <v>0</v>
      </c>
      <c r="J109" s="1092">
        <f>SUM(J106:J108)</f>
        <v>0</v>
      </c>
      <c r="K109" s="1084">
        <f t="shared" ref="K109" si="48">SUM(K106:K108)</f>
        <v>0</v>
      </c>
    </row>
    <row r="110" spans="1:11" ht="13.5" thickBot="1">
      <c r="A110" s="516">
        <v>86999</v>
      </c>
      <c r="B110" s="517" t="s">
        <v>903</v>
      </c>
      <c r="C110" s="1100">
        <f t="shared" ref="C110:K110" si="49">SUM(C83+C109)</f>
        <v>0</v>
      </c>
      <c r="D110" s="1093">
        <f t="shared" si="49"/>
        <v>0</v>
      </c>
      <c r="E110" s="1085">
        <f t="shared" si="49"/>
        <v>0</v>
      </c>
      <c r="F110" s="1100">
        <f t="shared" si="49"/>
        <v>0</v>
      </c>
      <c r="G110" s="1093">
        <f t="shared" si="49"/>
        <v>0</v>
      </c>
      <c r="H110" s="1085">
        <f t="shared" si="49"/>
        <v>0</v>
      </c>
      <c r="I110" s="1085">
        <f t="shared" si="49"/>
        <v>0</v>
      </c>
      <c r="J110" s="1093">
        <f t="shared" si="49"/>
        <v>0</v>
      </c>
      <c r="K110" s="1085">
        <f t="shared" si="49"/>
        <v>0</v>
      </c>
    </row>
    <row r="111" spans="1:11" ht="12.95">
      <c r="A111" s="901">
        <v>87999</v>
      </c>
      <c r="B111" s="1106" t="s">
        <v>854</v>
      </c>
      <c r="C111" s="1259">
        <f t="shared" ref="C111:K111" si="50">SUM(C9:C11,C13)-C110</f>
        <v>0</v>
      </c>
      <c r="D111" s="1109">
        <f t="shared" si="50"/>
        <v>0</v>
      </c>
      <c r="E111" s="1111">
        <f>SUM(C111:D111)</f>
        <v>0</v>
      </c>
      <c r="F111" s="1259">
        <f t="shared" si="50"/>
        <v>0</v>
      </c>
      <c r="G111" s="1109">
        <f t="shared" si="50"/>
        <v>0</v>
      </c>
      <c r="H111" s="1111">
        <f t="shared" si="50"/>
        <v>0</v>
      </c>
      <c r="I111" s="1111">
        <f t="shared" si="50"/>
        <v>0</v>
      </c>
      <c r="J111" s="1109">
        <f t="shared" si="50"/>
        <v>0</v>
      </c>
      <c r="K111" s="1111">
        <f t="shared" si="50"/>
        <v>0</v>
      </c>
    </row>
    <row r="112" spans="1:11" ht="12.95">
      <c r="A112" s="43" t="s">
        <v>382</v>
      </c>
      <c r="B112" s="236" t="s">
        <v>383</v>
      </c>
      <c r="C112" s="1059">
        <f>C12</f>
        <v>0</v>
      </c>
      <c r="D112" s="1060">
        <f>D12</f>
        <v>0</v>
      </c>
      <c r="E112" s="1081">
        <f>SUM(C112:D112)</f>
        <v>0</v>
      </c>
      <c r="F112" s="1059">
        <f>F12</f>
        <v>0</v>
      </c>
      <c r="G112" s="1060">
        <f>G12</f>
        <v>0</v>
      </c>
      <c r="H112" s="1081">
        <f>SUM(F112:G112)</f>
        <v>0</v>
      </c>
      <c r="I112" s="1081">
        <f>E112+H112</f>
        <v>0</v>
      </c>
      <c r="J112" s="1060">
        <f>J12</f>
        <v>0</v>
      </c>
      <c r="K112" s="1081">
        <f t="shared" ref="K112:K113" si="51">I112+J112</f>
        <v>0</v>
      </c>
    </row>
    <row r="113" spans="1:11" ht="12.95">
      <c r="A113" s="43" t="s">
        <v>384</v>
      </c>
      <c r="B113" s="236" t="s">
        <v>385</v>
      </c>
      <c r="C113" s="1066">
        <v>0</v>
      </c>
      <c r="D113" s="1067">
        <v>0</v>
      </c>
      <c r="E113" s="1081">
        <f>SUM(C113:D113)</f>
        <v>0</v>
      </c>
      <c r="F113" s="1066">
        <v>0</v>
      </c>
      <c r="G113" s="1067">
        <v>0</v>
      </c>
      <c r="H113" s="1081">
        <f>SUM(F113:G113)</f>
        <v>0</v>
      </c>
      <c r="I113" s="1081">
        <f>E113+H113</f>
        <v>0</v>
      </c>
      <c r="J113" s="1067">
        <v>0</v>
      </c>
      <c r="K113" s="1081">
        <f t="shared" si="51"/>
        <v>0</v>
      </c>
    </row>
    <row r="114" spans="1:11" ht="15.6" customHeight="1">
      <c r="A114" s="1124">
        <v>88999</v>
      </c>
      <c r="B114" s="1114" t="s">
        <v>855</v>
      </c>
      <c r="C114" s="1260">
        <f>SUM(C112:C113)</f>
        <v>0</v>
      </c>
      <c r="D114" s="1261">
        <f t="shared" ref="D114:K114" si="52">SUM(D112:D113)</f>
        <v>0</v>
      </c>
      <c r="E114" s="1125">
        <f>SUM(E112:E113)</f>
        <v>0</v>
      </c>
      <c r="F114" s="1260">
        <f t="shared" si="52"/>
        <v>0</v>
      </c>
      <c r="G114" s="1261">
        <f t="shared" si="52"/>
        <v>0</v>
      </c>
      <c r="H114" s="1125">
        <f t="shared" si="52"/>
        <v>0</v>
      </c>
      <c r="I114" s="1125">
        <f t="shared" si="52"/>
        <v>0</v>
      </c>
      <c r="J114" s="1261">
        <f t="shared" si="52"/>
        <v>0</v>
      </c>
      <c r="K114" s="1125">
        <f t="shared" si="52"/>
        <v>0</v>
      </c>
    </row>
    <row r="115" spans="1:11" ht="13.5" thickBot="1">
      <c r="A115" s="901">
        <v>89999</v>
      </c>
      <c r="B115" s="1106" t="s">
        <v>856</v>
      </c>
      <c r="C115" s="1262">
        <f>C111+C114</f>
        <v>0</v>
      </c>
      <c r="D115" s="1263">
        <f t="shared" ref="D115:I115" si="53">D111+D114</f>
        <v>0</v>
      </c>
      <c r="E115" s="1126">
        <f>E111+E114</f>
        <v>0</v>
      </c>
      <c r="F115" s="1262">
        <f t="shared" si="53"/>
        <v>0</v>
      </c>
      <c r="G115" s="1263">
        <f>G111+G114</f>
        <v>0</v>
      </c>
      <c r="H115" s="1126">
        <f>H111+H114</f>
        <v>0</v>
      </c>
      <c r="I115" s="1126">
        <f t="shared" si="53"/>
        <v>0</v>
      </c>
      <c r="J115" s="1263">
        <f>J111+J114</f>
        <v>0</v>
      </c>
      <c r="K115" s="1126">
        <f t="shared" ref="K115" si="54">K111+K114</f>
        <v>0</v>
      </c>
    </row>
    <row r="116" spans="1:11" ht="13.5" thickTop="1">
      <c r="A116" s="43"/>
      <c r="B116" s="513"/>
      <c r="C116" s="1059"/>
      <c r="D116" s="1060"/>
      <c r="E116" s="1081"/>
      <c r="F116" s="1059"/>
      <c r="G116" s="1060"/>
      <c r="H116" s="1081"/>
      <c r="I116" s="1081"/>
      <c r="J116" s="1060"/>
      <c r="K116" s="1081"/>
    </row>
    <row r="117" spans="1:11" ht="12.95">
      <c r="A117" s="43" t="s">
        <v>388</v>
      </c>
      <c r="B117" s="190" t="s">
        <v>462</v>
      </c>
      <c r="C117" s="1070">
        <v>0</v>
      </c>
      <c r="D117" s="1071">
        <v>0</v>
      </c>
      <c r="E117" s="1083">
        <f>SUM(C117:D117)</f>
        <v>0</v>
      </c>
      <c r="F117" s="1070">
        <v>0</v>
      </c>
      <c r="G117" s="1071">
        <v>0</v>
      </c>
      <c r="H117" s="1083">
        <f>SUM(F117:G117)</f>
        <v>0</v>
      </c>
      <c r="I117" s="1083">
        <f>E117+H117</f>
        <v>0</v>
      </c>
      <c r="J117" s="1071">
        <v>0</v>
      </c>
      <c r="K117" s="1083">
        <f t="shared" ref="K117:K118" si="55">I117+J117</f>
        <v>0</v>
      </c>
    </row>
    <row r="118" spans="1:11" ht="12.95">
      <c r="A118" s="43" t="s">
        <v>390</v>
      </c>
      <c r="B118" s="190" t="s">
        <v>463</v>
      </c>
      <c r="C118" s="1059">
        <v>0</v>
      </c>
      <c r="D118" s="1060">
        <v>0</v>
      </c>
      <c r="E118" s="1083">
        <f>SUM(C118:D118)</f>
        <v>0</v>
      </c>
      <c r="F118" s="1059">
        <v>0</v>
      </c>
      <c r="G118" s="1060">
        <v>0</v>
      </c>
      <c r="H118" s="1083">
        <f>SUM(F118:G118)</f>
        <v>0</v>
      </c>
      <c r="I118" s="1083">
        <f>E118+H118</f>
        <v>0</v>
      </c>
      <c r="J118" s="1060">
        <v>0</v>
      </c>
      <c r="K118" s="1083">
        <f t="shared" si="55"/>
        <v>0</v>
      </c>
    </row>
    <row r="119" spans="1:11" ht="13.5" thickBot="1">
      <c r="A119" s="43"/>
      <c r="B119" s="190"/>
      <c r="C119" s="1059"/>
      <c r="D119" s="1060"/>
      <c r="E119" s="1083"/>
      <c r="F119" s="1059"/>
      <c r="G119" s="1060"/>
      <c r="H119" s="1083"/>
      <c r="I119" s="1083"/>
      <c r="J119" s="1060"/>
      <c r="K119" s="1083"/>
    </row>
    <row r="120" spans="1:11" ht="13.5" thickBot="1">
      <c r="A120" s="44">
        <v>99999</v>
      </c>
      <c r="B120" s="345" t="s">
        <v>904</v>
      </c>
      <c r="C120" s="1096">
        <f t="shared" ref="C120:K120" si="56">C115-C117-C118</f>
        <v>0</v>
      </c>
      <c r="D120" s="1088">
        <f t="shared" si="56"/>
        <v>0</v>
      </c>
      <c r="E120" s="1080">
        <f t="shared" si="56"/>
        <v>0</v>
      </c>
      <c r="F120" s="1096">
        <f t="shared" si="56"/>
        <v>0</v>
      </c>
      <c r="G120" s="1088">
        <f t="shared" si="56"/>
        <v>0</v>
      </c>
      <c r="H120" s="1080">
        <f t="shared" si="56"/>
        <v>0</v>
      </c>
      <c r="I120" s="1080">
        <f t="shared" si="56"/>
        <v>0</v>
      </c>
      <c r="J120" s="1088">
        <f t="shared" si="56"/>
        <v>0</v>
      </c>
      <c r="K120" s="1080">
        <f t="shared" si="56"/>
        <v>0</v>
      </c>
    </row>
    <row r="121" spans="1:11" s="158" customFormat="1">
      <c r="A121" s="27"/>
      <c r="B121" s="193"/>
      <c r="C121" s="785"/>
      <c r="D121" s="785"/>
      <c r="E121" s="785"/>
      <c r="F121" s="785"/>
      <c r="G121" s="785"/>
      <c r="H121" s="785"/>
      <c r="I121" s="785"/>
      <c r="J121" s="785"/>
      <c r="K121" s="785"/>
    </row>
    <row r="122" spans="1:11" s="158" customFormat="1" ht="12.95">
      <c r="A122" s="15"/>
      <c r="B122" s="27"/>
      <c r="C122" s="786"/>
      <c r="D122" s="786"/>
      <c r="E122" s="786"/>
      <c r="F122" s="786"/>
      <c r="G122" s="786"/>
      <c r="H122" s="786"/>
      <c r="I122" s="786"/>
      <c r="J122" s="786"/>
      <c r="K122" s="786"/>
    </row>
    <row r="123" spans="1:11" s="158" customFormat="1" ht="12.95">
      <c r="A123" s="15"/>
      <c r="B123" s="27"/>
      <c r="C123" s="27"/>
      <c r="D123" s="27"/>
      <c r="E123" s="27"/>
      <c r="F123" s="27"/>
      <c r="G123" s="27"/>
      <c r="H123" s="27"/>
      <c r="I123" s="27"/>
      <c r="J123" s="27"/>
      <c r="K123" s="27"/>
    </row>
    <row r="124" spans="1:11" s="158" customFormat="1" ht="12.95">
      <c r="A124" s="15"/>
      <c r="B124" s="27"/>
      <c r="C124" s="27"/>
      <c r="D124" s="27"/>
      <c r="E124" s="27"/>
      <c r="F124" s="27"/>
      <c r="G124" s="27"/>
      <c r="H124" s="27"/>
      <c r="I124" s="27"/>
      <c r="J124" s="27"/>
      <c r="K124" s="27"/>
    </row>
    <row r="125" spans="1:11" s="158" customFormat="1">
      <c r="A125" s="27"/>
      <c r="B125" s="27"/>
      <c r="C125" s="27"/>
      <c r="D125" s="27"/>
      <c r="E125" s="27"/>
      <c r="F125" s="27"/>
      <c r="G125" s="27"/>
      <c r="H125" s="27"/>
      <c r="I125" s="27"/>
      <c r="J125" s="27"/>
      <c r="K125" s="27"/>
    </row>
    <row r="126" spans="1:11" s="158" customFormat="1">
      <c r="A126" s="27"/>
      <c r="B126" s="27"/>
      <c r="C126" s="27"/>
      <c r="D126" s="27"/>
      <c r="E126" s="27"/>
      <c r="F126" s="27"/>
      <c r="G126" s="27"/>
      <c r="H126" s="27"/>
      <c r="I126" s="27"/>
      <c r="J126" s="27"/>
      <c r="K126" s="27"/>
    </row>
    <row r="127" spans="1:11" s="158" customFormat="1">
      <c r="A127" s="27"/>
      <c r="B127" s="27"/>
      <c r="C127" s="27"/>
      <c r="D127" s="27"/>
      <c r="E127" s="27"/>
      <c r="F127" s="27"/>
      <c r="G127" s="27"/>
      <c r="H127" s="27"/>
      <c r="I127" s="27"/>
      <c r="J127" s="27"/>
      <c r="K127" s="27"/>
    </row>
    <row r="128" spans="1:11" s="158" customFormat="1">
      <c r="A128" s="27"/>
      <c r="B128" s="27"/>
      <c r="C128" s="27"/>
      <c r="D128" s="27"/>
      <c r="E128" s="27"/>
      <c r="F128" s="27"/>
      <c r="G128" s="27"/>
      <c r="H128" s="27"/>
      <c r="I128" s="27"/>
      <c r="J128" s="27"/>
      <c r="K128" s="27"/>
    </row>
    <row r="129" spans="1:11" s="158" customFormat="1">
      <c r="A129" s="27"/>
      <c r="B129" s="27"/>
      <c r="C129" s="27"/>
      <c r="D129" s="27"/>
      <c r="E129" s="27"/>
      <c r="F129" s="27"/>
      <c r="G129" s="27"/>
      <c r="H129" s="27"/>
      <c r="I129" s="27"/>
      <c r="J129" s="27"/>
      <c r="K129" s="27"/>
    </row>
    <row r="130" spans="1:11" s="158" customFormat="1">
      <c r="A130" s="27"/>
      <c r="B130" s="27"/>
      <c r="C130" s="27"/>
      <c r="D130" s="27"/>
      <c r="E130" s="27"/>
      <c r="F130" s="27"/>
      <c r="G130" s="27"/>
      <c r="H130" s="27"/>
      <c r="I130" s="27"/>
      <c r="J130" s="27"/>
      <c r="K130" s="27"/>
    </row>
    <row r="131" spans="1:11" s="158" customFormat="1">
      <c r="A131" s="27"/>
      <c r="B131" s="27"/>
      <c r="C131" s="27"/>
      <c r="D131" s="27"/>
      <c r="E131" s="27"/>
      <c r="F131" s="27"/>
      <c r="G131" s="27"/>
      <c r="H131" s="27"/>
      <c r="I131" s="27"/>
      <c r="J131" s="27"/>
      <c r="K131" s="27"/>
    </row>
    <row r="132" spans="1:11" s="158" customFormat="1">
      <c r="A132" s="27"/>
      <c r="B132" s="27"/>
      <c r="C132" s="27"/>
      <c r="D132" s="27"/>
      <c r="E132" s="27"/>
      <c r="F132" s="27"/>
      <c r="G132" s="27"/>
      <c r="H132" s="27"/>
      <c r="I132" s="27"/>
      <c r="J132" s="27"/>
      <c r="K132" s="27"/>
    </row>
    <row r="133" spans="1:11" s="158" customFormat="1">
      <c r="A133" s="27"/>
      <c r="B133" s="27"/>
      <c r="C133" s="27"/>
      <c r="D133" s="27"/>
      <c r="E133" s="27"/>
      <c r="F133" s="27"/>
      <c r="G133" s="27"/>
      <c r="H133" s="27"/>
      <c r="I133" s="27"/>
      <c r="J133" s="27"/>
      <c r="K133" s="27"/>
    </row>
    <row r="134" spans="1:11" s="158" customFormat="1">
      <c r="H134" s="27"/>
      <c r="K134" s="27"/>
    </row>
    <row r="135" spans="1:11" s="158" customFormat="1">
      <c r="H135" s="27"/>
      <c r="K135" s="27"/>
    </row>
    <row r="136" spans="1:11" s="158" customFormat="1">
      <c r="H136" s="27"/>
      <c r="K136" s="27"/>
    </row>
    <row r="137" spans="1:11" s="158" customFormat="1">
      <c r="H137" s="27"/>
      <c r="K137" s="27"/>
    </row>
    <row r="138" spans="1:11" s="158" customFormat="1">
      <c r="H138" s="27"/>
      <c r="K138" s="27"/>
    </row>
    <row r="139" spans="1:11" s="158" customFormat="1">
      <c r="H139" s="27"/>
      <c r="K139" s="27"/>
    </row>
    <row r="140" spans="1:11" s="158" customFormat="1">
      <c r="H140" s="27"/>
      <c r="K140" s="27"/>
    </row>
    <row r="141" spans="1:11" s="158" customFormat="1">
      <c r="H141" s="27"/>
      <c r="K141" s="27"/>
    </row>
    <row r="142" spans="1:11" s="158" customFormat="1">
      <c r="H142" s="27"/>
      <c r="K142" s="27"/>
    </row>
    <row r="143" spans="1:11" s="158" customFormat="1">
      <c r="H143" s="27"/>
      <c r="K143" s="27"/>
    </row>
    <row r="144" spans="1:11" s="158" customFormat="1">
      <c r="H144" s="27"/>
      <c r="K144" s="27"/>
    </row>
    <row r="145" spans="8:11" s="158" customFormat="1">
      <c r="H145" s="27"/>
      <c r="K145" s="27"/>
    </row>
    <row r="146" spans="8:11" s="158" customFormat="1">
      <c r="H146" s="27"/>
      <c r="K146" s="27"/>
    </row>
    <row r="147" spans="8:11" s="158" customFormat="1">
      <c r="H147" s="27"/>
      <c r="K147" s="27"/>
    </row>
    <row r="148" spans="8:11" s="158" customFormat="1">
      <c r="H148" s="27"/>
      <c r="K148" s="27"/>
    </row>
    <row r="149" spans="8:11" s="158" customFormat="1">
      <c r="H149" s="27"/>
      <c r="K149" s="27"/>
    </row>
    <row r="150" spans="8:11" s="158" customFormat="1">
      <c r="H150" s="27"/>
      <c r="K150" s="27"/>
    </row>
    <row r="151" spans="8:11" s="158" customFormat="1">
      <c r="H151" s="27"/>
      <c r="K151" s="27"/>
    </row>
    <row r="152" spans="8:11" s="158" customFormat="1">
      <c r="H152" s="27"/>
      <c r="K152" s="27"/>
    </row>
    <row r="153" spans="8:11" s="158" customFormat="1">
      <c r="H153" s="27"/>
      <c r="K153" s="27"/>
    </row>
    <row r="154" spans="8:11" s="158" customFormat="1">
      <c r="H154" s="27"/>
      <c r="K154" s="27"/>
    </row>
    <row r="155" spans="8:11" s="158" customFormat="1">
      <c r="H155" s="27"/>
      <c r="K155" s="27"/>
    </row>
    <row r="156" spans="8:11" s="158" customFormat="1">
      <c r="H156" s="27"/>
      <c r="K156" s="27"/>
    </row>
    <row r="157" spans="8:11" s="158" customFormat="1">
      <c r="H157" s="27"/>
      <c r="K157" s="27"/>
    </row>
    <row r="158" spans="8:11" s="158" customFormat="1">
      <c r="H158" s="27"/>
      <c r="K158" s="27"/>
    </row>
    <row r="159" spans="8:11" s="158" customFormat="1">
      <c r="H159" s="27"/>
      <c r="K159" s="27"/>
    </row>
    <row r="160" spans="8:11" s="158" customFormat="1">
      <c r="H160" s="27"/>
      <c r="K160" s="27"/>
    </row>
    <row r="161" spans="8:11" s="158" customFormat="1">
      <c r="H161" s="27"/>
      <c r="K161" s="27"/>
    </row>
    <row r="162" spans="8:11" s="158" customFormat="1">
      <c r="H162" s="27"/>
      <c r="K162" s="27"/>
    </row>
    <row r="163" spans="8:11" s="158" customFormat="1">
      <c r="H163" s="27"/>
      <c r="K163" s="27"/>
    </row>
    <row r="164" spans="8:11" s="158" customFormat="1">
      <c r="H164" s="27"/>
      <c r="K164" s="27"/>
    </row>
    <row r="165" spans="8:11" s="158" customFormat="1">
      <c r="H165" s="27"/>
      <c r="K165" s="27"/>
    </row>
    <row r="166" spans="8:11" s="158" customFormat="1">
      <c r="H166" s="27"/>
      <c r="K166" s="27"/>
    </row>
    <row r="167" spans="8:11" s="158" customFormat="1">
      <c r="H167" s="27"/>
      <c r="K167" s="27"/>
    </row>
    <row r="168" spans="8:11" s="158" customFormat="1">
      <c r="H168" s="27"/>
      <c r="K168" s="27"/>
    </row>
    <row r="169" spans="8:11" s="158" customFormat="1">
      <c r="H169" s="27"/>
      <c r="K169" s="27"/>
    </row>
    <row r="170" spans="8:11" s="158" customFormat="1">
      <c r="H170" s="27"/>
      <c r="K170" s="27"/>
    </row>
    <row r="171" spans="8:11" s="158" customFormat="1">
      <c r="H171" s="27"/>
      <c r="K171" s="27"/>
    </row>
    <row r="172" spans="8:11" s="158" customFormat="1">
      <c r="H172" s="27"/>
      <c r="K172" s="27"/>
    </row>
    <row r="173" spans="8:11" s="158" customFormat="1">
      <c r="H173" s="27"/>
      <c r="K173" s="27"/>
    </row>
    <row r="174" spans="8:11" s="158" customFormat="1">
      <c r="H174" s="27"/>
      <c r="K174" s="27"/>
    </row>
    <row r="175" spans="8:11" s="158" customFormat="1">
      <c r="H175" s="27"/>
      <c r="K175" s="27"/>
    </row>
    <row r="176" spans="8:11" s="158" customFormat="1">
      <c r="H176" s="27"/>
      <c r="K176" s="27"/>
    </row>
    <row r="177" spans="8:11" s="158" customFormat="1">
      <c r="H177" s="27"/>
      <c r="K177" s="27"/>
    </row>
    <row r="178" spans="8:11" s="158" customFormat="1">
      <c r="H178" s="27"/>
      <c r="K178" s="27"/>
    </row>
    <row r="179" spans="8:11" s="158" customFormat="1">
      <c r="H179" s="27"/>
      <c r="K179" s="27"/>
    </row>
    <row r="180" spans="8:11" s="158" customFormat="1">
      <c r="H180" s="27"/>
      <c r="K180" s="27"/>
    </row>
    <row r="181" spans="8:11" s="158" customFormat="1">
      <c r="H181" s="27"/>
      <c r="K181" s="27"/>
    </row>
    <row r="182" spans="8:11" s="158" customFormat="1">
      <c r="H182" s="27"/>
      <c r="K182" s="27"/>
    </row>
    <row r="183" spans="8:11" s="158" customFormat="1">
      <c r="H183" s="27"/>
      <c r="K183" s="27"/>
    </row>
    <row r="184" spans="8:11" s="158" customFormat="1">
      <c r="H184" s="27"/>
      <c r="K184" s="27"/>
    </row>
    <row r="185" spans="8:11" s="158" customFormat="1">
      <c r="H185" s="27"/>
      <c r="K185" s="27"/>
    </row>
    <row r="186" spans="8:11" s="158" customFormat="1">
      <c r="H186" s="27"/>
      <c r="K186" s="27"/>
    </row>
    <row r="187" spans="8:11" s="158" customFormat="1">
      <c r="H187" s="27"/>
      <c r="K187" s="27"/>
    </row>
    <row r="188" spans="8:11" s="158" customFormat="1">
      <c r="H188" s="27"/>
      <c r="K188" s="27"/>
    </row>
    <row r="189" spans="8:11" s="158" customFormat="1">
      <c r="H189" s="27"/>
      <c r="K189" s="27"/>
    </row>
    <row r="190" spans="8:11" s="158" customFormat="1">
      <c r="H190" s="27"/>
      <c r="K190" s="27"/>
    </row>
    <row r="191" spans="8:11" s="158" customFormat="1">
      <c r="H191" s="27"/>
      <c r="K191" s="27"/>
    </row>
    <row r="192" spans="8:11" s="158" customFormat="1">
      <c r="H192" s="27"/>
      <c r="K192" s="27"/>
    </row>
    <row r="193" spans="8:11" s="158" customFormat="1">
      <c r="H193" s="27"/>
      <c r="K193" s="27"/>
    </row>
    <row r="194" spans="8:11" s="158" customFormat="1">
      <c r="H194" s="27"/>
      <c r="K194" s="27"/>
    </row>
    <row r="195" spans="8:11" s="158" customFormat="1">
      <c r="H195" s="27"/>
      <c r="K195" s="27"/>
    </row>
    <row r="196" spans="8:11" s="158" customFormat="1">
      <c r="H196" s="27"/>
      <c r="K196" s="27"/>
    </row>
    <row r="197" spans="8:11" s="158" customFormat="1">
      <c r="H197" s="27"/>
      <c r="K197" s="27"/>
    </row>
    <row r="198" spans="8:11" s="158" customFormat="1">
      <c r="H198" s="27"/>
      <c r="K198" s="27"/>
    </row>
    <row r="199" spans="8:11" s="158" customFormat="1">
      <c r="H199" s="27"/>
      <c r="K199" s="27"/>
    </row>
    <row r="200" spans="8:11" s="158" customFormat="1">
      <c r="H200" s="27"/>
      <c r="K200" s="27"/>
    </row>
  </sheetData>
  <sheetProtection algorithmName="SHA-512" hashValue="SupQ0KE91GRtxPGdLrejOE2s6MwRsNsN7coaF8xJtN+jqXjbbrdqQUVIPd+hJEswzZK3/rQ5KnjP5fGjYGfOsg==" saltValue="OeHs+i0DBa/JYhL42PpWpg==" spinCount="100000" sheet="1" formatCells="0" formatColumns="0" formatRows="0"/>
  <phoneticPr fontId="29" type="noConversion"/>
  <pageMargins left="0.7" right="0.7" top="0.75" bottom="0.75" header="0.3" footer="0.3"/>
  <pageSetup orientation="portrait" horizontalDpi="1200" verticalDpi="1200" r:id="rId1"/>
  <ignoredErrors>
    <ignoredError sqref="E111:E113"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B1E8-0E7D-41D7-A405-68C4799A38E3}">
  <dimension ref="A1:AM201"/>
  <sheetViews>
    <sheetView showGridLines="0" workbookViewId="0">
      <pane ySplit="4" topLeftCell="A15" activePane="bottomLeft" state="frozen"/>
      <selection pane="bottomLeft" activeCell="E24" sqref="E24"/>
      <selection activeCell="D15" sqref="D15"/>
    </sheetView>
  </sheetViews>
  <sheetFormatPr defaultColWidth="9.140625" defaultRowHeight="12.6"/>
  <cols>
    <col min="1" max="1" width="21.28515625" style="109" customWidth="1"/>
    <col min="2" max="2" width="63.140625" style="109" bestFit="1" customWidth="1"/>
    <col min="3" max="13" width="18.7109375" style="109" customWidth="1"/>
    <col min="14" max="14" width="20.5703125" style="109" customWidth="1"/>
    <col min="15" max="15" width="18.7109375" style="109" customWidth="1"/>
    <col min="16" max="16" width="19.28515625" style="109" customWidth="1"/>
    <col min="17" max="39" width="9.140625" style="158"/>
    <col min="40" max="16384" width="9.140625" style="109"/>
  </cols>
  <sheetData>
    <row r="1" spans="1:16" ht="14.45" thickBot="1">
      <c r="A1" s="676" t="s">
        <v>947</v>
      </c>
      <c r="B1" s="726"/>
      <c r="C1" s="27"/>
      <c r="D1" s="27"/>
      <c r="E1" s="27"/>
      <c r="F1" s="27"/>
      <c r="G1" s="27"/>
      <c r="H1" s="27"/>
      <c r="I1" s="27"/>
      <c r="J1" s="27"/>
      <c r="K1" s="27"/>
      <c r="L1" s="27"/>
      <c r="M1" s="27"/>
      <c r="N1" s="27"/>
      <c r="O1" s="27"/>
      <c r="P1" s="15"/>
    </row>
    <row r="2" spans="1:16" ht="12.95">
      <c r="A2" s="51" t="str">
        <f>'FS-Balance Sheet C-1'!A4</f>
        <v>Contractor Name:</v>
      </c>
      <c r="B2" s="15" t="str">
        <f>'FS-Balance Sheet C-1'!B4</f>
        <v>Arizona Complete Health</v>
      </c>
      <c r="C2" s="27"/>
      <c r="D2" s="27"/>
      <c r="E2" s="27"/>
      <c r="F2" s="27"/>
      <c r="G2" s="27"/>
      <c r="H2" s="27"/>
      <c r="I2" s="27"/>
      <c r="J2" s="27"/>
      <c r="K2" s="27"/>
      <c r="L2" s="27"/>
      <c r="M2" s="27"/>
      <c r="N2" s="27"/>
      <c r="O2" s="27"/>
      <c r="P2" s="15"/>
    </row>
    <row r="3" spans="1:16" ht="13.5" thickBot="1">
      <c r="A3" s="552" t="s">
        <v>948</v>
      </c>
      <c r="B3" s="428" t="str">
        <f>'FS-Balance Sheet C-1'!B5</f>
        <v>mm/dd/yyyy</v>
      </c>
      <c r="C3" s="27"/>
      <c r="D3" s="27"/>
      <c r="E3" s="27"/>
      <c r="F3" s="27"/>
      <c r="G3" s="27"/>
      <c r="H3" s="27"/>
      <c r="I3" s="27"/>
      <c r="J3" s="27"/>
      <c r="K3" s="27"/>
      <c r="L3" s="27"/>
      <c r="M3" s="27"/>
      <c r="N3" s="27"/>
      <c r="O3" s="27"/>
      <c r="P3" s="15"/>
    </row>
    <row r="4" spans="1:16" ht="26.45" thickBot="1">
      <c r="A4" s="1032"/>
      <c r="B4" s="588"/>
      <c r="C4" s="1566" t="s">
        <v>880</v>
      </c>
      <c r="D4" s="1275" t="s">
        <v>881</v>
      </c>
      <c r="E4" s="736" t="s">
        <v>882</v>
      </c>
      <c r="F4" s="1027" t="s">
        <v>883</v>
      </c>
      <c r="G4" s="1566" t="s">
        <v>884</v>
      </c>
      <c r="H4" s="1275" t="s">
        <v>885</v>
      </c>
      <c r="I4" s="1275" t="s">
        <v>949</v>
      </c>
      <c r="J4" s="1027" t="s">
        <v>887</v>
      </c>
      <c r="K4" s="1566" t="s">
        <v>888</v>
      </c>
      <c r="L4" s="1275" t="s">
        <v>889</v>
      </c>
      <c r="M4" s="1027" t="s">
        <v>890</v>
      </c>
      <c r="N4" s="1026" t="s">
        <v>891</v>
      </c>
      <c r="O4" s="1028" t="s">
        <v>892</v>
      </c>
      <c r="P4" s="1028" t="s">
        <v>852</v>
      </c>
    </row>
    <row r="5" spans="1:16" ht="12.95">
      <c r="A5" s="1115"/>
      <c r="B5" s="1116"/>
      <c r="C5" s="2381"/>
      <c r="D5" s="2398"/>
      <c r="E5" s="2417"/>
      <c r="F5" s="329"/>
      <c r="G5" s="2381"/>
      <c r="H5" s="2398"/>
      <c r="I5" s="2398"/>
      <c r="J5" s="329"/>
      <c r="K5" s="2398"/>
      <c r="L5" s="2398"/>
      <c r="M5" s="329"/>
      <c r="N5" s="1053"/>
      <c r="O5" s="355"/>
      <c r="P5" s="824"/>
    </row>
    <row r="6" spans="1:16" ht="12.95">
      <c r="A6" s="2443" t="s">
        <v>185</v>
      </c>
      <c r="B6" s="503" t="s">
        <v>186</v>
      </c>
      <c r="C6" s="2382"/>
      <c r="D6" s="2399"/>
      <c r="E6" s="2418"/>
      <c r="F6" s="548"/>
      <c r="G6" s="2382"/>
      <c r="H6" s="2399"/>
      <c r="I6" s="2399"/>
      <c r="J6" s="548"/>
      <c r="K6" s="2399"/>
      <c r="L6" s="2399"/>
      <c r="M6" s="548"/>
      <c r="N6" s="1054"/>
      <c r="O6" s="549"/>
      <c r="P6" s="1030"/>
    </row>
    <row r="7" spans="1:16" ht="12.95">
      <c r="A7" s="328"/>
      <c r="B7" s="329"/>
      <c r="C7" s="2382"/>
      <c r="D7" s="2399"/>
      <c r="E7" s="2418"/>
      <c r="F7" s="548"/>
      <c r="G7" s="2382"/>
      <c r="H7" s="2399"/>
      <c r="I7" s="2399"/>
      <c r="J7" s="548"/>
      <c r="K7" s="2399"/>
      <c r="L7" s="2399"/>
      <c r="M7" s="548"/>
      <c r="N7" s="1054"/>
      <c r="O7" s="549"/>
      <c r="P7" s="1030"/>
    </row>
    <row r="8" spans="1:16" ht="12.95">
      <c r="A8" s="343"/>
      <c r="B8" s="329" t="s">
        <v>187</v>
      </c>
      <c r="C8" s="2383"/>
      <c r="D8" s="2400"/>
      <c r="E8" s="2419"/>
      <c r="F8" s="550"/>
      <c r="G8" s="2383"/>
      <c r="H8" s="2400"/>
      <c r="I8" s="2400"/>
      <c r="J8" s="550"/>
      <c r="K8" s="2400"/>
      <c r="L8" s="2400"/>
      <c r="M8" s="550"/>
      <c r="N8" s="1086"/>
      <c r="O8" s="551"/>
      <c r="P8" s="1031"/>
    </row>
    <row r="9" spans="1:16" ht="12.95">
      <c r="A9" s="134" t="s">
        <v>408</v>
      </c>
      <c r="B9" s="236" t="s">
        <v>893</v>
      </c>
      <c r="C9" s="2384">
        <v>0</v>
      </c>
      <c r="D9" s="2401">
        <v>0</v>
      </c>
      <c r="E9" s="2420">
        <v>0</v>
      </c>
      <c r="F9" s="1057">
        <v>0</v>
      </c>
      <c r="G9" s="2384">
        <v>0</v>
      </c>
      <c r="H9" s="2401">
        <v>0</v>
      </c>
      <c r="I9" s="2401">
        <v>0</v>
      </c>
      <c r="J9" s="1057">
        <v>0</v>
      </c>
      <c r="K9" s="2404">
        <f>'FS-SFY BGrant Break-Out C-3a.1'!K9</f>
        <v>0</v>
      </c>
      <c r="L9" s="2401">
        <v>0</v>
      </c>
      <c r="M9" s="1057">
        <v>0</v>
      </c>
      <c r="N9" s="1087">
        <f t="shared" ref="N9:N13" si="0">SUM(C9:M9)</f>
        <v>0</v>
      </c>
      <c r="O9" s="1058">
        <v>0</v>
      </c>
      <c r="P9" s="1079">
        <f t="shared" ref="P9:P13" si="1">N9+O9</f>
        <v>0</v>
      </c>
    </row>
    <row r="10" spans="1:16" ht="12.95">
      <c r="A10" s="134" t="s">
        <v>410</v>
      </c>
      <c r="B10" s="236" t="s">
        <v>411</v>
      </c>
      <c r="C10" s="2384">
        <v>0</v>
      </c>
      <c r="D10" s="2401">
        <v>0</v>
      </c>
      <c r="E10" s="2420">
        <v>0</v>
      </c>
      <c r="F10" s="1057">
        <v>0</v>
      </c>
      <c r="G10" s="2384">
        <v>0</v>
      </c>
      <c r="H10" s="2401">
        <v>0</v>
      </c>
      <c r="I10" s="2401">
        <v>0</v>
      </c>
      <c r="J10" s="1057">
        <v>0</v>
      </c>
      <c r="K10" s="2404">
        <f>'FS-SFY BGrant Break-Out C-3a.1'!K10</f>
        <v>0</v>
      </c>
      <c r="L10" s="2401">
        <v>0</v>
      </c>
      <c r="M10" s="1057">
        <v>0</v>
      </c>
      <c r="N10" s="1087">
        <f t="shared" si="0"/>
        <v>0</v>
      </c>
      <c r="O10" s="1058">
        <v>0</v>
      </c>
      <c r="P10" s="1079">
        <f t="shared" si="1"/>
        <v>0</v>
      </c>
    </row>
    <row r="11" spans="1:16" ht="12.95">
      <c r="A11" s="134" t="s">
        <v>412</v>
      </c>
      <c r="B11" s="236" t="s">
        <v>413</v>
      </c>
      <c r="C11" s="2384">
        <v>0</v>
      </c>
      <c r="D11" s="2401">
        <v>0</v>
      </c>
      <c r="E11" s="2420">
        <v>0</v>
      </c>
      <c r="F11" s="1057">
        <v>0</v>
      </c>
      <c r="G11" s="2384">
        <v>0</v>
      </c>
      <c r="H11" s="2401">
        <v>0</v>
      </c>
      <c r="I11" s="2401">
        <v>0</v>
      </c>
      <c r="J11" s="1057">
        <v>0</v>
      </c>
      <c r="K11" s="2404">
        <f>'FS-SFY BGrant Break-Out C-3a.1'!K11</f>
        <v>0</v>
      </c>
      <c r="L11" s="2401">
        <v>0</v>
      </c>
      <c r="M11" s="1057">
        <v>0</v>
      </c>
      <c r="N11" s="1087">
        <f t="shared" si="0"/>
        <v>0</v>
      </c>
      <c r="O11" s="1058">
        <v>0</v>
      </c>
      <c r="P11" s="1079">
        <f t="shared" si="1"/>
        <v>0</v>
      </c>
    </row>
    <row r="12" spans="1:16" ht="12.95">
      <c r="A12" s="134" t="s">
        <v>202</v>
      </c>
      <c r="B12" s="236" t="s">
        <v>203</v>
      </c>
      <c r="C12" s="2384">
        <v>0</v>
      </c>
      <c r="D12" s="2401">
        <v>0</v>
      </c>
      <c r="E12" s="2420">
        <v>0</v>
      </c>
      <c r="F12" s="1057">
        <v>0</v>
      </c>
      <c r="G12" s="2384">
        <v>0</v>
      </c>
      <c r="H12" s="2401">
        <v>0</v>
      </c>
      <c r="I12" s="2401">
        <v>0</v>
      </c>
      <c r="J12" s="1057">
        <v>0</v>
      </c>
      <c r="K12" s="2404">
        <f>'FS-SFY BGrant Break-Out C-3a.1'!K12</f>
        <v>0</v>
      </c>
      <c r="L12" s="2401">
        <v>0</v>
      </c>
      <c r="M12" s="1057">
        <v>0</v>
      </c>
      <c r="N12" s="1087">
        <f t="shared" si="0"/>
        <v>0</v>
      </c>
      <c r="O12" s="1058">
        <v>0</v>
      </c>
      <c r="P12" s="1079">
        <f t="shared" si="1"/>
        <v>0</v>
      </c>
    </row>
    <row r="13" spans="1:16" ht="13.5" thickBot="1">
      <c r="A13" s="134" t="s">
        <v>204</v>
      </c>
      <c r="B13" s="236" t="s">
        <v>950</v>
      </c>
      <c r="C13" s="2384">
        <v>0</v>
      </c>
      <c r="D13" s="2401">
        <v>0</v>
      </c>
      <c r="E13" s="2420">
        <v>0</v>
      </c>
      <c r="F13" s="1057">
        <v>0</v>
      </c>
      <c r="G13" s="2384">
        <v>0</v>
      </c>
      <c r="H13" s="2401">
        <v>0</v>
      </c>
      <c r="I13" s="2401">
        <v>0</v>
      </c>
      <c r="J13" s="1057">
        <v>0</v>
      </c>
      <c r="K13" s="2404">
        <f>'FS-SFY BGrant Break-Out C-3a.1'!K13</f>
        <v>0</v>
      </c>
      <c r="L13" s="2401">
        <v>0</v>
      </c>
      <c r="M13" s="1057">
        <v>0</v>
      </c>
      <c r="N13" s="1087">
        <f t="shared" si="0"/>
        <v>0</v>
      </c>
      <c r="O13" s="1058">
        <v>0</v>
      </c>
      <c r="P13" s="1079">
        <f t="shared" si="1"/>
        <v>0</v>
      </c>
    </row>
    <row r="14" spans="1:16" ht="13.5" thickBot="1">
      <c r="A14" s="353">
        <v>49999</v>
      </c>
      <c r="B14" s="345" t="s">
        <v>206</v>
      </c>
      <c r="C14" s="2385">
        <f t="shared" ref="C14:P14" si="2">SUM(C9:C13)</f>
        <v>0</v>
      </c>
      <c r="D14" s="2402">
        <f t="shared" si="2"/>
        <v>0</v>
      </c>
      <c r="E14" s="2421">
        <f t="shared" si="2"/>
        <v>0</v>
      </c>
      <c r="F14" s="1097">
        <f t="shared" si="2"/>
        <v>0</v>
      </c>
      <c r="G14" s="2385">
        <f t="shared" si="2"/>
        <v>0</v>
      </c>
      <c r="H14" s="2402">
        <f t="shared" si="2"/>
        <v>0</v>
      </c>
      <c r="I14" s="2402">
        <f t="shared" si="2"/>
        <v>0</v>
      </c>
      <c r="J14" s="1097">
        <f t="shared" si="2"/>
        <v>0</v>
      </c>
      <c r="K14" s="2402">
        <f t="shared" si="2"/>
        <v>0</v>
      </c>
      <c r="L14" s="2402">
        <f t="shared" si="2"/>
        <v>0</v>
      </c>
      <c r="M14" s="1097">
        <f t="shared" si="2"/>
        <v>0</v>
      </c>
      <c r="N14" s="1088">
        <f t="shared" si="2"/>
        <v>0</v>
      </c>
      <c r="O14" s="1080">
        <f t="shared" si="2"/>
        <v>0</v>
      </c>
      <c r="P14" s="1080">
        <f t="shared" si="2"/>
        <v>0</v>
      </c>
    </row>
    <row r="15" spans="1:16" ht="12.95">
      <c r="A15" s="553"/>
      <c r="B15" s="512" t="s">
        <v>207</v>
      </c>
      <c r="C15" s="2386"/>
      <c r="D15" s="2403"/>
      <c r="E15" s="2422"/>
      <c r="F15" s="1061"/>
      <c r="G15" s="2386"/>
      <c r="H15" s="2403"/>
      <c r="I15" s="2403"/>
      <c r="J15" s="1061"/>
      <c r="K15" s="2403"/>
      <c r="L15" s="2403"/>
      <c r="M15" s="1061"/>
      <c r="N15" s="1089"/>
      <c r="O15" s="1062"/>
      <c r="P15" s="1081"/>
    </row>
    <row r="16" spans="1:16" ht="12.95">
      <c r="A16" s="343"/>
      <c r="B16" s="512" t="s">
        <v>894</v>
      </c>
      <c r="C16" s="2386"/>
      <c r="D16" s="2403"/>
      <c r="E16" s="2422"/>
      <c r="F16" s="1061"/>
      <c r="G16" s="2386"/>
      <c r="H16" s="2403"/>
      <c r="I16" s="2403"/>
      <c r="J16" s="1061"/>
      <c r="K16" s="2403"/>
      <c r="L16" s="2403"/>
      <c r="M16" s="1061"/>
      <c r="N16" s="1089"/>
      <c r="O16" s="1062"/>
      <c r="P16" s="1081"/>
    </row>
    <row r="17" spans="1:16" ht="12.95">
      <c r="A17" s="134"/>
      <c r="B17" s="329" t="s">
        <v>251</v>
      </c>
      <c r="C17" s="2386"/>
      <c r="D17" s="2403"/>
      <c r="E17" s="2422"/>
      <c r="F17" s="1061"/>
      <c r="G17" s="2386"/>
      <c r="H17" s="2403"/>
      <c r="I17" s="2403"/>
      <c r="J17" s="1061"/>
      <c r="K17" s="2403"/>
      <c r="L17" s="2403"/>
      <c r="M17" s="1061"/>
      <c r="N17" s="1089"/>
      <c r="O17" s="1062"/>
      <c r="P17" s="1081"/>
    </row>
    <row r="18" spans="1:16" ht="12.95">
      <c r="A18" s="134" t="s">
        <v>252</v>
      </c>
      <c r="B18" s="190" t="s">
        <v>253</v>
      </c>
      <c r="C18" s="2384">
        <v>0</v>
      </c>
      <c r="D18" s="2401">
        <v>0</v>
      </c>
      <c r="E18" s="2420">
        <v>0</v>
      </c>
      <c r="F18" s="1057">
        <v>0</v>
      </c>
      <c r="G18" s="2384">
        <v>0</v>
      </c>
      <c r="H18" s="2401">
        <v>0</v>
      </c>
      <c r="I18" s="2401">
        <v>0</v>
      </c>
      <c r="J18" s="1057">
        <v>0</v>
      </c>
      <c r="K18" s="2404">
        <f>'FS-SFY BGrant Break-Out C-3a.1'!K18</f>
        <v>0</v>
      </c>
      <c r="L18" s="2401">
        <v>0</v>
      </c>
      <c r="M18" s="1057">
        <v>0</v>
      </c>
      <c r="N18" s="1087">
        <f>SUM(C18:M18)</f>
        <v>0</v>
      </c>
      <c r="O18" s="1064">
        <v>0</v>
      </c>
      <c r="P18" s="1079">
        <f t="shared" ref="P18" si="3">N18+O18</f>
        <v>0</v>
      </c>
    </row>
    <row r="19" spans="1:16" ht="14.45" customHeight="1">
      <c r="A19" s="134" t="s">
        <v>254</v>
      </c>
      <c r="B19" s="337" t="s">
        <v>255</v>
      </c>
      <c r="C19" s="2384">
        <v>0</v>
      </c>
      <c r="D19" s="2401">
        <v>0</v>
      </c>
      <c r="E19" s="2420">
        <v>0</v>
      </c>
      <c r="F19" s="1057">
        <v>0</v>
      </c>
      <c r="G19" s="2384">
        <v>0</v>
      </c>
      <c r="H19" s="2401">
        <v>0</v>
      </c>
      <c r="I19" s="2401">
        <v>0</v>
      </c>
      <c r="J19" s="1057">
        <v>0</v>
      </c>
      <c r="K19" s="2404">
        <f>'FS-SFY BGrant Break-Out C-3a.1'!K19</f>
        <v>0</v>
      </c>
      <c r="L19" s="2401">
        <v>0</v>
      </c>
      <c r="M19" s="1057">
        <v>0</v>
      </c>
      <c r="N19" s="1087">
        <f>SUM(C19:M19)</f>
        <v>0</v>
      </c>
      <c r="O19" s="1064">
        <v>0</v>
      </c>
      <c r="P19" s="1079">
        <f t="shared" ref="P19:P20" si="4">N19+O19</f>
        <v>0</v>
      </c>
    </row>
    <row r="20" spans="1:16" ht="13.5" thickBot="1">
      <c r="A20" s="134" t="s">
        <v>416</v>
      </c>
      <c r="B20" s="190" t="s">
        <v>417</v>
      </c>
      <c r="C20" s="2384">
        <v>0</v>
      </c>
      <c r="D20" s="2401">
        <v>0</v>
      </c>
      <c r="E20" s="2420">
        <v>0</v>
      </c>
      <c r="F20" s="1057">
        <v>0</v>
      </c>
      <c r="G20" s="2384">
        <v>0</v>
      </c>
      <c r="H20" s="2401">
        <v>0</v>
      </c>
      <c r="I20" s="2401">
        <v>0</v>
      </c>
      <c r="J20" s="1057">
        <v>0</v>
      </c>
      <c r="K20" s="2404">
        <f>'FS-SFY BGrant Break-Out C-3a.1'!K20</f>
        <v>0</v>
      </c>
      <c r="L20" s="2401">
        <v>0</v>
      </c>
      <c r="M20" s="1057">
        <v>0</v>
      </c>
      <c r="N20" s="1087">
        <f>SUM(C20:M20)</f>
        <v>0</v>
      </c>
      <c r="O20" s="1064">
        <v>0</v>
      </c>
      <c r="P20" s="1079">
        <f t="shared" si="4"/>
        <v>0</v>
      </c>
    </row>
    <row r="21" spans="1:16" ht="13.5" thickBot="1">
      <c r="A21" s="353">
        <v>60199</v>
      </c>
      <c r="B21" s="345" t="s">
        <v>258</v>
      </c>
      <c r="C21" s="2385">
        <f>SUM(C18:C20)</f>
        <v>0</v>
      </c>
      <c r="D21" s="2402">
        <f t="shared" ref="D21:P21" si="5">SUM(D18:D20)</f>
        <v>0</v>
      </c>
      <c r="E21" s="2421">
        <f t="shared" si="5"/>
        <v>0</v>
      </c>
      <c r="F21" s="1097">
        <f t="shared" si="5"/>
        <v>0</v>
      </c>
      <c r="G21" s="2385">
        <f t="shared" si="5"/>
        <v>0</v>
      </c>
      <c r="H21" s="2402">
        <f t="shared" si="5"/>
        <v>0</v>
      </c>
      <c r="I21" s="2402">
        <f t="shared" si="5"/>
        <v>0</v>
      </c>
      <c r="J21" s="1097">
        <f t="shared" si="5"/>
        <v>0</v>
      </c>
      <c r="K21" s="2402">
        <f t="shared" si="5"/>
        <v>0</v>
      </c>
      <c r="L21" s="2402">
        <f t="shared" si="5"/>
        <v>0</v>
      </c>
      <c r="M21" s="1097">
        <f t="shared" si="5"/>
        <v>0</v>
      </c>
      <c r="N21" s="1088">
        <f t="shared" si="5"/>
        <v>0</v>
      </c>
      <c r="O21" s="1080">
        <f t="shared" si="5"/>
        <v>0</v>
      </c>
      <c r="P21" s="1080">
        <f t="shared" si="5"/>
        <v>0</v>
      </c>
    </row>
    <row r="22" spans="1:16" ht="12.95">
      <c r="A22" s="134"/>
      <c r="B22" s="513" t="s">
        <v>259</v>
      </c>
      <c r="C22" s="2386"/>
      <c r="D22" s="2403"/>
      <c r="E22" s="2422"/>
      <c r="F22" s="1061"/>
      <c r="G22" s="2386"/>
      <c r="H22" s="2403"/>
      <c r="I22" s="2403"/>
      <c r="J22" s="1061"/>
      <c r="K22" s="2403"/>
      <c r="L22" s="2403"/>
      <c r="M22" s="1061"/>
      <c r="N22" s="1089"/>
      <c r="O22" s="1062"/>
      <c r="P22" s="1081"/>
    </row>
    <row r="23" spans="1:16" ht="12.95">
      <c r="A23" s="134" t="s">
        <v>260</v>
      </c>
      <c r="B23" s="190" t="s">
        <v>261</v>
      </c>
      <c r="C23" s="2384">
        <v>0</v>
      </c>
      <c r="D23" s="2401">
        <v>0</v>
      </c>
      <c r="E23" s="2420">
        <v>0</v>
      </c>
      <c r="F23" s="1057">
        <v>0</v>
      </c>
      <c r="G23" s="2384">
        <v>0</v>
      </c>
      <c r="H23" s="2401">
        <v>0</v>
      </c>
      <c r="I23" s="2401">
        <v>0</v>
      </c>
      <c r="J23" s="1057">
        <v>0</v>
      </c>
      <c r="K23" s="2404">
        <f>'FS-SFY BGrant Break-Out C-3a.1'!K23</f>
        <v>0</v>
      </c>
      <c r="L23" s="2401">
        <v>0</v>
      </c>
      <c r="M23" s="1057">
        <v>0</v>
      </c>
      <c r="N23" s="1087">
        <f>SUM(C23:M23)</f>
        <v>0</v>
      </c>
      <c r="O23" s="1064">
        <v>0</v>
      </c>
      <c r="P23" s="1079">
        <f t="shared" ref="P23:P26" si="6">N23+O23</f>
        <v>0</v>
      </c>
    </row>
    <row r="24" spans="1:16" ht="12.95">
      <c r="A24" s="134" t="s">
        <v>262</v>
      </c>
      <c r="B24" s="190" t="s">
        <v>263</v>
      </c>
      <c r="C24" s="2384">
        <v>0</v>
      </c>
      <c r="D24" s="2401">
        <v>0</v>
      </c>
      <c r="E24" s="2420">
        <v>0</v>
      </c>
      <c r="F24" s="1057">
        <v>0</v>
      </c>
      <c r="G24" s="2384">
        <v>0</v>
      </c>
      <c r="H24" s="2401">
        <v>0</v>
      </c>
      <c r="I24" s="2401">
        <v>0</v>
      </c>
      <c r="J24" s="1057">
        <v>0</v>
      </c>
      <c r="K24" s="2404">
        <f>'FS-SFY BGrant Break-Out C-3a.1'!K24</f>
        <v>0</v>
      </c>
      <c r="L24" s="2401">
        <v>0</v>
      </c>
      <c r="M24" s="1057">
        <v>0</v>
      </c>
      <c r="N24" s="1087">
        <f>SUM(C24:M24)</f>
        <v>0</v>
      </c>
      <c r="O24" s="1064">
        <v>0</v>
      </c>
      <c r="P24" s="1079">
        <f t="shared" si="6"/>
        <v>0</v>
      </c>
    </row>
    <row r="25" spans="1:16" ht="12.95">
      <c r="A25" s="134" t="s">
        <v>264</v>
      </c>
      <c r="B25" s="190" t="s">
        <v>265</v>
      </c>
      <c r="C25" s="2384">
        <v>0</v>
      </c>
      <c r="D25" s="2401">
        <v>0</v>
      </c>
      <c r="E25" s="2420">
        <v>0</v>
      </c>
      <c r="F25" s="1057">
        <v>0</v>
      </c>
      <c r="G25" s="2384">
        <v>0</v>
      </c>
      <c r="H25" s="2401">
        <v>0</v>
      </c>
      <c r="I25" s="2401">
        <v>0</v>
      </c>
      <c r="J25" s="1057">
        <v>0</v>
      </c>
      <c r="K25" s="2404">
        <f>'FS-SFY BGrant Break-Out C-3a.1'!K25</f>
        <v>0</v>
      </c>
      <c r="L25" s="2401">
        <v>0</v>
      </c>
      <c r="M25" s="1057">
        <v>0</v>
      </c>
      <c r="N25" s="1087">
        <f>SUM(C25:M25)</f>
        <v>0</v>
      </c>
      <c r="O25" s="1064">
        <v>0</v>
      </c>
      <c r="P25" s="1079">
        <f t="shared" si="6"/>
        <v>0</v>
      </c>
    </row>
    <row r="26" spans="1:16" ht="13.5" thickBot="1">
      <c r="A26" s="134" t="s">
        <v>266</v>
      </c>
      <c r="B26" s="190" t="s">
        <v>267</v>
      </c>
      <c r="C26" s="2384">
        <v>0</v>
      </c>
      <c r="D26" s="2401">
        <v>0</v>
      </c>
      <c r="E26" s="2420">
        <v>0</v>
      </c>
      <c r="F26" s="1057">
        <v>0</v>
      </c>
      <c r="G26" s="2384">
        <v>0</v>
      </c>
      <c r="H26" s="2401">
        <v>0</v>
      </c>
      <c r="I26" s="2401">
        <v>0</v>
      </c>
      <c r="J26" s="1057">
        <v>0</v>
      </c>
      <c r="K26" s="2404">
        <f>'FS-SFY BGrant Break-Out C-3a.1'!K26</f>
        <v>0</v>
      </c>
      <c r="L26" s="2401">
        <v>0</v>
      </c>
      <c r="M26" s="1057">
        <v>0</v>
      </c>
      <c r="N26" s="1087">
        <f>SUM(C26:M26)</f>
        <v>0</v>
      </c>
      <c r="O26" s="1064">
        <v>0</v>
      </c>
      <c r="P26" s="1079">
        <f t="shared" si="6"/>
        <v>0</v>
      </c>
    </row>
    <row r="27" spans="1:16" ht="13.5" thickBot="1">
      <c r="A27" s="353">
        <v>60299</v>
      </c>
      <c r="B27" s="345" t="s">
        <v>268</v>
      </c>
      <c r="C27" s="2385">
        <f t="shared" ref="C27:P27" si="7">SUM(C23:C26)</f>
        <v>0</v>
      </c>
      <c r="D27" s="2402">
        <f t="shared" si="7"/>
        <v>0</v>
      </c>
      <c r="E27" s="2421">
        <f t="shared" si="7"/>
        <v>0</v>
      </c>
      <c r="F27" s="1097">
        <f t="shared" si="7"/>
        <v>0</v>
      </c>
      <c r="G27" s="2385">
        <f t="shared" ref="G27:J27" si="8">SUM(G23:G26)</f>
        <v>0</v>
      </c>
      <c r="H27" s="2402">
        <f t="shared" si="8"/>
        <v>0</v>
      </c>
      <c r="I27" s="2402">
        <f>SUM(I23:I26)</f>
        <v>0</v>
      </c>
      <c r="J27" s="1097">
        <f t="shared" si="8"/>
        <v>0</v>
      </c>
      <c r="K27" s="2402">
        <f t="shared" si="7"/>
        <v>0</v>
      </c>
      <c r="L27" s="2402">
        <f t="shared" si="7"/>
        <v>0</v>
      </c>
      <c r="M27" s="1097">
        <f t="shared" si="7"/>
        <v>0</v>
      </c>
      <c r="N27" s="1088">
        <f t="shared" si="7"/>
        <v>0</v>
      </c>
      <c r="O27" s="1080">
        <f t="shared" si="7"/>
        <v>0</v>
      </c>
      <c r="P27" s="1080">
        <f t="shared" si="7"/>
        <v>0</v>
      </c>
    </row>
    <row r="28" spans="1:16" ht="12.95">
      <c r="A28" s="134"/>
      <c r="B28" s="513" t="s">
        <v>269</v>
      </c>
      <c r="C28" s="2386"/>
      <c r="D28" s="2403"/>
      <c r="E28" s="2422"/>
      <c r="F28" s="1061"/>
      <c r="G28" s="2386"/>
      <c r="H28" s="2403"/>
      <c r="I28" s="2403"/>
      <c r="J28" s="1061"/>
      <c r="K28" s="2403"/>
      <c r="L28" s="2403"/>
      <c r="M28" s="1061"/>
      <c r="N28" s="1089"/>
      <c r="O28" s="1062"/>
      <c r="P28" s="1081"/>
    </row>
    <row r="29" spans="1:16" ht="12.95">
      <c r="A29" s="134" t="s">
        <v>418</v>
      </c>
      <c r="B29" s="190" t="s">
        <v>419</v>
      </c>
      <c r="C29" s="2384">
        <v>0</v>
      </c>
      <c r="D29" s="2401">
        <v>0</v>
      </c>
      <c r="E29" s="2420">
        <v>0</v>
      </c>
      <c r="F29" s="1057">
        <v>0</v>
      </c>
      <c r="G29" s="2384">
        <v>0</v>
      </c>
      <c r="H29" s="2401">
        <v>0</v>
      </c>
      <c r="I29" s="2401">
        <v>0</v>
      </c>
      <c r="J29" s="1057">
        <v>0</v>
      </c>
      <c r="K29" s="2404">
        <f>'FS-SFY BGrant Break-Out C-3a.1'!K29</f>
        <v>0</v>
      </c>
      <c r="L29" s="2401">
        <v>0</v>
      </c>
      <c r="M29" s="1057">
        <v>0</v>
      </c>
      <c r="N29" s="1087">
        <f>SUM(C29:M29)</f>
        <v>0</v>
      </c>
      <c r="O29" s="1064">
        <v>0</v>
      </c>
      <c r="P29" s="1079">
        <f t="shared" ref="P29:P32" si="9">N29+O29</f>
        <v>0</v>
      </c>
    </row>
    <row r="30" spans="1:16" ht="12.95">
      <c r="A30" s="134" t="s">
        <v>420</v>
      </c>
      <c r="B30" s="190" t="s">
        <v>421</v>
      </c>
      <c r="C30" s="2384">
        <v>0</v>
      </c>
      <c r="D30" s="2401">
        <v>0</v>
      </c>
      <c r="E30" s="2420">
        <v>0</v>
      </c>
      <c r="F30" s="1057">
        <v>0</v>
      </c>
      <c r="G30" s="2384">
        <v>0</v>
      </c>
      <c r="H30" s="2401">
        <v>0</v>
      </c>
      <c r="I30" s="2401">
        <v>0</v>
      </c>
      <c r="J30" s="1057">
        <v>0</v>
      </c>
      <c r="K30" s="2404">
        <f>'FS-SFY BGrant Break-Out C-3a.1'!K30</f>
        <v>0</v>
      </c>
      <c r="L30" s="2401">
        <v>0</v>
      </c>
      <c r="M30" s="1057">
        <v>0</v>
      </c>
      <c r="N30" s="1087">
        <f>SUM(C30:M30)</f>
        <v>0</v>
      </c>
      <c r="O30" s="1064">
        <v>0</v>
      </c>
      <c r="P30" s="1079">
        <f t="shared" si="9"/>
        <v>0</v>
      </c>
    </row>
    <row r="31" spans="1:16" ht="15.6" customHeight="1">
      <c r="A31" s="134" t="s">
        <v>422</v>
      </c>
      <c r="B31" s="337" t="s">
        <v>228</v>
      </c>
      <c r="C31" s="2384">
        <v>0</v>
      </c>
      <c r="D31" s="2401">
        <v>0</v>
      </c>
      <c r="E31" s="2420">
        <v>0</v>
      </c>
      <c r="F31" s="1057">
        <v>0</v>
      </c>
      <c r="G31" s="2384">
        <v>0</v>
      </c>
      <c r="H31" s="2401">
        <v>0</v>
      </c>
      <c r="I31" s="2401">
        <v>0</v>
      </c>
      <c r="J31" s="1057">
        <v>0</v>
      </c>
      <c r="K31" s="2404">
        <f>'FS-SFY BGrant Break-Out C-3a.1'!K31</f>
        <v>0</v>
      </c>
      <c r="L31" s="2401">
        <v>0</v>
      </c>
      <c r="M31" s="1057">
        <v>0</v>
      </c>
      <c r="N31" s="1087">
        <f>SUM(C31:M31)</f>
        <v>0</v>
      </c>
      <c r="O31" s="1064">
        <v>0</v>
      </c>
      <c r="P31" s="1079">
        <f t="shared" si="9"/>
        <v>0</v>
      </c>
    </row>
    <row r="32" spans="1:16" ht="13.5" thickBot="1">
      <c r="A32" s="134" t="s">
        <v>424</v>
      </c>
      <c r="B32" s="190" t="s">
        <v>425</v>
      </c>
      <c r="C32" s="2384">
        <v>0</v>
      </c>
      <c r="D32" s="2401">
        <v>0</v>
      </c>
      <c r="E32" s="2420">
        <v>0</v>
      </c>
      <c r="F32" s="1057">
        <v>0</v>
      </c>
      <c r="G32" s="2437">
        <v>0</v>
      </c>
      <c r="H32" s="2401">
        <v>0</v>
      </c>
      <c r="I32" s="2401">
        <v>0</v>
      </c>
      <c r="J32" s="1057">
        <v>0</v>
      </c>
      <c r="K32" s="2404">
        <f>'FS-SFY BGrant Break-Out C-3a.1'!K32</f>
        <v>0</v>
      </c>
      <c r="L32" s="2401">
        <v>0</v>
      </c>
      <c r="M32" s="1057">
        <v>0</v>
      </c>
      <c r="N32" s="1087">
        <f>SUM(C32:M32)</f>
        <v>0</v>
      </c>
      <c r="O32" s="1064">
        <v>0</v>
      </c>
      <c r="P32" s="1079">
        <f t="shared" si="9"/>
        <v>0</v>
      </c>
    </row>
    <row r="33" spans="1:16" ht="13.5" thickBot="1">
      <c r="A33" s="353">
        <v>60399</v>
      </c>
      <c r="B33" s="345" t="s">
        <v>426</v>
      </c>
      <c r="C33" s="2385">
        <f t="shared" ref="C33:P33" si="10">SUM(C29:C32)</f>
        <v>0</v>
      </c>
      <c r="D33" s="2402">
        <f t="shared" si="10"/>
        <v>0</v>
      </c>
      <c r="E33" s="2421">
        <f t="shared" si="10"/>
        <v>0</v>
      </c>
      <c r="F33" s="1097">
        <f t="shared" si="10"/>
        <v>0</v>
      </c>
      <c r="G33" s="2385">
        <f t="shared" ref="G33:J33" si="11">SUM(G29:G32)</f>
        <v>0</v>
      </c>
      <c r="H33" s="2402">
        <f t="shared" si="11"/>
        <v>0</v>
      </c>
      <c r="I33" s="2402">
        <f>SUM(I29:I32)</f>
        <v>0</v>
      </c>
      <c r="J33" s="1097">
        <f t="shared" si="11"/>
        <v>0</v>
      </c>
      <c r="K33" s="2402">
        <f t="shared" si="10"/>
        <v>0</v>
      </c>
      <c r="L33" s="2402">
        <f t="shared" si="10"/>
        <v>0</v>
      </c>
      <c r="M33" s="1097">
        <f t="shared" si="10"/>
        <v>0</v>
      </c>
      <c r="N33" s="1088">
        <f t="shared" si="10"/>
        <v>0</v>
      </c>
      <c r="O33" s="1080">
        <f t="shared" si="10"/>
        <v>0</v>
      </c>
      <c r="P33" s="1080">
        <f t="shared" si="10"/>
        <v>0</v>
      </c>
    </row>
    <row r="34" spans="1:16" ht="12.95">
      <c r="A34" s="134"/>
      <c r="B34" s="513" t="s">
        <v>273</v>
      </c>
      <c r="C34" s="2386"/>
      <c r="D34" s="2403"/>
      <c r="E34" s="2422"/>
      <c r="F34" s="1061"/>
      <c r="G34" s="2386"/>
      <c r="H34" s="2403"/>
      <c r="I34" s="2403"/>
      <c r="J34" s="1061"/>
      <c r="K34" s="2403"/>
      <c r="L34" s="2403"/>
      <c r="M34" s="1061"/>
      <c r="N34" s="1089"/>
      <c r="O34" s="1062"/>
      <c r="P34" s="1081"/>
    </row>
    <row r="35" spans="1:16" ht="12.95">
      <c r="A35" s="134" t="s">
        <v>274</v>
      </c>
      <c r="B35" s="190" t="s">
        <v>275</v>
      </c>
      <c r="C35" s="2384">
        <v>0</v>
      </c>
      <c r="D35" s="2401">
        <v>0</v>
      </c>
      <c r="E35" s="2420">
        <v>0</v>
      </c>
      <c r="F35" s="1057">
        <v>0</v>
      </c>
      <c r="G35" s="2384">
        <v>0</v>
      </c>
      <c r="H35" s="2401">
        <v>0</v>
      </c>
      <c r="I35" s="2401">
        <v>0</v>
      </c>
      <c r="J35" s="1057">
        <v>0</v>
      </c>
      <c r="K35" s="2404">
        <f>'FS-SFY BGrant Break-Out C-3a.1'!K35</f>
        <v>0</v>
      </c>
      <c r="L35" s="2401">
        <v>0</v>
      </c>
      <c r="M35" s="1057">
        <v>0</v>
      </c>
      <c r="N35" s="1087">
        <f t="shared" ref="N35:N42" si="12">SUM(C35:M35)</f>
        <v>0</v>
      </c>
      <c r="O35" s="1064">
        <v>0</v>
      </c>
      <c r="P35" s="1079">
        <f t="shared" ref="P35:P43" si="13">N35+O35</f>
        <v>0</v>
      </c>
    </row>
    <row r="36" spans="1:16" ht="12.95">
      <c r="A36" s="134" t="s">
        <v>427</v>
      </c>
      <c r="B36" s="190" t="s">
        <v>428</v>
      </c>
      <c r="C36" s="2384">
        <v>0</v>
      </c>
      <c r="D36" s="2401">
        <v>0</v>
      </c>
      <c r="E36" s="2420">
        <v>0</v>
      </c>
      <c r="F36" s="1057">
        <v>0</v>
      </c>
      <c r="G36" s="2384">
        <v>0</v>
      </c>
      <c r="H36" s="2401">
        <v>0</v>
      </c>
      <c r="I36" s="2401">
        <v>0</v>
      </c>
      <c r="J36" s="1057">
        <v>0</v>
      </c>
      <c r="K36" s="2404">
        <f>'FS-SFY BGrant Break-Out C-3a.1'!K36</f>
        <v>0</v>
      </c>
      <c r="L36" s="2401">
        <v>0</v>
      </c>
      <c r="M36" s="1057">
        <v>0</v>
      </c>
      <c r="N36" s="1087">
        <f t="shared" si="12"/>
        <v>0</v>
      </c>
      <c r="O36" s="1064">
        <v>0</v>
      </c>
      <c r="P36" s="1079">
        <f t="shared" si="13"/>
        <v>0</v>
      </c>
    </row>
    <row r="37" spans="1:16" ht="12.95">
      <c r="A37" s="134" t="s">
        <v>276</v>
      </c>
      <c r="B37" s="190" t="s">
        <v>277</v>
      </c>
      <c r="C37" s="2384">
        <v>0</v>
      </c>
      <c r="D37" s="2401">
        <v>0</v>
      </c>
      <c r="E37" s="2420">
        <v>0</v>
      </c>
      <c r="F37" s="1057">
        <v>0</v>
      </c>
      <c r="G37" s="2384">
        <v>0</v>
      </c>
      <c r="H37" s="2401">
        <v>0</v>
      </c>
      <c r="I37" s="2401">
        <v>0</v>
      </c>
      <c r="J37" s="1057">
        <v>0</v>
      </c>
      <c r="K37" s="2404">
        <f>'FS-SFY BGrant Break-Out C-3a.1'!K37</f>
        <v>0</v>
      </c>
      <c r="L37" s="2401">
        <v>0</v>
      </c>
      <c r="M37" s="1057">
        <v>0</v>
      </c>
      <c r="N37" s="1087">
        <f t="shared" si="12"/>
        <v>0</v>
      </c>
      <c r="O37" s="1064">
        <v>0</v>
      </c>
      <c r="P37" s="1079">
        <f t="shared" si="13"/>
        <v>0</v>
      </c>
    </row>
    <row r="38" spans="1:16" ht="12.95">
      <c r="A38" s="134" t="s">
        <v>278</v>
      </c>
      <c r="B38" s="190" t="s">
        <v>279</v>
      </c>
      <c r="C38" s="2384">
        <v>0</v>
      </c>
      <c r="D38" s="2401">
        <v>0</v>
      </c>
      <c r="E38" s="2420">
        <v>0</v>
      </c>
      <c r="F38" s="1057">
        <v>0</v>
      </c>
      <c r="G38" s="2384">
        <v>0</v>
      </c>
      <c r="H38" s="2401">
        <v>0</v>
      </c>
      <c r="I38" s="2401">
        <v>0</v>
      </c>
      <c r="J38" s="1057">
        <v>0</v>
      </c>
      <c r="K38" s="2404">
        <f>'FS-SFY BGrant Break-Out C-3a.1'!K38</f>
        <v>0</v>
      </c>
      <c r="L38" s="2401">
        <v>0</v>
      </c>
      <c r="M38" s="1057">
        <v>0</v>
      </c>
      <c r="N38" s="1087">
        <f t="shared" si="12"/>
        <v>0</v>
      </c>
      <c r="O38" s="1064">
        <v>0</v>
      </c>
      <c r="P38" s="1079">
        <f t="shared" si="13"/>
        <v>0</v>
      </c>
    </row>
    <row r="39" spans="1:16" ht="12.95">
      <c r="A39" s="134" t="s">
        <v>429</v>
      </c>
      <c r="B39" s="190" t="s">
        <v>895</v>
      </c>
      <c r="C39" s="2384">
        <v>0</v>
      </c>
      <c r="D39" s="2404">
        <v>0</v>
      </c>
      <c r="E39" s="2420">
        <v>0</v>
      </c>
      <c r="F39" s="1057">
        <v>0</v>
      </c>
      <c r="G39" s="2384">
        <v>0</v>
      </c>
      <c r="H39" s="2404">
        <v>0</v>
      </c>
      <c r="I39" s="2401">
        <v>0</v>
      </c>
      <c r="J39" s="1065">
        <v>0</v>
      </c>
      <c r="K39" s="2404">
        <f>'FS-SFY BGrant Break-Out C-3a.1'!K39</f>
        <v>0</v>
      </c>
      <c r="L39" s="2401">
        <v>0</v>
      </c>
      <c r="M39" s="1057">
        <v>0</v>
      </c>
      <c r="N39" s="1087">
        <f t="shared" si="12"/>
        <v>0</v>
      </c>
      <c r="O39" s="1064">
        <v>0</v>
      </c>
      <c r="P39" s="1079">
        <f t="shared" si="13"/>
        <v>0</v>
      </c>
    </row>
    <row r="40" spans="1:16" ht="12.95">
      <c r="A40" s="134" t="s">
        <v>431</v>
      </c>
      <c r="B40" s="190" t="s">
        <v>432</v>
      </c>
      <c r="C40" s="2384">
        <v>0</v>
      </c>
      <c r="D40" s="2401">
        <v>0</v>
      </c>
      <c r="E40" s="2420">
        <v>0</v>
      </c>
      <c r="F40" s="1057">
        <v>0</v>
      </c>
      <c r="G40" s="2437">
        <v>0</v>
      </c>
      <c r="H40" s="2401">
        <v>0</v>
      </c>
      <c r="I40" s="2401">
        <v>0</v>
      </c>
      <c r="J40" s="1065">
        <v>0</v>
      </c>
      <c r="K40" s="2404">
        <f>'FS-SFY BGrant Break-Out C-3a.1'!K40</f>
        <v>0</v>
      </c>
      <c r="L40" s="2401">
        <v>0</v>
      </c>
      <c r="M40" s="1057">
        <v>0</v>
      </c>
      <c r="N40" s="1087">
        <f t="shared" si="12"/>
        <v>0</v>
      </c>
      <c r="O40" s="1064">
        <v>0</v>
      </c>
      <c r="P40" s="1079">
        <f t="shared" ref="P40" si="14">N40+O40</f>
        <v>0</v>
      </c>
    </row>
    <row r="41" spans="1:16" ht="12.95">
      <c r="A41" s="134" t="s">
        <v>433</v>
      </c>
      <c r="B41" s="190" t="s">
        <v>434</v>
      </c>
      <c r="C41" s="2384">
        <v>0</v>
      </c>
      <c r="D41" s="2401">
        <v>0</v>
      </c>
      <c r="E41" s="2420">
        <v>0</v>
      </c>
      <c r="F41" s="1057">
        <v>0</v>
      </c>
      <c r="G41" s="2384">
        <v>0</v>
      </c>
      <c r="H41" s="2401">
        <v>0</v>
      </c>
      <c r="I41" s="2401">
        <v>0</v>
      </c>
      <c r="J41" s="1057">
        <v>0</v>
      </c>
      <c r="K41" s="2404">
        <f>'FS-SFY BGrant Break-Out C-3a.1'!K41</f>
        <v>0</v>
      </c>
      <c r="L41" s="2401">
        <v>0</v>
      </c>
      <c r="M41" s="1057">
        <v>0</v>
      </c>
      <c r="N41" s="1087">
        <f t="shared" si="12"/>
        <v>0</v>
      </c>
      <c r="O41" s="1064">
        <v>0</v>
      </c>
      <c r="P41" s="1079">
        <f t="shared" si="13"/>
        <v>0</v>
      </c>
    </row>
    <row r="42" spans="1:16" ht="12.95">
      <c r="A42" s="134" t="s">
        <v>435</v>
      </c>
      <c r="B42" s="190" t="s">
        <v>896</v>
      </c>
      <c r="C42" s="2384">
        <v>0</v>
      </c>
      <c r="D42" s="2401">
        <v>0</v>
      </c>
      <c r="E42" s="2420">
        <v>0</v>
      </c>
      <c r="F42" s="1057">
        <v>0</v>
      </c>
      <c r="G42" s="2384">
        <v>0</v>
      </c>
      <c r="H42" s="2401">
        <v>0</v>
      </c>
      <c r="I42" s="2401">
        <v>0</v>
      </c>
      <c r="J42" s="1057">
        <v>0</v>
      </c>
      <c r="K42" s="2404">
        <f>'FS-SFY BGrant Break-Out C-3a.1'!K42</f>
        <v>0</v>
      </c>
      <c r="L42" s="2401">
        <v>0</v>
      </c>
      <c r="M42" s="1057">
        <v>0</v>
      </c>
      <c r="N42" s="1087">
        <f t="shared" si="12"/>
        <v>0</v>
      </c>
      <c r="O42" s="1064">
        <v>0</v>
      </c>
      <c r="P42" s="1079">
        <f t="shared" si="13"/>
        <v>0</v>
      </c>
    </row>
    <row r="43" spans="1:16" ht="13.5" thickBot="1">
      <c r="A43" s="134" t="s">
        <v>437</v>
      </c>
      <c r="B43" s="190" t="s">
        <v>236</v>
      </c>
      <c r="C43" s="2384">
        <v>0</v>
      </c>
      <c r="D43" s="2401">
        <v>0</v>
      </c>
      <c r="E43" s="2420">
        <v>0</v>
      </c>
      <c r="F43" s="1057">
        <v>0</v>
      </c>
      <c r="G43" s="2384">
        <v>0</v>
      </c>
      <c r="H43" s="2401">
        <v>0</v>
      </c>
      <c r="I43" s="2401">
        <v>0</v>
      </c>
      <c r="J43" s="1057">
        <v>0</v>
      </c>
      <c r="K43" s="2404">
        <f>'FS-SFY BGrant Break-Out C-3a.1'!K43</f>
        <v>0</v>
      </c>
      <c r="L43" s="2401">
        <v>0</v>
      </c>
      <c r="M43" s="1057">
        <v>0</v>
      </c>
      <c r="N43" s="1087">
        <f>SUM(C43:M43)</f>
        <v>0</v>
      </c>
      <c r="O43" s="1064">
        <v>0</v>
      </c>
      <c r="P43" s="1079">
        <f t="shared" si="13"/>
        <v>0</v>
      </c>
    </row>
    <row r="44" spans="1:16" ht="13.5" thickBot="1">
      <c r="A44" s="353">
        <v>60499</v>
      </c>
      <c r="B44" s="345" t="s">
        <v>282</v>
      </c>
      <c r="C44" s="2385">
        <f t="shared" ref="C44:P44" si="15">SUM(C35:C43)</f>
        <v>0</v>
      </c>
      <c r="D44" s="2402">
        <f t="shared" si="15"/>
        <v>0</v>
      </c>
      <c r="E44" s="2421">
        <f t="shared" si="15"/>
        <v>0</v>
      </c>
      <c r="F44" s="1097">
        <f t="shared" si="15"/>
        <v>0</v>
      </c>
      <c r="G44" s="2385">
        <f t="shared" si="15"/>
        <v>0</v>
      </c>
      <c r="H44" s="2402">
        <f t="shared" si="15"/>
        <v>0</v>
      </c>
      <c r="I44" s="2402">
        <f t="shared" si="15"/>
        <v>0</v>
      </c>
      <c r="J44" s="1097">
        <f t="shared" si="15"/>
        <v>0</v>
      </c>
      <c r="K44" s="2402">
        <f t="shared" si="15"/>
        <v>0</v>
      </c>
      <c r="L44" s="2402">
        <f t="shared" si="15"/>
        <v>0</v>
      </c>
      <c r="M44" s="1097">
        <f t="shared" si="15"/>
        <v>0</v>
      </c>
      <c r="N44" s="1088">
        <f t="shared" si="15"/>
        <v>0</v>
      </c>
      <c r="O44" s="1080">
        <f t="shared" si="15"/>
        <v>0</v>
      </c>
      <c r="P44" s="1080">
        <f t="shared" si="15"/>
        <v>0</v>
      </c>
    </row>
    <row r="45" spans="1:16" ht="12.95">
      <c r="A45" s="134"/>
      <c r="B45" s="513" t="s">
        <v>283</v>
      </c>
      <c r="C45" s="2386"/>
      <c r="D45" s="2403"/>
      <c r="E45" s="2422"/>
      <c r="F45" s="1061"/>
      <c r="G45" s="2386"/>
      <c r="H45" s="2403"/>
      <c r="I45" s="2403"/>
      <c r="J45" s="1061"/>
      <c r="K45" s="2403"/>
      <c r="L45" s="2403"/>
      <c r="M45" s="1061"/>
      <c r="N45" s="1089"/>
      <c r="O45" s="1062"/>
      <c r="P45" s="1081"/>
    </row>
    <row r="46" spans="1:16" ht="12.95">
      <c r="A46" s="134" t="s">
        <v>284</v>
      </c>
      <c r="B46" s="190" t="s">
        <v>285</v>
      </c>
      <c r="C46" s="2384">
        <v>0</v>
      </c>
      <c r="D46" s="2401">
        <v>0</v>
      </c>
      <c r="E46" s="2420">
        <v>0</v>
      </c>
      <c r="F46" s="1057">
        <v>0</v>
      </c>
      <c r="G46" s="2384">
        <v>0</v>
      </c>
      <c r="H46" s="2401">
        <v>0</v>
      </c>
      <c r="I46" s="2401">
        <v>0</v>
      </c>
      <c r="J46" s="1057">
        <v>0</v>
      </c>
      <c r="K46" s="2404">
        <f>'FS-SFY BGrant Break-Out C-3a.1'!K46</f>
        <v>0</v>
      </c>
      <c r="L46" s="2401">
        <v>0</v>
      </c>
      <c r="M46" s="1057">
        <v>0</v>
      </c>
      <c r="N46" s="1087">
        <f>SUM(C46:M46)</f>
        <v>0</v>
      </c>
      <c r="O46" s="1064">
        <v>0</v>
      </c>
      <c r="P46" s="1079">
        <f t="shared" ref="P46:P48" si="16">N46+O46</f>
        <v>0</v>
      </c>
    </row>
    <row r="47" spans="1:16" ht="12.95">
      <c r="A47" s="134" t="s">
        <v>286</v>
      </c>
      <c r="B47" s="190" t="s">
        <v>287</v>
      </c>
      <c r="C47" s="2384">
        <v>0</v>
      </c>
      <c r="D47" s="2401">
        <v>0</v>
      </c>
      <c r="E47" s="2420">
        <v>0</v>
      </c>
      <c r="F47" s="1057">
        <v>0</v>
      </c>
      <c r="G47" s="2384">
        <v>0</v>
      </c>
      <c r="H47" s="2401">
        <v>0</v>
      </c>
      <c r="I47" s="2401">
        <v>0</v>
      </c>
      <c r="J47" s="1057">
        <v>0</v>
      </c>
      <c r="K47" s="2404">
        <f>'FS-SFY BGrant Break-Out C-3a.1'!K47</f>
        <v>0</v>
      </c>
      <c r="L47" s="2401">
        <v>0</v>
      </c>
      <c r="M47" s="1057">
        <v>0</v>
      </c>
      <c r="N47" s="1087">
        <f>SUM(C47:M47)</f>
        <v>0</v>
      </c>
      <c r="O47" s="1064">
        <v>0</v>
      </c>
      <c r="P47" s="1079">
        <f t="shared" si="16"/>
        <v>0</v>
      </c>
    </row>
    <row r="48" spans="1:16" ht="13.5" thickBot="1">
      <c r="A48" s="134" t="s">
        <v>288</v>
      </c>
      <c r="B48" s="190" t="s">
        <v>289</v>
      </c>
      <c r="C48" s="2384">
        <v>0</v>
      </c>
      <c r="D48" s="2401">
        <v>0</v>
      </c>
      <c r="E48" s="2420">
        <v>0</v>
      </c>
      <c r="F48" s="1057">
        <v>0</v>
      </c>
      <c r="G48" s="2384">
        <v>0</v>
      </c>
      <c r="H48" s="2401">
        <v>0</v>
      </c>
      <c r="I48" s="2401">
        <v>0</v>
      </c>
      <c r="J48" s="1057">
        <v>0</v>
      </c>
      <c r="K48" s="2404">
        <f>'FS-SFY BGrant Break-Out C-3a.1'!K48</f>
        <v>0</v>
      </c>
      <c r="L48" s="2401">
        <v>0</v>
      </c>
      <c r="M48" s="1057">
        <v>0</v>
      </c>
      <c r="N48" s="1087">
        <f>SUM(C48:M48)</f>
        <v>0</v>
      </c>
      <c r="O48" s="1064">
        <v>0</v>
      </c>
      <c r="P48" s="1079">
        <f t="shared" si="16"/>
        <v>0</v>
      </c>
    </row>
    <row r="49" spans="1:16" ht="13.5" thickBot="1">
      <c r="A49" s="353">
        <v>60599</v>
      </c>
      <c r="B49" s="345" t="s">
        <v>290</v>
      </c>
      <c r="C49" s="2385">
        <f t="shared" ref="C49:P49" si="17">SUM(C46:C48)</f>
        <v>0</v>
      </c>
      <c r="D49" s="2402">
        <f t="shared" si="17"/>
        <v>0</v>
      </c>
      <c r="E49" s="2421">
        <f t="shared" si="17"/>
        <v>0</v>
      </c>
      <c r="F49" s="1097">
        <f t="shared" si="17"/>
        <v>0</v>
      </c>
      <c r="G49" s="2385">
        <f t="shared" ref="G49:J49" si="18">SUM(G46:G48)</f>
        <v>0</v>
      </c>
      <c r="H49" s="2402">
        <f t="shared" si="18"/>
        <v>0</v>
      </c>
      <c r="I49" s="2402">
        <f>SUM(I46:I48)</f>
        <v>0</v>
      </c>
      <c r="J49" s="1097">
        <f t="shared" si="18"/>
        <v>0</v>
      </c>
      <c r="K49" s="2402">
        <f t="shared" si="17"/>
        <v>0</v>
      </c>
      <c r="L49" s="2402">
        <f t="shared" si="17"/>
        <v>0</v>
      </c>
      <c r="M49" s="1097">
        <f t="shared" si="17"/>
        <v>0</v>
      </c>
      <c r="N49" s="1088">
        <f t="shared" si="17"/>
        <v>0</v>
      </c>
      <c r="O49" s="1080">
        <f t="shared" si="17"/>
        <v>0</v>
      </c>
      <c r="P49" s="1080">
        <f t="shared" si="17"/>
        <v>0</v>
      </c>
    </row>
    <row r="50" spans="1:16" ht="12.95">
      <c r="A50" s="134"/>
      <c r="B50" s="513" t="s">
        <v>291</v>
      </c>
      <c r="C50" s="2386"/>
      <c r="D50" s="2403"/>
      <c r="E50" s="2422"/>
      <c r="F50" s="1061"/>
      <c r="G50" s="2386"/>
      <c r="H50" s="2403"/>
      <c r="I50" s="2403"/>
      <c r="J50" s="1061"/>
      <c r="K50" s="2403"/>
      <c r="L50" s="2403"/>
      <c r="M50" s="1061"/>
      <c r="N50" s="1089"/>
      <c r="O50" s="1062"/>
      <c r="P50" s="1081"/>
    </row>
    <row r="51" spans="1:16" ht="12.95">
      <c r="A51" s="134" t="s">
        <v>292</v>
      </c>
      <c r="B51" s="190" t="s">
        <v>293</v>
      </c>
      <c r="C51" s="2387">
        <v>0</v>
      </c>
      <c r="D51" s="2405">
        <v>0</v>
      </c>
      <c r="E51" s="2423">
        <v>0</v>
      </c>
      <c r="F51" s="1068">
        <v>0</v>
      </c>
      <c r="G51" s="2387">
        <v>0</v>
      </c>
      <c r="H51" s="2405">
        <v>0</v>
      </c>
      <c r="I51" s="2405">
        <v>0</v>
      </c>
      <c r="J51" s="1068">
        <v>0</v>
      </c>
      <c r="K51" s="2404">
        <f>'FS-SFY BGrant Break-Out C-3a.1'!K51</f>
        <v>0</v>
      </c>
      <c r="L51" s="2405">
        <v>0</v>
      </c>
      <c r="M51" s="1068">
        <v>0</v>
      </c>
      <c r="N51" s="1087">
        <f>SUM(C51:M51)</f>
        <v>0</v>
      </c>
      <c r="O51" s="1069">
        <v>0</v>
      </c>
      <c r="P51" s="1079">
        <f t="shared" ref="P51:P53" si="19">N51+O51</f>
        <v>0</v>
      </c>
    </row>
    <row r="52" spans="1:16" ht="15.6" customHeight="1">
      <c r="A52" s="134" t="s">
        <v>294</v>
      </c>
      <c r="B52" s="190" t="s">
        <v>295</v>
      </c>
      <c r="C52" s="2388">
        <v>0</v>
      </c>
      <c r="D52" s="2406">
        <v>0</v>
      </c>
      <c r="E52" s="2424">
        <v>0</v>
      </c>
      <c r="F52" s="1072">
        <v>0</v>
      </c>
      <c r="G52" s="2388">
        <v>0</v>
      </c>
      <c r="H52" s="2406">
        <v>0</v>
      </c>
      <c r="I52" s="2406">
        <v>0</v>
      </c>
      <c r="J52" s="1072">
        <v>0</v>
      </c>
      <c r="K52" s="2404">
        <f>'FS-SFY BGrant Break-Out C-3a.1'!K52</f>
        <v>0</v>
      </c>
      <c r="L52" s="2406">
        <v>0</v>
      </c>
      <c r="M52" s="1072">
        <v>0</v>
      </c>
      <c r="N52" s="1087">
        <f>SUM(C52:M52)</f>
        <v>0</v>
      </c>
      <c r="O52" s="1064">
        <v>0</v>
      </c>
      <c r="P52" s="1079">
        <f t="shared" si="19"/>
        <v>0</v>
      </c>
    </row>
    <row r="53" spans="1:16" ht="15.6" customHeight="1">
      <c r="A53" s="134" t="s">
        <v>296</v>
      </c>
      <c r="B53" s="190" t="s">
        <v>297</v>
      </c>
      <c r="C53" s="2388">
        <v>0</v>
      </c>
      <c r="D53" s="2406">
        <v>0</v>
      </c>
      <c r="E53" s="2424">
        <v>0</v>
      </c>
      <c r="F53" s="1072">
        <v>0</v>
      </c>
      <c r="G53" s="2388">
        <v>0</v>
      </c>
      <c r="H53" s="2406">
        <v>0</v>
      </c>
      <c r="I53" s="2406">
        <v>0</v>
      </c>
      <c r="J53" s="1072">
        <v>0</v>
      </c>
      <c r="K53" s="2404">
        <f>'FS-SFY BGrant Break-Out C-3a.1'!K53</f>
        <v>0</v>
      </c>
      <c r="L53" s="2406">
        <v>0</v>
      </c>
      <c r="M53" s="1072">
        <v>0</v>
      </c>
      <c r="N53" s="1087">
        <f>SUM(C53:M53)</f>
        <v>0</v>
      </c>
      <c r="O53" s="1064">
        <v>0</v>
      </c>
      <c r="P53" s="1079">
        <f t="shared" si="19"/>
        <v>0</v>
      </c>
    </row>
    <row r="54" spans="1:16" ht="15.6" customHeight="1" thickBot="1">
      <c r="A54" s="134" t="s">
        <v>298</v>
      </c>
      <c r="B54" s="190" t="s">
        <v>299</v>
      </c>
      <c r="C54" s="2384">
        <v>0</v>
      </c>
      <c r="D54" s="2401">
        <v>0</v>
      </c>
      <c r="E54" s="2420">
        <v>0</v>
      </c>
      <c r="F54" s="1057">
        <v>0</v>
      </c>
      <c r="G54" s="2384">
        <v>0</v>
      </c>
      <c r="H54" s="2401">
        <v>0</v>
      </c>
      <c r="I54" s="2401">
        <v>0</v>
      </c>
      <c r="J54" s="1057">
        <v>0</v>
      </c>
      <c r="K54" s="2404">
        <f>'FS-SFY BGrant Break-Out C-3a.1'!K54</f>
        <v>0</v>
      </c>
      <c r="L54" s="2401">
        <v>0</v>
      </c>
      <c r="M54" s="1057">
        <v>0</v>
      </c>
      <c r="N54" s="1087">
        <f>SUM(C54:M54)</f>
        <v>0</v>
      </c>
      <c r="O54" s="1064">
        <v>0</v>
      </c>
      <c r="P54" s="1079">
        <f t="shared" ref="P54" si="20">N54+O54</f>
        <v>0</v>
      </c>
    </row>
    <row r="55" spans="1:16" ht="13.5" thickBot="1">
      <c r="A55" s="353">
        <v>60699</v>
      </c>
      <c r="B55" s="345" t="s">
        <v>300</v>
      </c>
      <c r="C55" s="2385">
        <f>SUM(C51:C54)</f>
        <v>0</v>
      </c>
      <c r="D55" s="2402">
        <f t="shared" ref="D55:M55" si="21">SUM(D51:D54)</f>
        <v>0</v>
      </c>
      <c r="E55" s="2421">
        <f t="shared" si="21"/>
        <v>0</v>
      </c>
      <c r="F55" s="1097">
        <f t="shared" si="21"/>
        <v>0</v>
      </c>
      <c r="G55" s="2385">
        <f t="shared" si="21"/>
        <v>0</v>
      </c>
      <c r="H55" s="2402">
        <f t="shared" si="21"/>
        <v>0</v>
      </c>
      <c r="I55" s="2402">
        <f t="shared" si="21"/>
        <v>0</v>
      </c>
      <c r="J55" s="1097">
        <f t="shared" si="21"/>
        <v>0</v>
      </c>
      <c r="K55" s="2402">
        <f t="shared" si="21"/>
        <v>0</v>
      </c>
      <c r="L55" s="2402">
        <f t="shared" si="21"/>
        <v>0</v>
      </c>
      <c r="M55" s="1097">
        <f t="shared" si="21"/>
        <v>0</v>
      </c>
      <c r="N55" s="1088">
        <f>SUM(N51:N54)</f>
        <v>0</v>
      </c>
      <c r="O55" s="1080">
        <f>SUM(O51:O54)</f>
        <v>0</v>
      </c>
      <c r="P55" s="1080">
        <f>SUM(P51:P54)</f>
        <v>0</v>
      </c>
    </row>
    <row r="56" spans="1:16" ht="15.6" customHeight="1">
      <c r="A56" s="134"/>
      <c r="B56" s="513" t="s">
        <v>301</v>
      </c>
      <c r="C56" s="2386"/>
      <c r="D56" s="2403"/>
      <c r="E56" s="2422"/>
      <c r="F56" s="1061"/>
      <c r="G56" s="2386"/>
      <c r="H56" s="2403"/>
      <c r="I56" s="2403"/>
      <c r="J56" s="1061"/>
      <c r="K56" s="2403"/>
      <c r="L56" s="2403"/>
      <c r="M56" s="1061"/>
      <c r="N56" s="1089"/>
      <c r="O56" s="1062"/>
      <c r="P56" s="1081"/>
    </row>
    <row r="57" spans="1:16" ht="15.6" customHeight="1">
      <c r="A57" s="134" t="s">
        <v>302</v>
      </c>
      <c r="B57" s="337" t="s">
        <v>303</v>
      </c>
      <c r="C57" s="2384">
        <v>0</v>
      </c>
      <c r="D57" s="2401">
        <v>0</v>
      </c>
      <c r="E57" s="2420">
        <v>0</v>
      </c>
      <c r="F57" s="1057">
        <v>0</v>
      </c>
      <c r="G57" s="2384">
        <v>0</v>
      </c>
      <c r="H57" s="2401">
        <v>0</v>
      </c>
      <c r="I57" s="2401">
        <v>0</v>
      </c>
      <c r="J57" s="1057">
        <v>0</v>
      </c>
      <c r="K57" s="2404">
        <f>'FS-SFY BGrant Break-Out C-3a.1'!K57</f>
        <v>0</v>
      </c>
      <c r="L57" s="2401">
        <v>0</v>
      </c>
      <c r="M57" s="1057">
        <v>0</v>
      </c>
      <c r="N57" s="1087">
        <f>SUM(C57:M57)</f>
        <v>0</v>
      </c>
      <c r="O57" s="1064">
        <v>0</v>
      </c>
      <c r="P57" s="1079">
        <f t="shared" ref="P57:P58" si="22">N57+O57</f>
        <v>0</v>
      </c>
    </row>
    <row r="58" spans="1:16" ht="13.5" thickBot="1">
      <c r="A58" s="134" t="s">
        <v>304</v>
      </c>
      <c r="B58" s="190" t="s">
        <v>305</v>
      </c>
      <c r="C58" s="2384">
        <v>0</v>
      </c>
      <c r="D58" s="2401">
        <v>0</v>
      </c>
      <c r="E58" s="2420">
        <v>0</v>
      </c>
      <c r="F58" s="1057">
        <v>0</v>
      </c>
      <c r="G58" s="2384">
        <v>0</v>
      </c>
      <c r="H58" s="2401">
        <v>0</v>
      </c>
      <c r="I58" s="2401">
        <v>0</v>
      </c>
      <c r="J58" s="1057">
        <v>0</v>
      </c>
      <c r="K58" s="2404">
        <f>'FS-SFY BGrant Break-Out C-3a.1'!K58</f>
        <v>0</v>
      </c>
      <c r="L58" s="2401">
        <v>0</v>
      </c>
      <c r="M58" s="1057">
        <v>0</v>
      </c>
      <c r="N58" s="1087">
        <f>SUM(C58:M58)</f>
        <v>0</v>
      </c>
      <c r="O58" s="1064">
        <v>0</v>
      </c>
      <c r="P58" s="1079">
        <f t="shared" si="22"/>
        <v>0</v>
      </c>
    </row>
    <row r="59" spans="1:16" ht="13.5" thickBot="1">
      <c r="A59" s="353">
        <v>60799</v>
      </c>
      <c r="B59" s="345" t="s">
        <v>438</v>
      </c>
      <c r="C59" s="2385">
        <f t="shared" ref="C59:P59" si="23">SUM(C57:C58)</f>
        <v>0</v>
      </c>
      <c r="D59" s="2402">
        <f t="shared" si="23"/>
        <v>0</v>
      </c>
      <c r="E59" s="2421">
        <f t="shared" si="23"/>
        <v>0</v>
      </c>
      <c r="F59" s="1097">
        <f t="shared" si="23"/>
        <v>0</v>
      </c>
      <c r="G59" s="2385">
        <f t="shared" si="23"/>
        <v>0</v>
      </c>
      <c r="H59" s="2402">
        <f t="shared" si="23"/>
        <v>0</v>
      </c>
      <c r="I59" s="2402">
        <f t="shared" si="23"/>
        <v>0</v>
      </c>
      <c r="J59" s="1097">
        <f t="shared" si="23"/>
        <v>0</v>
      </c>
      <c r="K59" s="2402">
        <f t="shared" si="23"/>
        <v>0</v>
      </c>
      <c r="L59" s="2402">
        <f t="shared" si="23"/>
        <v>0</v>
      </c>
      <c r="M59" s="1097">
        <f t="shared" si="23"/>
        <v>0</v>
      </c>
      <c r="N59" s="1088">
        <f t="shared" si="23"/>
        <v>0</v>
      </c>
      <c r="O59" s="1080">
        <f t="shared" si="23"/>
        <v>0</v>
      </c>
      <c r="P59" s="1080">
        <f t="shared" si="23"/>
        <v>0</v>
      </c>
    </row>
    <row r="60" spans="1:16" ht="12.95">
      <c r="A60" s="134"/>
      <c r="B60" s="513" t="s">
        <v>307</v>
      </c>
      <c r="C60" s="2386"/>
      <c r="D60" s="2403"/>
      <c r="E60" s="2422"/>
      <c r="F60" s="1061"/>
      <c r="G60" s="2386"/>
      <c r="H60" s="2403"/>
      <c r="I60" s="2403"/>
      <c r="J60" s="1061"/>
      <c r="K60" s="2403"/>
      <c r="L60" s="2403"/>
      <c r="M60" s="1061"/>
      <c r="N60" s="1089"/>
      <c r="O60" s="1062"/>
      <c r="P60" s="1081"/>
    </row>
    <row r="61" spans="1:16" ht="12.95">
      <c r="A61" s="134" t="s">
        <v>308</v>
      </c>
      <c r="B61" s="190" t="s">
        <v>309</v>
      </c>
      <c r="C61" s="2384">
        <v>0</v>
      </c>
      <c r="D61" s="2401">
        <v>0</v>
      </c>
      <c r="E61" s="2420">
        <v>0</v>
      </c>
      <c r="F61" s="1057">
        <v>0</v>
      </c>
      <c r="G61" s="2384">
        <v>0</v>
      </c>
      <c r="H61" s="2401">
        <v>0</v>
      </c>
      <c r="I61" s="2401">
        <v>0</v>
      </c>
      <c r="J61" s="1057">
        <v>0</v>
      </c>
      <c r="K61" s="2404">
        <f>'FS-SFY BGrant Break-Out C-3a.1'!K61</f>
        <v>0</v>
      </c>
      <c r="L61" s="2401">
        <v>0</v>
      </c>
      <c r="M61" s="1057">
        <v>0</v>
      </c>
      <c r="N61" s="1087">
        <f>SUM(C61:M61)</f>
        <v>0</v>
      </c>
      <c r="O61" s="1064">
        <v>0</v>
      </c>
      <c r="P61" s="1079">
        <f t="shared" ref="P61:P63" si="24">N61+O61</f>
        <v>0</v>
      </c>
    </row>
    <row r="62" spans="1:16" ht="12.95">
      <c r="A62" s="134" t="s">
        <v>310</v>
      </c>
      <c r="B62" s="190" t="s">
        <v>311</v>
      </c>
      <c r="C62" s="2384">
        <v>0</v>
      </c>
      <c r="D62" s="2401">
        <v>0</v>
      </c>
      <c r="E62" s="2420">
        <v>0</v>
      </c>
      <c r="F62" s="1057">
        <v>0</v>
      </c>
      <c r="G62" s="2384">
        <v>0</v>
      </c>
      <c r="H62" s="2401">
        <v>0</v>
      </c>
      <c r="I62" s="2401">
        <v>0</v>
      </c>
      <c r="J62" s="1057">
        <v>0</v>
      </c>
      <c r="K62" s="2404">
        <f>'FS-SFY BGrant Break-Out C-3a.1'!K62</f>
        <v>0</v>
      </c>
      <c r="L62" s="2401">
        <v>0</v>
      </c>
      <c r="M62" s="1057">
        <v>0</v>
      </c>
      <c r="N62" s="1087">
        <f>SUM(C62:M62)</f>
        <v>0</v>
      </c>
      <c r="O62" s="1064">
        <v>0</v>
      </c>
      <c r="P62" s="1079">
        <f t="shared" si="24"/>
        <v>0</v>
      </c>
    </row>
    <row r="63" spans="1:16" ht="13.5" thickBot="1">
      <c r="A63" s="134" t="s">
        <v>312</v>
      </c>
      <c r="B63" s="190" t="s">
        <v>313</v>
      </c>
      <c r="C63" s="2384">
        <v>0</v>
      </c>
      <c r="D63" s="2401">
        <v>0</v>
      </c>
      <c r="E63" s="2420">
        <v>0</v>
      </c>
      <c r="F63" s="1057">
        <v>0</v>
      </c>
      <c r="G63" s="2384">
        <v>0</v>
      </c>
      <c r="H63" s="2401">
        <v>0</v>
      </c>
      <c r="I63" s="2401">
        <v>0</v>
      </c>
      <c r="J63" s="1057">
        <v>0</v>
      </c>
      <c r="K63" s="2404">
        <f>'FS-SFY BGrant Break-Out C-3a.1'!K63</f>
        <v>0</v>
      </c>
      <c r="L63" s="2401">
        <v>0</v>
      </c>
      <c r="M63" s="1057">
        <v>0</v>
      </c>
      <c r="N63" s="1087">
        <f>SUM(C63:M63)</f>
        <v>0</v>
      </c>
      <c r="O63" s="1064">
        <v>0</v>
      </c>
      <c r="P63" s="1079">
        <f t="shared" si="24"/>
        <v>0</v>
      </c>
    </row>
    <row r="64" spans="1:16" ht="13.5" thickBot="1">
      <c r="A64" s="353">
        <v>60899</v>
      </c>
      <c r="B64" s="345" t="s">
        <v>314</v>
      </c>
      <c r="C64" s="2385">
        <f t="shared" ref="C64:P64" si="25">SUM(C61:C63)</f>
        <v>0</v>
      </c>
      <c r="D64" s="2402">
        <f t="shared" si="25"/>
        <v>0</v>
      </c>
      <c r="E64" s="2421">
        <f t="shared" si="25"/>
        <v>0</v>
      </c>
      <c r="F64" s="1097">
        <f t="shared" si="25"/>
        <v>0</v>
      </c>
      <c r="G64" s="2385">
        <f t="shared" si="25"/>
        <v>0</v>
      </c>
      <c r="H64" s="2402">
        <f t="shared" si="25"/>
        <v>0</v>
      </c>
      <c r="I64" s="2402">
        <f>SUM(I61:I63)</f>
        <v>0</v>
      </c>
      <c r="J64" s="1097">
        <f t="shared" si="25"/>
        <v>0</v>
      </c>
      <c r="K64" s="2402">
        <f t="shared" si="25"/>
        <v>0</v>
      </c>
      <c r="L64" s="2402">
        <f t="shared" si="25"/>
        <v>0</v>
      </c>
      <c r="M64" s="1097">
        <f t="shared" si="25"/>
        <v>0</v>
      </c>
      <c r="N64" s="1088">
        <f t="shared" si="25"/>
        <v>0</v>
      </c>
      <c r="O64" s="1080">
        <f t="shared" si="25"/>
        <v>0</v>
      </c>
      <c r="P64" s="1080">
        <f t="shared" si="25"/>
        <v>0</v>
      </c>
    </row>
    <row r="65" spans="1:16" ht="12.95">
      <c r="A65" s="134"/>
      <c r="B65" s="513" t="s">
        <v>439</v>
      </c>
      <c r="C65" s="2386"/>
      <c r="D65" s="2403"/>
      <c r="E65" s="2422"/>
      <c r="F65" s="1061"/>
      <c r="G65" s="2386"/>
      <c r="H65" s="2403"/>
      <c r="I65" s="2403"/>
      <c r="J65" s="1061"/>
      <c r="K65" s="2403"/>
      <c r="L65" s="2403"/>
      <c r="M65" s="1061"/>
      <c r="N65" s="1089"/>
      <c r="O65" s="1062"/>
      <c r="P65" s="1081"/>
    </row>
    <row r="66" spans="1:16" ht="13.5" thickBot="1">
      <c r="A66" s="134" t="s">
        <v>440</v>
      </c>
      <c r="B66" s="190" t="s">
        <v>441</v>
      </c>
      <c r="C66" s="2384">
        <v>0</v>
      </c>
      <c r="D66" s="2401">
        <v>0</v>
      </c>
      <c r="E66" s="2420">
        <v>0</v>
      </c>
      <c r="F66" s="1057">
        <v>0</v>
      </c>
      <c r="G66" s="2384">
        <v>0</v>
      </c>
      <c r="H66" s="2401">
        <v>0</v>
      </c>
      <c r="I66" s="2401">
        <v>0</v>
      </c>
      <c r="J66" s="1057">
        <v>0</v>
      </c>
      <c r="K66" s="2404">
        <f>'FS-SFY BGrant Break-Out C-3a.1'!K66</f>
        <v>0</v>
      </c>
      <c r="L66" s="2401">
        <v>0</v>
      </c>
      <c r="M66" s="1057">
        <v>0</v>
      </c>
      <c r="N66" s="1087">
        <f>SUM(C66:M66)</f>
        <v>0</v>
      </c>
      <c r="O66" s="1064">
        <v>0</v>
      </c>
      <c r="P66" s="1079">
        <f t="shared" ref="P66" si="26">N66+O66</f>
        <v>0</v>
      </c>
    </row>
    <row r="67" spans="1:16" ht="13.5" thickBot="1">
      <c r="A67" s="353">
        <v>60999</v>
      </c>
      <c r="B67" s="345" t="s">
        <v>442</v>
      </c>
      <c r="C67" s="2385">
        <f t="shared" ref="C67:P67" si="27">SUM(C66:C66)</f>
        <v>0</v>
      </c>
      <c r="D67" s="2402">
        <f t="shared" si="27"/>
        <v>0</v>
      </c>
      <c r="E67" s="2421">
        <f t="shared" si="27"/>
        <v>0</v>
      </c>
      <c r="F67" s="1097">
        <f t="shared" si="27"/>
        <v>0</v>
      </c>
      <c r="G67" s="2385">
        <f t="shared" si="27"/>
        <v>0</v>
      </c>
      <c r="H67" s="2402">
        <f t="shared" si="27"/>
        <v>0</v>
      </c>
      <c r="I67" s="2402">
        <f t="shared" si="27"/>
        <v>0</v>
      </c>
      <c r="J67" s="1097">
        <f t="shared" si="27"/>
        <v>0</v>
      </c>
      <c r="K67" s="2402">
        <f t="shared" si="27"/>
        <v>0</v>
      </c>
      <c r="L67" s="2402">
        <f t="shared" si="27"/>
        <v>0</v>
      </c>
      <c r="M67" s="1097">
        <f t="shared" si="27"/>
        <v>0</v>
      </c>
      <c r="N67" s="1088">
        <f t="shared" si="27"/>
        <v>0</v>
      </c>
      <c r="O67" s="1080">
        <f t="shared" si="27"/>
        <v>0</v>
      </c>
      <c r="P67" s="1080">
        <f t="shared" si="27"/>
        <v>0</v>
      </c>
    </row>
    <row r="68" spans="1:16" ht="12.95">
      <c r="A68" s="134"/>
      <c r="B68" s="513" t="s">
        <v>443</v>
      </c>
      <c r="C68" s="2386"/>
      <c r="D68" s="2403"/>
      <c r="E68" s="2422"/>
      <c r="F68" s="1061"/>
      <c r="G68" s="2386"/>
      <c r="H68" s="2403"/>
      <c r="I68" s="2403"/>
      <c r="J68" s="1061"/>
      <c r="K68" s="2403"/>
      <c r="L68" s="2403"/>
      <c r="M68" s="1061"/>
      <c r="N68" s="1089"/>
      <c r="O68" s="1062"/>
      <c r="P68" s="1081"/>
    </row>
    <row r="69" spans="1:16" ht="13.5" thickBot="1">
      <c r="A69" s="134" t="s">
        <v>315</v>
      </c>
      <c r="B69" s="190" t="s">
        <v>444</v>
      </c>
      <c r="C69" s="2384">
        <v>0</v>
      </c>
      <c r="D69" s="2401">
        <v>0</v>
      </c>
      <c r="E69" s="2420">
        <v>0</v>
      </c>
      <c r="F69" s="1057">
        <v>0</v>
      </c>
      <c r="G69" s="2384">
        <v>0</v>
      </c>
      <c r="H69" s="2401">
        <v>0</v>
      </c>
      <c r="I69" s="2401">
        <v>0</v>
      </c>
      <c r="J69" s="1057">
        <v>0</v>
      </c>
      <c r="K69" s="2404">
        <f>'FS-SFY BGrant Break-Out C-3a.1'!K69</f>
        <v>0</v>
      </c>
      <c r="L69" s="2401">
        <v>0</v>
      </c>
      <c r="M69" s="1057">
        <v>0</v>
      </c>
      <c r="N69" s="1087">
        <f>SUM(C69:M69)</f>
        <v>0</v>
      </c>
      <c r="O69" s="1064">
        <v>0</v>
      </c>
      <c r="P69" s="1079">
        <f t="shared" ref="P69:P75" si="28">N69+O69</f>
        <v>0</v>
      </c>
    </row>
    <row r="70" spans="1:16" ht="13.5" thickBot="1">
      <c r="A70" s="353">
        <v>61099</v>
      </c>
      <c r="B70" s="345" t="s">
        <v>317</v>
      </c>
      <c r="C70" s="2385">
        <f t="shared" ref="C70:P70" si="29">SUM(C69:C69)</f>
        <v>0</v>
      </c>
      <c r="D70" s="2402">
        <f t="shared" si="29"/>
        <v>0</v>
      </c>
      <c r="E70" s="2421">
        <f t="shared" si="29"/>
        <v>0</v>
      </c>
      <c r="F70" s="1097">
        <f t="shared" si="29"/>
        <v>0</v>
      </c>
      <c r="G70" s="2385">
        <f t="shared" si="29"/>
        <v>0</v>
      </c>
      <c r="H70" s="2402">
        <f t="shared" si="29"/>
        <v>0</v>
      </c>
      <c r="I70" s="2402">
        <f t="shared" si="29"/>
        <v>0</v>
      </c>
      <c r="J70" s="1097">
        <f t="shared" si="29"/>
        <v>0</v>
      </c>
      <c r="K70" s="2402">
        <f t="shared" si="29"/>
        <v>0</v>
      </c>
      <c r="L70" s="2402">
        <f t="shared" si="29"/>
        <v>0</v>
      </c>
      <c r="M70" s="1097">
        <f t="shared" si="29"/>
        <v>0</v>
      </c>
      <c r="N70" s="1088">
        <f t="shared" si="29"/>
        <v>0</v>
      </c>
      <c r="O70" s="1080">
        <f t="shared" si="29"/>
        <v>0</v>
      </c>
      <c r="P70" s="1080">
        <f t="shared" si="29"/>
        <v>0</v>
      </c>
    </row>
    <row r="71" spans="1:16" ht="12.95">
      <c r="A71" s="134" t="s">
        <v>318</v>
      </c>
      <c r="B71" s="190" t="s">
        <v>319</v>
      </c>
      <c r="C71" s="2388">
        <v>0</v>
      </c>
      <c r="D71" s="2406">
        <v>0</v>
      </c>
      <c r="E71" s="2424">
        <v>0</v>
      </c>
      <c r="F71" s="1072">
        <v>0</v>
      </c>
      <c r="G71" s="2388">
        <v>0</v>
      </c>
      <c r="H71" s="2406">
        <v>0</v>
      </c>
      <c r="I71" s="2406">
        <v>0</v>
      </c>
      <c r="J71" s="1072">
        <v>0</v>
      </c>
      <c r="K71" s="2404">
        <f>'FS-SFY BGrant Break-Out C-3a.1'!K71</f>
        <v>0</v>
      </c>
      <c r="L71" s="2406">
        <v>0</v>
      </c>
      <c r="M71" s="1072">
        <v>0</v>
      </c>
      <c r="N71" s="1087">
        <f>SUM(C71:M71)</f>
        <v>0</v>
      </c>
      <c r="O71" s="1064">
        <v>0</v>
      </c>
      <c r="P71" s="1079">
        <f t="shared" si="28"/>
        <v>0</v>
      </c>
    </row>
    <row r="72" spans="1:16" ht="12.95">
      <c r="A72" s="134" t="s">
        <v>320</v>
      </c>
      <c r="B72" s="190" t="s">
        <v>946</v>
      </c>
      <c r="C72" s="2384">
        <v>0</v>
      </c>
      <c r="D72" s="2401">
        <v>0</v>
      </c>
      <c r="E72" s="2420">
        <v>0</v>
      </c>
      <c r="F72" s="1057">
        <v>0</v>
      </c>
      <c r="G72" s="2384">
        <v>0</v>
      </c>
      <c r="H72" s="2401">
        <v>0</v>
      </c>
      <c r="I72" s="2401">
        <v>0</v>
      </c>
      <c r="J72" s="1057">
        <v>0</v>
      </c>
      <c r="K72" s="2404">
        <f>'FS-SFY BGrant Break-Out C-3a.1'!K72</f>
        <v>0</v>
      </c>
      <c r="L72" s="2401">
        <v>0</v>
      </c>
      <c r="M72" s="1057">
        <v>0</v>
      </c>
      <c r="N72" s="1087">
        <f>SUM(C72:M72)</f>
        <v>0</v>
      </c>
      <c r="O72" s="1064">
        <v>0</v>
      </c>
      <c r="P72" s="1079">
        <f t="shared" si="28"/>
        <v>0</v>
      </c>
    </row>
    <row r="73" spans="1:16" ht="13.5" thickBot="1">
      <c r="A73" s="134" t="s">
        <v>322</v>
      </c>
      <c r="B73" s="190" t="s">
        <v>323</v>
      </c>
      <c r="C73" s="2384">
        <v>0</v>
      </c>
      <c r="D73" s="2401">
        <v>0</v>
      </c>
      <c r="E73" s="2420">
        <v>0</v>
      </c>
      <c r="F73" s="1057">
        <v>0</v>
      </c>
      <c r="G73" s="2384">
        <v>0</v>
      </c>
      <c r="H73" s="2401">
        <v>0</v>
      </c>
      <c r="I73" s="2401">
        <v>0</v>
      </c>
      <c r="J73" s="1057">
        <v>0</v>
      </c>
      <c r="K73" s="2404">
        <f>'FS-SFY BGrant Break-Out C-3a.1'!K73</f>
        <v>0</v>
      </c>
      <c r="L73" s="2401">
        <v>0</v>
      </c>
      <c r="M73" s="1057">
        <v>0</v>
      </c>
      <c r="N73" s="1087">
        <f>SUM(C73:M73)</f>
        <v>0</v>
      </c>
      <c r="O73" s="1064">
        <v>0</v>
      </c>
      <c r="P73" s="1079">
        <f t="shared" si="28"/>
        <v>0</v>
      </c>
    </row>
    <row r="74" spans="1:16" ht="13.5" thickBot="1">
      <c r="A74" s="353">
        <v>61299</v>
      </c>
      <c r="B74" s="345" t="s">
        <v>446</v>
      </c>
      <c r="C74" s="2385">
        <f t="shared" ref="C74:P74" si="30">SUM(C21+C27+C33+C44+C49+C55+C59+C64+C67+C70+C71+C72+C73)</f>
        <v>0</v>
      </c>
      <c r="D74" s="2402">
        <f t="shared" si="30"/>
        <v>0</v>
      </c>
      <c r="E74" s="2421">
        <f t="shared" si="30"/>
        <v>0</v>
      </c>
      <c r="F74" s="1097">
        <f t="shared" si="30"/>
        <v>0</v>
      </c>
      <c r="G74" s="2385">
        <f t="shared" si="30"/>
        <v>0</v>
      </c>
      <c r="H74" s="2402">
        <f t="shared" si="30"/>
        <v>0</v>
      </c>
      <c r="I74" s="2402">
        <f t="shared" si="30"/>
        <v>0</v>
      </c>
      <c r="J74" s="1097">
        <f t="shared" si="30"/>
        <v>0</v>
      </c>
      <c r="K74" s="2402">
        <f t="shared" si="30"/>
        <v>0</v>
      </c>
      <c r="L74" s="2402">
        <f t="shared" si="30"/>
        <v>0</v>
      </c>
      <c r="M74" s="1097">
        <f t="shared" si="30"/>
        <v>0</v>
      </c>
      <c r="N74" s="1088">
        <f t="shared" si="30"/>
        <v>0</v>
      </c>
      <c r="O74" s="1080">
        <f t="shared" si="30"/>
        <v>0</v>
      </c>
      <c r="P74" s="1080">
        <f t="shared" si="30"/>
        <v>0</v>
      </c>
    </row>
    <row r="75" spans="1:16" ht="13.5" thickBot="1">
      <c r="A75" s="134" t="s">
        <v>447</v>
      </c>
      <c r="B75" s="190" t="s">
        <v>837</v>
      </c>
      <c r="C75" s="2384">
        <v>0</v>
      </c>
      <c r="D75" s="2401">
        <v>0</v>
      </c>
      <c r="E75" s="2420">
        <v>0</v>
      </c>
      <c r="F75" s="1057">
        <v>0</v>
      </c>
      <c r="G75" s="2384">
        <v>0</v>
      </c>
      <c r="H75" s="2401">
        <v>0</v>
      </c>
      <c r="I75" s="2401">
        <v>0</v>
      </c>
      <c r="J75" s="1057">
        <v>0</v>
      </c>
      <c r="K75" s="2404">
        <f>'FS-SFY BGrant Break-Out C-3a.1'!K75</f>
        <v>0</v>
      </c>
      <c r="L75" s="2401">
        <v>0</v>
      </c>
      <c r="M75" s="1057">
        <v>0</v>
      </c>
      <c r="N75" s="1087">
        <f>SUM(C75:M75)</f>
        <v>0</v>
      </c>
      <c r="O75" s="1058">
        <v>0</v>
      </c>
      <c r="P75" s="1079">
        <f t="shared" si="28"/>
        <v>0</v>
      </c>
    </row>
    <row r="76" spans="1:16" ht="13.5" thickBot="1">
      <c r="A76" s="353">
        <v>69998</v>
      </c>
      <c r="B76" s="361" t="s">
        <v>449</v>
      </c>
      <c r="C76" s="2392">
        <f t="shared" ref="C76:P76" si="31">SUM(C74+C75)</f>
        <v>0</v>
      </c>
      <c r="D76" s="2407">
        <f t="shared" si="31"/>
        <v>0</v>
      </c>
      <c r="E76" s="2425">
        <f t="shared" si="31"/>
        <v>0</v>
      </c>
      <c r="F76" s="1104">
        <f t="shared" si="31"/>
        <v>0</v>
      </c>
      <c r="G76" s="2392">
        <f t="shared" ref="G76:J76" si="32">SUM(G74+G75)</f>
        <v>0</v>
      </c>
      <c r="H76" s="2407">
        <f t="shared" si="32"/>
        <v>0</v>
      </c>
      <c r="I76" s="2407">
        <f>SUM(I74+I75)</f>
        <v>0</v>
      </c>
      <c r="J76" s="1104">
        <f t="shared" si="32"/>
        <v>0</v>
      </c>
      <c r="K76" s="2407">
        <f t="shared" si="31"/>
        <v>0</v>
      </c>
      <c r="L76" s="2407">
        <f t="shared" si="31"/>
        <v>0</v>
      </c>
      <c r="M76" s="1104">
        <f t="shared" si="31"/>
        <v>0</v>
      </c>
      <c r="N76" s="1102">
        <f t="shared" si="31"/>
        <v>0</v>
      </c>
      <c r="O76" s="1103">
        <f t="shared" si="31"/>
        <v>0</v>
      </c>
      <c r="P76" s="1103">
        <f t="shared" si="31"/>
        <v>0</v>
      </c>
    </row>
    <row r="77" spans="1:16" ht="12.95">
      <c r="A77" s="328"/>
      <c r="B77" s="513" t="s">
        <v>326</v>
      </c>
      <c r="C77" s="2393"/>
      <c r="D77" s="2408"/>
      <c r="E77" s="2426"/>
      <c r="F77" s="1073"/>
      <c r="G77" s="2393"/>
      <c r="H77" s="2408"/>
      <c r="I77" s="2408"/>
      <c r="J77" s="1073"/>
      <c r="K77" s="2408"/>
      <c r="L77" s="2408"/>
      <c r="M77" s="1073"/>
      <c r="N77" s="1090"/>
      <c r="O77" s="1074"/>
      <c r="P77" s="1082"/>
    </row>
    <row r="78" spans="1:16" ht="12.95">
      <c r="A78" s="134" t="s">
        <v>327</v>
      </c>
      <c r="B78" s="190" t="s">
        <v>328</v>
      </c>
      <c r="C78" s="2384">
        <v>0</v>
      </c>
      <c r="D78" s="2401">
        <v>0</v>
      </c>
      <c r="E78" s="2420">
        <v>0</v>
      </c>
      <c r="F78" s="1057">
        <v>0</v>
      </c>
      <c r="G78" s="2384">
        <v>0</v>
      </c>
      <c r="H78" s="2401">
        <v>0</v>
      </c>
      <c r="I78" s="2401">
        <v>0</v>
      </c>
      <c r="J78" s="1057">
        <v>0</v>
      </c>
      <c r="K78" s="2404">
        <f>'FS-SFY BGrant Break-Out C-3a.1'!K78</f>
        <v>0</v>
      </c>
      <c r="L78" s="2401">
        <v>0</v>
      </c>
      <c r="M78" s="1057">
        <v>0</v>
      </c>
      <c r="N78" s="1087">
        <f>SUM(C78:M78)</f>
        <v>0</v>
      </c>
      <c r="O78" s="1064">
        <v>0</v>
      </c>
      <c r="P78" s="1079">
        <f t="shared" ref="P78:P82" si="33">N78+O78</f>
        <v>0</v>
      </c>
    </row>
    <row r="79" spans="1:16" ht="12.95">
      <c r="A79" s="134" t="s">
        <v>329</v>
      </c>
      <c r="B79" s="190" t="s">
        <v>330</v>
      </c>
      <c r="C79" s="2384">
        <v>0</v>
      </c>
      <c r="D79" s="2401">
        <v>0</v>
      </c>
      <c r="E79" s="2420">
        <v>0</v>
      </c>
      <c r="F79" s="1057">
        <v>0</v>
      </c>
      <c r="G79" s="2384">
        <v>0</v>
      </c>
      <c r="H79" s="2401">
        <v>0</v>
      </c>
      <c r="I79" s="2401">
        <v>0</v>
      </c>
      <c r="J79" s="1057">
        <v>0</v>
      </c>
      <c r="K79" s="2404">
        <f>'FS-SFY BGrant Break-Out C-3a.1'!K79</f>
        <v>0</v>
      </c>
      <c r="L79" s="2401">
        <v>0</v>
      </c>
      <c r="M79" s="1057">
        <v>0</v>
      </c>
      <c r="N79" s="1087">
        <f>SUM(C79:M79)</f>
        <v>0</v>
      </c>
      <c r="O79" s="1064">
        <v>0</v>
      </c>
      <c r="P79" s="1079">
        <f t="shared" si="33"/>
        <v>0</v>
      </c>
    </row>
    <row r="80" spans="1:16" ht="12.95">
      <c r="A80" s="134" t="s">
        <v>331</v>
      </c>
      <c r="B80" s="190" t="s">
        <v>450</v>
      </c>
      <c r="C80" s="2384">
        <v>0</v>
      </c>
      <c r="D80" s="2401">
        <v>0</v>
      </c>
      <c r="E80" s="2420">
        <v>0</v>
      </c>
      <c r="F80" s="1057">
        <v>0</v>
      </c>
      <c r="G80" s="2384">
        <v>0</v>
      </c>
      <c r="H80" s="2401">
        <v>0</v>
      </c>
      <c r="I80" s="2401">
        <v>0</v>
      </c>
      <c r="J80" s="1057">
        <v>0</v>
      </c>
      <c r="K80" s="2404">
        <f>'FS-SFY BGrant Break-Out C-3a.1'!K80</f>
        <v>0</v>
      </c>
      <c r="L80" s="2401">
        <v>0</v>
      </c>
      <c r="M80" s="1057">
        <v>0</v>
      </c>
      <c r="N80" s="1087">
        <f>SUM(C80:M80)</f>
        <v>0</v>
      </c>
      <c r="O80" s="1064">
        <v>0</v>
      </c>
      <c r="P80" s="1079">
        <f t="shared" si="33"/>
        <v>0</v>
      </c>
    </row>
    <row r="81" spans="1:16" ht="12.95">
      <c r="A81" s="134" t="s">
        <v>333</v>
      </c>
      <c r="B81" s="190" t="s">
        <v>334</v>
      </c>
      <c r="C81" s="2384">
        <v>0</v>
      </c>
      <c r="D81" s="2401">
        <v>0</v>
      </c>
      <c r="E81" s="2420">
        <v>0</v>
      </c>
      <c r="F81" s="1057">
        <v>0</v>
      </c>
      <c r="G81" s="2384">
        <v>0</v>
      </c>
      <c r="H81" s="2401">
        <v>0</v>
      </c>
      <c r="I81" s="2401">
        <v>0</v>
      </c>
      <c r="J81" s="1057">
        <v>0</v>
      </c>
      <c r="K81" s="2404">
        <f>'FS-SFY BGrant Break-Out C-3a.1'!K81</f>
        <v>0</v>
      </c>
      <c r="L81" s="2401">
        <v>0</v>
      </c>
      <c r="M81" s="1057">
        <v>0</v>
      </c>
      <c r="N81" s="1087">
        <f>SUM(C81:M81)</f>
        <v>0</v>
      </c>
      <c r="O81" s="1064">
        <v>0</v>
      </c>
      <c r="P81" s="1079">
        <f t="shared" si="33"/>
        <v>0</v>
      </c>
    </row>
    <row r="82" spans="1:16" ht="13.5" thickBot="1">
      <c r="A82" s="134" t="s">
        <v>335</v>
      </c>
      <c r="B82" s="190" t="s">
        <v>336</v>
      </c>
      <c r="C82" s="2384">
        <v>0</v>
      </c>
      <c r="D82" s="2401">
        <v>0</v>
      </c>
      <c r="E82" s="2420">
        <v>0</v>
      </c>
      <c r="F82" s="1057">
        <v>0</v>
      </c>
      <c r="G82" s="2384">
        <v>0</v>
      </c>
      <c r="H82" s="2401">
        <v>0</v>
      </c>
      <c r="I82" s="2401">
        <v>0</v>
      </c>
      <c r="J82" s="1057">
        <v>0</v>
      </c>
      <c r="K82" s="2404">
        <f>'FS-SFY BGrant Break-Out C-3a.1'!K82</f>
        <v>0</v>
      </c>
      <c r="L82" s="2401">
        <v>0</v>
      </c>
      <c r="M82" s="1057">
        <v>0</v>
      </c>
      <c r="N82" s="1087">
        <f>SUM(C82:M82)</f>
        <v>0</v>
      </c>
      <c r="O82" s="1064">
        <v>0</v>
      </c>
      <c r="P82" s="1079">
        <f t="shared" si="33"/>
        <v>0</v>
      </c>
    </row>
    <row r="83" spans="1:16" ht="13.5" thickBot="1">
      <c r="A83" s="353">
        <v>85999</v>
      </c>
      <c r="B83" s="345" t="s">
        <v>898</v>
      </c>
      <c r="C83" s="2385">
        <f>SUM(C76+C78+C79+C80+C81+C82)</f>
        <v>0</v>
      </c>
      <c r="D83" s="2402">
        <f t="shared" ref="D83:G83" si="34">SUM(D76+D78+D79+D80+D81+D82)</f>
        <v>0</v>
      </c>
      <c r="E83" s="2421">
        <f t="shared" si="34"/>
        <v>0</v>
      </c>
      <c r="F83" s="1097">
        <f t="shared" si="34"/>
        <v>0</v>
      </c>
      <c r="G83" s="2385">
        <f t="shared" si="34"/>
        <v>0</v>
      </c>
      <c r="H83" s="2402">
        <f t="shared" ref="H83" si="35">SUM(H76+H78+H79+H80+H81+H82)</f>
        <v>0</v>
      </c>
      <c r="I83" s="2402">
        <f t="shared" ref="I83" si="36">SUM(I76+I78+I79+I80+I81+I82)</f>
        <v>0</v>
      </c>
      <c r="J83" s="1097">
        <f t="shared" ref="J83:K83" si="37">SUM(J76+J78+J79+J80+J81+J82)</f>
        <v>0</v>
      </c>
      <c r="K83" s="2402">
        <f t="shared" si="37"/>
        <v>0</v>
      </c>
      <c r="L83" s="2402">
        <f t="shared" ref="L83" si="38">SUM(L76+L78+L79+L80+L81+L82)</f>
        <v>0</v>
      </c>
      <c r="M83" s="1097">
        <f t="shared" ref="M83:P83" si="39">SUM(M76+M78+M79+M80+M81+M82)</f>
        <v>0</v>
      </c>
      <c r="N83" s="1088">
        <f>SUM(N76+N78+N79+N80+N81+N82)</f>
        <v>0</v>
      </c>
      <c r="O83" s="1080">
        <f t="shared" si="39"/>
        <v>0</v>
      </c>
      <c r="P83" s="1080">
        <f t="shared" si="39"/>
        <v>0</v>
      </c>
    </row>
    <row r="84" spans="1:16" ht="12.95">
      <c r="A84" s="328"/>
      <c r="B84" s="513"/>
      <c r="C84" s="2389"/>
      <c r="D84" s="2409"/>
      <c r="E84" s="2427"/>
      <c r="F84" s="1077"/>
      <c r="G84" s="2389"/>
      <c r="H84" s="2409"/>
      <c r="I84" s="2409"/>
      <c r="J84" s="1077"/>
      <c r="K84" s="2409"/>
      <c r="L84" s="2409"/>
      <c r="M84" s="1077"/>
      <c r="N84" s="1091"/>
      <c r="O84" s="1078"/>
      <c r="P84" s="1083"/>
    </row>
    <row r="85" spans="1:16" ht="12.95">
      <c r="A85" s="343"/>
      <c r="B85" s="513" t="s">
        <v>899</v>
      </c>
      <c r="C85" s="2386"/>
      <c r="D85" s="2403"/>
      <c r="E85" s="2422"/>
      <c r="F85" s="1061"/>
      <c r="G85" s="2386"/>
      <c r="H85" s="2403"/>
      <c r="I85" s="2403"/>
      <c r="J85" s="1061"/>
      <c r="K85" s="2403"/>
      <c r="L85" s="2403"/>
      <c r="M85" s="1061"/>
      <c r="N85" s="1089"/>
      <c r="O85" s="1062"/>
      <c r="P85" s="1081"/>
    </row>
    <row r="86" spans="1:16" ht="12.95">
      <c r="A86" s="134" t="s">
        <v>339</v>
      </c>
      <c r="B86" s="190" t="s">
        <v>340</v>
      </c>
      <c r="C86" s="2384">
        <v>0</v>
      </c>
      <c r="D86" s="2401">
        <v>0</v>
      </c>
      <c r="E86" s="2420">
        <v>0</v>
      </c>
      <c r="F86" s="1057">
        <v>0</v>
      </c>
      <c r="G86" s="2384">
        <v>0</v>
      </c>
      <c r="H86" s="2401">
        <v>0</v>
      </c>
      <c r="I86" s="2401">
        <v>0</v>
      </c>
      <c r="J86" s="1057">
        <v>0</v>
      </c>
      <c r="K86" s="2404">
        <f>'FS-SFY BGrant Break-Out C-3a.1'!K86</f>
        <v>0</v>
      </c>
      <c r="L86" s="2401">
        <v>0</v>
      </c>
      <c r="M86" s="1057">
        <v>0</v>
      </c>
      <c r="N86" s="1087">
        <f t="shared" ref="N86:N105" si="40">SUM(C86:M86)</f>
        <v>0</v>
      </c>
      <c r="O86" s="1064">
        <v>0</v>
      </c>
      <c r="P86" s="1079">
        <f t="shared" ref="P86:P108" si="41">N86+O86</f>
        <v>0</v>
      </c>
    </row>
    <row r="87" spans="1:16" ht="12.95">
      <c r="A87" s="134" t="s">
        <v>341</v>
      </c>
      <c r="B87" s="190" t="s">
        <v>342</v>
      </c>
      <c r="C87" s="2384">
        <v>0</v>
      </c>
      <c r="D87" s="2401">
        <v>0</v>
      </c>
      <c r="E87" s="2420">
        <v>0</v>
      </c>
      <c r="F87" s="1057">
        <v>0</v>
      </c>
      <c r="G87" s="2384">
        <v>0</v>
      </c>
      <c r="H87" s="2401">
        <v>0</v>
      </c>
      <c r="I87" s="2401">
        <v>0</v>
      </c>
      <c r="J87" s="1057">
        <v>0</v>
      </c>
      <c r="K87" s="2404">
        <f>'FS-SFY BGrant Break-Out C-3a.1'!K87</f>
        <v>0</v>
      </c>
      <c r="L87" s="2401">
        <v>0</v>
      </c>
      <c r="M87" s="1057">
        <v>0</v>
      </c>
      <c r="N87" s="1087">
        <f t="shared" si="40"/>
        <v>0</v>
      </c>
      <c r="O87" s="1064">
        <v>0</v>
      </c>
      <c r="P87" s="1079">
        <f t="shared" si="41"/>
        <v>0</v>
      </c>
    </row>
    <row r="88" spans="1:16" ht="12.95">
      <c r="A88" s="134" t="s">
        <v>343</v>
      </c>
      <c r="B88" s="190" t="s">
        <v>453</v>
      </c>
      <c r="C88" s="2384">
        <v>0</v>
      </c>
      <c r="D88" s="2401">
        <v>0</v>
      </c>
      <c r="E88" s="2420">
        <v>0</v>
      </c>
      <c r="F88" s="1057">
        <v>0</v>
      </c>
      <c r="G88" s="2384">
        <v>0</v>
      </c>
      <c r="H88" s="2401">
        <v>0</v>
      </c>
      <c r="I88" s="2401">
        <v>0</v>
      </c>
      <c r="J88" s="1057">
        <v>0</v>
      </c>
      <c r="K88" s="2404">
        <f>'FS-SFY BGrant Break-Out C-3a.1'!K88</f>
        <v>0</v>
      </c>
      <c r="L88" s="2401">
        <v>0</v>
      </c>
      <c r="M88" s="1057">
        <v>0</v>
      </c>
      <c r="N88" s="1087">
        <f t="shared" si="40"/>
        <v>0</v>
      </c>
      <c r="O88" s="1064">
        <v>0</v>
      </c>
      <c r="P88" s="1079">
        <f t="shared" si="41"/>
        <v>0</v>
      </c>
    </row>
    <row r="89" spans="1:16" ht="12.95">
      <c r="A89" s="134" t="s">
        <v>345</v>
      </c>
      <c r="B89" s="190" t="s">
        <v>346</v>
      </c>
      <c r="C89" s="2384">
        <v>0</v>
      </c>
      <c r="D89" s="2401">
        <v>0</v>
      </c>
      <c r="E89" s="2420">
        <v>0</v>
      </c>
      <c r="F89" s="1057">
        <v>0</v>
      </c>
      <c r="G89" s="2384">
        <v>0</v>
      </c>
      <c r="H89" s="2401">
        <v>0</v>
      </c>
      <c r="I89" s="2401">
        <v>0</v>
      </c>
      <c r="J89" s="1057">
        <v>0</v>
      </c>
      <c r="K89" s="2404">
        <f>'FS-SFY BGrant Break-Out C-3a.1'!K89</f>
        <v>0</v>
      </c>
      <c r="L89" s="2401">
        <v>0</v>
      </c>
      <c r="M89" s="1057">
        <v>0</v>
      </c>
      <c r="N89" s="1087">
        <f t="shared" si="40"/>
        <v>0</v>
      </c>
      <c r="O89" s="1064">
        <v>0</v>
      </c>
      <c r="P89" s="1079">
        <f t="shared" si="41"/>
        <v>0</v>
      </c>
    </row>
    <row r="90" spans="1:16" ht="12.95">
      <c r="A90" s="134" t="s">
        <v>347</v>
      </c>
      <c r="B90" s="190" t="s">
        <v>348</v>
      </c>
      <c r="C90" s="2384">
        <v>0</v>
      </c>
      <c r="D90" s="2401">
        <v>0</v>
      </c>
      <c r="E90" s="2420">
        <v>0</v>
      </c>
      <c r="F90" s="1057">
        <v>0</v>
      </c>
      <c r="G90" s="2384">
        <v>0</v>
      </c>
      <c r="H90" s="2401">
        <v>0</v>
      </c>
      <c r="I90" s="2401">
        <v>0</v>
      </c>
      <c r="J90" s="1057">
        <v>0</v>
      </c>
      <c r="K90" s="2404">
        <f>'FS-SFY BGrant Break-Out C-3a.1'!K90</f>
        <v>0</v>
      </c>
      <c r="L90" s="2401">
        <v>0</v>
      </c>
      <c r="M90" s="1057">
        <v>0</v>
      </c>
      <c r="N90" s="1087">
        <f t="shared" si="40"/>
        <v>0</v>
      </c>
      <c r="O90" s="1064">
        <v>0</v>
      </c>
      <c r="P90" s="1079">
        <f t="shared" si="41"/>
        <v>0</v>
      </c>
    </row>
    <row r="91" spans="1:16" ht="12.95">
      <c r="A91" s="134" t="s">
        <v>349</v>
      </c>
      <c r="B91" s="190" t="s">
        <v>350</v>
      </c>
      <c r="C91" s="2384">
        <v>0</v>
      </c>
      <c r="D91" s="2401">
        <v>0</v>
      </c>
      <c r="E91" s="2420">
        <v>0</v>
      </c>
      <c r="F91" s="1057">
        <v>0</v>
      </c>
      <c r="G91" s="2384">
        <v>0</v>
      </c>
      <c r="H91" s="2401">
        <v>0</v>
      </c>
      <c r="I91" s="2401">
        <v>0</v>
      </c>
      <c r="J91" s="1057">
        <v>0</v>
      </c>
      <c r="K91" s="2404">
        <f>'FS-SFY BGrant Break-Out C-3a.1'!K91</f>
        <v>0</v>
      </c>
      <c r="L91" s="2401">
        <v>0</v>
      </c>
      <c r="M91" s="1057">
        <v>0</v>
      </c>
      <c r="N91" s="1087">
        <f t="shared" si="40"/>
        <v>0</v>
      </c>
      <c r="O91" s="1064">
        <v>0</v>
      </c>
      <c r="P91" s="1079">
        <f t="shared" si="41"/>
        <v>0</v>
      </c>
    </row>
    <row r="92" spans="1:16" ht="12.95">
      <c r="A92" s="134" t="s">
        <v>351</v>
      </c>
      <c r="B92" s="190" t="s">
        <v>352</v>
      </c>
      <c r="C92" s="2384">
        <v>0</v>
      </c>
      <c r="D92" s="2401">
        <v>0</v>
      </c>
      <c r="E92" s="2420">
        <v>0</v>
      </c>
      <c r="F92" s="1057">
        <v>0</v>
      </c>
      <c r="G92" s="2384">
        <v>0</v>
      </c>
      <c r="H92" s="2401">
        <v>0</v>
      </c>
      <c r="I92" s="2401">
        <v>0</v>
      </c>
      <c r="J92" s="1057">
        <v>0</v>
      </c>
      <c r="K92" s="2404">
        <f>'FS-SFY BGrant Break-Out C-3a.1'!K92</f>
        <v>0</v>
      </c>
      <c r="L92" s="2401">
        <v>0</v>
      </c>
      <c r="M92" s="1057">
        <v>0</v>
      </c>
      <c r="N92" s="1087">
        <f t="shared" si="40"/>
        <v>0</v>
      </c>
      <c r="O92" s="1064">
        <v>0</v>
      </c>
      <c r="P92" s="1079">
        <f t="shared" si="41"/>
        <v>0</v>
      </c>
    </row>
    <row r="93" spans="1:16" ht="12.95">
      <c r="A93" s="134" t="s">
        <v>353</v>
      </c>
      <c r="B93" s="190" t="s">
        <v>354</v>
      </c>
      <c r="C93" s="2384">
        <v>0</v>
      </c>
      <c r="D93" s="2401">
        <v>0</v>
      </c>
      <c r="E93" s="2420">
        <v>0</v>
      </c>
      <c r="F93" s="1057">
        <v>0</v>
      </c>
      <c r="G93" s="2384">
        <v>0</v>
      </c>
      <c r="H93" s="2401">
        <v>0</v>
      </c>
      <c r="I93" s="2401">
        <v>0</v>
      </c>
      <c r="J93" s="1057">
        <v>0</v>
      </c>
      <c r="K93" s="2404">
        <f>'FS-SFY BGrant Break-Out C-3a.1'!K93</f>
        <v>0</v>
      </c>
      <c r="L93" s="2401">
        <v>0</v>
      </c>
      <c r="M93" s="1057">
        <v>0</v>
      </c>
      <c r="N93" s="1087">
        <f t="shared" si="40"/>
        <v>0</v>
      </c>
      <c r="O93" s="1064">
        <v>0</v>
      </c>
      <c r="P93" s="1079">
        <f t="shared" si="41"/>
        <v>0</v>
      </c>
    </row>
    <row r="94" spans="1:16" ht="12.95">
      <c r="A94" s="134" t="s">
        <v>355</v>
      </c>
      <c r="B94" s="190" t="s">
        <v>356</v>
      </c>
      <c r="C94" s="2384">
        <v>0</v>
      </c>
      <c r="D94" s="2401">
        <v>0</v>
      </c>
      <c r="E94" s="2420">
        <v>0</v>
      </c>
      <c r="F94" s="1057">
        <v>0</v>
      </c>
      <c r="G94" s="2384">
        <v>0</v>
      </c>
      <c r="H94" s="2401">
        <v>0</v>
      </c>
      <c r="I94" s="2401">
        <v>0</v>
      </c>
      <c r="J94" s="1057">
        <v>0</v>
      </c>
      <c r="K94" s="2404">
        <f>'FS-SFY BGrant Break-Out C-3a.1'!K94</f>
        <v>0</v>
      </c>
      <c r="L94" s="2401">
        <v>0</v>
      </c>
      <c r="M94" s="1057">
        <v>0</v>
      </c>
      <c r="N94" s="1087">
        <f t="shared" si="40"/>
        <v>0</v>
      </c>
      <c r="O94" s="1064">
        <v>0</v>
      </c>
      <c r="P94" s="1079">
        <f t="shared" si="41"/>
        <v>0</v>
      </c>
    </row>
    <row r="95" spans="1:16" ht="12.95">
      <c r="A95" s="134" t="s">
        <v>357</v>
      </c>
      <c r="B95" s="190" t="s">
        <v>358</v>
      </c>
      <c r="C95" s="2384">
        <v>0</v>
      </c>
      <c r="D95" s="2401">
        <v>0</v>
      </c>
      <c r="E95" s="2420">
        <v>0</v>
      </c>
      <c r="F95" s="1057">
        <v>0</v>
      </c>
      <c r="G95" s="2384">
        <v>0</v>
      </c>
      <c r="H95" s="2401">
        <v>0</v>
      </c>
      <c r="I95" s="2401">
        <v>0</v>
      </c>
      <c r="J95" s="1057">
        <v>0</v>
      </c>
      <c r="K95" s="2404">
        <f>'FS-SFY BGrant Break-Out C-3a.1'!K95</f>
        <v>0</v>
      </c>
      <c r="L95" s="2401">
        <v>0</v>
      </c>
      <c r="M95" s="1057">
        <v>0</v>
      </c>
      <c r="N95" s="1087">
        <f t="shared" si="40"/>
        <v>0</v>
      </c>
      <c r="O95" s="1064">
        <v>0</v>
      </c>
      <c r="P95" s="1079">
        <f t="shared" si="41"/>
        <v>0</v>
      </c>
    </row>
    <row r="96" spans="1:16" ht="12.95">
      <c r="A96" s="134" t="s">
        <v>359</v>
      </c>
      <c r="B96" s="190" t="s">
        <v>360</v>
      </c>
      <c r="C96" s="2384">
        <v>0</v>
      </c>
      <c r="D96" s="2401">
        <v>0</v>
      </c>
      <c r="E96" s="2420">
        <v>0</v>
      </c>
      <c r="F96" s="1057">
        <v>0</v>
      </c>
      <c r="G96" s="2384">
        <v>0</v>
      </c>
      <c r="H96" s="2401">
        <v>0</v>
      </c>
      <c r="I96" s="2401">
        <v>0</v>
      </c>
      <c r="J96" s="1057">
        <v>0</v>
      </c>
      <c r="K96" s="2404">
        <f>'FS-SFY BGrant Break-Out C-3a.1'!K96</f>
        <v>0</v>
      </c>
      <c r="L96" s="2401">
        <v>0</v>
      </c>
      <c r="M96" s="1057">
        <v>0</v>
      </c>
      <c r="N96" s="1087">
        <f t="shared" si="40"/>
        <v>0</v>
      </c>
      <c r="O96" s="1064">
        <v>0</v>
      </c>
      <c r="P96" s="1079">
        <f t="shared" si="41"/>
        <v>0</v>
      </c>
    </row>
    <row r="97" spans="1:16" ht="12.95">
      <c r="A97" s="134" t="s">
        <v>361</v>
      </c>
      <c r="B97" s="190" t="s">
        <v>454</v>
      </c>
      <c r="C97" s="2384">
        <v>0</v>
      </c>
      <c r="D97" s="2401">
        <v>0</v>
      </c>
      <c r="E97" s="2420">
        <v>0</v>
      </c>
      <c r="F97" s="1057">
        <v>0</v>
      </c>
      <c r="G97" s="2384">
        <v>0</v>
      </c>
      <c r="H97" s="2401">
        <v>0</v>
      </c>
      <c r="I97" s="2401">
        <v>0</v>
      </c>
      <c r="J97" s="1057">
        <v>0</v>
      </c>
      <c r="K97" s="2404">
        <f>'FS-SFY BGrant Break-Out C-3a.1'!K97</f>
        <v>0</v>
      </c>
      <c r="L97" s="2401">
        <v>0</v>
      </c>
      <c r="M97" s="1057">
        <v>0</v>
      </c>
      <c r="N97" s="1087">
        <f t="shared" si="40"/>
        <v>0</v>
      </c>
      <c r="O97" s="1064">
        <v>0</v>
      </c>
      <c r="P97" s="1079">
        <f t="shared" si="41"/>
        <v>0</v>
      </c>
    </row>
    <row r="98" spans="1:16" ht="12.95">
      <c r="A98" s="134" t="s">
        <v>363</v>
      </c>
      <c r="B98" s="190" t="s">
        <v>364</v>
      </c>
      <c r="C98" s="2384">
        <v>0</v>
      </c>
      <c r="D98" s="2401">
        <v>0</v>
      </c>
      <c r="E98" s="2420">
        <v>0</v>
      </c>
      <c r="F98" s="1057">
        <v>0</v>
      </c>
      <c r="G98" s="2384">
        <v>0</v>
      </c>
      <c r="H98" s="2401">
        <v>0</v>
      </c>
      <c r="I98" s="2401">
        <v>0</v>
      </c>
      <c r="J98" s="1057">
        <v>0</v>
      </c>
      <c r="K98" s="2404">
        <f>'FS-SFY BGrant Break-Out C-3a.1'!K98</f>
        <v>0</v>
      </c>
      <c r="L98" s="2401">
        <v>0</v>
      </c>
      <c r="M98" s="1057">
        <v>0</v>
      </c>
      <c r="N98" s="1087">
        <f t="shared" si="40"/>
        <v>0</v>
      </c>
      <c r="O98" s="1064">
        <v>0</v>
      </c>
      <c r="P98" s="1079">
        <f t="shared" si="41"/>
        <v>0</v>
      </c>
    </row>
    <row r="99" spans="1:16" ht="12.95">
      <c r="A99" s="134" t="s">
        <v>365</v>
      </c>
      <c r="B99" s="190" t="s">
        <v>366</v>
      </c>
      <c r="C99" s="2384">
        <v>0</v>
      </c>
      <c r="D99" s="2401">
        <v>0</v>
      </c>
      <c r="E99" s="2420">
        <v>0</v>
      </c>
      <c r="F99" s="1057">
        <v>0</v>
      </c>
      <c r="G99" s="2384">
        <v>0</v>
      </c>
      <c r="H99" s="2401">
        <v>0</v>
      </c>
      <c r="I99" s="2401">
        <v>0</v>
      </c>
      <c r="J99" s="1057">
        <v>0</v>
      </c>
      <c r="K99" s="2404">
        <f>'FS-SFY BGrant Break-Out C-3a.1'!K99</f>
        <v>0</v>
      </c>
      <c r="L99" s="2401">
        <v>0</v>
      </c>
      <c r="M99" s="1057">
        <v>0</v>
      </c>
      <c r="N99" s="1087">
        <f t="shared" si="40"/>
        <v>0</v>
      </c>
      <c r="O99" s="1064">
        <v>0</v>
      </c>
      <c r="P99" s="1079">
        <f t="shared" si="41"/>
        <v>0</v>
      </c>
    </row>
    <row r="100" spans="1:16" ht="12.95">
      <c r="A100" s="134" t="s">
        <v>367</v>
      </c>
      <c r="B100" s="190" t="s">
        <v>368</v>
      </c>
      <c r="C100" s="2384">
        <v>0</v>
      </c>
      <c r="D100" s="2401">
        <v>0</v>
      </c>
      <c r="E100" s="2420">
        <v>0</v>
      </c>
      <c r="F100" s="1057">
        <v>0</v>
      </c>
      <c r="G100" s="2384">
        <v>0</v>
      </c>
      <c r="H100" s="2401">
        <v>0</v>
      </c>
      <c r="I100" s="2401">
        <v>0</v>
      </c>
      <c r="J100" s="1057">
        <v>0</v>
      </c>
      <c r="K100" s="2404">
        <f>'FS-SFY BGrant Break-Out C-3a.1'!K100</f>
        <v>0</v>
      </c>
      <c r="L100" s="2401">
        <v>0</v>
      </c>
      <c r="M100" s="1057">
        <v>0</v>
      </c>
      <c r="N100" s="1087">
        <f t="shared" si="40"/>
        <v>0</v>
      </c>
      <c r="O100" s="1064">
        <v>0</v>
      </c>
      <c r="P100" s="1079">
        <f t="shared" si="41"/>
        <v>0</v>
      </c>
    </row>
    <row r="101" spans="1:16" ht="12.95">
      <c r="A101" s="134" t="s">
        <v>369</v>
      </c>
      <c r="B101" s="190" t="s">
        <v>370</v>
      </c>
      <c r="C101" s="2384">
        <v>0</v>
      </c>
      <c r="D101" s="2401">
        <v>0</v>
      </c>
      <c r="E101" s="2420">
        <v>0</v>
      </c>
      <c r="F101" s="1057">
        <v>0</v>
      </c>
      <c r="G101" s="2384">
        <v>0</v>
      </c>
      <c r="H101" s="2401">
        <v>0</v>
      </c>
      <c r="I101" s="2401">
        <v>0</v>
      </c>
      <c r="J101" s="1057">
        <v>0</v>
      </c>
      <c r="K101" s="2404">
        <f>'FS-SFY BGrant Break-Out C-3a.1'!K101</f>
        <v>0</v>
      </c>
      <c r="L101" s="2401">
        <v>0</v>
      </c>
      <c r="M101" s="1057">
        <v>0</v>
      </c>
      <c r="N101" s="1087">
        <f t="shared" si="40"/>
        <v>0</v>
      </c>
      <c r="O101" s="1064">
        <v>0</v>
      </c>
      <c r="P101" s="1079">
        <f t="shared" si="41"/>
        <v>0</v>
      </c>
    </row>
    <row r="102" spans="1:16" ht="12.95">
      <c r="A102" s="134" t="s">
        <v>371</v>
      </c>
      <c r="B102" s="190" t="s">
        <v>372</v>
      </c>
      <c r="C102" s="2384">
        <v>0</v>
      </c>
      <c r="D102" s="2401">
        <v>0</v>
      </c>
      <c r="E102" s="2420">
        <v>0</v>
      </c>
      <c r="F102" s="1057">
        <v>0</v>
      </c>
      <c r="G102" s="2384">
        <v>0</v>
      </c>
      <c r="H102" s="2401">
        <v>0</v>
      </c>
      <c r="I102" s="2401">
        <v>0</v>
      </c>
      <c r="J102" s="1057">
        <v>0</v>
      </c>
      <c r="K102" s="2404">
        <f>'FS-SFY BGrant Break-Out C-3a.1'!K102</f>
        <v>0</v>
      </c>
      <c r="L102" s="2401">
        <v>0</v>
      </c>
      <c r="M102" s="1057">
        <v>0</v>
      </c>
      <c r="N102" s="1087">
        <f>SUM(C102:M102)</f>
        <v>0</v>
      </c>
      <c r="O102" s="1064">
        <v>0</v>
      </c>
      <c r="P102" s="1079">
        <f t="shared" ref="P102" si="42">N102+O102</f>
        <v>0</v>
      </c>
    </row>
    <row r="103" spans="1:16" ht="12.95">
      <c r="A103" s="134" t="s">
        <v>373</v>
      </c>
      <c r="B103" s="190" t="s">
        <v>374</v>
      </c>
      <c r="C103" s="2384">
        <v>0</v>
      </c>
      <c r="D103" s="2401">
        <v>0</v>
      </c>
      <c r="E103" s="2420">
        <v>0</v>
      </c>
      <c r="F103" s="1057">
        <v>0</v>
      </c>
      <c r="G103" s="2384">
        <v>0</v>
      </c>
      <c r="H103" s="2401">
        <v>0</v>
      </c>
      <c r="I103" s="2401">
        <v>0</v>
      </c>
      <c r="J103" s="1057">
        <v>0</v>
      </c>
      <c r="K103" s="2404">
        <f>'FS-SFY BGrant Break-Out C-3a.1'!K103</f>
        <v>0</v>
      </c>
      <c r="L103" s="2401">
        <v>0</v>
      </c>
      <c r="M103" s="1057">
        <v>0</v>
      </c>
      <c r="N103" s="1087">
        <f t="shared" si="40"/>
        <v>0</v>
      </c>
      <c r="O103" s="1064">
        <v>0</v>
      </c>
      <c r="P103" s="1079">
        <f t="shared" si="41"/>
        <v>0</v>
      </c>
    </row>
    <row r="104" spans="1:16" ht="12.95">
      <c r="A104" s="134" t="s">
        <v>375</v>
      </c>
      <c r="B104" s="190" t="s">
        <v>376</v>
      </c>
      <c r="C104" s="2384">
        <v>0</v>
      </c>
      <c r="D104" s="2401">
        <v>0</v>
      </c>
      <c r="E104" s="2420">
        <v>0</v>
      </c>
      <c r="F104" s="1057">
        <v>0</v>
      </c>
      <c r="G104" s="2384">
        <v>0</v>
      </c>
      <c r="H104" s="2401">
        <v>0</v>
      </c>
      <c r="I104" s="2401">
        <v>0</v>
      </c>
      <c r="J104" s="1057">
        <v>0</v>
      </c>
      <c r="K104" s="2404">
        <f>'FS-SFY BGrant Break-Out C-3a.1'!K104</f>
        <v>0</v>
      </c>
      <c r="L104" s="2401">
        <v>0</v>
      </c>
      <c r="M104" s="1057">
        <v>0</v>
      </c>
      <c r="N104" s="1087">
        <f t="shared" si="40"/>
        <v>0</v>
      </c>
      <c r="O104" s="1064">
        <v>0</v>
      </c>
      <c r="P104" s="1079">
        <f t="shared" si="41"/>
        <v>0</v>
      </c>
    </row>
    <row r="105" spans="1:16" ht="13.5" thickBot="1">
      <c r="A105" s="134" t="s">
        <v>377</v>
      </c>
      <c r="B105" s="190" t="s">
        <v>455</v>
      </c>
      <c r="C105" s="2384">
        <v>0</v>
      </c>
      <c r="D105" s="2401">
        <v>0</v>
      </c>
      <c r="E105" s="2420">
        <v>0</v>
      </c>
      <c r="F105" s="1057">
        <v>0</v>
      </c>
      <c r="G105" s="2384">
        <v>0</v>
      </c>
      <c r="H105" s="2401">
        <v>0</v>
      </c>
      <c r="I105" s="2401">
        <v>0</v>
      </c>
      <c r="J105" s="1057">
        <v>0</v>
      </c>
      <c r="K105" s="2404">
        <f>'FS-SFY BGrant Break-Out C-3a.1'!K105</f>
        <v>0</v>
      </c>
      <c r="L105" s="2401">
        <v>0</v>
      </c>
      <c r="M105" s="1057">
        <v>0</v>
      </c>
      <c r="N105" s="1087">
        <f t="shared" si="40"/>
        <v>0</v>
      </c>
      <c r="O105" s="1064">
        <v>0</v>
      </c>
      <c r="P105" s="1079">
        <f t="shared" si="41"/>
        <v>0</v>
      </c>
    </row>
    <row r="106" spans="1:16" ht="13.5" thickBot="1">
      <c r="A106" s="353">
        <v>83999</v>
      </c>
      <c r="B106" s="345" t="s">
        <v>456</v>
      </c>
      <c r="C106" s="2385">
        <f t="shared" ref="C106:P106" si="43">SUM(C86:C105)</f>
        <v>0</v>
      </c>
      <c r="D106" s="2402">
        <f t="shared" si="43"/>
        <v>0</v>
      </c>
      <c r="E106" s="2421">
        <f t="shared" si="43"/>
        <v>0</v>
      </c>
      <c r="F106" s="1097">
        <f t="shared" si="43"/>
        <v>0</v>
      </c>
      <c r="G106" s="2385">
        <f t="shared" si="43"/>
        <v>0</v>
      </c>
      <c r="H106" s="2402">
        <f t="shared" si="43"/>
        <v>0</v>
      </c>
      <c r="I106" s="2402">
        <f>SUM(I86:I105)</f>
        <v>0</v>
      </c>
      <c r="J106" s="1097">
        <f t="shared" si="43"/>
        <v>0</v>
      </c>
      <c r="K106" s="2402">
        <f t="shared" si="43"/>
        <v>0</v>
      </c>
      <c r="L106" s="2402">
        <f t="shared" si="43"/>
        <v>0</v>
      </c>
      <c r="M106" s="1097">
        <f t="shared" si="43"/>
        <v>0</v>
      </c>
      <c r="N106" s="1088">
        <f t="shared" si="43"/>
        <v>0</v>
      </c>
      <c r="O106" s="1080">
        <f t="shared" si="43"/>
        <v>0</v>
      </c>
      <c r="P106" s="1080">
        <f t="shared" si="43"/>
        <v>0</v>
      </c>
    </row>
    <row r="107" spans="1:16" ht="12.95">
      <c r="A107" s="134" t="s">
        <v>457</v>
      </c>
      <c r="B107" s="190" t="s">
        <v>900</v>
      </c>
      <c r="C107" s="2384">
        <v>0</v>
      </c>
      <c r="D107" s="2401">
        <v>0</v>
      </c>
      <c r="E107" s="2420">
        <v>0</v>
      </c>
      <c r="F107" s="1057">
        <v>0</v>
      </c>
      <c r="G107" s="2384">
        <v>0</v>
      </c>
      <c r="H107" s="2401">
        <v>0</v>
      </c>
      <c r="I107" s="2401">
        <v>0</v>
      </c>
      <c r="J107" s="1057">
        <v>0</v>
      </c>
      <c r="K107" s="2404">
        <f>'FS-SFY BGrant Break-Out C-3a.1'!K107</f>
        <v>0</v>
      </c>
      <c r="L107" s="2401">
        <v>0</v>
      </c>
      <c r="M107" s="1057">
        <v>0</v>
      </c>
      <c r="N107" s="1087">
        <f>SUM(C107:M107)</f>
        <v>0</v>
      </c>
      <c r="O107" s="1058">
        <v>0</v>
      </c>
      <c r="P107" s="1079">
        <f t="shared" si="41"/>
        <v>0</v>
      </c>
    </row>
    <row r="108" spans="1:16" ht="13.5" thickBot="1">
      <c r="A108" s="134" t="s">
        <v>459</v>
      </c>
      <c r="B108" s="190" t="s">
        <v>901</v>
      </c>
      <c r="C108" s="2384">
        <v>0</v>
      </c>
      <c r="D108" s="2401">
        <v>0</v>
      </c>
      <c r="E108" s="2420">
        <v>0</v>
      </c>
      <c r="F108" s="1057">
        <v>0</v>
      </c>
      <c r="G108" s="2384">
        <v>0</v>
      </c>
      <c r="H108" s="2401">
        <v>0</v>
      </c>
      <c r="I108" s="2401">
        <v>0</v>
      </c>
      <c r="J108" s="1057">
        <v>0</v>
      </c>
      <c r="K108" s="2404">
        <f>'FS-SFY BGrant Break-Out C-3a.1'!K108</f>
        <v>0</v>
      </c>
      <c r="L108" s="2401">
        <v>0</v>
      </c>
      <c r="M108" s="1057">
        <v>0</v>
      </c>
      <c r="N108" s="1087">
        <f>SUM(C108:M108)</f>
        <v>0</v>
      </c>
      <c r="O108" s="1058">
        <v>0</v>
      </c>
      <c r="P108" s="1079">
        <f t="shared" si="41"/>
        <v>0</v>
      </c>
    </row>
    <row r="109" spans="1:16" ht="12.95">
      <c r="A109" s="1105">
        <v>84999</v>
      </c>
      <c r="B109" s="515" t="s">
        <v>902</v>
      </c>
      <c r="C109" s="2390">
        <f t="shared" ref="C109:P109" si="44">SUM(C106:C108)</f>
        <v>0</v>
      </c>
      <c r="D109" s="2410">
        <f t="shared" si="44"/>
        <v>0</v>
      </c>
      <c r="E109" s="2428">
        <f t="shared" si="44"/>
        <v>0</v>
      </c>
      <c r="F109" s="1099">
        <f t="shared" si="44"/>
        <v>0</v>
      </c>
      <c r="G109" s="2390">
        <f t="shared" si="44"/>
        <v>0</v>
      </c>
      <c r="H109" s="2410">
        <f t="shared" si="44"/>
        <v>0</v>
      </c>
      <c r="I109" s="2410">
        <f>SUM(I106:I108)</f>
        <v>0</v>
      </c>
      <c r="J109" s="1099">
        <f t="shared" si="44"/>
        <v>0</v>
      </c>
      <c r="K109" s="2410">
        <f t="shared" si="44"/>
        <v>0</v>
      </c>
      <c r="L109" s="2410">
        <f t="shared" si="44"/>
        <v>0</v>
      </c>
      <c r="M109" s="1099">
        <f t="shared" si="44"/>
        <v>0</v>
      </c>
      <c r="N109" s="1092">
        <f t="shared" si="44"/>
        <v>0</v>
      </c>
      <c r="O109" s="1084">
        <f t="shared" si="44"/>
        <v>0</v>
      </c>
      <c r="P109" s="1084">
        <f t="shared" si="44"/>
        <v>0</v>
      </c>
    </row>
    <row r="110" spans="1:16" ht="13.5" thickBot="1">
      <c r="A110" s="554">
        <v>86999</v>
      </c>
      <c r="B110" s="517" t="s">
        <v>903</v>
      </c>
      <c r="C110" s="2391">
        <f t="shared" ref="C110:P110" si="45">SUM(C83+C109)</f>
        <v>0</v>
      </c>
      <c r="D110" s="2411">
        <f t="shared" si="45"/>
        <v>0</v>
      </c>
      <c r="E110" s="2429">
        <f t="shared" si="45"/>
        <v>0</v>
      </c>
      <c r="F110" s="1101">
        <f t="shared" si="45"/>
        <v>0</v>
      </c>
      <c r="G110" s="2391">
        <f t="shared" si="45"/>
        <v>0</v>
      </c>
      <c r="H110" s="2411">
        <f t="shared" si="45"/>
        <v>0</v>
      </c>
      <c r="I110" s="2411">
        <f t="shared" si="45"/>
        <v>0</v>
      </c>
      <c r="J110" s="1101">
        <f t="shared" si="45"/>
        <v>0</v>
      </c>
      <c r="K110" s="2411">
        <f t="shared" si="45"/>
        <v>0</v>
      </c>
      <c r="L110" s="2411">
        <f t="shared" si="45"/>
        <v>0</v>
      </c>
      <c r="M110" s="1101">
        <f t="shared" si="45"/>
        <v>0</v>
      </c>
      <c r="N110" s="1093">
        <f t="shared" si="45"/>
        <v>0</v>
      </c>
      <c r="O110" s="1085">
        <f t="shared" si="45"/>
        <v>0</v>
      </c>
      <c r="P110" s="1085">
        <f t="shared" si="45"/>
        <v>0</v>
      </c>
    </row>
    <row r="111" spans="1:16" customFormat="1" ht="14.45">
      <c r="C111" s="1961"/>
      <c r="D111" s="2412"/>
      <c r="E111" s="2430"/>
      <c r="F111" s="6"/>
      <c r="G111" s="1961"/>
      <c r="H111" s="2412"/>
      <c r="I111" s="2412"/>
      <c r="J111" s="5"/>
      <c r="K111" s="1961"/>
      <c r="L111" s="2412"/>
      <c r="M111" s="6"/>
      <c r="N111" s="622"/>
      <c r="O111" s="622"/>
      <c r="P111" s="622"/>
    </row>
    <row r="112" spans="1:16" ht="12.95">
      <c r="A112" s="834">
        <v>87999</v>
      </c>
      <c r="B112" s="835" t="s">
        <v>854</v>
      </c>
      <c r="C112" s="2394">
        <f t="shared" ref="C112:P112" si="46">SUM(C9:C11,C13)-C110</f>
        <v>0</v>
      </c>
      <c r="D112" s="2413">
        <f t="shared" si="46"/>
        <v>0</v>
      </c>
      <c r="E112" s="2431">
        <f t="shared" si="46"/>
        <v>0</v>
      </c>
      <c r="F112" s="1108">
        <f t="shared" si="46"/>
        <v>0</v>
      </c>
      <c r="G112" s="2394">
        <f t="shared" si="46"/>
        <v>0</v>
      </c>
      <c r="H112" s="2413">
        <f t="shared" si="46"/>
        <v>0</v>
      </c>
      <c r="I112" s="2438">
        <f t="shared" si="46"/>
        <v>0</v>
      </c>
      <c r="J112" s="1107">
        <f t="shared" si="46"/>
        <v>0</v>
      </c>
      <c r="K112" s="2394">
        <f t="shared" si="46"/>
        <v>0</v>
      </c>
      <c r="L112" s="2413">
        <f t="shared" si="46"/>
        <v>0</v>
      </c>
      <c r="M112" s="1108">
        <f t="shared" si="46"/>
        <v>0</v>
      </c>
      <c r="N112" s="1111">
        <f t="shared" si="46"/>
        <v>0</v>
      </c>
      <c r="O112" s="1110">
        <f t="shared" si="46"/>
        <v>0</v>
      </c>
      <c r="P112" s="1111">
        <f t="shared" si="46"/>
        <v>0</v>
      </c>
    </row>
    <row r="113" spans="1:16" ht="12.95">
      <c r="A113" s="134" t="s">
        <v>382</v>
      </c>
      <c r="B113" s="1" t="s">
        <v>383</v>
      </c>
      <c r="C113" s="2386">
        <f t="shared" ref="C113:M113" si="47">C12</f>
        <v>0</v>
      </c>
      <c r="D113" s="2403">
        <f t="shared" si="47"/>
        <v>0</v>
      </c>
      <c r="E113" s="2422">
        <f t="shared" si="47"/>
        <v>0</v>
      </c>
      <c r="F113" s="1061">
        <f t="shared" si="47"/>
        <v>0</v>
      </c>
      <c r="G113" s="2386">
        <f t="shared" si="47"/>
        <v>0</v>
      </c>
      <c r="H113" s="2403">
        <f t="shared" si="47"/>
        <v>0</v>
      </c>
      <c r="I113" s="2403">
        <f t="shared" si="47"/>
        <v>0</v>
      </c>
      <c r="J113" s="1060">
        <f t="shared" si="47"/>
        <v>0</v>
      </c>
      <c r="K113" s="2386">
        <f t="shared" si="47"/>
        <v>0</v>
      </c>
      <c r="L113" s="2403">
        <f t="shared" si="47"/>
        <v>0</v>
      </c>
      <c r="M113" s="1061">
        <f t="shared" si="47"/>
        <v>0</v>
      </c>
      <c r="N113" s="1079">
        <f>SUM(C113:M113)</f>
        <v>0</v>
      </c>
      <c r="O113" s="1062">
        <f>O12</f>
        <v>0</v>
      </c>
      <c r="P113" s="1079">
        <f t="shared" ref="P113:P114" si="48">N113+O113</f>
        <v>0</v>
      </c>
    </row>
    <row r="114" spans="1:16" ht="12.95">
      <c r="A114" s="134" t="s">
        <v>384</v>
      </c>
      <c r="B114" s="1" t="s">
        <v>385</v>
      </c>
      <c r="C114" s="2388">
        <v>0</v>
      </c>
      <c r="D114" s="2406">
        <v>0</v>
      </c>
      <c r="E114" s="2424">
        <v>0</v>
      </c>
      <c r="F114" s="1072">
        <v>0</v>
      </c>
      <c r="G114" s="2388">
        <v>0</v>
      </c>
      <c r="H114" s="2406">
        <v>0</v>
      </c>
      <c r="I114" s="2406">
        <v>0</v>
      </c>
      <c r="J114" s="1071">
        <v>0</v>
      </c>
      <c r="K114" s="2437">
        <f>'FS-SFY BGrant Break-Out C-3a.1'!K114</f>
        <v>0</v>
      </c>
      <c r="L114" s="2406">
        <v>0</v>
      </c>
      <c r="M114" s="1072">
        <v>0</v>
      </c>
      <c r="N114" s="1079">
        <f>SUM(C114:M114)</f>
        <v>0</v>
      </c>
      <c r="O114" s="1064">
        <v>0</v>
      </c>
      <c r="P114" s="1079">
        <f t="shared" si="48"/>
        <v>0</v>
      </c>
    </row>
    <row r="115" spans="1:16" ht="15.6" customHeight="1">
      <c r="A115" s="1113">
        <v>88999</v>
      </c>
      <c r="B115" s="1117" t="s">
        <v>855</v>
      </c>
      <c r="C115" s="2394">
        <f>SUM(C113:C114)</f>
        <v>0</v>
      </c>
      <c r="D115" s="2413">
        <f t="shared" ref="D115:O115" si="49">SUM(D113:D114)</f>
        <v>0</v>
      </c>
      <c r="E115" s="2432">
        <f t="shared" si="49"/>
        <v>0</v>
      </c>
      <c r="F115" s="1108">
        <f t="shared" si="49"/>
        <v>0</v>
      </c>
      <c r="G115" s="2394">
        <f t="shared" si="49"/>
        <v>0</v>
      </c>
      <c r="H115" s="2413">
        <f t="shared" si="49"/>
        <v>0</v>
      </c>
      <c r="I115" s="2413">
        <f t="shared" si="49"/>
        <v>0</v>
      </c>
      <c r="J115" s="1107">
        <f t="shared" si="49"/>
        <v>0</v>
      </c>
      <c r="K115" s="2394">
        <f t="shared" si="49"/>
        <v>0</v>
      </c>
      <c r="L115" s="2413">
        <f t="shared" si="49"/>
        <v>0</v>
      </c>
      <c r="M115" s="1108">
        <f t="shared" si="49"/>
        <v>0</v>
      </c>
      <c r="N115" s="1112">
        <f>SUM(C115:M115)</f>
        <v>0</v>
      </c>
      <c r="O115" s="1110">
        <f t="shared" si="49"/>
        <v>0</v>
      </c>
      <c r="P115" s="1112">
        <f t="shared" ref="P115" si="50">N115+O115</f>
        <v>0</v>
      </c>
    </row>
    <row r="116" spans="1:16" ht="12.95">
      <c r="A116" s="834">
        <v>89999</v>
      </c>
      <c r="B116" s="835" t="s">
        <v>856</v>
      </c>
      <c r="C116" s="2394">
        <f t="shared" ref="C116:P116" si="51">C112+C115</f>
        <v>0</v>
      </c>
      <c r="D116" s="2413">
        <f t="shared" si="51"/>
        <v>0</v>
      </c>
      <c r="E116" s="2432">
        <f t="shared" si="51"/>
        <v>0</v>
      </c>
      <c r="F116" s="1108">
        <f t="shared" si="51"/>
        <v>0</v>
      </c>
      <c r="G116" s="2394">
        <f t="shared" si="51"/>
        <v>0</v>
      </c>
      <c r="H116" s="2413">
        <f t="shared" si="51"/>
        <v>0</v>
      </c>
      <c r="I116" s="2413">
        <f t="shared" si="51"/>
        <v>0</v>
      </c>
      <c r="J116" s="1107">
        <f t="shared" si="51"/>
        <v>0</v>
      </c>
      <c r="K116" s="2394">
        <f t="shared" si="51"/>
        <v>0</v>
      </c>
      <c r="L116" s="2413">
        <f t="shared" si="51"/>
        <v>0</v>
      </c>
      <c r="M116" s="1108">
        <f t="shared" si="51"/>
        <v>0</v>
      </c>
      <c r="N116" s="1111">
        <f>N112+N115</f>
        <v>0</v>
      </c>
      <c r="O116" s="1110">
        <f t="shared" si="51"/>
        <v>0</v>
      </c>
      <c r="P116" s="1111">
        <f t="shared" si="51"/>
        <v>0</v>
      </c>
    </row>
    <row r="117" spans="1:16" ht="12.95">
      <c r="A117" s="134"/>
      <c r="B117" s="37"/>
      <c r="C117" s="2386"/>
      <c r="D117" s="2403"/>
      <c r="E117" s="2422"/>
      <c r="F117" s="1061"/>
      <c r="G117" s="2386"/>
      <c r="H117" s="2403"/>
      <c r="I117" s="2403"/>
      <c r="J117" s="1060"/>
      <c r="K117" s="2386"/>
      <c r="L117" s="2403"/>
      <c r="M117" s="1061"/>
      <c r="N117" s="1081"/>
      <c r="O117" s="1062"/>
      <c r="P117" s="1081"/>
    </row>
    <row r="118" spans="1:16" ht="12.95">
      <c r="A118" s="134" t="s">
        <v>388</v>
      </c>
      <c r="B118" s="32" t="s">
        <v>462</v>
      </c>
      <c r="C118" s="2388">
        <v>0</v>
      </c>
      <c r="D118" s="2406">
        <v>0</v>
      </c>
      <c r="E118" s="2424">
        <v>0</v>
      </c>
      <c r="F118" s="1072">
        <v>0</v>
      </c>
      <c r="G118" s="2388">
        <v>0</v>
      </c>
      <c r="H118" s="2406">
        <v>0</v>
      </c>
      <c r="I118" s="2406">
        <v>0</v>
      </c>
      <c r="J118" s="1071">
        <v>0</v>
      </c>
      <c r="K118" s="2437">
        <f>'FS-SFY BGrant Break-Out C-3a.1'!K118</f>
        <v>0</v>
      </c>
      <c r="L118" s="2406">
        <v>0</v>
      </c>
      <c r="M118" s="1072">
        <v>0</v>
      </c>
      <c r="N118" s="1079">
        <f>SUM(C118:M118)</f>
        <v>0</v>
      </c>
      <c r="O118" s="1064">
        <v>0</v>
      </c>
      <c r="P118" s="1079">
        <f t="shared" ref="P118:P119" si="52">N118+O118</f>
        <v>0</v>
      </c>
    </row>
    <row r="119" spans="1:16" ht="12.95">
      <c r="A119" s="134" t="s">
        <v>390</v>
      </c>
      <c r="B119" s="32" t="s">
        <v>463</v>
      </c>
      <c r="C119" s="2386">
        <v>0</v>
      </c>
      <c r="D119" s="2403">
        <v>0</v>
      </c>
      <c r="E119" s="2422">
        <v>0</v>
      </c>
      <c r="F119" s="1061">
        <v>0</v>
      </c>
      <c r="G119" s="2386">
        <v>0</v>
      </c>
      <c r="H119" s="2403">
        <v>0</v>
      </c>
      <c r="I119" s="2403">
        <v>0</v>
      </c>
      <c r="J119" s="1060">
        <v>0</v>
      </c>
      <c r="K119" s="2386">
        <v>0</v>
      </c>
      <c r="L119" s="2403">
        <v>0</v>
      </c>
      <c r="M119" s="1061">
        <v>0</v>
      </c>
      <c r="N119" s="1079">
        <f>SUM(C119:M119)</f>
        <v>0</v>
      </c>
      <c r="O119" s="1064">
        <v>0</v>
      </c>
      <c r="P119" s="1079">
        <f t="shared" si="52"/>
        <v>0</v>
      </c>
    </row>
    <row r="120" spans="1:16" ht="13.5" thickBot="1">
      <c r="A120" s="134"/>
      <c r="B120" s="32"/>
      <c r="C120" s="2395"/>
      <c r="D120" s="2414"/>
      <c r="E120" s="2433"/>
      <c r="F120" s="1119"/>
      <c r="G120" s="2395"/>
      <c r="H120" s="2414"/>
      <c r="I120" s="2414"/>
      <c r="J120" s="1118"/>
      <c r="K120" s="2395"/>
      <c r="L120" s="2414"/>
      <c r="M120" s="1119"/>
      <c r="N120" s="1120"/>
      <c r="O120" s="1121"/>
      <c r="P120" s="1120"/>
    </row>
    <row r="121" spans="1:16" ht="13.5" thickBot="1">
      <c r="A121" s="353">
        <v>99999</v>
      </c>
      <c r="B121" s="345" t="s">
        <v>904</v>
      </c>
      <c r="C121" s="2385">
        <f>C116-C118-C119</f>
        <v>0</v>
      </c>
      <c r="D121" s="2402">
        <f t="shared" ref="D121:M121" si="53">D116-D118-D119</f>
        <v>0</v>
      </c>
      <c r="E121" s="2421">
        <f t="shared" si="53"/>
        <v>0</v>
      </c>
      <c r="F121" s="1097">
        <f t="shared" si="53"/>
        <v>0</v>
      </c>
      <c r="G121" s="2385">
        <f t="shared" si="53"/>
        <v>0</v>
      </c>
      <c r="H121" s="2402">
        <f t="shared" si="53"/>
        <v>0</v>
      </c>
      <c r="I121" s="2402">
        <f t="shared" si="53"/>
        <v>0</v>
      </c>
      <c r="J121" s="1097">
        <f t="shared" si="53"/>
        <v>0</v>
      </c>
      <c r="K121" s="2402">
        <f t="shared" si="53"/>
        <v>0</v>
      </c>
      <c r="L121" s="2402">
        <f t="shared" si="53"/>
        <v>0</v>
      </c>
      <c r="M121" s="1097">
        <f t="shared" si="53"/>
        <v>0</v>
      </c>
      <c r="N121" s="1088">
        <f>N116-N118-N119</f>
        <v>0</v>
      </c>
      <c r="O121" s="1080">
        <f>O116-O118-O119</f>
        <v>0</v>
      </c>
      <c r="P121" s="1080">
        <f>P116-P118-P119</f>
        <v>0</v>
      </c>
    </row>
    <row r="122" spans="1:16" ht="12.95">
      <c r="A122" s="343"/>
      <c r="B122" s="190"/>
      <c r="C122" s="2386"/>
      <c r="D122" s="2403"/>
      <c r="E122" s="2422"/>
      <c r="F122" s="1061"/>
      <c r="G122" s="2386"/>
      <c r="H122" s="2403"/>
      <c r="I122" s="2403"/>
      <c r="J122" s="1061"/>
      <c r="K122" s="2439"/>
      <c r="L122" s="2441"/>
      <c r="M122" s="1660"/>
      <c r="N122" s="1089"/>
      <c r="O122" s="1062"/>
      <c r="P122" s="1081"/>
    </row>
    <row r="123" spans="1:16" ht="12.95">
      <c r="A123" s="328" t="s">
        <v>393</v>
      </c>
      <c r="B123" s="236" t="s">
        <v>394</v>
      </c>
      <c r="C123" s="1697">
        <v>0</v>
      </c>
      <c r="D123" s="1703">
        <v>0</v>
      </c>
      <c r="E123" s="2434">
        <v>0</v>
      </c>
      <c r="F123" s="995">
        <v>0</v>
      </c>
      <c r="G123" s="1697">
        <v>0</v>
      </c>
      <c r="H123" s="1703">
        <v>0</v>
      </c>
      <c r="I123" s="1703">
        <v>0</v>
      </c>
      <c r="J123" s="995">
        <v>0</v>
      </c>
      <c r="K123" s="1697">
        <v>0</v>
      </c>
      <c r="L123" s="1703">
        <v>0</v>
      </c>
      <c r="M123" s="995">
        <v>0</v>
      </c>
      <c r="N123" s="1094">
        <f t="shared" ref="N123:N126" si="54">SUM(C123:M123)</f>
        <v>0</v>
      </c>
      <c r="O123" s="1064">
        <v>0</v>
      </c>
      <c r="P123" s="962">
        <f t="shared" ref="P123:P124" si="55">N123+O123</f>
        <v>0</v>
      </c>
    </row>
    <row r="124" spans="1:16" ht="12.95">
      <c r="A124" s="328" t="s">
        <v>395</v>
      </c>
      <c r="B124" s="236" t="s">
        <v>396</v>
      </c>
      <c r="C124" s="2396">
        <v>0</v>
      </c>
      <c r="D124" s="2415">
        <v>0</v>
      </c>
      <c r="E124" s="2435">
        <v>0</v>
      </c>
      <c r="F124" s="1024">
        <v>0</v>
      </c>
      <c r="G124" s="2396">
        <v>0</v>
      </c>
      <c r="H124" s="2415">
        <v>0</v>
      </c>
      <c r="I124" s="2415">
        <v>0</v>
      </c>
      <c r="J124" s="1024">
        <v>0</v>
      </c>
      <c r="K124" s="2396">
        <v>0</v>
      </c>
      <c r="L124" s="2415">
        <v>0</v>
      </c>
      <c r="M124" s="1024">
        <v>0</v>
      </c>
      <c r="N124" s="1094">
        <f t="shared" si="54"/>
        <v>0</v>
      </c>
      <c r="O124" s="1064">
        <v>0</v>
      </c>
      <c r="P124" s="962">
        <f t="shared" si="55"/>
        <v>0</v>
      </c>
    </row>
    <row r="125" spans="1:16" ht="12.95">
      <c r="A125" s="328" t="s">
        <v>397</v>
      </c>
      <c r="B125" s="236" t="s">
        <v>398</v>
      </c>
      <c r="C125" s="2396">
        <v>0</v>
      </c>
      <c r="D125" s="2415">
        <v>0</v>
      </c>
      <c r="E125" s="2435">
        <v>0</v>
      </c>
      <c r="F125" s="1024">
        <v>0</v>
      </c>
      <c r="G125" s="2396">
        <v>0</v>
      </c>
      <c r="H125" s="2415">
        <v>0</v>
      </c>
      <c r="I125" s="2415">
        <v>0</v>
      </c>
      <c r="J125" s="1024">
        <v>0</v>
      </c>
      <c r="K125" s="2396">
        <v>0</v>
      </c>
      <c r="L125" s="2415">
        <v>0</v>
      </c>
      <c r="M125" s="1024">
        <v>0</v>
      </c>
      <c r="N125" s="1094">
        <f t="shared" si="54"/>
        <v>0</v>
      </c>
      <c r="O125" s="1064">
        <v>0</v>
      </c>
      <c r="P125" s="962">
        <f t="shared" ref="P125:P126" si="56">N125+O125</f>
        <v>0</v>
      </c>
    </row>
    <row r="126" spans="1:16" ht="12.95">
      <c r="A126" s="328" t="s">
        <v>399</v>
      </c>
      <c r="B126" s="143" t="s">
        <v>400</v>
      </c>
      <c r="C126" s="2396">
        <v>0</v>
      </c>
      <c r="D126" s="2415">
        <v>0</v>
      </c>
      <c r="E126" s="2435">
        <v>0</v>
      </c>
      <c r="F126" s="1024">
        <v>0</v>
      </c>
      <c r="G126" s="2396">
        <v>0</v>
      </c>
      <c r="H126" s="2415">
        <v>0</v>
      </c>
      <c r="I126" s="2415">
        <v>0</v>
      </c>
      <c r="J126" s="1024">
        <v>0</v>
      </c>
      <c r="K126" s="2396">
        <v>0</v>
      </c>
      <c r="L126" s="2415">
        <v>0</v>
      </c>
      <c r="M126" s="1024">
        <v>0</v>
      </c>
      <c r="N126" s="1094">
        <f t="shared" si="54"/>
        <v>0</v>
      </c>
      <c r="O126" s="1064">
        <v>0</v>
      </c>
      <c r="P126" s="962">
        <f t="shared" si="56"/>
        <v>0</v>
      </c>
    </row>
    <row r="127" spans="1:16" ht="13.5" thickBot="1">
      <c r="A127" s="343"/>
      <c r="B127" s="143"/>
      <c r="C127" s="2397"/>
      <c r="D127" s="2416"/>
      <c r="E127" s="2436"/>
      <c r="F127" s="1021"/>
      <c r="G127" s="2397"/>
      <c r="H127" s="2416"/>
      <c r="I127" s="2416"/>
      <c r="J127" s="1021"/>
      <c r="K127" s="2440"/>
      <c r="L127" s="2442"/>
      <c r="M127" s="1661"/>
      <c r="N127" s="1095"/>
      <c r="O127" s="990"/>
      <c r="P127" s="962"/>
    </row>
    <row r="128" spans="1:16" ht="13.5" thickBot="1">
      <c r="A128" s="353">
        <v>999999</v>
      </c>
      <c r="B128" s="345" t="s">
        <v>905</v>
      </c>
      <c r="C128" s="2385">
        <f t="shared" ref="C128:O128" si="57">C121-C123-C124-C125-C126</f>
        <v>0</v>
      </c>
      <c r="D128" s="2402">
        <f t="shared" si="57"/>
        <v>0</v>
      </c>
      <c r="E128" s="2421">
        <f t="shared" si="57"/>
        <v>0</v>
      </c>
      <c r="F128" s="1097">
        <f t="shared" si="57"/>
        <v>0</v>
      </c>
      <c r="G128" s="2385">
        <f t="shared" si="57"/>
        <v>0</v>
      </c>
      <c r="H128" s="2402">
        <f t="shared" si="57"/>
        <v>0</v>
      </c>
      <c r="I128" s="2402">
        <f t="shared" si="57"/>
        <v>0</v>
      </c>
      <c r="J128" s="1097">
        <f t="shared" si="57"/>
        <v>0</v>
      </c>
      <c r="K128" s="2402">
        <f t="shared" si="57"/>
        <v>0</v>
      </c>
      <c r="L128" s="2402">
        <f t="shared" si="57"/>
        <v>0</v>
      </c>
      <c r="M128" s="1097">
        <f t="shared" si="57"/>
        <v>0</v>
      </c>
      <c r="N128" s="1088">
        <f t="shared" si="57"/>
        <v>0</v>
      </c>
      <c r="O128" s="1080">
        <f t="shared" si="57"/>
        <v>0</v>
      </c>
      <c r="P128" s="1080">
        <f>P121-P123-P124-P125-P126</f>
        <v>0</v>
      </c>
    </row>
    <row r="129" spans="1:16" ht="12.95">
      <c r="A129" s="399" t="s">
        <v>906</v>
      </c>
      <c r="B129" s="27"/>
      <c r="C129" s="27"/>
      <c r="D129" s="27"/>
      <c r="E129" s="27"/>
      <c r="F129" s="27"/>
      <c r="G129" s="27"/>
      <c r="H129" s="27"/>
      <c r="I129" s="27"/>
      <c r="J129" s="27"/>
      <c r="K129" s="27"/>
      <c r="L129" s="27"/>
      <c r="M129" s="27"/>
      <c r="N129" s="27"/>
      <c r="O129" s="27"/>
      <c r="P129" s="27"/>
    </row>
    <row r="130" spans="1:16" s="158" customFormat="1" ht="12.95">
      <c r="A130" s="27"/>
      <c r="B130" s="27"/>
      <c r="C130" s="27"/>
      <c r="D130" s="27"/>
      <c r="E130" s="27"/>
      <c r="F130" s="27"/>
      <c r="G130" s="27"/>
      <c r="H130" s="27"/>
      <c r="I130" s="27"/>
      <c r="J130" s="27"/>
      <c r="K130" s="27"/>
      <c r="L130" s="27"/>
      <c r="M130" s="27"/>
      <c r="N130" s="27"/>
      <c r="O130" s="27"/>
      <c r="P130" s="15"/>
    </row>
    <row r="131" spans="1:16" s="158" customFormat="1" ht="12.95">
      <c r="A131" s="27"/>
      <c r="B131" s="27"/>
      <c r="C131" s="27"/>
      <c r="D131" s="27"/>
      <c r="E131" s="27"/>
      <c r="F131" s="27"/>
      <c r="G131" s="27"/>
      <c r="H131" s="27"/>
      <c r="I131" s="27"/>
      <c r="J131" s="27"/>
      <c r="K131" s="27"/>
      <c r="L131" s="27"/>
      <c r="M131" s="27"/>
      <c r="N131" s="27"/>
      <c r="O131" s="27"/>
      <c r="P131" s="15"/>
    </row>
    <row r="132" spans="1:16" s="158" customFormat="1" ht="12.95">
      <c r="A132" s="27"/>
      <c r="B132" s="27"/>
      <c r="C132" s="27"/>
      <c r="D132" s="27"/>
      <c r="E132" s="27"/>
      <c r="F132" s="27"/>
      <c r="G132" s="27"/>
      <c r="H132" s="27"/>
      <c r="I132" s="27"/>
      <c r="J132" s="27"/>
      <c r="K132" s="27"/>
      <c r="L132" s="27"/>
      <c r="M132" s="27"/>
      <c r="N132" s="27"/>
      <c r="O132" s="27"/>
      <c r="P132" s="15"/>
    </row>
    <row r="133" spans="1:16" s="158" customFormat="1" ht="12.95">
      <c r="A133" s="27"/>
      <c r="B133" s="27"/>
      <c r="C133" s="27"/>
      <c r="D133" s="27"/>
      <c r="E133" s="27"/>
      <c r="F133" s="27"/>
      <c r="G133" s="27"/>
      <c r="H133" s="27"/>
      <c r="I133" s="27"/>
      <c r="J133" s="27"/>
      <c r="K133" s="27"/>
      <c r="L133" s="27"/>
      <c r="M133" s="27"/>
      <c r="N133" s="27"/>
      <c r="O133" s="27"/>
      <c r="P133" s="15"/>
    </row>
    <row r="134" spans="1:16" s="158" customFormat="1" ht="12.95">
      <c r="A134" s="27"/>
      <c r="B134" s="27"/>
      <c r="C134" s="27"/>
      <c r="D134" s="27"/>
      <c r="E134" s="27"/>
      <c r="F134" s="27"/>
      <c r="G134" s="27"/>
      <c r="H134" s="27"/>
      <c r="I134" s="27"/>
      <c r="J134" s="27"/>
      <c r="K134" s="27"/>
      <c r="L134" s="27"/>
      <c r="M134" s="27"/>
      <c r="N134" s="27"/>
      <c r="O134" s="27"/>
      <c r="P134" s="15"/>
    </row>
    <row r="135" spans="1:16" s="158" customFormat="1" ht="12.95">
      <c r="A135" s="27"/>
      <c r="B135" s="27"/>
      <c r="C135" s="27"/>
      <c r="D135" s="27"/>
      <c r="E135" s="27"/>
      <c r="F135" s="27"/>
      <c r="G135" s="27"/>
      <c r="H135" s="27"/>
      <c r="I135" s="27"/>
      <c r="J135" s="27"/>
      <c r="K135" s="27"/>
      <c r="L135" s="27"/>
      <c r="M135" s="27"/>
      <c r="N135" s="27"/>
      <c r="O135" s="27"/>
      <c r="P135" s="15"/>
    </row>
    <row r="136" spans="1:16" s="158" customFormat="1" ht="12.95">
      <c r="A136" s="27"/>
      <c r="B136" s="27"/>
      <c r="C136" s="27"/>
      <c r="D136" s="27"/>
      <c r="E136" s="27"/>
      <c r="F136" s="27"/>
      <c r="G136" s="27"/>
      <c r="H136" s="27"/>
      <c r="I136" s="27"/>
      <c r="J136" s="27"/>
      <c r="K136" s="27"/>
      <c r="L136" s="27"/>
      <c r="M136" s="27"/>
      <c r="N136" s="27"/>
      <c r="O136" s="27"/>
      <c r="P136" s="15"/>
    </row>
    <row r="137" spans="1:16" s="158" customFormat="1"/>
    <row r="138" spans="1:16" s="158" customFormat="1"/>
    <row r="139" spans="1:16" s="158" customFormat="1"/>
    <row r="140" spans="1:16" s="158" customFormat="1"/>
    <row r="141" spans="1:16" s="158" customFormat="1"/>
    <row r="142" spans="1:16" s="158" customFormat="1"/>
    <row r="143" spans="1:16" s="158" customFormat="1"/>
    <row r="144" spans="1:16"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sheetData>
  <sheetProtection algorithmName="SHA-512" hashValue="lwVpok5gKuVPDCZ4eWo6WYmYXgvBQHG+s+ST2XcbFxSpa91+371EdD5Gb+TpdUoRshoYV742whWKisNLwbatQg==" saltValue="AcQv77x9v3jIo3/OpQj5/Q==" spinCount="100000" sheet="1" formatCells="0" formatColumns="0" formatRows="0"/>
  <pageMargins left="0.7" right="0.7" top="0.75" bottom="0.75" header="0.3" footer="0.3"/>
  <pageSetup orientation="portrait" horizontalDpi="1200" verticalDpi="1200" r:id="rId1"/>
  <ignoredErrors>
    <ignoredError sqref="N113 N115 N106 P106"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6"/>
  <sheetViews>
    <sheetView showGridLines="0" workbookViewId="0">
      <pane xSplit="2" ySplit="6" topLeftCell="D14" activePane="bottomRight" state="frozen"/>
      <selection pane="bottomRight" activeCell="D15" sqref="D15"/>
      <selection pane="bottomLeft" activeCell="D15" sqref="D15"/>
      <selection pane="topRight" activeCell="D15" sqref="D15"/>
    </sheetView>
  </sheetViews>
  <sheetFormatPr defaultColWidth="9.140625" defaultRowHeight="12.6"/>
  <cols>
    <col min="1" max="1" width="21.7109375" style="158" customWidth="1"/>
    <col min="2" max="2" width="49.140625" style="158" customWidth="1"/>
    <col min="3" max="13" width="20.5703125" style="158" customWidth="1"/>
    <col min="14" max="14" width="20.5703125" style="1522" customWidth="1"/>
    <col min="15" max="15" width="20.5703125" style="158" customWidth="1"/>
    <col min="16" max="16" width="20.5703125" style="1522" customWidth="1"/>
    <col min="17" max="16384" width="9.140625" style="158"/>
  </cols>
  <sheetData>
    <row r="1" spans="1:16" ht="14.1">
      <c r="A1" s="1669" t="s">
        <v>951</v>
      </c>
      <c r="B1" s="730"/>
      <c r="C1" s="1670"/>
      <c r="D1" s="1671"/>
    </row>
    <row r="2" spans="1:16" ht="12.95">
      <c r="A2" s="51" t="s">
        <v>36</v>
      </c>
      <c r="B2" s="15" t="str">
        <f>'FS-Balance Sheet C-1'!B4</f>
        <v>Arizona Complete Health</v>
      </c>
    </row>
    <row r="3" spans="1:16" ht="12.95">
      <c r="A3" s="552" t="s">
        <v>948</v>
      </c>
      <c r="B3" s="428" t="str">
        <f>'FS-Balance Sheet C-1'!B5</f>
        <v>mm/dd/yyyy</v>
      </c>
    </row>
    <row r="5" spans="1:16" ht="12.95" thickBot="1"/>
    <row r="6" spans="1:16" ht="26.45" thickBot="1">
      <c r="A6" s="1672"/>
      <c r="B6" s="1672"/>
      <c r="C6" s="1566" t="str">
        <f>'FS-NTXIX Income Statement C-2'!C4</f>
        <v>NTXIX/XXI Crisis</v>
      </c>
      <c r="D6" s="1275" t="str">
        <f>'FS-NTXIX Income Statement C-2'!D4</f>
        <v>NTXIX/XXI
SMI Services</v>
      </c>
      <c r="E6" s="1275" t="str">
        <f>'FS-NTXIX Income Statement C-2'!E4</f>
        <v>NTXIX/XXI
Other</v>
      </c>
      <c r="F6" s="1275" t="str">
        <f>'FS-NTXIX Income Statement C-2'!F4</f>
        <v>Housing Trust Fund</v>
      </c>
      <c r="G6" s="1275" t="str">
        <f>'FS-NTXIX Income Statement C-2'!G4</f>
        <v>MHBG SED</v>
      </c>
      <c r="H6" s="1275" t="str">
        <f>'FS-NTXIX Income Statement C-2'!H4</f>
        <v>MHBG SMI</v>
      </c>
      <c r="I6" s="1275" t="str">
        <f>'FS-NTXIX Income Statement C-2'!I4</f>
        <v>MHBG FEP/EMSI</v>
      </c>
      <c r="J6" s="1275" t="str">
        <f>'FS-NTXIX Income Statement C-2'!J4</f>
        <v>SUPTRS</v>
      </c>
      <c r="K6" s="1275" t="str">
        <f>'FS-NTXIX Income Statement C-2'!K4</f>
        <v>Other Federal</v>
      </c>
      <c r="L6" s="1275" t="str">
        <f>'FS-NTXIX Income Statement C-2'!L4</f>
        <v>County</v>
      </c>
      <c r="M6" s="1027" t="str">
        <f>'FS-NTXIX Income Statement C-2'!M4</f>
        <v>PASRR</v>
      </c>
      <c r="N6" s="1680" t="str">
        <f>'FS-NTXIX Income Statement C-2'!N4</f>
        <v>Total NTXIX/XXI</v>
      </c>
      <c r="O6" s="1028" t="str">
        <f>'FS-NTXIX Income Statement C-2'!O4</f>
        <v>Mgmt &amp; Gen</v>
      </c>
      <c r="P6" s="1563" t="str">
        <f>'FS-NTXIX Income Statement C-2'!P4</f>
        <v>Grand Total</v>
      </c>
    </row>
    <row r="7" spans="1:16" ht="29.1" customHeight="1">
      <c r="A7" s="1673"/>
      <c r="B7" s="1674" t="s">
        <v>908</v>
      </c>
      <c r="C7" s="1662"/>
      <c r="D7" s="1663"/>
      <c r="E7" s="1663"/>
      <c r="F7" s="1663"/>
      <c r="G7" s="1663"/>
      <c r="H7" s="1663"/>
      <c r="I7" s="1663"/>
      <c r="J7" s="1663"/>
      <c r="K7" s="1663"/>
      <c r="L7" s="1663"/>
      <c r="M7" s="1664"/>
      <c r="N7" s="1681"/>
      <c r="O7" s="1668"/>
      <c r="P7" s="1683"/>
    </row>
    <row r="8" spans="1:16" ht="12.95">
      <c r="A8" s="457"/>
      <c r="B8" s="1664"/>
      <c r="C8" s="1662"/>
      <c r="D8" s="1663"/>
      <c r="E8" s="1663"/>
      <c r="F8" s="1663"/>
      <c r="G8" s="1663"/>
      <c r="H8" s="1663"/>
      <c r="I8" s="1663"/>
      <c r="J8" s="1663"/>
      <c r="K8" s="1663"/>
      <c r="L8" s="1663"/>
      <c r="M8" s="1664"/>
      <c r="N8" s="1681"/>
      <c r="O8" s="1668"/>
      <c r="P8" s="1561"/>
    </row>
    <row r="9" spans="1:16" ht="12.95">
      <c r="A9" s="457"/>
      <c r="B9" s="1667"/>
      <c r="C9" s="1665"/>
      <c r="D9" s="1666"/>
      <c r="E9" s="1666"/>
      <c r="F9" s="1666"/>
      <c r="G9" s="1666"/>
      <c r="H9" s="1666"/>
      <c r="I9" s="1666"/>
      <c r="J9" s="1666"/>
      <c r="K9" s="1666"/>
      <c r="L9" s="1666"/>
      <c r="M9" s="1667"/>
      <c r="N9" s="1681">
        <f>SUM(C9:M9)</f>
        <v>0</v>
      </c>
      <c r="O9" s="1668"/>
      <c r="P9" s="1561">
        <f>N9+O9</f>
        <v>0</v>
      </c>
    </row>
    <row r="10" spans="1:16" ht="12.95">
      <c r="A10" s="457"/>
      <c r="B10" s="1667"/>
      <c r="C10" s="1665"/>
      <c r="D10" s="1666"/>
      <c r="E10" s="1666"/>
      <c r="F10" s="1666"/>
      <c r="G10" s="1666"/>
      <c r="H10" s="1666"/>
      <c r="I10" s="1666"/>
      <c r="J10" s="1666"/>
      <c r="K10" s="1666"/>
      <c r="L10" s="1666"/>
      <c r="M10" s="1667"/>
      <c r="N10" s="1681">
        <f>SUM(C10:M10)</f>
        <v>0</v>
      </c>
      <c r="O10" s="1668"/>
      <c r="P10" s="1561">
        <f t="shared" ref="P10:P11" si="0">N10+O10</f>
        <v>0</v>
      </c>
    </row>
    <row r="11" spans="1:16" ht="13.5" thickBot="1">
      <c r="A11" s="457"/>
      <c r="B11" s="1667"/>
      <c r="C11" s="1665"/>
      <c r="D11" s="1666"/>
      <c r="E11" s="1666"/>
      <c r="F11" s="1666"/>
      <c r="G11" s="1666"/>
      <c r="H11" s="1666"/>
      <c r="I11" s="1666"/>
      <c r="J11" s="1666"/>
      <c r="K11" s="1666"/>
      <c r="L11" s="1666"/>
      <c r="M11" s="1667"/>
      <c r="N11" s="1681">
        <f>SUM(C11:M11)</f>
        <v>0</v>
      </c>
      <c r="O11" s="1668"/>
      <c r="P11" s="1561">
        <f t="shared" si="0"/>
        <v>0</v>
      </c>
    </row>
    <row r="12" spans="1:16" s="1556" customFormat="1" ht="13.5" thickBot="1">
      <c r="A12" s="1675" t="s">
        <v>909</v>
      </c>
      <c r="B12" s="1676"/>
      <c r="C12" s="1685">
        <f t="shared" ref="C12:P12" si="1">SUM(C9:C11)</f>
        <v>0</v>
      </c>
      <c r="D12" s="1686">
        <f t="shared" si="1"/>
        <v>0</v>
      </c>
      <c r="E12" s="1686">
        <f t="shared" si="1"/>
        <v>0</v>
      </c>
      <c r="F12" s="1686">
        <f t="shared" si="1"/>
        <v>0</v>
      </c>
      <c r="G12" s="1686">
        <f t="shared" si="1"/>
        <v>0</v>
      </c>
      <c r="H12" s="1686">
        <f t="shared" si="1"/>
        <v>0</v>
      </c>
      <c r="I12" s="1686">
        <f t="shared" si="1"/>
        <v>0</v>
      </c>
      <c r="J12" s="1686">
        <f t="shared" si="1"/>
        <v>0</v>
      </c>
      <c r="K12" s="1686">
        <f t="shared" si="1"/>
        <v>0</v>
      </c>
      <c r="L12" s="1686">
        <f t="shared" si="1"/>
        <v>0</v>
      </c>
      <c r="M12" s="1687">
        <f t="shared" si="1"/>
        <v>0</v>
      </c>
      <c r="N12" s="1682">
        <f>SUM(N9:N11)</f>
        <v>0</v>
      </c>
      <c r="O12" s="1688">
        <f t="shared" si="1"/>
        <v>0</v>
      </c>
      <c r="P12" s="1684">
        <f t="shared" si="1"/>
        <v>0</v>
      </c>
    </row>
    <row r="13" spans="1:16" ht="26.1">
      <c r="A13" s="457"/>
      <c r="B13" s="1677" t="s">
        <v>910</v>
      </c>
      <c r="C13" s="1662"/>
      <c r="D13" s="1663"/>
      <c r="E13" s="1663"/>
      <c r="F13" s="1663"/>
      <c r="G13" s="1663"/>
      <c r="H13" s="1663"/>
      <c r="I13" s="1663"/>
      <c r="J13" s="1663"/>
      <c r="K13" s="1663"/>
      <c r="L13" s="1663"/>
      <c r="M13" s="1664"/>
      <c r="N13" s="1681"/>
      <c r="O13" s="1668"/>
      <c r="P13" s="1561"/>
    </row>
    <row r="14" spans="1:16" ht="12.95">
      <c r="A14" s="457"/>
      <c r="B14" s="1664"/>
      <c r="C14" s="1662"/>
      <c r="D14" s="1663"/>
      <c r="E14" s="1663"/>
      <c r="F14" s="1663"/>
      <c r="G14" s="1663"/>
      <c r="H14" s="1663"/>
      <c r="I14" s="1663"/>
      <c r="J14" s="1663"/>
      <c r="K14" s="1663"/>
      <c r="L14" s="1663"/>
      <c r="M14" s="1664"/>
      <c r="N14" s="1681"/>
      <c r="O14" s="1668"/>
      <c r="P14" s="1561"/>
    </row>
    <row r="15" spans="1:16" ht="12.95">
      <c r="A15" s="457"/>
      <c r="B15" s="1667"/>
      <c r="C15" s="1665"/>
      <c r="D15" s="1666"/>
      <c r="E15" s="1666"/>
      <c r="F15" s="1666"/>
      <c r="G15" s="1666"/>
      <c r="H15" s="1666"/>
      <c r="I15" s="1666"/>
      <c r="J15" s="1666"/>
      <c r="K15" s="1666"/>
      <c r="L15" s="1666"/>
      <c r="M15" s="1667"/>
      <c r="N15" s="1681">
        <f>SUM(C15:M15)</f>
        <v>0</v>
      </c>
      <c r="O15" s="1668"/>
      <c r="P15" s="1561">
        <f>N15+O15</f>
        <v>0</v>
      </c>
    </row>
    <row r="16" spans="1:16" ht="12.95">
      <c r="A16" s="457"/>
      <c r="B16" s="1667"/>
      <c r="C16" s="1665"/>
      <c r="D16" s="1666"/>
      <c r="E16" s="1666"/>
      <c r="F16" s="1666"/>
      <c r="G16" s="1666"/>
      <c r="H16" s="1666"/>
      <c r="I16" s="1666"/>
      <c r="J16" s="1666"/>
      <c r="K16" s="1666"/>
      <c r="L16" s="1666"/>
      <c r="M16" s="1667"/>
      <c r="N16" s="1681">
        <f>SUM(C16:M16)</f>
        <v>0</v>
      </c>
      <c r="O16" s="1668"/>
      <c r="P16" s="1561">
        <f t="shared" ref="P16:P17" si="2">N16+O16</f>
        <v>0</v>
      </c>
    </row>
    <row r="17" spans="1:16" ht="13.5" thickBot="1">
      <c r="A17" s="457"/>
      <c r="B17" s="1667"/>
      <c r="C17" s="1665"/>
      <c r="D17" s="1666"/>
      <c r="E17" s="1666"/>
      <c r="F17" s="1666"/>
      <c r="G17" s="1666"/>
      <c r="H17" s="1666"/>
      <c r="I17" s="1666"/>
      <c r="J17" s="1666"/>
      <c r="K17" s="1666"/>
      <c r="L17" s="1666"/>
      <c r="M17" s="1667"/>
      <c r="N17" s="1681">
        <f>SUM(C17:M17)</f>
        <v>0</v>
      </c>
      <c r="O17" s="1668"/>
      <c r="P17" s="1561">
        <f t="shared" si="2"/>
        <v>0</v>
      </c>
    </row>
    <row r="18" spans="1:16" s="1556" customFormat="1" ht="13.5" thickBot="1">
      <c r="A18" s="1675" t="s">
        <v>911</v>
      </c>
      <c r="B18" s="1676"/>
      <c r="C18" s="1685">
        <f t="shared" ref="C18:P18" si="3">SUM(C15:C17)</f>
        <v>0</v>
      </c>
      <c r="D18" s="1686">
        <f t="shared" si="3"/>
        <v>0</v>
      </c>
      <c r="E18" s="1686">
        <f t="shared" si="3"/>
        <v>0</v>
      </c>
      <c r="F18" s="1686">
        <f t="shared" si="3"/>
        <v>0</v>
      </c>
      <c r="G18" s="1686">
        <f t="shared" si="3"/>
        <v>0</v>
      </c>
      <c r="H18" s="1686">
        <f t="shared" si="3"/>
        <v>0</v>
      </c>
      <c r="I18" s="1686">
        <f t="shared" si="3"/>
        <v>0</v>
      </c>
      <c r="J18" s="1686">
        <f t="shared" si="3"/>
        <v>0</v>
      </c>
      <c r="K18" s="1686">
        <f t="shared" si="3"/>
        <v>0</v>
      </c>
      <c r="L18" s="1686">
        <f t="shared" si="3"/>
        <v>0</v>
      </c>
      <c r="M18" s="1687">
        <f t="shared" si="3"/>
        <v>0</v>
      </c>
      <c r="N18" s="1682">
        <f t="shared" si="3"/>
        <v>0</v>
      </c>
      <c r="O18" s="1688">
        <f t="shared" si="3"/>
        <v>0</v>
      </c>
      <c r="P18" s="1684">
        <f t="shared" si="3"/>
        <v>0</v>
      </c>
    </row>
    <row r="19" spans="1:16" ht="26.1">
      <c r="A19" s="457"/>
      <c r="B19" s="1677" t="s">
        <v>912</v>
      </c>
      <c r="C19" s="1662"/>
      <c r="D19" s="1663"/>
      <c r="E19" s="1663"/>
      <c r="F19" s="1663"/>
      <c r="G19" s="1663"/>
      <c r="H19" s="1663"/>
      <c r="I19" s="1663"/>
      <c r="J19" s="1663"/>
      <c r="K19" s="1663"/>
      <c r="L19" s="1663"/>
      <c r="M19" s="1664"/>
      <c r="N19" s="1681"/>
      <c r="O19" s="1668"/>
      <c r="P19" s="1561"/>
    </row>
    <row r="20" spans="1:16" ht="12.95">
      <c r="A20" s="457"/>
      <c r="B20" s="1664"/>
      <c r="C20" s="1662"/>
      <c r="D20" s="1663"/>
      <c r="E20" s="1663"/>
      <c r="F20" s="1663"/>
      <c r="G20" s="1663"/>
      <c r="H20" s="1663"/>
      <c r="I20" s="1663"/>
      <c r="J20" s="1663"/>
      <c r="K20" s="1663"/>
      <c r="L20" s="1663"/>
      <c r="M20" s="1664"/>
      <c r="N20" s="1681"/>
      <c r="O20" s="1668"/>
      <c r="P20" s="1561"/>
    </row>
    <row r="21" spans="1:16" ht="12.95">
      <c r="A21" s="457"/>
      <c r="B21" s="1667"/>
      <c r="C21" s="1665"/>
      <c r="D21" s="1666"/>
      <c r="E21" s="1666"/>
      <c r="F21" s="1666"/>
      <c r="G21" s="1666"/>
      <c r="H21" s="1666"/>
      <c r="I21" s="1666"/>
      <c r="J21" s="1666"/>
      <c r="K21" s="1666"/>
      <c r="L21" s="1666"/>
      <c r="M21" s="1667"/>
      <c r="N21" s="1681">
        <f>SUM(C21:M21)</f>
        <v>0</v>
      </c>
      <c r="O21" s="1668"/>
      <c r="P21" s="1561">
        <f>N21+O21</f>
        <v>0</v>
      </c>
    </row>
    <row r="22" spans="1:16" ht="12.95">
      <c r="A22" s="457"/>
      <c r="B22" s="1667"/>
      <c r="C22" s="1665"/>
      <c r="D22" s="1666"/>
      <c r="E22" s="1666"/>
      <c r="F22" s="1666"/>
      <c r="G22" s="1666"/>
      <c r="H22" s="1666"/>
      <c r="I22" s="1666"/>
      <c r="J22" s="1666"/>
      <c r="K22" s="1666"/>
      <c r="L22" s="1666"/>
      <c r="M22" s="1667"/>
      <c r="N22" s="1681">
        <f>SUM(C22:M22)</f>
        <v>0</v>
      </c>
      <c r="O22" s="1668"/>
      <c r="P22" s="1561">
        <f t="shared" ref="P22:P23" si="4">N22+O22</f>
        <v>0</v>
      </c>
    </row>
    <row r="23" spans="1:16" ht="13.5" thickBot="1">
      <c r="A23" s="457"/>
      <c r="B23" s="1667"/>
      <c r="C23" s="1665"/>
      <c r="D23" s="1666"/>
      <c r="E23" s="1666"/>
      <c r="F23" s="1666"/>
      <c r="G23" s="1666"/>
      <c r="H23" s="1666"/>
      <c r="I23" s="1666"/>
      <c r="J23" s="1666"/>
      <c r="K23" s="1666"/>
      <c r="L23" s="1666"/>
      <c r="M23" s="1667"/>
      <c r="N23" s="1681">
        <f>SUM(C23:M23)</f>
        <v>0</v>
      </c>
      <c r="O23" s="1668"/>
      <c r="P23" s="1561">
        <f t="shared" si="4"/>
        <v>0</v>
      </c>
    </row>
    <row r="24" spans="1:16" s="1556" customFormat="1" ht="13.5" thickBot="1">
      <c r="A24" s="1675" t="s">
        <v>913</v>
      </c>
      <c r="B24" s="1676"/>
      <c r="C24" s="1685">
        <f t="shared" ref="C24:P24" si="5">SUM(C21:C23)</f>
        <v>0</v>
      </c>
      <c r="D24" s="1686">
        <f t="shared" si="5"/>
        <v>0</v>
      </c>
      <c r="E24" s="1686">
        <f t="shared" si="5"/>
        <v>0</v>
      </c>
      <c r="F24" s="1686">
        <f t="shared" si="5"/>
        <v>0</v>
      </c>
      <c r="G24" s="1686">
        <f t="shared" si="5"/>
        <v>0</v>
      </c>
      <c r="H24" s="1686">
        <f t="shared" si="5"/>
        <v>0</v>
      </c>
      <c r="I24" s="1686">
        <f t="shared" si="5"/>
        <v>0</v>
      </c>
      <c r="J24" s="1686">
        <f t="shared" si="5"/>
        <v>0</v>
      </c>
      <c r="K24" s="1686">
        <f t="shared" si="5"/>
        <v>0</v>
      </c>
      <c r="L24" s="1686">
        <f t="shared" si="5"/>
        <v>0</v>
      </c>
      <c r="M24" s="1687">
        <f t="shared" si="5"/>
        <v>0</v>
      </c>
      <c r="N24" s="1682">
        <f t="shared" si="5"/>
        <v>0</v>
      </c>
      <c r="O24" s="1688">
        <f t="shared" si="5"/>
        <v>0</v>
      </c>
      <c r="P24" s="1684">
        <f t="shared" si="5"/>
        <v>0</v>
      </c>
    </row>
    <row r="25" spans="1:16" ht="26.1">
      <c r="A25" s="457"/>
      <c r="B25" s="1677" t="s">
        <v>914</v>
      </c>
      <c r="C25" s="1662"/>
      <c r="D25" s="1663"/>
      <c r="E25" s="1663"/>
      <c r="F25" s="1663"/>
      <c r="G25" s="1663"/>
      <c r="H25" s="1663"/>
      <c r="I25" s="1663"/>
      <c r="J25" s="1663"/>
      <c r="K25" s="1663"/>
      <c r="L25" s="1663"/>
      <c r="M25" s="1664"/>
      <c r="N25" s="1681"/>
      <c r="O25" s="1668"/>
      <c r="P25" s="1561"/>
    </row>
    <row r="26" spans="1:16" ht="12.95">
      <c r="A26" s="457"/>
      <c r="B26" s="1678"/>
      <c r="C26" s="1662"/>
      <c r="D26" s="1663"/>
      <c r="E26" s="1663"/>
      <c r="F26" s="1663"/>
      <c r="G26" s="1663"/>
      <c r="H26" s="1663"/>
      <c r="I26" s="1663"/>
      <c r="J26" s="1663"/>
      <c r="K26" s="1663"/>
      <c r="L26" s="1663"/>
      <c r="M26" s="1664"/>
      <c r="N26" s="1681"/>
      <c r="O26" s="1668"/>
      <c r="P26" s="1561"/>
    </row>
    <row r="27" spans="1:16" ht="12.95">
      <c r="A27" s="457"/>
      <c r="B27" s="1679" t="s">
        <v>915</v>
      </c>
      <c r="C27" s="1662"/>
      <c r="D27" s="1663"/>
      <c r="E27" s="1663"/>
      <c r="F27" s="1666"/>
      <c r="G27" s="1666"/>
      <c r="H27" s="1666"/>
      <c r="I27" s="1663"/>
      <c r="J27" s="1663"/>
      <c r="K27" s="1663"/>
      <c r="L27" s="1663"/>
      <c r="M27" s="1664"/>
      <c r="N27" s="1681">
        <f t="shared" ref="N27:N37" si="6">SUM(C27:M27)</f>
        <v>0</v>
      </c>
      <c r="O27" s="1668"/>
      <c r="P27" s="1561">
        <f>N27+O27</f>
        <v>0</v>
      </c>
    </row>
    <row r="28" spans="1:16" ht="12.95">
      <c r="A28" s="457"/>
      <c r="B28" s="1679" t="s">
        <v>916</v>
      </c>
      <c r="C28" s="1662"/>
      <c r="D28" s="1663"/>
      <c r="E28" s="1663"/>
      <c r="F28" s="1666"/>
      <c r="G28" s="1666"/>
      <c r="H28" s="1666"/>
      <c r="I28" s="1663"/>
      <c r="J28" s="1663"/>
      <c r="K28" s="1663"/>
      <c r="L28" s="1663"/>
      <c r="M28" s="1664"/>
      <c r="N28" s="1681">
        <f t="shared" si="6"/>
        <v>0</v>
      </c>
      <c r="O28" s="1668"/>
      <c r="P28" s="1561">
        <f t="shared" ref="P28:P36" si="7">N28+O28</f>
        <v>0</v>
      </c>
    </row>
    <row r="29" spans="1:16" ht="12.95">
      <c r="A29" s="457"/>
      <c r="B29" s="1679" t="s">
        <v>917</v>
      </c>
      <c r="C29" s="1662"/>
      <c r="D29" s="1663"/>
      <c r="E29" s="1663"/>
      <c r="F29" s="1666"/>
      <c r="G29" s="1666"/>
      <c r="H29" s="1666"/>
      <c r="I29" s="1663"/>
      <c r="J29" s="1663"/>
      <c r="K29" s="1663"/>
      <c r="L29" s="1663"/>
      <c r="M29" s="1664"/>
      <c r="N29" s="1681">
        <f t="shared" si="6"/>
        <v>0</v>
      </c>
      <c r="O29" s="1668"/>
      <c r="P29" s="1561">
        <f t="shared" si="7"/>
        <v>0</v>
      </c>
    </row>
    <row r="30" spans="1:16" ht="12.95">
      <c r="A30" s="457"/>
      <c r="B30" s="1679" t="s">
        <v>918</v>
      </c>
      <c r="C30" s="1662"/>
      <c r="D30" s="1663"/>
      <c r="E30" s="1663"/>
      <c r="F30" s="1666"/>
      <c r="G30" s="1666"/>
      <c r="H30" s="1666"/>
      <c r="I30" s="1663"/>
      <c r="J30" s="1663"/>
      <c r="K30" s="1663"/>
      <c r="L30" s="1663"/>
      <c r="M30" s="1664"/>
      <c r="N30" s="1681">
        <f t="shared" si="6"/>
        <v>0</v>
      </c>
      <c r="O30" s="1668"/>
      <c r="P30" s="1561">
        <f t="shared" si="7"/>
        <v>0</v>
      </c>
    </row>
    <row r="31" spans="1:16" ht="12.95">
      <c r="A31" s="457"/>
      <c r="B31" s="1679" t="s">
        <v>919</v>
      </c>
      <c r="C31" s="1662"/>
      <c r="D31" s="1663"/>
      <c r="E31" s="1663"/>
      <c r="F31" s="1666"/>
      <c r="G31" s="1666"/>
      <c r="H31" s="1666"/>
      <c r="I31" s="1663"/>
      <c r="J31" s="1663"/>
      <c r="K31" s="1663"/>
      <c r="L31" s="1663"/>
      <c r="M31" s="1664"/>
      <c r="N31" s="1681">
        <f t="shared" si="6"/>
        <v>0</v>
      </c>
      <c r="O31" s="1668"/>
      <c r="P31" s="1561">
        <f t="shared" si="7"/>
        <v>0</v>
      </c>
    </row>
    <row r="32" spans="1:16" ht="12.95">
      <c r="A32" s="457"/>
      <c r="B32" s="1679" t="s">
        <v>920</v>
      </c>
      <c r="C32" s="1662"/>
      <c r="D32" s="1663"/>
      <c r="E32" s="1663"/>
      <c r="F32" s="1666"/>
      <c r="G32" s="1666"/>
      <c r="H32" s="1666"/>
      <c r="I32" s="1663"/>
      <c r="J32" s="1663"/>
      <c r="K32" s="1663"/>
      <c r="L32" s="1663"/>
      <c r="M32" s="1664"/>
      <c r="N32" s="1681">
        <f t="shared" si="6"/>
        <v>0</v>
      </c>
      <c r="O32" s="1668"/>
      <c r="P32" s="1561">
        <f t="shared" si="7"/>
        <v>0</v>
      </c>
    </row>
    <row r="33" spans="1:16" ht="12.95">
      <c r="A33" s="457"/>
      <c r="B33" s="1679" t="s">
        <v>921</v>
      </c>
      <c r="C33" s="1662"/>
      <c r="D33" s="1663"/>
      <c r="E33" s="1663"/>
      <c r="F33" s="1666"/>
      <c r="G33" s="1666"/>
      <c r="H33" s="1666"/>
      <c r="I33" s="1663"/>
      <c r="J33" s="1663"/>
      <c r="K33" s="1663"/>
      <c r="L33" s="1663"/>
      <c r="M33" s="1664"/>
      <c r="N33" s="1681">
        <f t="shared" si="6"/>
        <v>0</v>
      </c>
      <c r="O33" s="1668"/>
      <c r="P33" s="1561">
        <f t="shared" si="7"/>
        <v>0</v>
      </c>
    </row>
    <row r="34" spans="1:16" ht="12.95">
      <c r="A34" s="457"/>
      <c r="B34" s="1679" t="s">
        <v>922</v>
      </c>
      <c r="C34" s="1662"/>
      <c r="D34" s="1663"/>
      <c r="E34" s="1663"/>
      <c r="F34" s="1666"/>
      <c r="G34" s="1666"/>
      <c r="H34" s="1666"/>
      <c r="I34" s="1663"/>
      <c r="J34" s="1663"/>
      <c r="K34" s="1663"/>
      <c r="L34" s="1663"/>
      <c r="M34" s="1664"/>
      <c r="N34" s="1681">
        <f t="shared" si="6"/>
        <v>0</v>
      </c>
      <c r="O34" s="1668"/>
      <c r="P34" s="1561">
        <f t="shared" si="7"/>
        <v>0</v>
      </c>
    </row>
    <row r="35" spans="1:16" ht="12.95">
      <c r="A35" s="457"/>
      <c r="B35" s="1678"/>
      <c r="C35" s="1662"/>
      <c r="D35" s="1663"/>
      <c r="E35" s="1663"/>
      <c r="F35" s="1666"/>
      <c r="G35" s="1666"/>
      <c r="H35" s="1666"/>
      <c r="I35" s="1663"/>
      <c r="J35" s="1663"/>
      <c r="K35" s="1663"/>
      <c r="L35" s="1663"/>
      <c r="M35" s="1664"/>
      <c r="N35" s="1681">
        <f t="shared" si="6"/>
        <v>0</v>
      </c>
      <c r="O35" s="1668"/>
      <c r="P35" s="1561">
        <f t="shared" si="7"/>
        <v>0</v>
      </c>
    </row>
    <row r="36" spans="1:16" ht="12.95">
      <c r="A36" s="457"/>
      <c r="B36" s="1679" t="s">
        <v>923</v>
      </c>
      <c r="C36" s="1662"/>
      <c r="D36" s="1663"/>
      <c r="E36" s="1663"/>
      <c r="F36" s="1666"/>
      <c r="G36" s="1666"/>
      <c r="H36" s="1666"/>
      <c r="I36" s="1663"/>
      <c r="J36" s="1663"/>
      <c r="K36" s="1663"/>
      <c r="L36" s="1663"/>
      <c r="M36" s="1664"/>
      <c r="N36" s="1681">
        <f t="shared" si="6"/>
        <v>0</v>
      </c>
      <c r="O36" s="1668"/>
      <c r="P36" s="1561">
        <f t="shared" si="7"/>
        <v>0</v>
      </c>
    </row>
    <row r="37" spans="1:16" ht="13.5" thickBot="1">
      <c r="A37" s="457"/>
      <c r="B37" s="1664"/>
      <c r="C37" s="1662"/>
      <c r="D37" s="1663"/>
      <c r="E37" s="1663"/>
      <c r="F37" s="1666"/>
      <c r="G37" s="1666"/>
      <c r="H37" s="1666"/>
      <c r="I37" s="1663"/>
      <c r="J37" s="1663"/>
      <c r="K37" s="1663"/>
      <c r="L37" s="1663"/>
      <c r="M37" s="1664"/>
      <c r="N37" s="1681">
        <f t="shared" si="6"/>
        <v>0</v>
      </c>
      <c r="O37" s="1668"/>
      <c r="P37" s="1561">
        <f>N37+O37</f>
        <v>0</v>
      </c>
    </row>
    <row r="38" spans="1:16" s="1556" customFormat="1" ht="13.5" thickBot="1">
      <c r="A38" s="1675" t="s">
        <v>924</v>
      </c>
      <c r="B38" s="1676"/>
      <c r="C38" s="1685">
        <f t="shared" ref="C38:P38" si="8">SUM(C27:C36)</f>
        <v>0</v>
      </c>
      <c r="D38" s="1686">
        <f t="shared" si="8"/>
        <v>0</v>
      </c>
      <c r="E38" s="1686">
        <f t="shared" si="8"/>
        <v>0</v>
      </c>
      <c r="F38" s="1686">
        <f t="shared" si="8"/>
        <v>0</v>
      </c>
      <c r="G38" s="1686">
        <f t="shared" si="8"/>
        <v>0</v>
      </c>
      <c r="H38" s="1686">
        <f t="shared" si="8"/>
        <v>0</v>
      </c>
      <c r="I38" s="1686">
        <f t="shared" si="8"/>
        <v>0</v>
      </c>
      <c r="J38" s="1686">
        <f t="shared" si="8"/>
        <v>0</v>
      </c>
      <c r="K38" s="1686">
        <f t="shared" si="8"/>
        <v>0</v>
      </c>
      <c r="L38" s="1686">
        <f t="shared" si="8"/>
        <v>0</v>
      </c>
      <c r="M38" s="1687">
        <f t="shared" si="8"/>
        <v>0</v>
      </c>
      <c r="N38" s="1682">
        <f t="shared" si="8"/>
        <v>0</v>
      </c>
      <c r="O38" s="1688">
        <f t="shared" si="8"/>
        <v>0</v>
      </c>
      <c r="P38" s="1684">
        <f t="shared" si="8"/>
        <v>0</v>
      </c>
    </row>
    <row r="39" spans="1:16" ht="26.1">
      <c r="A39" s="457"/>
      <c r="B39" s="1677" t="s">
        <v>925</v>
      </c>
      <c r="C39" s="1662"/>
      <c r="D39" s="1663"/>
      <c r="E39" s="1663"/>
      <c r="F39" s="1663"/>
      <c r="G39" s="1663"/>
      <c r="H39" s="1663"/>
      <c r="I39" s="1663"/>
      <c r="J39" s="1663"/>
      <c r="K39" s="1663"/>
      <c r="L39" s="1663"/>
      <c r="M39" s="1664"/>
      <c r="N39" s="1681"/>
      <c r="O39" s="1668"/>
      <c r="P39" s="1561"/>
    </row>
    <row r="40" spans="1:16" ht="12.95">
      <c r="A40" s="457"/>
      <c r="B40" s="1678"/>
      <c r="C40" s="1662"/>
      <c r="D40" s="1663"/>
      <c r="E40" s="1663"/>
      <c r="F40" s="1663"/>
      <c r="G40" s="1663"/>
      <c r="H40" s="1663"/>
      <c r="I40" s="1663"/>
      <c r="J40" s="1663"/>
      <c r="K40" s="1663"/>
      <c r="L40" s="1663"/>
      <c r="M40" s="1664"/>
      <c r="N40" s="1681"/>
      <c r="O40" s="1668"/>
      <c r="P40" s="1561"/>
    </row>
    <row r="41" spans="1:16" ht="12.95">
      <c r="A41" s="457"/>
      <c r="B41" s="1679"/>
      <c r="C41" s="1665"/>
      <c r="D41" s="1666"/>
      <c r="E41" s="1666"/>
      <c r="F41" s="1666"/>
      <c r="G41" s="1666"/>
      <c r="H41" s="1666"/>
      <c r="I41" s="1666"/>
      <c r="J41" s="1666"/>
      <c r="K41" s="1666"/>
      <c r="L41" s="1666"/>
      <c r="M41" s="1667"/>
      <c r="N41" s="1681">
        <f t="shared" ref="N41:N51" si="9">SUM(C41:M41)</f>
        <v>0</v>
      </c>
      <c r="O41" s="1668"/>
      <c r="P41" s="1561">
        <f>N41+O41</f>
        <v>0</v>
      </c>
    </row>
    <row r="42" spans="1:16" ht="12.95">
      <c r="A42" s="457"/>
      <c r="B42" s="1679"/>
      <c r="C42" s="1665"/>
      <c r="D42" s="1666"/>
      <c r="E42" s="1666"/>
      <c r="F42" s="1666"/>
      <c r="G42" s="1666"/>
      <c r="H42" s="1666"/>
      <c r="I42" s="1666"/>
      <c r="J42" s="1666"/>
      <c r="K42" s="1666"/>
      <c r="L42" s="1666"/>
      <c r="M42" s="1667"/>
      <c r="N42" s="1681">
        <f t="shared" si="9"/>
        <v>0</v>
      </c>
      <c r="O42" s="1668"/>
      <c r="P42" s="1561">
        <f t="shared" ref="P42:P50" si="10">N42+O42</f>
        <v>0</v>
      </c>
    </row>
    <row r="43" spans="1:16" ht="12.95">
      <c r="A43" s="457"/>
      <c r="B43" s="1679"/>
      <c r="C43" s="1665"/>
      <c r="D43" s="1666"/>
      <c r="E43" s="1666"/>
      <c r="F43" s="1666"/>
      <c r="G43" s="1666"/>
      <c r="H43" s="1666"/>
      <c r="I43" s="1666"/>
      <c r="J43" s="1666"/>
      <c r="K43" s="1666"/>
      <c r="L43" s="1666"/>
      <c r="M43" s="1667"/>
      <c r="N43" s="1681">
        <f t="shared" si="9"/>
        <v>0</v>
      </c>
      <c r="O43" s="1668"/>
      <c r="P43" s="1561">
        <f t="shared" si="10"/>
        <v>0</v>
      </c>
    </row>
    <row r="44" spans="1:16" ht="12.95">
      <c r="A44" s="457"/>
      <c r="B44" s="1679"/>
      <c r="C44" s="1665"/>
      <c r="D44" s="1666"/>
      <c r="E44" s="1666"/>
      <c r="F44" s="1666"/>
      <c r="G44" s="1666"/>
      <c r="H44" s="1666"/>
      <c r="I44" s="1666"/>
      <c r="J44" s="1666"/>
      <c r="K44" s="1666"/>
      <c r="L44" s="1666"/>
      <c r="M44" s="1667"/>
      <c r="N44" s="1681">
        <f t="shared" si="9"/>
        <v>0</v>
      </c>
      <c r="O44" s="1668"/>
      <c r="P44" s="1561">
        <f t="shared" si="10"/>
        <v>0</v>
      </c>
    </row>
    <row r="45" spans="1:16" ht="12.95">
      <c r="A45" s="457"/>
      <c r="B45" s="1679"/>
      <c r="C45" s="1665"/>
      <c r="D45" s="1666"/>
      <c r="E45" s="1666"/>
      <c r="F45" s="1666"/>
      <c r="G45" s="1666"/>
      <c r="H45" s="1666"/>
      <c r="I45" s="1666"/>
      <c r="J45" s="1666"/>
      <c r="K45" s="1666"/>
      <c r="L45" s="1666"/>
      <c r="M45" s="1667"/>
      <c r="N45" s="1681">
        <f t="shared" si="9"/>
        <v>0</v>
      </c>
      <c r="O45" s="1668"/>
      <c r="P45" s="1561">
        <f t="shared" si="10"/>
        <v>0</v>
      </c>
    </row>
    <row r="46" spans="1:16" ht="12.95">
      <c r="A46" s="457"/>
      <c r="B46" s="1679"/>
      <c r="C46" s="1665"/>
      <c r="D46" s="1666"/>
      <c r="E46" s="1666"/>
      <c r="F46" s="1666"/>
      <c r="G46" s="1666"/>
      <c r="H46" s="1666"/>
      <c r="I46" s="1666"/>
      <c r="J46" s="1666"/>
      <c r="K46" s="1666"/>
      <c r="L46" s="1666"/>
      <c r="M46" s="1667"/>
      <c r="N46" s="1681">
        <f t="shared" si="9"/>
        <v>0</v>
      </c>
      <c r="O46" s="1668"/>
      <c r="P46" s="1561">
        <f t="shared" si="10"/>
        <v>0</v>
      </c>
    </row>
    <row r="47" spans="1:16" ht="12.95">
      <c r="A47" s="457"/>
      <c r="B47" s="1679"/>
      <c r="C47" s="1665"/>
      <c r="D47" s="1666"/>
      <c r="E47" s="1666"/>
      <c r="F47" s="1666"/>
      <c r="G47" s="1666"/>
      <c r="H47" s="1666"/>
      <c r="I47" s="1666"/>
      <c r="J47" s="1666"/>
      <c r="K47" s="1666"/>
      <c r="L47" s="1666"/>
      <c r="M47" s="1667"/>
      <c r="N47" s="1681">
        <f t="shared" si="9"/>
        <v>0</v>
      </c>
      <c r="O47" s="1668"/>
      <c r="P47" s="1561">
        <f t="shared" si="10"/>
        <v>0</v>
      </c>
    </row>
    <row r="48" spans="1:16" ht="12.95">
      <c r="A48" s="457"/>
      <c r="B48" s="1679"/>
      <c r="C48" s="1665"/>
      <c r="D48" s="1666"/>
      <c r="E48" s="1666"/>
      <c r="F48" s="1666"/>
      <c r="G48" s="1666"/>
      <c r="H48" s="1666"/>
      <c r="I48" s="1666"/>
      <c r="J48" s="1666"/>
      <c r="K48" s="1666"/>
      <c r="L48" s="1666"/>
      <c r="M48" s="1667"/>
      <c r="N48" s="1681">
        <f t="shared" si="9"/>
        <v>0</v>
      </c>
      <c r="O48" s="1668"/>
      <c r="P48" s="1561">
        <f t="shared" si="10"/>
        <v>0</v>
      </c>
    </row>
    <row r="49" spans="1:16" ht="12.95">
      <c r="A49" s="457"/>
      <c r="B49" s="1667"/>
      <c r="C49" s="1665"/>
      <c r="D49" s="1666"/>
      <c r="E49" s="1666"/>
      <c r="F49" s="1666"/>
      <c r="G49" s="1666"/>
      <c r="H49" s="1666"/>
      <c r="I49" s="1666"/>
      <c r="J49" s="1666"/>
      <c r="K49" s="1666"/>
      <c r="L49" s="1666"/>
      <c r="M49" s="1667"/>
      <c r="N49" s="1681">
        <f t="shared" si="9"/>
        <v>0</v>
      </c>
      <c r="O49" s="1668"/>
      <c r="P49" s="1561">
        <f t="shared" si="10"/>
        <v>0</v>
      </c>
    </row>
    <row r="50" spans="1:16" ht="12.95">
      <c r="A50" s="457"/>
      <c r="B50" s="1667"/>
      <c r="C50" s="1665"/>
      <c r="D50" s="1666"/>
      <c r="E50" s="1666"/>
      <c r="F50" s="1666"/>
      <c r="G50" s="1666"/>
      <c r="H50" s="1666"/>
      <c r="I50" s="1666"/>
      <c r="J50" s="1666"/>
      <c r="K50" s="1666"/>
      <c r="L50" s="1666"/>
      <c r="M50" s="1667"/>
      <c r="N50" s="1681">
        <f t="shared" si="9"/>
        <v>0</v>
      </c>
      <c r="O50" s="1668"/>
      <c r="P50" s="1561">
        <f t="shared" si="10"/>
        <v>0</v>
      </c>
    </row>
    <row r="51" spans="1:16" ht="13.5" thickBot="1">
      <c r="A51" s="457"/>
      <c r="B51" s="1667"/>
      <c r="C51" s="1665"/>
      <c r="D51" s="1666"/>
      <c r="E51" s="1666"/>
      <c r="F51" s="1666"/>
      <c r="G51" s="1666"/>
      <c r="H51" s="1666"/>
      <c r="I51" s="1666"/>
      <c r="J51" s="1666"/>
      <c r="K51" s="1666"/>
      <c r="L51" s="1666"/>
      <c r="M51" s="1667"/>
      <c r="N51" s="1681">
        <f t="shared" si="9"/>
        <v>0</v>
      </c>
      <c r="O51" s="1668"/>
      <c r="P51" s="1561">
        <f>N51+O51</f>
        <v>0</v>
      </c>
    </row>
    <row r="52" spans="1:16" s="1556" customFormat="1" ht="13.5" thickBot="1">
      <c r="A52" s="1675" t="s">
        <v>926</v>
      </c>
      <c r="B52" s="1676"/>
      <c r="C52" s="1685">
        <f t="shared" ref="C52:P52" si="11">SUM(C41:C51)</f>
        <v>0</v>
      </c>
      <c r="D52" s="1686">
        <f t="shared" si="11"/>
        <v>0</v>
      </c>
      <c r="E52" s="1686">
        <f t="shared" si="11"/>
        <v>0</v>
      </c>
      <c r="F52" s="1686">
        <f t="shared" si="11"/>
        <v>0</v>
      </c>
      <c r="G52" s="1686">
        <f t="shared" si="11"/>
        <v>0</v>
      </c>
      <c r="H52" s="1686">
        <f t="shared" si="11"/>
        <v>0</v>
      </c>
      <c r="I52" s="1686">
        <f t="shared" si="11"/>
        <v>0</v>
      </c>
      <c r="J52" s="1686">
        <f t="shared" si="11"/>
        <v>0</v>
      </c>
      <c r="K52" s="1686">
        <f t="shared" si="11"/>
        <v>0</v>
      </c>
      <c r="L52" s="1686">
        <f t="shared" si="11"/>
        <v>0</v>
      </c>
      <c r="M52" s="1687">
        <f t="shared" si="11"/>
        <v>0</v>
      </c>
      <c r="N52" s="1682">
        <f t="shared" si="11"/>
        <v>0</v>
      </c>
      <c r="O52" s="1688">
        <f t="shared" si="11"/>
        <v>0</v>
      </c>
      <c r="P52" s="1684">
        <f t="shared" si="11"/>
        <v>0</v>
      </c>
    </row>
    <row r="53" spans="1:16" ht="26.1">
      <c r="A53" s="457"/>
      <c r="B53" s="1677" t="s">
        <v>927</v>
      </c>
      <c r="C53" s="1662"/>
      <c r="D53" s="1663"/>
      <c r="E53" s="1663"/>
      <c r="F53" s="1663"/>
      <c r="G53" s="1663"/>
      <c r="H53" s="1663"/>
      <c r="I53" s="1663"/>
      <c r="J53" s="1663"/>
      <c r="K53" s="1663"/>
      <c r="L53" s="1663"/>
      <c r="M53" s="1664"/>
      <c r="N53" s="1681"/>
      <c r="O53" s="1668"/>
      <c r="P53" s="1561"/>
    </row>
    <row r="54" spans="1:16" ht="12.95">
      <c r="A54" s="457"/>
      <c r="B54" s="1664"/>
      <c r="C54" s="1662"/>
      <c r="D54" s="1663"/>
      <c r="E54" s="1663"/>
      <c r="F54" s="1663"/>
      <c r="G54" s="1663"/>
      <c r="H54" s="1663"/>
      <c r="I54" s="1663"/>
      <c r="J54" s="1663"/>
      <c r="K54" s="1663"/>
      <c r="L54" s="1663"/>
      <c r="M54" s="1664"/>
      <c r="N54" s="1681"/>
      <c r="O54" s="1668"/>
      <c r="P54" s="1561"/>
    </row>
    <row r="55" spans="1:16" ht="12.95">
      <c r="A55" s="457"/>
      <c r="B55" s="1667"/>
      <c r="C55" s="1665"/>
      <c r="D55" s="1666"/>
      <c r="E55" s="1666"/>
      <c r="F55" s="1666"/>
      <c r="G55" s="1666"/>
      <c r="H55" s="1666"/>
      <c r="I55" s="1666"/>
      <c r="J55" s="1666"/>
      <c r="K55" s="1666"/>
      <c r="L55" s="1666"/>
      <c r="M55" s="1667"/>
      <c r="N55" s="1681">
        <f>SUM(C55:M55)</f>
        <v>0</v>
      </c>
      <c r="O55" s="1668"/>
      <c r="P55" s="1561">
        <f>N55+O55</f>
        <v>0</v>
      </c>
    </row>
    <row r="56" spans="1:16" ht="12.95">
      <c r="A56" s="457"/>
      <c r="B56" s="1667"/>
      <c r="C56" s="1665"/>
      <c r="D56" s="1666"/>
      <c r="E56" s="1666"/>
      <c r="F56" s="1666"/>
      <c r="G56" s="1666"/>
      <c r="H56" s="1666"/>
      <c r="I56" s="1666"/>
      <c r="J56" s="1666"/>
      <c r="K56" s="1666"/>
      <c r="L56" s="1666"/>
      <c r="M56" s="1667"/>
      <c r="N56" s="1681">
        <f>SUM(C56:M56)</f>
        <v>0</v>
      </c>
      <c r="O56" s="1668"/>
      <c r="P56" s="1561">
        <f t="shared" ref="P56:P57" si="12">N56+O56</f>
        <v>0</v>
      </c>
    </row>
    <row r="57" spans="1:16" ht="13.5" thickBot="1">
      <c r="A57" s="457"/>
      <c r="B57" s="1667"/>
      <c r="C57" s="1665"/>
      <c r="D57" s="1666"/>
      <c r="E57" s="1666"/>
      <c r="F57" s="1666"/>
      <c r="G57" s="1666"/>
      <c r="H57" s="1666"/>
      <c r="I57" s="1666"/>
      <c r="J57" s="1666"/>
      <c r="K57" s="1666"/>
      <c r="L57" s="1666"/>
      <c r="M57" s="1667"/>
      <c r="N57" s="1681">
        <f>SUM(C57:M57)</f>
        <v>0</v>
      </c>
      <c r="O57" s="1668"/>
      <c r="P57" s="1561">
        <f t="shared" si="12"/>
        <v>0</v>
      </c>
    </row>
    <row r="58" spans="1:16" s="1556" customFormat="1" ht="13.5" thickBot="1">
      <c r="A58" s="1675" t="s">
        <v>928</v>
      </c>
      <c r="B58" s="1676"/>
      <c r="C58" s="1685">
        <f t="shared" ref="C58:P58" si="13">SUM(C55:C57)</f>
        <v>0</v>
      </c>
      <c r="D58" s="1686">
        <f t="shared" si="13"/>
        <v>0</v>
      </c>
      <c r="E58" s="1686">
        <f t="shared" si="13"/>
        <v>0</v>
      </c>
      <c r="F58" s="1686">
        <f t="shared" si="13"/>
        <v>0</v>
      </c>
      <c r="G58" s="1686">
        <f t="shared" si="13"/>
        <v>0</v>
      </c>
      <c r="H58" s="1686">
        <f t="shared" si="13"/>
        <v>0</v>
      </c>
      <c r="I58" s="1686">
        <f t="shared" si="13"/>
        <v>0</v>
      </c>
      <c r="J58" s="1686">
        <f t="shared" si="13"/>
        <v>0</v>
      </c>
      <c r="K58" s="1686">
        <f t="shared" si="13"/>
        <v>0</v>
      </c>
      <c r="L58" s="1686">
        <f t="shared" si="13"/>
        <v>0</v>
      </c>
      <c r="M58" s="1687">
        <f t="shared" si="13"/>
        <v>0</v>
      </c>
      <c r="N58" s="1682">
        <f t="shared" si="13"/>
        <v>0</v>
      </c>
      <c r="O58" s="1688">
        <f t="shared" si="13"/>
        <v>0</v>
      </c>
      <c r="P58" s="1684">
        <f t="shared" si="13"/>
        <v>0</v>
      </c>
    </row>
    <row r="59" spans="1:16" ht="26.1">
      <c r="A59" s="457"/>
      <c r="B59" s="1677" t="s">
        <v>952</v>
      </c>
      <c r="C59" s="1662"/>
      <c r="D59" s="1663"/>
      <c r="E59" s="1663"/>
      <c r="F59" s="1663"/>
      <c r="G59" s="1663"/>
      <c r="H59" s="1663"/>
      <c r="I59" s="1663"/>
      <c r="J59" s="1663"/>
      <c r="K59" s="1663"/>
      <c r="L59" s="1663"/>
      <c r="M59" s="1664"/>
      <c r="N59" s="1681"/>
      <c r="O59" s="1668"/>
      <c r="P59" s="1561"/>
    </row>
    <row r="60" spans="1:16" ht="12.95">
      <c r="A60" s="457"/>
      <c r="B60" s="1664" t="s">
        <v>930</v>
      </c>
      <c r="C60" s="1662"/>
      <c r="D60" s="1663"/>
      <c r="E60" s="1663"/>
      <c r="F60" s="1663"/>
      <c r="G60" s="1663"/>
      <c r="H60" s="1663"/>
      <c r="I60" s="1663"/>
      <c r="J60" s="1663"/>
      <c r="K60" s="1663"/>
      <c r="L60" s="1663"/>
      <c r="M60" s="1664"/>
      <c r="N60" s="1681"/>
      <c r="O60" s="1668"/>
      <c r="P60" s="1561"/>
    </row>
    <row r="61" spans="1:16" ht="12.95">
      <c r="A61" s="457"/>
      <c r="B61" s="1667"/>
      <c r="C61" s="1665"/>
      <c r="D61" s="1666"/>
      <c r="E61" s="1666"/>
      <c r="F61" s="1666"/>
      <c r="G61" s="1666"/>
      <c r="H61" s="1666"/>
      <c r="I61" s="1666"/>
      <c r="J61" s="1666"/>
      <c r="K61" s="1666"/>
      <c r="L61" s="1666"/>
      <c r="M61" s="1667"/>
      <c r="N61" s="1681">
        <f>SUM(C61:M61)</f>
        <v>0</v>
      </c>
      <c r="O61" s="1668"/>
      <c r="P61" s="1561">
        <f>N61+O61</f>
        <v>0</v>
      </c>
    </row>
    <row r="62" spans="1:16" ht="12.95">
      <c r="A62" s="457"/>
      <c r="B62" s="1667"/>
      <c r="C62" s="1665"/>
      <c r="D62" s="1666"/>
      <c r="E62" s="1666"/>
      <c r="F62" s="1666"/>
      <c r="G62" s="1666"/>
      <c r="H62" s="1666"/>
      <c r="I62" s="1666"/>
      <c r="J62" s="1666"/>
      <c r="K62" s="1666"/>
      <c r="L62" s="1666"/>
      <c r="M62" s="1667"/>
      <c r="N62" s="1681">
        <f>SUM(C62:M62)</f>
        <v>0</v>
      </c>
      <c r="O62" s="1668"/>
      <c r="P62" s="1561">
        <f t="shared" ref="P62:P63" si="14">N62+O62</f>
        <v>0</v>
      </c>
    </row>
    <row r="63" spans="1:16" ht="13.5" thickBot="1">
      <c r="A63" s="457"/>
      <c r="B63" s="1667"/>
      <c r="C63" s="1665"/>
      <c r="D63" s="1666"/>
      <c r="E63" s="1666"/>
      <c r="F63" s="1666"/>
      <c r="G63" s="1666"/>
      <c r="H63" s="1666"/>
      <c r="I63" s="1666"/>
      <c r="J63" s="1666"/>
      <c r="K63" s="1666"/>
      <c r="L63" s="1666"/>
      <c r="M63" s="1667"/>
      <c r="N63" s="1681">
        <f>SUM(C63:M63)</f>
        <v>0</v>
      </c>
      <c r="O63" s="1668"/>
      <c r="P63" s="1561">
        <f t="shared" si="14"/>
        <v>0</v>
      </c>
    </row>
    <row r="64" spans="1:16" s="1556" customFormat="1" ht="13.5" thickBot="1">
      <c r="A64" s="1675" t="s">
        <v>931</v>
      </c>
      <c r="B64" s="1676"/>
      <c r="C64" s="1685">
        <f t="shared" ref="C64:P64" si="15">SUM(C61:C63)</f>
        <v>0</v>
      </c>
      <c r="D64" s="1686">
        <f t="shared" si="15"/>
        <v>0</v>
      </c>
      <c r="E64" s="1686">
        <f t="shared" si="15"/>
        <v>0</v>
      </c>
      <c r="F64" s="1686">
        <f t="shared" si="15"/>
        <v>0</v>
      </c>
      <c r="G64" s="1686">
        <f t="shared" si="15"/>
        <v>0</v>
      </c>
      <c r="H64" s="1686">
        <f t="shared" si="15"/>
        <v>0</v>
      </c>
      <c r="I64" s="1686">
        <f t="shared" si="15"/>
        <v>0</v>
      </c>
      <c r="J64" s="1686">
        <f t="shared" si="15"/>
        <v>0</v>
      </c>
      <c r="K64" s="1686">
        <f t="shared" si="15"/>
        <v>0</v>
      </c>
      <c r="L64" s="1686">
        <f t="shared" si="15"/>
        <v>0</v>
      </c>
      <c r="M64" s="1687">
        <f t="shared" si="15"/>
        <v>0</v>
      </c>
      <c r="N64" s="1682">
        <f t="shared" si="15"/>
        <v>0</v>
      </c>
      <c r="O64" s="1688">
        <f t="shared" si="15"/>
        <v>0</v>
      </c>
      <c r="P64" s="1684">
        <f t="shared" si="15"/>
        <v>0</v>
      </c>
    </row>
    <row r="65" spans="1:16" ht="26.1">
      <c r="A65" s="457"/>
      <c r="B65" s="1677" t="s">
        <v>932</v>
      </c>
      <c r="C65" s="1662"/>
      <c r="D65" s="1663"/>
      <c r="E65" s="1663"/>
      <c r="F65" s="1663"/>
      <c r="G65" s="1663"/>
      <c r="H65" s="1663"/>
      <c r="I65" s="1663"/>
      <c r="J65" s="1663"/>
      <c r="K65" s="1663"/>
      <c r="L65" s="1663"/>
      <c r="M65" s="1664"/>
      <c r="N65" s="1681"/>
      <c r="O65" s="1668"/>
      <c r="P65" s="1561"/>
    </row>
    <row r="66" spans="1:16" ht="12.95">
      <c r="A66" s="457"/>
      <c r="B66" s="1664" t="s">
        <v>930</v>
      </c>
      <c r="C66" s="1662"/>
      <c r="D66" s="1663"/>
      <c r="E66" s="1663"/>
      <c r="F66" s="1663"/>
      <c r="G66" s="1663"/>
      <c r="H66" s="1663"/>
      <c r="I66" s="1663"/>
      <c r="J66" s="1663"/>
      <c r="K66" s="1663"/>
      <c r="L66" s="1663"/>
      <c r="M66" s="1664"/>
      <c r="N66" s="1681"/>
      <c r="O66" s="1668"/>
      <c r="P66" s="1561"/>
    </row>
    <row r="67" spans="1:16" ht="12.95">
      <c r="A67" s="457"/>
      <c r="B67" s="1667"/>
      <c r="C67" s="1665"/>
      <c r="D67" s="1666"/>
      <c r="E67" s="1666"/>
      <c r="F67" s="1666"/>
      <c r="G67" s="1666"/>
      <c r="H67" s="1666"/>
      <c r="I67" s="1666"/>
      <c r="J67" s="1666"/>
      <c r="K67" s="1666"/>
      <c r="L67" s="1666"/>
      <c r="M67" s="1667"/>
      <c r="N67" s="1681">
        <f>SUM(C67:M67)</f>
        <v>0</v>
      </c>
      <c r="O67" s="1668"/>
      <c r="P67" s="1561">
        <f>N67+O67</f>
        <v>0</v>
      </c>
    </row>
    <row r="68" spans="1:16" ht="12.95">
      <c r="A68" s="457"/>
      <c r="B68" s="1667"/>
      <c r="C68" s="1665"/>
      <c r="D68" s="1666"/>
      <c r="E68" s="1666"/>
      <c r="F68" s="1666"/>
      <c r="G68" s="1666"/>
      <c r="H68" s="1666"/>
      <c r="I68" s="1666"/>
      <c r="J68" s="1666"/>
      <c r="K68" s="1666"/>
      <c r="L68" s="1666"/>
      <c r="M68" s="1667"/>
      <c r="N68" s="1681">
        <f>SUM(C68:M68)</f>
        <v>0</v>
      </c>
      <c r="O68" s="1668"/>
      <c r="P68" s="1561">
        <f t="shared" ref="P68:P69" si="16">N68+O68</f>
        <v>0</v>
      </c>
    </row>
    <row r="69" spans="1:16" ht="13.5" thickBot="1">
      <c r="A69" s="457"/>
      <c r="B69" s="1667"/>
      <c r="C69" s="1665"/>
      <c r="D69" s="1666"/>
      <c r="E69" s="1666"/>
      <c r="F69" s="1666"/>
      <c r="G69" s="1666"/>
      <c r="H69" s="1666"/>
      <c r="I69" s="1666"/>
      <c r="J69" s="1666"/>
      <c r="K69" s="1666"/>
      <c r="L69" s="1666"/>
      <c r="M69" s="1667"/>
      <c r="N69" s="1681">
        <f>SUM(C69:M69)</f>
        <v>0</v>
      </c>
      <c r="O69" s="1668"/>
      <c r="P69" s="1561">
        <f t="shared" si="16"/>
        <v>0</v>
      </c>
    </row>
    <row r="70" spans="1:16" s="1556" customFormat="1" ht="13.5" thickBot="1">
      <c r="A70" s="1675" t="s">
        <v>933</v>
      </c>
      <c r="B70" s="1676"/>
      <c r="C70" s="1685">
        <f t="shared" ref="C70:P70" si="17">SUM(C67:C69)</f>
        <v>0</v>
      </c>
      <c r="D70" s="1686">
        <f t="shared" si="17"/>
        <v>0</v>
      </c>
      <c r="E70" s="1686">
        <f t="shared" si="17"/>
        <v>0</v>
      </c>
      <c r="F70" s="1686">
        <f t="shared" si="17"/>
        <v>0</v>
      </c>
      <c r="G70" s="1686">
        <f t="shared" si="17"/>
        <v>0</v>
      </c>
      <c r="H70" s="1686">
        <f t="shared" si="17"/>
        <v>0</v>
      </c>
      <c r="I70" s="1686">
        <f t="shared" si="17"/>
        <v>0</v>
      </c>
      <c r="J70" s="1686">
        <f t="shared" si="17"/>
        <v>0</v>
      </c>
      <c r="K70" s="1686">
        <f t="shared" si="17"/>
        <v>0</v>
      </c>
      <c r="L70" s="1686">
        <f t="shared" si="17"/>
        <v>0</v>
      </c>
      <c r="M70" s="1687">
        <f t="shared" si="17"/>
        <v>0</v>
      </c>
      <c r="N70" s="1682">
        <f t="shared" si="17"/>
        <v>0</v>
      </c>
      <c r="O70" s="1688">
        <f t="shared" si="17"/>
        <v>0</v>
      </c>
      <c r="P70" s="1684">
        <f t="shared" si="17"/>
        <v>0</v>
      </c>
    </row>
    <row r="71" spans="1:16" ht="30.95" customHeight="1">
      <c r="A71" s="457"/>
      <c r="B71" s="1677" t="s">
        <v>934</v>
      </c>
      <c r="C71" s="1662"/>
      <c r="D71" s="1663"/>
      <c r="E71" s="1663"/>
      <c r="F71" s="1663"/>
      <c r="G71" s="1663"/>
      <c r="H71" s="1663"/>
      <c r="I71" s="1663"/>
      <c r="J71" s="1663"/>
      <c r="K71" s="1663"/>
      <c r="L71" s="1663"/>
      <c r="M71" s="1664"/>
      <c r="N71" s="1681"/>
      <c r="O71" s="1668"/>
      <c r="P71" s="1561"/>
    </row>
    <row r="72" spans="1:16" ht="12.95">
      <c r="A72" s="457"/>
      <c r="B72" s="1664"/>
      <c r="C72" s="1662"/>
      <c r="D72" s="1663"/>
      <c r="E72" s="1663"/>
      <c r="F72" s="1663"/>
      <c r="G72" s="1663"/>
      <c r="H72" s="1663"/>
      <c r="I72" s="1663"/>
      <c r="J72" s="1663"/>
      <c r="K72" s="1663"/>
      <c r="L72" s="1663"/>
      <c r="M72" s="1664"/>
      <c r="N72" s="1681"/>
      <c r="O72" s="1668"/>
      <c r="P72" s="1561"/>
    </row>
    <row r="73" spans="1:16" ht="12.95">
      <c r="A73" s="457"/>
      <c r="B73" s="1667"/>
      <c r="C73" s="1665"/>
      <c r="D73" s="1666"/>
      <c r="E73" s="1666"/>
      <c r="F73" s="1666"/>
      <c r="G73" s="1666"/>
      <c r="H73" s="1666"/>
      <c r="I73" s="1666"/>
      <c r="J73" s="1666"/>
      <c r="K73" s="1666"/>
      <c r="L73" s="1666"/>
      <c r="M73" s="1667"/>
      <c r="N73" s="1681">
        <f>SUM(C73:M73)</f>
        <v>0</v>
      </c>
      <c r="O73" s="1668"/>
      <c r="P73" s="1561">
        <f>N73+O73</f>
        <v>0</v>
      </c>
    </row>
    <row r="74" spans="1:16" ht="12.95">
      <c r="A74" s="457"/>
      <c r="B74" s="1667"/>
      <c r="C74" s="1665"/>
      <c r="D74" s="1666"/>
      <c r="E74" s="1666"/>
      <c r="F74" s="1666"/>
      <c r="G74" s="1666"/>
      <c r="H74" s="1666"/>
      <c r="I74" s="1666"/>
      <c r="J74" s="1666"/>
      <c r="K74" s="1666"/>
      <c r="L74" s="1666"/>
      <c r="M74" s="1667"/>
      <c r="N74" s="1681">
        <f>SUM(C74:M74)</f>
        <v>0</v>
      </c>
      <c r="O74" s="1668"/>
      <c r="P74" s="1561">
        <f t="shared" ref="P74:P75" si="18">N74+O74</f>
        <v>0</v>
      </c>
    </row>
    <row r="75" spans="1:16" ht="13.5" thickBot="1">
      <c r="A75" s="457"/>
      <c r="B75" s="1667"/>
      <c r="C75" s="1665"/>
      <c r="D75" s="1666"/>
      <c r="E75" s="1666"/>
      <c r="F75" s="1666"/>
      <c r="G75" s="1666"/>
      <c r="H75" s="1666"/>
      <c r="I75" s="1666"/>
      <c r="J75" s="1666"/>
      <c r="K75" s="1666"/>
      <c r="L75" s="1666"/>
      <c r="M75" s="1667"/>
      <c r="N75" s="1681">
        <f>SUM(C75:M75)</f>
        <v>0</v>
      </c>
      <c r="O75" s="1668"/>
      <c r="P75" s="1561">
        <f t="shared" si="18"/>
        <v>0</v>
      </c>
    </row>
    <row r="76" spans="1:16" s="1556" customFormat="1" ht="13.5" thickBot="1">
      <c r="A76" s="1675" t="s">
        <v>935</v>
      </c>
      <c r="B76" s="1676"/>
      <c r="C76" s="1685">
        <f t="shared" ref="C76:P76" si="19">SUM(C73:C75)</f>
        <v>0</v>
      </c>
      <c r="D76" s="1686">
        <f t="shared" si="19"/>
        <v>0</v>
      </c>
      <c r="E76" s="1686">
        <f t="shared" si="19"/>
        <v>0</v>
      </c>
      <c r="F76" s="1686">
        <f t="shared" si="19"/>
        <v>0</v>
      </c>
      <c r="G76" s="1686">
        <f t="shared" si="19"/>
        <v>0</v>
      </c>
      <c r="H76" s="1686">
        <f t="shared" si="19"/>
        <v>0</v>
      </c>
      <c r="I76" s="1686">
        <f t="shared" si="19"/>
        <v>0</v>
      </c>
      <c r="J76" s="1686">
        <f t="shared" si="19"/>
        <v>0</v>
      </c>
      <c r="K76" s="1686">
        <f t="shared" si="19"/>
        <v>0</v>
      </c>
      <c r="L76" s="1686">
        <f t="shared" si="19"/>
        <v>0</v>
      </c>
      <c r="M76" s="1687">
        <f t="shared" si="19"/>
        <v>0</v>
      </c>
      <c r="N76" s="1682">
        <f t="shared" si="19"/>
        <v>0</v>
      </c>
      <c r="O76" s="1688">
        <f t="shared" si="19"/>
        <v>0</v>
      </c>
      <c r="P76" s="1684">
        <f t="shared" si="19"/>
        <v>0</v>
      </c>
    </row>
  </sheetData>
  <dataValidations disablePrompts="1" count="1">
    <dataValidation type="list" allowBlank="1" showInputMessage="1" showErrorMessage="1" sqref="B27:B34" xr:uid="{3B6E9802-9D04-421D-B8FB-2646378078DC}">
      <formula1>$B$27:$B$34</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1592-45E0-4248-A3DC-A48F10A57195}">
  <dimension ref="A1:AM201"/>
  <sheetViews>
    <sheetView showGridLines="0" zoomScaleNormal="100" workbookViewId="0">
      <pane ySplit="4" topLeftCell="A35" activePane="bottomLeft" state="frozen"/>
      <selection pane="bottomLeft" activeCell="C35" sqref="C35"/>
      <selection activeCell="G1" sqref="G1"/>
    </sheetView>
  </sheetViews>
  <sheetFormatPr defaultColWidth="9.140625" defaultRowHeight="12.6"/>
  <cols>
    <col min="1" max="1" width="21" style="109" customWidth="1"/>
    <col min="2" max="2" width="63.140625" style="109" bestFit="1" customWidth="1"/>
    <col min="3" max="11" width="18.7109375" style="109" customWidth="1"/>
    <col min="12" max="39" width="9.140625" style="158"/>
    <col min="40" max="16384" width="9.140625" style="109"/>
  </cols>
  <sheetData>
    <row r="1" spans="1:11" ht="14.45" thickBot="1">
      <c r="A1" s="676" t="s">
        <v>953</v>
      </c>
      <c r="B1" s="726"/>
      <c r="C1" s="731"/>
      <c r="D1" s="27"/>
      <c r="E1" s="27"/>
      <c r="F1" s="27"/>
      <c r="G1" s="27"/>
      <c r="H1" s="27"/>
      <c r="I1" s="27"/>
      <c r="J1" s="27"/>
      <c r="K1" s="27"/>
    </row>
    <row r="2" spans="1:11" ht="12.95">
      <c r="A2" s="51" t="s">
        <v>36</v>
      </c>
      <c r="B2" s="1691" t="str">
        <f>'FS-Balance Sheet C-1'!B4</f>
        <v>Arizona Complete Health</v>
      </c>
      <c r="C2" s="27"/>
      <c r="D2" s="27"/>
      <c r="E2" s="27"/>
      <c r="F2" s="27"/>
      <c r="G2" s="27"/>
      <c r="H2" s="27"/>
      <c r="I2" s="27"/>
      <c r="J2" s="27"/>
      <c r="K2" s="27"/>
    </row>
    <row r="3" spans="1:11" ht="13.5" thickBot="1">
      <c r="A3" s="51" t="s">
        <v>948</v>
      </c>
      <c r="B3" s="644" t="str">
        <f>'FS-Balance Sheet C-1'!B5</f>
        <v>mm/dd/yyyy</v>
      </c>
      <c r="C3" s="27"/>
      <c r="D3" s="27"/>
      <c r="E3" s="27"/>
      <c r="F3" s="27"/>
      <c r="G3" s="27"/>
      <c r="H3" s="27"/>
      <c r="I3" s="27"/>
      <c r="J3" s="27"/>
      <c r="K3" s="27"/>
    </row>
    <row r="4" spans="1:11" ht="26.45" thickBot="1">
      <c r="A4" s="357"/>
      <c r="B4" s="587"/>
      <c r="C4" s="1025" t="s">
        <v>937</v>
      </c>
      <c r="D4" s="1026" t="s">
        <v>938</v>
      </c>
      <c r="E4" s="1028" t="s">
        <v>939</v>
      </c>
      <c r="F4" s="1026" t="s">
        <v>940</v>
      </c>
      <c r="G4" s="1026" t="s">
        <v>941</v>
      </c>
      <c r="H4" s="1028" t="s">
        <v>942</v>
      </c>
      <c r="I4" s="1028" t="s">
        <v>943</v>
      </c>
      <c r="J4" s="1026" t="s">
        <v>944</v>
      </c>
      <c r="K4" s="1028" t="s">
        <v>945</v>
      </c>
    </row>
    <row r="5" spans="1:11" ht="12.95">
      <c r="A5" s="502"/>
      <c r="B5" s="503"/>
      <c r="C5" s="504"/>
      <c r="D5" s="2"/>
      <c r="E5" s="824"/>
      <c r="F5" s="2"/>
      <c r="G5" s="2"/>
      <c r="H5" s="824"/>
      <c r="I5" s="824"/>
      <c r="J5" s="2"/>
      <c r="K5" s="824"/>
    </row>
    <row r="6" spans="1:11" ht="12.95">
      <c r="A6" s="2444" t="s">
        <v>185</v>
      </c>
      <c r="B6" s="503" t="s">
        <v>186</v>
      </c>
      <c r="C6" s="509"/>
      <c r="D6" s="474"/>
      <c r="E6" s="1030"/>
      <c r="F6" s="474"/>
      <c r="G6" s="474"/>
      <c r="H6" s="1030"/>
      <c r="I6" s="1030"/>
      <c r="J6" s="474"/>
      <c r="K6" s="1030"/>
    </row>
    <row r="7" spans="1:11" ht="12.95">
      <c r="A7" s="504"/>
      <c r="B7" s="329"/>
      <c r="C7" s="509"/>
      <c r="D7" s="474"/>
      <c r="E7" s="1030"/>
      <c r="F7" s="474"/>
      <c r="G7" s="474"/>
      <c r="H7" s="1030"/>
      <c r="I7" s="1030"/>
      <c r="J7" s="474"/>
      <c r="K7" s="1030"/>
    </row>
    <row r="8" spans="1:11" ht="12.95">
      <c r="A8" s="142"/>
      <c r="B8" s="329" t="s">
        <v>187</v>
      </c>
      <c r="C8" s="510"/>
      <c r="D8" s="511"/>
      <c r="E8" s="1031"/>
      <c r="F8" s="511"/>
      <c r="G8" s="511"/>
      <c r="H8" s="1122"/>
      <c r="I8" s="1122"/>
      <c r="J8" s="511"/>
      <c r="K8" s="1122"/>
    </row>
    <row r="9" spans="1:11" ht="12.95">
      <c r="A9" s="43" t="s">
        <v>408</v>
      </c>
      <c r="B9" s="236" t="s">
        <v>893</v>
      </c>
      <c r="C9" s="1055">
        <v>0</v>
      </c>
      <c r="D9" s="1056">
        <v>0</v>
      </c>
      <c r="E9" s="1083">
        <f t="shared" ref="E9:E13" si="0">SUM(C9:D9)</f>
        <v>0</v>
      </c>
      <c r="F9" s="1056">
        <v>0</v>
      </c>
      <c r="G9" s="1056">
        <v>0</v>
      </c>
      <c r="H9" s="1083">
        <f t="shared" ref="H9:H13" si="1">SUM(F9:G9)</f>
        <v>0</v>
      </c>
      <c r="I9" s="1083">
        <f t="shared" ref="I9:I13" si="2">E9+H9</f>
        <v>0</v>
      </c>
      <c r="J9" s="1056">
        <v>0</v>
      </c>
      <c r="K9" s="1083">
        <f t="shared" ref="K9:K13" si="3">I9+J9</f>
        <v>0</v>
      </c>
    </row>
    <row r="10" spans="1:11" ht="12.95">
      <c r="A10" s="43" t="s">
        <v>410</v>
      </c>
      <c r="B10" s="236" t="s">
        <v>411</v>
      </c>
      <c r="C10" s="1055">
        <v>0</v>
      </c>
      <c r="D10" s="1056">
        <v>0</v>
      </c>
      <c r="E10" s="1083">
        <f t="shared" si="0"/>
        <v>0</v>
      </c>
      <c r="F10" s="1056">
        <v>0</v>
      </c>
      <c r="G10" s="1056">
        <v>0</v>
      </c>
      <c r="H10" s="1083">
        <f t="shared" si="1"/>
        <v>0</v>
      </c>
      <c r="I10" s="1083">
        <f t="shared" si="2"/>
        <v>0</v>
      </c>
      <c r="J10" s="1056">
        <v>0</v>
      </c>
      <c r="K10" s="1083">
        <f t="shared" si="3"/>
        <v>0</v>
      </c>
    </row>
    <row r="11" spans="1:11" ht="12.95">
      <c r="A11" s="43" t="s">
        <v>412</v>
      </c>
      <c r="B11" s="236" t="s">
        <v>413</v>
      </c>
      <c r="C11" s="1055">
        <v>0</v>
      </c>
      <c r="D11" s="1056">
        <v>0</v>
      </c>
      <c r="E11" s="1083">
        <f t="shared" si="0"/>
        <v>0</v>
      </c>
      <c r="F11" s="1056">
        <v>0</v>
      </c>
      <c r="G11" s="1056">
        <v>0</v>
      </c>
      <c r="H11" s="1083">
        <f t="shared" si="1"/>
        <v>0</v>
      </c>
      <c r="I11" s="1083">
        <f t="shared" si="2"/>
        <v>0</v>
      </c>
      <c r="J11" s="1056">
        <v>0</v>
      </c>
      <c r="K11" s="1083">
        <f t="shared" si="3"/>
        <v>0</v>
      </c>
    </row>
    <row r="12" spans="1:11" ht="12.95">
      <c r="A12" s="43" t="s">
        <v>202</v>
      </c>
      <c r="B12" s="236" t="s">
        <v>203</v>
      </c>
      <c r="C12" s="1055">
        <v>0</v>
      </c>
      <c r="D12" s="1056">
        <v>0</v>
      </c>
      <c r="E12" s="1083">
        <f t="shared" si="0"/>
        <v>0</v>
      </c>
      <c r="F12" s="1056">
        <v>0</v>
      </c>
      <c r="G12" s="1056">
        <v>0</v>
      </c>
      <c r="H12" s="1083">
        <f t="shared" si="1"/>
        <v>0</v>
      </c>
      <c r="I12" s="1083">
        <f t="shared" si="2"/>
        <v>0</v>
      </c>
      <c r="J12" s="1056">
        <v>0</v>
      </c>
      <c r="K12" s="1083">
        <f t="shared" si="3"/>
        <v>0</v>
      </c>
    </row>
    <row r="13" spans="1:11" ht="13.5" thickBot="1">
      <c r="A13" s="1127" t="s">
        <v>204</v>
      </c>
      <c r="B13" s="333" t="s">
        <v>414</v>
      </c>
      <c r="C13" s="1055">
        <v>0</v>
      </c>
      <c r="D13" s="1056">
        <v>0</v>
      </c>
      <c r="E13" s="1083">
        <f t="shared" si="0"/>
        <v>0</v>
      </c>
      <c r="F13" s="1056">
        <v>0</v>
      </c>
      <c r="G13" s="1056">
        <v>0</v>
      </c>
      <c r="H13" s="1083">
        <f t="shared" si="1"/>
        <v>0</v>
      </c>
      <c r="I13" s="1083">
        <f t="shared" si="2"/>
        <v>0</v>
      </c>
      <c r="J13" s="1056">
        <v>0</v>
      </c>
      <c r="K13" s="1083">
        <f t="shared" si="3"/>
        <v>0</v>
      </c>
    </row>
    <row r="14" spans="1:11" ht="13.5" thickBot="1">
      <c r="A14" s="44">
        <v>49999</v>
      </c>
      <c r="B14" s="345" t="s">
        <v>206</v>
      </c>
      <c r="C14" s="1096">
        <f t="shared" ref="C14:K14" si="4">SUM(C9:C13)</f>
        <v>0</v>
      </c>
      <c r="D14" s="1088">
        <f t="shared" si="4"/>
        <v>0</v>
      </c>
      <c r="E14" s="1080">
        <f t="shared" si="4"/>
        <v>0</v>
      </c>
      <c r="F14" s="1088">
        <f t="shared" si="4"/>
        <v>0</v>
      </c>
      <c r="G14" s="1088">
        <f t="shared" si="4"/>
        <v>0</v>
      </c>
      <c r="H14" s="1080">
        <f t="shared" si="4"/>
        <v>0</v>
      </c>
      <c r="I14" s="1080">
        <f t="shared" si="4"/>
        <v>0</v>
      </c>
      <c r="J14" s="1088">
        <f t="shared" si="4"/>
        <v>0</v>
      </c>
      <c r="K14" s="1080">
        <f t="shared" si="4"/>
        <v>0</v>
      </c>
    </row>
    <row r="15" spans="1:11" ht="12.95">
      <c r="A15" s="357"/>
      <c r="B15" s="512" t="s">
        <v>207</v>
      </c>
      <c r="C15" s="1059"/>
      <c r="D15" s="1060"/>
      <c r="E15" s="1081"/>
      <c r="F15" s="1060"/>
      <c r="G15" s="1060"/>
      <c r="H15" s="1081"/>
      <c r="I15" s="1081"/>
      <c r="J15" s="1060"/>
      <c r="K15" s="1081"/>
    </row>
    <row r="16" spans="1:11" ht="12.95">
      <c r="A16" s="142"/>
      <c r="B16" s="512" t="s">
        <v>894</v>
      </c>
      <c r="C16" s="1059"/>
      <c r="D16" s="1060"/>
      <c r="E16" s="1081"/>
      <c r="F16" s="1060"/>
      <c r="G16" s="1060"/>
      <c r="H16" s="1081"/>
      <c r="I16" s="1081"/>
      <c r="J16" s="1060"/>
      <c r="K16" s="1081"/>
    </row>
    <row r="17" spans="1:11" ht="12.95">
      <c r="A17" s="43"/>
      <c r="B17" s="329" t="s">
        <v>251</v>
      </c>
      <c r="C17" s="1059"/>
      <c r="D17" s="1060"/>
      <c r="E17" s="1081"/>
      <c r="F17" s="1060"/>
      <c r="G17" s="1060"/>
      <c r="H17" s="1081"/>
      <c r="I17" s="1081"/>
      <c r="J17" s="1060"/>
      <c r="K17" s="1081"/>
    </row>
    <row r="18" spans="1:11" ht="12.95">
      <c r="A18" s="43" t="s">
        <v>252</v>
      </c>
      <c r="B18" s="190" t="s">
        <v>253</v>
      </c>
      <c r="C18" s="1055">
        <v>0</v>
      </c>
      <c r="D18" s="1056">
        <v>0</v>
      </c>
      <c r="E18" s="1083">
        <f>SUM(C18:D18)</f>
        <v>0</v>
      </c>
      <c r="F18" s="1056">
        <v>0</v>
      </c>
      <c r="G18" s="1056">
        <v>0</v>
      </c>
      <c r="H18" s="1083">
        <f>SUM(F18:G18)</f>
        <v>0</v>
      </c>
      <c r="I18" s="1083">
        <f>E18+H18</f>
        <v>0</v>
      </c>
      <c r="J18" s="1056">
        <v>0</v>
      </c>
      <c r="K18" s="1083">
        <f t="shared" ref="K18" si="5">I18+J18</f>
        <v>0</v>
      </c>
    </row>
    <row r="19" spans="1:11" ht="14.45" customHeight="1">
      <c r="A19" s="43" t="s">
        <v>254</v>
      </c>
      <c r="B19" s="337" t="s">
        <v>255</v>
      </c>
      <c r="C19" s="1055">
        <v>0</v>
      </c>
      <c r="D19" s="1056">
        <v>0</v>
      </c>
      <c r="E19" s="1083">
        <f>SUM(C19:D19)</f>
        <v>0</v>
      </c>
      <c r="F19" s="1056">
        <v>0</v>
      </c>
      <c r="G19" s="1056">
        <v>0</v>
      </c>
      <c r="H19" s="1083">
        <f>SUM(F19:G19)</f>
        <v>0</v>
      </c>
      <c r="I19" s="1083">
        <f>E19+H19</f>
        <v>0</v>
      </c>
      <c r="J19" s="1056">
        <v>0</v>
      </c>
      <c r="K19" s="1083">
        <f t="shared" ref="K19:K20" si="6">I19+J19</f>
        <v>0</v>
      </c>
    </row>
    <row r="20" spans="1:11" ht="13.5" thickBot="1">
      <c r="A20" s="43" t="s">
        <v>416</v>
      </c>
      <c r="B20" s="190" t="s">
        <v>417</v>
      </c>
      <c r="C20" s="1055">
        <v>0</v>
      </c>
      <c r="D20" s="1056">
        <v>0</v>
      </c>
      <c r="E20" s="1083">
        <f>SUM(C20:D20)</f>
        <v>0</v>
      </c>
      <c r="F20" s="1056">
        <v>0</v>
      </c>
      <c r="G20" s="1056">
        <v>0</v>
      </c>
      <c r="H20" s="1083">
        <f>SUM(F20:G20)</f>
        <v>0</v>
      </c>
      <c r="I20" s="1083">
        <f>E20+H20</f>
        <v>0</v>
      </c>
      <c r="J20" s="1056">
        <v>0</v>
      </c>
      <c r="K20" s="1083">
        <f t="shared" si="6"/>
        <v>0</v>
      </c>
    </row>
    <row r="21" spans="1:11" ht="13.5" thickBot="1">
      <c r="A21" s="44">
        <v>60199</v>
      </c>
      <c r="B21" s="345" t="s">
        <v>258</v>
      </c>
      <c r="C21" s="1096">
        <f>SUM(C18:C20)</f>
        <v>0</v>
      </c>
      <c r="D21" s="1088">
        <f t="shared" ref="D21:K21" si="7">SUM(D18:D20)</f>
        <v>0</v>
      </c>
      <c r="E21" s="1080">
        <f t="shared" si="7"/>
        <v>0</v>
      </c>
      <c r="F21" s="1088">
        <f t="shared" si="7"/>
        <v>0</v>
      </c>
      <c r="G21" s="1088">
        <f t="shared" si="7"/>
        <v>0</v>
      </c>
      <c r="H21" s="1080">
        <f t="shared" si="7"/>
        <v>0</v>
      </c>
      <c r="I21" s="1080">
        <f t="shared" si="7"/>
        <v>0</v>
      </c>
      <c r="J21" s="1088">
        <f t="shared" si="7"/>
        <v>0</v>
      </c>
      <c r="K21" s="1080">
        <f t="shared" si="7"/>
        <v>0</v>
      </c>
    </row>
    <row r="22" spans="1:11" ht="12.95">
      <c r="A22" s="43"/>
      <c r="B22" s="513" t="s">
        <v>259</v>
      </c>
      <c r="C22" s="1059"/>
      <c r="D22" s="1060"/>
      <c r="E22" s="1081"/>
      <c r="F22" s="1060"/>
      <c r="G22" s="1060"/>
      <c r="H22" s="1081"/>
      <c r="I22" s="1081"/>
      <c r="J22" s="1060"/>
      <c r="K22" s="1081"/>
    </row>
    <row r="23" spans="1:11" ht="12.95">
      <c r="A23" s="43" t="s">
        <v>260</v>
      </c>
      <c r="B23" s="190" t="s">
        <v>261</v>
      </c>
      <c r="C23" s="1055">
        <v>0</v>
      </c>
      <c r="D23" s="1056">
        <v>0</v>
      </c>
      <c r="E23" s="1083">
        <f>SUM(C23:D23)</f>
        <v>0</v>
      </c>
      <c r="F23" s="1056">
        <v>0</v>
      </c>
      <c r="G23" s="1056">
        <v>0</v>
      </c>
      <c r="H23" s="1083">
        <f>SUM(F23:G23)</f>
        <v>0</v>
      </c>
      <c r="I23" s="1083">
        <f>E23+H23</f>
        <v>0</v>
      </c>
      <c r="J23" s="1056">
        <v>0</v>
      </c>
      <c r="K23" s="1083">
        <f t="shared" ref="K23:K26" si="8">I23+J23</f>
        <v>0</v>
      </c>
    </row>
    <row r="24" spans="1:11" ht="12.95">
      <c r="A24" s="43" t="s">
        <v>262</v>
      </c>
      <c r="B24" s="190" t="s">
        <v>263</v>
      </c>
      <c r="C24" s="1055">
        <v>0</v>
      </c>
      <c r="D24" s="1056">
        <v>0</v>
      </c>
      <c r="E24" s="1083">
        <f>SUM(C24:D24)</f>
        <v>0</v>
      </c>
      <c r="F24" s="1056">
        <v>0</v>
      </c>
      <c r="G24" s="1056">
        <v>0</v>
      </c>
      <c r="H24" s="1083">
        <f>SUM(F24:G24)</f>
        <v>0</v>
      </c>
      <c r="I24" s="1083">
        <f>E24+H24</f>
        <v>0</v>
      </c>
      <c r="J24" s="1056">
        <v>0</v>
      </c>
      <c r="K24" s="1083">
        <f t="shared" si="8"/>
        <v>0</v>
      </c>
    </row>
    <row r="25" spans="1:11" ht="12.95">
      <c r="A25" s="43" t="s">
        <v>264</v>
      </c>
      <c r="B25" s="190" t="s">
        <v>265</v>
      </c>
      <c r="C25" s="1055">
        <v>0</v>
      </c>
      <c r="D25" s="1056">
        <v>0</v>
      </c>
      <c r="E25" s="1083">
        <f>SUM(C25:D25)</f>
        <v>0</v>
      </c>
      <c r="F25" s="1056">
        <v>0</v>
      </c>
      <c r="G25" s="1056">
        <v>0</v>
      </c>
      <c r="H25" s="1083">
        <f>SUM(F25:G25)</f>
        <v>0</v>
      </c>
      <c r="I25" s="1083">
        <f>E25+H25</f>
        <v>0</v>
      </c>
      <c r="J25" s="1056">
        <v>0</v>
      </c>
      <c r="K25" s="1083">
        <f t="shared" si="8"/>
        <v>0</v>
      </c>
    </row>
    <row r="26" spans="1:11" ht="13.5" thickBot="1">
      <c r="A26" s="43" t="s">
        <v>266</v>
      </c>
      <c r="B26" s="190" t="s">
        <v>267</v>
      </c>
      <c r="C26" s="1055">
        <v>0</v>
      </c>
      <c r="D26" s="1056">
        <v>0</v>
      </c>
      <c r="E26" s="1083">
        <f>SUM(C26:D26)</f>
        <v>0</v>
      </c>
      <c r="F26" s="1056">
        <v>0</v>
      </c>
      <c r="G26" s="1056">
        <v>0</v>
      </c>
      <c r="H26" s="1083">
        <f>SUM(F26:G26)</f>
        <v>0</v>
      </c>
      <c r="I26" s="1083">
        <f>E26+H26</f>
        <v>0</v>
      </c>
      <c r="J26" s="1056">
        <v>0</v>
      </c>
      <c r="K26" s="1083">
        <f t="shared" si="8"/>
        <v>0</v>
      </c>
    </row>
    <row r="27" spans="1:11" ht="13.5" thickBot="1">
      <c r="A27" s="44">
        <v>60299</v>
      </c>
      <c r="B27" s="345" t="s">
        <v>268</v>
      </c>
      <c r="C27" s="1096">
        <f t="shared" ref="C27:I27" si="9">SUM(C23:C26)</f>
        <v>0</v>
      </c>
      <c r="D27" s="1088">
        <f t="shared" si="9"/>
        <v>0</v>
      </c>
      <c r="E27" s="1080">
        <f>SUM(E23:E26)</f>
        <v>0</v>
      </c>
      <c r="F27" s="1088">
        <f t="shared" si="9"/>
        <v>0</v>
      </c>
      <c r="G27" s="1088">
        <f>SUM(G23:G26)</f>
        <v>0</v>
      </c>
      <c r="H27" s="1080">
        <f>SUM(H23:H26)</f>
        <v>0</v>
      </c>
      <c r="I27" s="1080">
        <f t="shared" si="9"/>
        <v>0</v>
      </c>
      <c r="J27" s="1088">
        <f>SUM(J23:J26)</f>
        <v>0</v>
      </c>
      <c r="K27" s="1080">
        <f t="shared" ref="K27" si="10">SUM(K23:K26)</f>
        <v>0</v>
      </c>
    </row>
    <row r="28" spans="1:11" ht="12.95">
      <c r="A28" s="43"/>
      <c r="B28" s="513" t="s">
        <v>269</v>
      </c>
      <c r="C28" s="1059"/>
      <c r="D28" s="1060"/>
      <c r="E28" s="1081"/>
      <c r="F28" s="1060"/>
      <c r="G28" s="1060"/>
      <c r="H28" s="1081"/>
      <c r="I28" s="1081"/>
      <c r="J28" s="1060"/>
      <c r="K28" s="1081"/>
    </row>
    <row r="29" spans="1:11" ht="12.95">
      <c r="A29" s="43" t="s">
        <v>418</v>
      </c>
      <c r="B29" s="190" t="s">
        <v>419</v>
      </c>
      <c r="C29" s="1055">
        <v>0</v>
      </c>
      <c r="D29" s="1056">
        <v>0</v>
      </c>
      <c r="E29" s="1083">
        <f>SUM(C29:D29)</f>
        <v>0</v>
      </c>
      <c r="F29" s="1056">
        <v>0</v>
      </c>
      <c r="G29" s="1056">
        <v>0</v>
      </c>
      <c r="H29" s="1083">
        <f>SUM(F29:G29)</f>
        <v>0</v>
      </c>
      <c r="I29" s="1083">
        <f>E29+H29</f>
        <v>0</v>
      </c>
      <c r="J29" s="1056">
        <v>0</v>
      </c>
      <c r="K29" s="1083">
        <f t="shared" ref="K29:K32" si="11">I29+J29</f>
        <v>0</v>
      </c>
    </row>
    <row r="30" spans="1:11" ht="12.95">
      <c r="A30" s="43" t="s">
        <v>420</v>
      </c>
      <c r="B30" s="190" t="s">
        <v>421</v>
      </c>
      <c r="C30" s="1055">
        <v>0</v>
      </c>
      <c r="D30" s="1056">
        <v>0</v>
      </c>
      <c r="E30" s="1083">
        <f>SUM(C30:D30)</f>
        <v>0</v>
      </c>
      <c r="F30" s="1056">
        <v>0</v>
      </c>
      <c r="G30" s="1056">
        <v>0</v>
      </c>
      <c r="H30" s="1083">
        <f>SUM(F30:G30)</f>
        <v>0</v>
      </c>
      <c r="I30" s="1083">
        <f>E30+H30</f>
        <v>0</v>
      </c>
      <c r="J30" s="1056">
        <v>0</v>
      </c>
      <c r="K30" s="1083">
        <f t="shared" si="11"/>
        <v>0</v>
      </c>
    </row>
    <row r="31" spans="1:11" ht="16.5" customHeight="1">
      <c r="A31" s="43" t="s">
        <v>422</v>
      </c>
      <c r="B31" s="337" t="s">
        <v>228</v>
      </c>
      <c r="C31" s="1055">
        <v>0</v>
      </c>
      <c r="D31" s="1056">
        <v>0</v>
      </c>
      <c r="E31" s="1083">
        <f>SUM(C31:D31)</f>
        <v>0</v>
      </c>
      <c r="F31" s="1056">
        <v>0</v>
      </c>
      <c r="G31" s="1056">
        <v>0</v>
      </c>
      <c r="H31" s="1083">
        <f>SUM(F31:G31)</f>
        <v>0</v>
      </c>
      <c r="I31" s="1083">
        <f>E31+H31</f>
        <v>0</v>
      </c>
      <c r="J31" s="1056">
        <v>0</v>
      </c>
      <c r="K31" s="1083">
        <f t="shared" si="11"/>
        <v>0</v>
      </c>
    </row>
    <row r="32" spans="1:11" ht="13.5" thickBot="1">
      <c r="A32" s="43" t="s">
        <v>424</v>
      </c>
      <c r="B32" s="190" t="s">
        <v>425</v>
      </c>
      <c r="C32" s="1055">
        <v>0</v>
      </c>
      <c r="D32" s="1056">
        <v>0</v>
      </c>
      <c r="E32" s="1083">
        <f>SUM(C32:D32)</f>
        <v>0</v>
      </c>
      <c r="F32" s="1056">
        <v>0</v>
      </c>
      <c r="G32" s="1056">
        <v>0</v>
      </c>
      <c r="H32" s="1083">
        <f>SUM(F32:G32)</f>
        <v>0</v>
      </c>
      <c r="I32" s="1083">
        <f>E32+H32</f>
        <v>0</v>
      </c>
      <c r="J32" s="1056">
        <v>0</v>
      </c>
      <c r="K32" s="1083">
        <f t="shared" si="11"/>
        <v>0</v>
      </c>
    </row>
    <row r="33" spans="1:11" ht="13.5" thickBot="1">
      <c r="A33" s="44">
        <v>60399</v>
      </c>
      <c r="B33" s="345" t="s">
        <v>426</v>
      </c>
      <c r="C33" s="1096">
        <f t="shared" ref="C33:I33" si="12">SUM(C29:C32)</f>
        <v>0</v>
      </c>
      <c r="D33" s="1088">
        <f t="shared" si="12"/>
        <v>0</v>
      </c>
      <c r="E33" s="1080">
        <f>SUM(E29:E32)</f>
        <v>0</v>
      </c>
      <c r="F33" s="1088">
        <f t="shared" si="12"/>
        <v>0</v>
      </c>
      <c r="G33" s="1088">
        <f>SUM(G29:G32)</f>
        <v>0</v>
      </c>
      <c r="H33" s="1080">
        <f>SUM(H29:H32)</f>
        <v>0</v>
      </c>
      <c r="I33" s="1080">
        <f t="shared" si="12"/>
        <v>0</v>
      </c>
      <c r="J33" s="1088">
        <f>SUM(J29:J32)</f>
        <v>0</v>
      </c>
      <c r="K33" s="1080">
        <f t="shared" ref="K33" si="13">SUM(K29:K32)</f>
        <v>0</v>
      </c>
    </row>
    <row r="34" spans="1:11" ht="12.95">
      <c r="A34" s="43"/>
      <c r="B34" s="513" t="s">
        <v>273</v>
      </c>
      <c r="C34" s="1059"/>
      <c r="D34" s="1060"/>
      <c r="E34" s="1081"/>
      <c r="F34" s="1060"/>
      <c r="G34" s="1060"/>
      <c r="H34" s="1081"/>
      <c r="I34" s="1081"/>
      <c r="J34" s="1060"/>
      <c r="K34" s="1081"/>
    </row>
    <row r="35" spans="1:11" ht="12.95">
      <c r="A35" s="43" t="s">
        <v>274</v>
      </c>
      <c r="B35" s="190" t="s">
        <v>275</v>
      </c>
      <c r="C35" s="1055">
        <v>0</v>
      </c>
      <c r="D35" s="1056">
        <v>0</v>
      </c>
      <c r="E35" s="1083">
        <f t="shared" ref="E35:E42" si="14">SUM(C35:D35)</f>
        <v>0</v>
      </c>
      <c r="F35" s="1056">
        <v>0</v>
      </c>
      <c r="G35" s="1056">
        <v>0</v>
      </c>
      <c r="H35" s="1083">
        <f t="shared" ref="H35:H42" si="15">SUM(F35:G35)</f>
        <v>0</v>
      </c>
      <c r="I35" s="1083">
        <f t="shared" ref="I35:I42" si="16">E35+H35</f>
        <v>0</v>
      </c>
      <c r="J35" s="1056">
        <v>0</v>
      </c>
      <c r="K35" s="1083">
        <f t="shared" ref="K35:K54" si="17">I35+J35</f>
        <v>0</v>
      </c>
    </row>
    <row r="36" spans="1:11" ht="12.95">
      <c r="A36" s="43" t="s">
        <v>427</v>
      </c>
      <c r="B36" s="190" t="s">
        <v>428</v>
      </c>
      <c r="C36" s="1055">
        <v>0</v>
      </c>
      <c r="D36" s="1056">
        <v>0</v>
      </c>
      <c r="E36" s="1083">
        <f t="shared" si="14"/>
        <v>0</v>
      </c>
      <c r="F36" s="1056">
        <v>0</v>
      </c>
      <c r="G36" s="1056">
        <v>0</v>
      </c>
      <c r="H36" s="1083">
        <f t="shared" si="15"/>
        <v>0</v>
      </c>
      <c r="I36" s="1083">
        <f t="shared" si="16"/>
        <v>0</v>
      </c>
      <c r="J36" s="1056">
        <v>0</v>
      </c>
      <c r="K36" s="1083">
        <f t="shared" si="17"/>
        <v>0</v>
      </c>
    </row>
    <row r="37" spans="1:11" ht="12.95">
      <c r="A37" s="43" t="s">
        <v>276</v>
      </c>
      <c r="B37" s="190" t="s">
        <v>277</v>
      </c>
      <c r="C37" s="1055">
        <v>0</v>
      </c>
      <c r="D37" s="1056">
        <v>0</v>
      </c>
      <c r="E37" s="1083">
        <f t="shared" si="14"/>
        <v>0</v>
      </c>
      <c r="F37" s="1056">
        <v>0</v>
      </c>
      <c r="G37" s="1056">
        <v>0</v>
      </c>
      <c r="H37" s="1083">
        <f t="shared" si="15"/>
        <v>0</v>
      </c>
      <c r="I37" s="1083">
        <f t="shared" si="16"/>
        <v>0</v>
      </c>
      <c r="J37" s="1056">
        <v>0</v>
      </c>
      <c r="K37" s="1083">
        <f t="shared" si="17"/>
        <v>0</v>
      </c>
    </row>
    <row r="38" spans="1:11" ht="12.95">
      <c r="A38" s="43" t="s">
        <v>278</v>
      </c>
      <c r="B38" s="190" t="s">
        <v>279</v>
      </c>
      <c r="C38" s="1055">
        <v>0</v>
      </c>
      <c r="D38" s="1056">
        <v>0</v>
      </c>
      <c r="E38" s="1083">
        <f t="shared" si="14"/>
        <v>0</v>
      </c>
      <c r="F38" s="1056">
        <v>0</v>
      </c>
      <c r="G38" s="1056">
        <v>0</v>
      </c>
      <c r="H38" s="1083">
        <f t="shared" si="15"/>
        <v>0</v>
      </c>
      <c r="I38" s="1083">
        <f t="shared" si="16"/>
        <v>0</v>
      </c>
      <c r="J38" s="1056">
        <v>0</v>
      </c>
      <c r="K38" s="1083">
        <f t="shared" si="17"/>
        <v>0</v>
      </c>
    </row>
    <row r="39" spans="1:11" ht="12.95">
      <c r="A39" s="43" t="s">
        <v>429</v>
      </c>
      <c r="B39" s="190" t="s">
        <v>895</v>
      </c>
      <c r="C39" s="1055">
        <v>0</v>
      </c>
      <c r="D39" s="1056">
        <v>0</v>
      </c>
      <c r="E39" s="1083">
        <f t="shared" si="14"/>
        <v>0</v>
      </c>
      <c r="F39" s="1056">
        <v>0</v>
      </c>
      <c r="G39" s="1056">
        <v>0</v>
      </c>
      <c r="H39" s="1083">
        <f t="shared" si="15"/>
        <v>0</v>
      </c>
      <c r="I39" s="1083">
        <f t="shared" si="16"/>
        <v>0</v>
      </c>
      <c r="J39" s="1056">
        <v>0</v>
      </c>
      <c r="K39" s="1083">
        <f t="shared" si="17"/>
        <v>0</v>
      </c>
    </row>
    <row r="40" spans="1:11" ht="12.95">
      <c r="A40" s="43" t="s">
        <v>431</v>
      </c>
      <c r="B40" s="190" t="s">
        <v>432</v>
      </c>
      <c r="C40" s="1055">
        <v>0</v>
      </c>
      <c r="D40" s="1056">
        <v>0</v>
      </c>
      <c r="E40" s="1083">
        <f t="shared" si="14"/>
        <v>0</v>
      </c>
      <c r="F40" s="1056">
        <v>0</v>
      </c>
      <c r="G40" s="1056">
        <v>0</v>
      </c>
      <c r="H40" s="1083">
        <f t="shared" si="15"/>
        <v>0</v>
      </c>
      <c r="I40" s="1083">
        <f t="shared" si="16"/>
        <v>0</v>
      </c>
      <c r="J40" s="1056">
        <v>0</v>
      </c>
      <c r="K40" s="1083">
        <f t="shared" si="17"/>
        <v>0</v>
      </c>
    </row>
    <row r="41" spans="1:11" ht="12.95">
      <c r="A41" s="43" t="s">
        <v>433</v>
      </c>
      <c r="B41" s="190" t="s">
        <v>434</v>
      </c>
      <c r="C41" s="1055">
        <v>0</v>
      </c>
      <c r="D41" s="1056">
        <v>0</v>
      </c>
      <c r="E41" s="1083">
        <f t="shared" si="14"/>
        <v>0</v>
      </c>
      <c r="F41" s="1056">
        <v>0</v>
      </c>
      <c r="G41" s="1056">
        <v>0</v>
      </c>
      <c r="H41" s="1083">
        <f t="shared" si="15"/>
        <v>0</v>
      </c>
      <c r="I41" s="1083">
        <f t="shared" si="16"/>
        <v>0</v>
      </c>
      <c r="J41" s="1056">
        <v>0</v>
      </c>
      <c r="K41" s="1083">
        <f t="shared" si="17"/>
        <v>0</v>
      </c>
    </row>
    <row r="42" spans="1:11" ht="12.95">
      <c r="A42" s="43" t="s">
        <v>435</v>
      </c>
      <c r="B42" s="190" t="s">
        <v>896</v>
      </c>
      <c r="C42" s="1055">
        <v>0</v>
      </c>
      <c r="D42" s="1056">
        <v>0</v>
      </c>
      <c r="E42" s="1083">
        <f t="shared" si="14"/>
        <v>0</v>
      </c>
      <c r="F42" s="1056">
        <v>0</v>
      </c>
      <c r="G42" s="1056">
        <v>0</v>
      </c>
      <c r="H42" s="1083">
        <f t="shared" si="15"/>
        <v>0</v>
      </c>
      <c r="I42" s="1083">
        <f t="shared" si="16"/>
        <v>0</v>
      </c>
      <c r="J42" s="1056">
        <v>0</v>
      </c>
      <c r="K42" s="1083">
        <f t="shared" si="17"/>
        <v>0</v>
      </c>
    </row>
    <row r="43" spans="1:11" ht="13.5" thickBot="1">
      <c r="A43" s="43" t="s">
        <v>437</v>
      </c>
      <c r="B43" s="190" t="s">
        <v>236</v>
      </c>
      <c r="C43" s="1055">
        <v>0</v>
      </c>
      <c r="D43" s="1056">
        <v>0</v>
      </c>
      <c r="E43" s="1083">
        <f>SUM(C43:D43)</f>
        <v>0</v>
      </c>
      <c r="F43" s="1056">
        <v>0</v>
      </c>
      <c r="G43" s="1056">
        <v>0</v>
      </c>
      <c r="H43" s="1083">
        <f>SUM(F43:G43)</f>
        <v>0</v>
      </c>
      <c r="I43" s="1083">
        <f>E43+H43</f>
        <v>0</v>
      </c>
      <c r="J43" s="1056">
        <v>0</v>
      </c>
      <c r="K43" s="1083">
        <f t="shared" si="17"/>
        <v>0</v>
      </c>
    </row>
    <row r="44" spans="1:11" ht="13.5" thickBot="1">
      <c r="A44" s="44">
        <v>60499</v>
      </c>
      <c r="B44" s="345" t="s">
        <v>282</v>
      </c>
      <c r="C44" s="1096">
        <f t="shared" ref="C44:K44" si="18">SUM(C35:C43)</f>
        <v>0</v>
      </c>
      <c r="D44" s="1088">
        <f t="shared" si="18"/>
        <v>0</v>
      </c>
      <c r="E44" s="1080">
        <f t="shared" si="18"/>
        <v>0</v>
      </c>
      <c r="F44" s="1088">
        <f t="shared" si="18"/>
        <v>0</v>
      </c>
      <c r="G44" s="1088">
        <f t="shared" si="18"/>
        <v>0</v>
      </c>
      <c r="H44" s="1080">
        <f t="shared" si="18"/>
        <v>0</v>
      </c>
      <c r="I44" s="1080">
        <f t="shared" si="18"/>
        <v>0</v>
      </c>
      <c r="J44" s="1088">
        <f t="shared" si="18"/>
        <v>0</v>
      </c>
      <c r="K44" s="1080">
        <f t="shared" si="18"/>
        <v>0</v>
      </c>
    </row>
    <row r="45" spans="1:11" ht="12.95">
      <c r="A45" s="43"/>
      <c r="B45" s="513" t="s">
        <v>283</v>
      </c>
      <c r="C45" s="1059"/>
      <c r="D45" s="1060"/>
      <c r="E45" s="1081"/>
      <c r="F45" s="1060"/>
      <c r="G45" s="1060"/>
      <c r="H45" s="1081"/>
      <c r="I45" s="1081"/>
      <c r="J45" s="1060"/>
      <c r="K45" s="1081"/>
    </row>
    <row r="46" spans="1:11" ht="12.95">
      <c r="A46" s="43" t="s">
        <v>284</v>
      </c>
      <c r="B46" s="190" t="s">
        <v>285</v>
      </c>
      <c r="C46" s="1055">
        <v>0</v>
      </c>
      <c r="D46" s="1056">
        <v>0</v>
      </c>
      <c r="E46" s="1083">
        <f>SUM(C46:D46)</f>
        <v>0</v>
      </c>
      <c r="F46" s="1056">
        <v>0</v>
      </c>
      <c r="G46" s="1056">
        <v>0</v>
      </c>
      <c r="H46" s="1083">
        <f>SUM(F46:G46)</f>
        <v>0</v>
      </c>
      <c r="I46" s="1083">
        <f>E46+H46</f>
        <v>0</v>
      </c>
      <c r="J46" s="1056">
        <v>0</v>
      </c>
      <c r="K46" s="1083">
        <f t="shared" si="17"/>
        <v>0</v>
      </c>
    </row>
    <row r="47" spans="1:11" ht="12.95">
      <c r="A47" s="43" t="s">
        <v>286</v>
      </c>
      <c r="B47" s="190" t="s">
        <v>287</v>
      </c>
      <c r="C47" s="1055">
        <v>0</v>
      </c>
      <c r="D47" s="1056">
        <v>0</v>
      </c>
      <c r="E47" s="1083">
        <f>SUM(C47:D47)</f>
        <v>0</v>
      </c>
      <c r="F47" s="1056">
        <v>0</v>
      </c>
      <c r="G47" s="1056">
        <v>0</v>
      </c>
      <c r="H47" s="1083">
        <f>SUM(F47:G47)</f>
        <v>0</v>
      </c>
      <c r="I47" s="1083">
        <f>E47+H47</f>
        <v>0</v>
      </c>
      <c r="J47" s="1056">
        <v>0</v>
      </c>
      <c r="K47" s="1083">
        <f t="shared" si="17"/>
        <v>0</v>
      </c>
    </row>
    <row r="48" spans="1:11" ht="13.5" thickBot="1">
      <c r="A48" s="43" t="s">
        <v>288</v>
      </c>
      <c r="B48" s="190" t="s">
        <v>289</v>
      </c>
      <c r="C48" s="1055">
        <v>0</v>
      </c>
      <c r="D48" s="1056">
        <v>0</v>
      </c>
      <c r="E48" s="1083">
        <f>SUM(C48:D48)</f>
        <v>0</v>
      </c>
      <c r="F48" s="1056">
        <v>0</v>
      </c>
      <c r="G48" s="1056">
        <v>0</v>
      </c>
      <c r="H48" s="1083">
        <f>SUM(F48:G48)</f>
        <v>0</v>
      </c>
      <c r="I48" s="1083">
        <f>E48+H48</f>
        <v>0</v>
      </c>
      <c r="J48" s="1056">
        <v>0</v>
      </c>
      <c r="K48" s="1083">
        <f t="shared" si="17"/>
        <v>0</v>
      </c>
    </row>
    <row r="49" spans="1:11" ht="13.5" thickBot="1">
      <c r="A49" s="44">
        <v>60599</v>
      </c>
      <c r="B49" s="345" t="s">
        <v>290</v>
      </c>
      <c r="C49" s="1096">
        <f t="shared" ref="C49:I49" si="19">SUM(C46:C48)</f>
        <v>0</v>
      </c>
      <c r="D49" s="1088">
        <f t="shared" si="19"/>
        <v>0</v>
      </c>
      <c r="E49" s="1080">
        <f>SUM(E46:E48)</f>
        <v>0</v>
      </c>
      <c r="F49" s="1088">
        <f t="shared" si="19"/>
        <v>0</v>
      </c>
      <c r="G49" s="1088">
        <f>SUM(G46:G48)</f>
        <v>0</v>
      </c>
      <c r="H49" s="1080">
        <f>SUM(H46:H48)</f>
        <v>0</v>
      </c>
      <c r="I49" s="1080">
        <f t="shared" si="19"/>
        <v>0</v>
      </c>
      <c r="J49" s="1088">
        <f>SUM(J46:J48)</f>
        <v>0</v>
      </c>
      <c r="K49" s="1080">
        <f t="shared" ref="K49" si="20">SUM(K46:K48)</f>
        <v>0</v>
      </c>
    </row>
    <row r="50" spans="1:11" ht="12.95">
      <c r="A50" s="43"/>
      <c r="B50" s="513" t="s">
        <v>291</v>
      </c>
      <c r="C50" s="1059"/>
      <c r="D50" s="1060"/>
      <c r="E50" s="1081"/>
      <c r="F50" s="1060"/>
      <c r="G50" s="1060"/>
      <c r="H50" s="1081"/>
      <c r="I50" s="1081"/>
      <c r="J50" s="1060"/>
      <c r="K50" s="1081"/>
    </row>
    <row r="51" spans="1:11" ht="12.95">
      <c r="A51" s="43" t="s">
        <v>292</v>
      </c>
      <c r="B51" s="190" t="s">
        <v>293</v>
      </c>
      <c r="C51" s="1066">
        <v>0</v>
      </c>
      <c r="D51" s="1067">
        <v>0</v>
      </c>
      <c r="E51" s="1083">
        <f>SUM(C51:D51)</f>
        <v>0</v>
      </c>
      <c r="F51" s="1067">
        <v>0</v>
      </c>
      <c r="G51" s="1067">
        <v>0</v>
      </c>
      <c r="H51" s="1083">
        <f>SUM(F51:G51)</f>
        <v>0</v>
      </c>
      <c r="I51" s="1083">
        <f>E51+H51</f>
        <v>0</v>
      </c>
      <c r="J51" s="1067">
        <v>0</v>
      </c>
      <c r="K51" s="1083">
        <f t="shared" si="17"/>
        <v>0</v>
      </c>
    </row>
    <row r="52" spans="1:11" ht="15.6" customHeight="1">
      <c r="A52" s="43" t="s">
        <v>294</v>
      </c>
      <c r="B52" s="190" t="s">
        <v>295</v>
      </c>
      <c r="C52" s="1070">
        <v>0</v>
      </c>
      <c r="D52" s="1071">
        <v>0</v>
      </c>
      <c r="E52" s="1083">
        <f>SUM(C52:D52)</f>
        <v>0</v>
      </c>
      <c r="F52" s="1071">
        <v>0</v>
      </c>
      <c r="G52" s="1071">
        <v>0</v>
      </c>
      <c r="H52" s="1083">
        <f>SUM(F52:G52)</f>
        <v>0</v>
      </c>
      <c r="I52" s="1083">
        <f>E52+H52</f>
        <v>0</v>
      </c>
      <c r="J52" s="1071">
        <v>0</v>
      </c>
      <c r="K52" s="1083">
        <f t="shared" si="17"/>
        <v>0</v>
      </c>
    </row>
    <row r="53" spans="1:11" ht="15.6" customHeight="1">
      <c r="A53" s="43" t="s">
        <v>296</v>
      </c>
      <c r="B53" s="190" t="s">
        <v>297</v>
      </c>
      <c r="C53" s="1070">
        <v>0</v>
      </c>
      <c r="D53" s="1071">
        <v>0</v>
      </c>
      <c r="E53" s="1083">
        <f>SUM(C53:D53)</f>
        <v>0</v>
      </c>
      <c r="F53" s="1071">
        <v>0</v>
      </c>
      <c r="G53" s="1071">
        <v>0</v>
      </c>
      <c r="H53" s="1083">
        <f>SUM(F53:G53)</f>
        <v>0</v>
      </c>
      <c r="I53" s="1083">
        <f>E53+H53</f>
        <v>0</v>
      </c>
      <c r="J53" s="1071">
        <v>0</v>
      </c>
      <c r="K53" s="1083">
        <f t="shared" si="17"/>
        <v>0</v>
      </c>
    </row>
    <row r="54" spans="1:11" ht="15.6" customHeight="1" thickBot="1">
      <c r="A54" s="43" t="s">
        <v>298</v>
      </c>
      <c r="B54" s="190" t="s">
        <v>299</v>
      </c>
      <c r="C54" s="1055">
        <v>0</v>
      </c>
      <c r="D54" s="1056">
        <v>0</v>
      </c>
      <c r="E54" s="1083">
        <f>SUM(C54:D54)</f>
        <v>0</v>
      </c>
      <c r="F54" s="1056">
        <v>0</v>
      </c>
      <c r="G54" s="1056">
        <v>0</v>
      </c>
      <c r="H54" s="1083">
        <f>SUM(F54:G54)</f>
        <v>0</v>
      </c>
      <c r="I54" s="1083">
        <f>E54+H54</f>
        <v>0</v>
      </c>
      <c r="J54" s="1056">
        <v>0</v>
      </c>
      <c r="K54" s="1083">
        <f t="shared" si="17"/>
        <v>0</v>
      </c>
    </row>
    <row r="55" spans="1:11" ht="15.6" customHeight="1" thickBot="1">
      <c r="A55" s="44">
        <v>60699</v>
      </c>
      <c r="B55" s="345" t="s">
        <v>300</v>
      </c>
      <c r="C55" s="1096">
        <f t="shared" ref="C55:K55" si="21">SUM(C51:C54)</f>
        <v>0</v>
      </c>
      <c r="D55" s="1088">
        <f t="shared" si="21"/>
        <v>0</v>
      </c>
      <c r="E55" s="1080">
        <f t="shared" si="21"/>
        <v>0</v>
      </c>
      <c r="F55" s="1088">
        <f t="shared" si="21"/>
        <v>0</v>
      </c>
      <c r="G55" s="1088">
        <f t="shared" si="21"/>
        <v>0</v>
      </c>
      <c r="H55" s="1080">
        <f t="shared" si="21"/>
        <v>0</v>
      </c>
      <c r="I55" s="1080">
        <f t="shared" si="21"/>
        <v>0</v>
      </c>
      <c r="J55" s="1088">
        <f t="shared" si="21"/>
        <v>0</v>
      </c>
      <c r="K55" s="1080">
        <f t="shared" si="21"/>
        <v>0</v>
      </c>
    </row>
    <row r="56" spans="1:11" ht="15.6" customHeight="1">
      <c r="A56" s="43"/>
      <c r="B56" s="513" t="s">
        <v>301</v>
      </c>
      <c r="C56" s="1059"/>
      <c r="D56" s="1060"/>
      <c r="E56" s="1081"/>
      <c r="F56" s="1060"/>
      <c r="G56" s="1060"/>
      <c r="H56" s="1081"/>
      <c r="I56" s="1081"/>
      <c r="J56" s="1060"/>
      <c r="K56" s="1081"/>
    </row>
    <row r="57" spans="1:11" ht="15.6" customHeight="1">
      <c r="A57" s="43" t="s">
        <v>302</v>
      </c>
      <c r="B57" s="337" t="s">
        <v>303</v>
      </c>
      <c r="C57" s="1055">
        <v>0</v>
      </c>
      <c r="D57" s="1056">
        <v>0</v>
      </c>
      <c r="E57" s="1083">
        <f>SUM(C57:D57)</f>
        <v>0</v>
      </c>
      <c r="F57" s="1056">
        <v>0</v>
      </c>
      <c r="G57" s="1056">
        <v>0</v>
      </c>
      <c r="H57" s="1083">
        <f>SUM(F57:G57)</f>
        <v>0</v>
      </c>
      <c r="I57" s="1083">
        <f>E57+H57</f>
        <v>0</v>
      </c>
      <c r="J57" s="1056">
        <v>0</v>
      </c>
      <c r="K57" s="1083">
        <f t="shared" ref="K57:K58" si="22">I57+J57</f>
        <v>0</v>
      </c>
    </row>
    <row r="58" spans="1:11" ht="13.5" thickBot="1">
      <c r="A58" s="43" t="s">
        <v>304</v>
      </c>
      <c r="B58" s="190" t="s">
        <v>305</v>
      </c>
      <c r="C58" s="1055">
        <v>0</v>
      </c>
      <c r="D58" s="1056">
        <v>0</v>
      </c>
      <c r="E58" s="1083">
        <f>SUM(C58:D58)</f>
        <v>0</v>
      </c>
      <c r="F58" s="1056">
        <v>0</v>
      </c>
      <c r="G58" s="1056">
        <v>0</v>
      </c>
      <c r="H58" s="1083">
        <f>SUM(F58:G58)</f>
        <v>0</v>
      </c>
      <c r="I58" s="1083">
        <f>E58+H58</f>
        <v>0</v>
      </c>
      <c r="J58" s="1056">
        <v>0</v>
      </c>
      <c r="K58" s="1083">
        <f t="shared" si="22"/>
        <v>0</v>
      </c>
    </row>
    <row r="59" spans="1:11" ht="13.5" thickBot="1">
      <c r="A59" s="44">
        <v>60799</v>
      </c>
      <c r="B59" s="345" t="s">
        <v>438</v>
      </c>
      <c r="C59" s="1096">
        <f t="shared" ref="C59:K59" si="23">SUM(C57:C58)</f>
        <v>0</v>
      </c>
      <c r="D59" s="1088">
        <f t="shared" si="23"/>
        <v>0</v>
      </c>
      <c r="E59" s="1080">
        <f t="shared" si="23"/>
        <v>0</v>
      </c>
      <c r="F59" s="1088">
        <f t="shared" si="23"/>
        <v>0</v>
      </c>
      <c r="G59" s="1088">
        <f t="shared" si="23"/>
        <v>0</v>
      </c>
      <c r="H59" s="1080">
        <f t="shared" si="23"/>
        <v>0</v>
      </c>
      <c r="I59" s="1080">
        <f t="shared" si="23"/>
        <v>0</v>
      </c>
      <c r="J59" s="1088">
        <f t="shared" si="23"/>
        <v>0</v>
      </c>
      <c r="K59" s="1080">
        <f t="shared" si="23"/>
        <v>0</v>
      </c>
    </row>
    <row r="60" spans="1:11" ht="12.95">
      <c r="A60" s="43"/>
      <c r="B60" s="513" t="s">
        <v>307</v>
      </c>
      <c r="C60" s="1059"/>
      <c r="D60" s="1060"/>
      <c r="E60" s="1081"/>
      <c r="F60" s="1060"/>
      <c r="G60" s="1060"/>
      <c r="H60" s="1081"/>
      <c r="I60" s="1081"/>
      <c r="J60" s="1060"/>
      <c r="K60" s="1081"/>
    </row>
    <row r="61" spans="1:11" ht="12.95">
      <c r="A61" s="43" t="s">
        <v>308</v>
      </c>
      <c r="B61" s="190" t="s">
        <v>309</v>
      </c>
      <c r="C61" s="1055">
        <v>0</v>
      </c>
      <c r="D61" s="1056">
        <v>0</v>
      </c>
      <c r="E61" s="1083">
        <f>SUM(C61:D61)</f>
        <v>0</v>
      </c>
      <c r="F61" s="1056">
        <v>0</v>
      </c>
      <c r="G61" s="1056">
        <v>0</v>
      </c>
      <c r="H61" s="1083">
        <f>SUM(F61:G61)</f>
        <v>0</v>
      </c>
      <c r="I61" s="1083">
        <f>E61+H61</f>
        <v>0</v>
      </c>
      <c r="J61" s="1056">
        <v>0</v>
      </c>
      <c r="K61" s="1083">
        <f t="shared" ref="K61:K63" si="24">I61+J61</f>
        <v>0</v>
      </c>
    </row>
    <row r="62" spans="1:11" ht="12.95">
      <c r="A62" s="43" t="s">
        <v>310</v>
      </c>
      <c r="B62" s="190" t="s">
        <v>311</v>
      </c>
      <c r="C62" s="1055">
        <v>0</v>
      </c>
      <c r="D62" s="1056">
        <v>0</v>
      </c>
      <c r="E62" s="1083">
        <f>SUM(C62:D62)</f>
        <v>0</v>
      </c>
      <c r="F62" s="1056">
        <v>0</v>
      </c>
      <c r="G62" s="1056">
        <v>0</v>
      </c>
      <c r="H62" s="1083">
        <f>SUM(F62:G62)</f>
        <v>0</v>
      </c>
      <c r="I62" s="1083">
        <f>E62+H62</f>
        <v>0</v>
      </c>
      <c r="J62" s="1056">
        <v>0</v>
      </c>
      <c r="K62" s="1083">
        <f t="shared" si="24"/>
        <v>0</v>
      </c>
    </row>
    <row r="63" spans="1:11" ht="13.5" thickBot="1">
      <c r="A63" s="43" t="s">
        <v>312</v>
      </c>
      <c r="B63" s="190" t="s">
        <v>313</v>
      </c>
      <c r="C63" s="1055">
        <v>0</v>
      </c>
      <c r="D63" s="1056">
        <v>0</v>
      </c>
      <c r="E63" s="1083">
        <f>SUM(C63:D63)</f>
        <v>0</v>
      </c>
      <c r="F63" s="1056">
        <v>0</v>
      </c>
      <c r="G63" s="1056">
        <v>0</v>
      </c>
      <c r="H63" s="1083">
        <f>SUM(F63:G63)</f>
        <v>0</v>
      </c>
      <c r="I63" s="1083">
        <f>E63+H63</f>
        <v>0</v>
      </c>
      <c r="J63" s="1056">
        <v>0</v>
      </c>
      <c r="K63" s="1083">
        <f t="shared" si="24"/>
        <v>0</v>
      </c>
    </row>
    <row r="64" spans="1:11" ht="15.6" customHeight="1" thickBot="1">
      <c r="A64" s="44">
        <v>60899</v>
      </c>
      <c r="B64" s="345" t="s">
        <v>314</v>
      </c>
      <c r="C64" s="1096">
        <f t="shared" ref="C64:I64" si="25">SUM(C61:C63)</f>
        <v>0</v>
      </c>
      <c r="D64" s="1088">
        <f t="shared" si="25"/>
        <v>0</v>
      </c>
      <c r="E64" s="1080">
        <f>SUM(E61:E63)</f>
        <v>0</v>
      </c>
      <c r="F64" s="1088">
        <f t="shared" si="25"/>
        <v>0</v>
      </c>
      <c r="G64" s="1088">
        <f>SUM(G61:G63)</f>
        <v>0</v>
      </c>
      <c r="H64" s="1080">
        <f>SUM(H61:H63)</f>
        <v>0</v>
      </c>
      <c r="I64" s="1080">
        <f t="shared" si="25"/>
        <v>0</v>
      </c>
      <c r="J64" s="1088">
        <f>SUM(J61:J63)</f>
        <v>0</v>
      </c>
      <c r="K64" s="1080">
        <f t="shared" ref="K64" si="26">SUM(K61:K63)</f>
        <v>0</v>
      </c>
    </row>
    <row r="65" spans="1:11" ht="12.95">
      <c r="A65" s="43"/>
      <c r="B65" s="513" t="s">
        <v>439</v>
      </c>
      <c r="C65" s="1059"/>
      <c r="D65" s="1060"/>
      <c r="E65" s="1081"/>
      <c r="F65" s="1060"/>
      <c r="G65" s="1060"/>
      <c r="H65" s="1081"/>
      <c r="I65" s="1081"/>
      <c r="J65" s="1060"/>
      <c r="K65" s="1081"/>
    </row>
    <row r="66" spans="1:11" ht="13.5" thickBot="1">
      <c r="A66" s="43" t="s">
        <v>440</v>
      </c>
      <c r="B66" s="190" t="s">
        <v>441</v>
      </c>
      <c r="C66" s="1055">
        <v>0</v>
      </c>
      <c r="D66" s="1056">
        <v>0</v>
      </c>
      <c r="E66" s="1083">
        <f>SUM(C66:D66)</f>
        <v>0</v>
      </c>
      <c r="F66" s="1056">
        <v>0</v>
      </c>
      <c r="G66" s="1056">
        <v>0</v>
      </c>
      <c r="H66" s="1083">
        <f>SUM(F66:G66)</f>
        <v>0</v>
      </c>
      <c r="I66" s="1083">
        <f>E66+H66</f>
        <v>0</v>
      </c>
      <c r="J66" s="1056">
        <v>0</v>
      </c>
      <c r="K66" s="1083">
        <f t="shared" ref="K66" si="27">I66+J66</f>
        <v>0</v>
      </c>
    </row>
    <row r="67" spans="1:11" ht="13.5" thickBot="1">
      <c r="A67" s="44">
        <v>60999</v>
      </c>
      <c r="B67" s="345" t="s">
        <v>442</v>
      </c>
      <c r="C67" s="1096">
        <f t="shared" ref="C67:K67" si="28">SUM(C66:C66)</f>
        <v>0</v>
      </c>
      <c r="D67" s="1088">
        <f t="shared" si="28"/>
        <v>0</v>
      </c>
      <c r="E67" s="1080">
        <f t="shared" si="28"/>
        <v>0</v>
      </c>
      <c r="F67" s="1088">
        <f t="shared" si="28"/>
        <v>0</v>
      </c>
      <c r="G67" s="1088">
        <f t="shared" si="28"/>
        <v>0</v>
      </c>
      <c r="H67" s="1080">
        <f t="shared" si="28"/>
        <v>0</v>
      </c>
      <c r="I67" s="1080">
        <f t="shared" si="28"/>
        <v>0</v>
      </c>
      <c r="J67" s="1088">
        <f t="shared" si="28"/>
        <v>0</v>
      </c>
      <c r="K67" s="1080">
        <f t="shared" si="28"/>
        <v>0</v>
      </c>
    </row>
    <row r="68" spans="1:11" ht="12.95">
      <c r="A68" s="43"/>
      <c r="B68" s="513" t="s">
        <v>443</v>
      </c>
      <c r="C68" s="1059"/>
      <c r="D68" s="1060"/>
      <c r="E68" s="1081"/>
      <c r="F68" s="1060"/>
      <c r="G68" s="1060"/>
      <c r="H68" s="1081"/>
      <c r="I68" s="1081"/>
      <c r="J68" s="1060"/>
      <c r="K68" s="1081"/>
    </row>
    <row r="69" spans="1:11" ht="13.5" thickBot="1">
      <c r="A69" s="43" t="s">
        <v>315</v>
      </c>
      <c r="B69" s="190" t="s">
        <v>444</v>
      </c>
      <c r="C69" s="1055">
        <v>0</v>
      </c>
      <c r="D69" s="1056">
        <v>0</v>
      </c>
      <c r="E69" s="1083">
        <f>SUM(C69:D69)</f>
        <v>0</v>
      </c>
      <c r="F69" s="1056">
        <v>0</v>
      </c>
      <c r="G69" s="1056">
        <v>0</v>
      </c>
      <c r="H69" s="1083">
        <f>SUM(F69:G69)</f>
        <v>0</v>
      </c>
      <c r="I69" s="1083">
        <f>SUM(C69:H69)</f>
        <v>0</v>
      </c>
      <c r="J69" s="1056">
        <v>0</v>
      </c>
      <c r="K69" s="1083">
        <f t="shared" ref="K69" si="29">I69+J69</f>
        <v>0</v>
      </c>
    </row>
    <row r="70" spans="1:11" ht="13.5" thickBot="1">
      <c r="A70" s="44">
        <v>61099</v>
      </c>
      <c r="B70" s="345" t="s">
        <v>317</v>
      </c>
      <c r="C70" s="1096">
        <f t="shared" ref="C70:K70" si="30">SUM(C69:C69)</f>
        <v>0</v>
      </c>
      <c r="D70" s="1088">
        <f t="shared" si="30"/>
        <v>0</v>
      </c>
      <c r="E70" s="1080">
        <f t="shared" si="30"/>
        <v>0</v>
      </c>
      <c r="F70" s="1088">
        <f t="shared" si="30"/>
        <v>0</v>
      </c>
      <c r="G70" s="1088">
        <f t="shared" si="30"/>
        <v>0</v>
      </c>
      <c r="H70" s="1080">
        <f t="shared" si="30"/>
        <v>0</v>
      </c>
      <c r="I70" s="1080">
        <f t="shared" si="30"/>
        <v>0</v>
      </c>
      <c r="J70" s="1088">
        <f t="shared" si="30"/>
        <v>0</v>
      </c>
      <c r="K70" s="1080">
        <f t="shared" si="30"/>
        <v>0</v>
      </c>
    </row>
    <row r="71" spans="1:11" ht="12.95">
      <c r="A71" s="43" t="s">
        <v>318</v>
      </c>
      <c r="B71" s="190" t="s">
        <v>319</v>
      </c>
      <c r="C71" s="1070">
        <v>0</v>
      </c>
      <c r="D71" s="1071">
        <v>0</v>
      </c>
      <c r="E71" s="1083">
        <f>SUM(C71:D71)</f>
        <v>0</v>
      </c>
      <c r="F71" s="1071">
        <v>0</v>
      </c>
      <c r="G71" s="1071">
        <v>0</v>
      </c>
      <c r="H71" s="1083">
        <f>SUM(F71:G71)</f>
        <v>0</v>
      </c>
      <c r="I71" s="1083">
        <f>E71+H71</f>
        <v>0</v>
      </c>
      <c r="J71" s="1071">
        <v>0</v>
      </c>
      <c r="K71" s="1083">
        <f t="shared" ref="K71:K75" si="31">I71+J71</f>
        <v>0</v>
      </c>
    </row>
    <row r="72" spans="1:11" ht="12.95">
      <c r="A72" s="43" t="s">
        <v>320</v>
      </c>
      <c r="B72" s="190" t="s">
        <v>946</v>
      </c>
      <c r="C72" s="1055">
        <v>0</v>
      </c>
      <c r="D72" s="1056">
        <v>0</v>
      </c>
      <c r="E72" s="1083">
        <f>SUM(C72:D72)</f>
        <v>0</v>
      </c>
      <c r="F72" s="1056">
        <v>0</v>
      </c>
      <c r="G72" s="1056">
        <v>0</v>
      </c>
      <c r="H72" s="1083">
        <f>SUM(F72:G72)</f>
        <v>0</v>
      </c>
      <c r="I72" s="1083">
        <f>E72+H72</f>
        <v>0</v>
      </c>
      <c r="J72" s="1056">
        <v>0</v>
      </c>
      <c r="K72" s="1083">
        <f t="shared" si="31"/>
        <v>0</v>
      </c>
    </row>
    <row r="73" spans="1:11" ht="13.5" thickBot="1">
      <c r="A73" s="43" t="s">
        <v>322</v>
      </c>
      <c r="B73" s="190" t="s">
        <v>323</v>
      </c>
      <c r="C73" s="1055">
        <v>0</v>
      </c>
      <c r="D73" s="1056">
        <v>0</v>
      </c>
      <c r="E73" s="1083">
        <f>SUM(C73:D73)</f>
        <v>0</v>
      </c>
      <c r="F73" s="1056">
        <v>0</v>
      </c>
      <c r="G73" s="1056">
        <v>0</v>
      </c>
      <c r="H73" s="1083">
        <f>SUM(F73:G73)</f>
        <v>0</v>
      </c>
      <c r="I73" s="1083">
        <f>E73+H73</f>
        <v>0</v>
      </c>
      <c r="J73" s="1056">
        <v>0</v>
      </c>
      <c r="K73" s="1083">
        <f t="shared" si="31"/>
        <v>0</v>
      </c>
    </row>
    <row r="74" spans="1:11" ht="13.5" thickBot="1">
      <c r="A74" s="44">
        <v>61299</v>
      </c>
      <c r="B74" s="345" t="s">
        <v>446</v>
      </c>
      <c r="C74" s="1096">
        <f t="shared" ref="C74:K74" si="32">SUM(C21+C27+C33+C44+C49+C55+C59+C64+C67+C70+C71+C72+C73)</f>
        <v>0</v>
      </c>
      <c r="D74" s="1088">
        <f t="shared" si="32"/>
        <v>0</v>
      </c>
      <c r="E74" s="1080">
        <f t="shared" si="32"/>
        <v>0</v>
      </c>
      <c r="F74" s="1088">
        <f t="shared" si="32"/>
        <v>0</v>
      </c>
      <c r="G74" s="1088">
        <f t="shared" si="32"/>
        <v>0</v>
      </c>
      <c r="H74" s="1080">
        <f t="shared" si="32"/>
        <v>0</v>
      </c>
      <c r="I74" s="1080">
        <f t="shared" si="32"/>
        <v>0</v>
      </c>
      <c r="J74" s="1088">
        <f t="shared" si="32"/>
        <v>0</v>
      </c>
      <c r="K74" s="1080">
        <f t="shared" si="32"/>
        <v>0</v>
      </c>
    </row>
    <row r="75" spans="1:11" ht="13.5" thickBot="1">
      <c r="A75" s="43" t="s">
        <v>447</v>
      </c>
      <c r="B75" s="190" t="s">
        <v>837</v>
      </c>
      <c r="C75" s="1055">
        <v>0</v>
      </c>
      <c r="D75" s="1056">
        <v>0</v>
      </c>
      <c r="E75" s="1083">
        <f>SUM(C75:D75)</f>
        <v>0</v>
      </c>
      <c r="F75" s="1056">
        <v>0</v>
      </c>
      <c r="G75" s="1056">
        <v>0</v>
      </c>
      <c r="H75" s="1083">
        <f>SUM(F75:G75)</f>
        <v>0</v>
      </c>
      <c r="I75" s="1083">
        <f>E75+H75</f>
        <v>0</v>
      </c>
      <c r="J75" s="1056">
        <v>0</v>
      </c>
      <c r="K75" s="1083">
        <f t="shared" si="31"/>
        <v>0</v>
      </c>
    </row>
    <row r="76" spans="1:11" ht="13.5" thickBot="1">
      <c r="A76" s="44">
        <v>69998</v>
      </c>
      <c r="B76" s="345" t="s">
        <v>449</v>
      </c>
      <c r="C76" s="1096">
        <f t="shared" ref="C76:I76" si="33">SUM(C74+C75)</f>
        <v>0</v>
      </c>
      <c r="D76" s="1088">
        <f t="shared" si="33"/>
        <v>0</v>
      </c>
      <c r="E76" s="1080">
        <f>SUM(E74+E75)</f>
        <v>0</v>
      </c>
      <c r="F76" s="1088">
        <f t="shared" si="33"/>
        <v>0</v>
      </c>
      <c r="G76" s="1088">
        <f>SUM(G74+G75)</f>
        <v>0</v>
      </c>
      <c r="H76" s="1080">
        <f>SUM(H74+H75)</f>
        <v>0</v>
      </c>
      <c r="I76" s="1080">
        <f t="shared" si="33"/>
        <v>0</v>
      </c>
      <c r="J76" s="1088">
        <f>SUM(J74+J75)</f>
        <v>0</v>
      </c>
      <c r="K76" s="1080">
        <f t="shared" ref="K76" si="34">SUM(K74+K75)</f>
        <v>0</v>
      </c>
    </row>
    <row r="77" spans="1:11" ht="12.95">
      <c r="A77" s="194"/>
      <c r="B77" s="513" t="s">
        <v>326</v>
      </c>
      <c r="C77" s="1075"/>
      <c r="D77" s="1076"/>
      <c r="E77" s="1083"/>
      <c r="F77" s="1076"/>
      <c r="G77" s="1076"/>
      <c r="H77" s="1083"/>
      <c r="I77" s="1083"/>
      <c r="J77" s="1076"/>
      <c r="K77" s="1083"/>
    </row>
    <row r="78" spans="1:11" ht="12.95">
      <c r="A78" s="43" t="s">
        <v>327</v>
      </c>
      <c r="B78" s="190" t="s">
        <v>328</v>
      </c>
      <c r="C78" s="1055">
        <v>0</v>
      </c>
      <c r="D78" s="1056">
        <v>0</v>
      </c>
      <c r="E78" s="1083">
        <f>SUM(C78:D78)</f>
        <v>0</v>
      </c>
      <c r="F78" s="1056">
        <v>0</v>
      </c>
      <c r="G78" s="1056">
        <v>0</v>
      </c>
      <c r="H78" s="1083">
        <f>SUM(F78:G78)</f>
        <v>0</v>
      </c>
      <c r="I78" s="1083">
        <f>E78+H78</f>
        <v>0</v>
      </c>
      <c r="J78" s="1056">
        <v>0</v>
      </c>
      <c r="K78" s="1083">
        <f t="shared" ref="K78:K82" si="35">I78+J78</f>
        <v>0</v>
      </c>
    </row>
    <row r="79" spans="1:11" ht="12.95">
      <c r="A79" s="43" t="s">
        <v>329</v>
      </c>
      <c r="B79" s="190" t="s">
        <v>330</v>
      </c>
      <c r="C79" s="1055">
        <v>0</v>
      </c>
      <c r="D79" s="1056">
        <v>0</v>
      </c>
      <c r="E79" s="1083">
        <f>SUM(C79:D79)</f>
        <v>0</v>
      </c>
      <c r="F79" s="1056">
        <v>0</v>
      </c>
      <c r="G79" s="1056">
        <v>0</v>
      </c>
      <c r="H79" s="1083">
        <f>SUM(F79:G79)</f>
        <v>0</v>
      </c>
      <c r="I79" s="1083">
        <f>E79+H79</f>
        <v>0</v>
      </c>
      <c r="J79" s="1056">
        <v>0</v>
      </c>
      <c r="K79" s="1083">
        <f t="shared" si="35"/>
        <v>0</v>
      </c>
    </row>
    <row r="80" spans="1:11" ht="12.95">
      <c r="A80" s="43" t="s">
        <v>331</v>
      </c>
      <c r="B80" s="190" t="s">
        <v>450</v>
      </c>
      <c r="C80" s="1055">
        <v>0</v>
      </c>
      <c r="D80" s="1056">
        <v>0</v>
      </c>
      <c r="E80" s="1083">
        <f>SUM(C80:D80)</f>
        <v>0</v>
      </c>
      <c r="F80" s="1056">
        <v>0</v>
      </c>
      <c r="G80" s="1056">
        <v>0</v>
      </c>
      <c r="H80" s="1083">
        <f>SUM(F80:G80)</f>
        <v>0</v>
      </c>
      <c r="I80" s="1083">
        <f>E80+H80</f>
        <v>0</v>
      </c>
      <c r="J80" s="1056">
        <v>0</v>
      </c>
      <c r="K80" s="1083">
        <f t="shared" si="35"/>
        <v>0</v>
      </c>
    </row>
    <row r="81" spans="1:11" ht="12.95">
      <c r="A81" s="43" t="s">
        <v>333</v>
      </c>
      <c r="B81" s="190" t="s">
        <v>334</v>
      </c>
      <c r="C81" s="1055">
        <v>0</v>
      </c>
      <c r="D81" s="1056">
        <v>0</v>
      </c>
      <c r="E81" s="1083">
        <f>SUM(C81:D81)</f>
        <v>0</v>
      </c>
      <c r="F81" s="1056">
        <v>0</v>
      </c>
      <c r="G81" s="1056">
        <v>0</v>
      </c>
      <c r="H81" s="1083">
        <f>SUM(F81:G81)</f>
        <v>0</v>
      </c>
      <c r="I81" s="1083">
        <f>E81+H81</f>
        <v>0</v>
      </c>
      <c r="J81" s="1056">
        <v>0</v>
      </c>
      <c r="K81" s="1083">
        <f t="shared" si="35"/>
        <v>0</v>
      </c>
    </row>
    <row r="82" spans="1:11" ht="13.5" thickBot="1">
      <c r="A82" s="43" t="s">
        <v>335</v>
      </c>
      <c r="B82" s="190" t="s">
        <v>336</v>
      </c>
      <c r="C82" s="1055">
        <v>0</v>
      </c>
      <c r="D82" s="1056">
        <v>0</v>
      </c>
      <c r="E82" s="1083">
        <f>SUM(C82:D82)</f>
        <v>0</v>
      </c>
      <c r="F82" s="1056">
        <v>0</v>
      </c>
      <c r="G82" s="1056">
        <v>0</v>
      </c>
      <c r="H82" s="1083">
        <f>SUM(F82:G82)</f>
        <v>0</v>
      </c>
      <c r="I82" s="1083">
        <f>E82+H82</f>
        <v>0</v>
      </c>
      <c r="J82" s="1056">
        <v>0</v>
      </c>
      <c r="K82" s="1083">
        <f t="shared" si="35"/>
        <v>0</v>
      </c>
    </row>
    <row r="83" spans="1:11" ht="13.5" thickBot="1">
      <c r="A83" s="44">
        <v>85999</v>
      </c>
      <c r="B83" s="345" t="s">
        <v>898</v>
      </c>
      <c r="C83" s="1096">
        <f t="shared" ref="C83:K83" si="36">SUM(C76+C78+C79+C80+C81+C82)</f>
        <v>0</v>
      </c>
      <c r="D83" s="1088">
        <f t="shared" si="36"/>
        <v>0</v>
      </c>
      <c r="E83" s="1080">
        <f t="shared" si="36"/>
        <v>0</v>
      </c>
      <c r="F83" s="1088">
        <f t="shared" si="36"/>
        <v>0</v>
      </c>
      <c r="G83" s="1088">
        <f t="shared" si="36"/>
        <v>0</v>
      </c>
      <c r="H83" s="1080">
        <f t="shared" si="36"/>
        <v>0</v>
      </c>
      <c r="I83" s="1080">
        <f t="shared" si="36"/>
        <v>0</v>
      </c>
      <c r="J83" s="1088">
        <f t="shared" si="36"/>
        <v>0</v>
      </c>
      <c r="K83" s="1080">
        <f t="shared" si="36"/>
        <v>0</v>
      </c>
    </row>
    <row r="84" spans="1:11" ht="12.95">
      <c r="A84" s="194"/>
      <c r="B84" s="513"/>
      <c r="C84" s="1075"/>
      <c r="D84" s="1076"/>
      <c r="E84" s="1083"/>
      <c r="F84" s="1076"/>
      <c r="G84" s="1076"/>
      <c r="H84" s="1083"/>
      <c r="I84" s="1083"/>
      <c r="J84" s="1076"/>
      <c r="K84" s="1083"/>
    </row>
    <row r="85" spans="1:11" ht="12.95">
      <c r="A85" s="142"/>
      <c r="B85" s="513" t="s">
        <v>899</v>
      </c>
      <c r="C85" s="1059"/>
      <c r="D85" s="1060"/>
      <c r="E85" s="1081"/>
      <c r="F85" s="1060"/>
      <c r="G85" s="1060"/>
      <c r="H85" s="1081"/>
      <c r="I85" s="1081"/>
      <c r="J85" s="1060"/>
      <c r="K85" s="1081"/>
    </row>
    <row r="86" spans="1:11" ht="12.95">
      <c r="A86" s="43" t="s">
        <v>339</v>
      </c>
      <c r="B86" s="190" t="s">
        <v>340</v>
      </c>
      <c r="C86" s="1055">
        <v>0</v>
      </c>
      <c r="D86" s="1056">
        <v>0</v>
      </c>
      <c r="E86" s="1083">
        <f t="shared" ref="E86:E105" si="37">SUM(C86:D86)</f>
        <v>0</v>
      </c>
      <c r="F86" s="1056">
        <v>0</v>
      </c>
      <c r="G86" s="1056">
        <v>0</v>
      </c>
      <c r="H86" s="1083">
        <f t="shared" ref="H86:H105" si="38">SUM(F86:G86)</f>
        <v>0</v>
      </c>
      <c r="I86" s="1083">
        <f t="shared" ref="I86:I105" si="39">E86+H86</f>
        <v>0</v>
      </c>
      <c r="J86" s="1056">
        <v>0</v>
      </c>
      <c r="K86" s="1083">
        <f t="shared" ref="K86:K108" si="40">I86+J86</f>
        <v>0</v>
      </c>
    </row>
    <row r="87" spans="1:11" ht="12.95">
      <c r="A87" s="43" t="s">
        <v>341</v>
      </c>
      <c r="B87" s="190" t="s">
        <v>342</v>
      </c>
      <c r="C87" s="1055">
        <v>0</v>
      </c>
      <c r="D87" s="1056">
        <v>0</v>
      </c>
      <c r="E87" s="1083">
        <f t="shared" si="37"/>
        <v>0</v>
      </c>
      <c r="F87" s="1056">
        <v>0</v>
      </c>
      <c r="G87" s="1056">
        <v>0</v>
      </c>
      <c r="H87" s="1083">
        <f t="shared" si="38"/>
        <v>0</v>
      </c>
      <c r="I87" s="1083">
        <f t="shared" si="39"/>
        <v>0</v>
      </c>
      <c r="J87" s="1056">
        <v>0</v>
      </c>
      <c r="K87" s="1083">
        <f t="shared" si="40"/>
        <v>0</v>
      </c>
    </row>
    <row r="88" spans="1:11" ht="12.95">
      <c r="A88" s="43" t="s">
        <v>343</v>
      </c>
      <c r="B88" s="190" t="s">
        <v>453</v>
      </c>
      <c r="C88" s="1055">
        <v>0</v>
      </c>
      <c r="D88" s="1056">
        <v>0</v>
      </c>
      <c r="E88" s="1083">
        <f t="shared" si="37"/>
        <v>0</v>
      </c>
      <c r="F88" s="1056">
        <v>0</v>
      </c>
      <c r="G88" s="1056">
        <v>0</v>
      </c>
      <c r="H88" s="1083">
        <f t="shared" si="38"/>
        <v>0</v>
      </c>
      <c r="I88" s="1083">
        <f t="shared" si="39"/>
        <v>0</v>
      </c>
      <c r="J88" s="1056">
        <v>0</v>
      </c>
      <c r="K88" s="1083">
        <f t="shared" si="40"/>
        <v>0</v>
      </c>
    </row>
    <row r="89" spans="1:11" ht="12.95">
      <c r="A89" s="43" t="s">
        <v>345</v>
      </c>
      <c r="B89" s="190" t="s">
        <v>346</v>
      </c>
      <c r="C89" s="1055">
        <v>0</v>
      </c>
      <c r="D89" s="1056">
        <v>0</v>
      </c>
      <c r="E89" s="1083">
        <f t="shared" si="37"/>
        <v>0</v>
      </c>
      <c r="F89" s="1056">
        <v>0</v>
      </c>
      <c r="G89" s="1056">
        <v>0</v>
      </c>
      <c r="H89" s="1083">
        <f t="shared" si="38"/>
        <v>0</v>
      </c>
      <c r="I89" s="1083">
        <f t="shared" si="39"/>
        <v>0</v>
      </c>
      <c r="J89" s="1056">
        <v>0</v>
      </c>
      <c r="K89" s="1083">
        <f t="shared" si="40"/>
        <v>0</v>
      </c>
    </row>
    <row r="90" spans="1:11" ht="12.95">
      <c r="A90" s="43" t="s">
        <v>347</v>
      </c>
      <c r="B90" s="190" t="s">
        <v>348</v>
      </c>
      <c r="C90" s="1055">
        <v>0</v>
      </c>
      <c r="D90" s="1056">
        <v>0</v>
      </c>
      <c r="E90" s="1083">
        <f t="shared" si="37"/>
        <v>0</v>
      </c>
      <c r="F90" s="1056">
        <v>0</v>
      </c>
      <c r="G90" s="1056">
        <v>0</v>
      </c>
      <c r="H90" s="1083">
        <f t="shared" si="38"/>
        <v>0</v>
      </c>
      <c r="I90" s="1083">
        <f t="shared" si="39"/>
        <v>0</v>
      </c>
      <c r="J90" s="1056">
        <v>0</v>
      </c>
      <c r="K90" s="1083">
        <f t="shared" si="40"/>
        <v>0</v>
      </c>
    </row>
    <row r="91" spans="1:11" ht="12.95">
      <c r="A91" s="43" t="s">
        <v>349</v>
      </c>
      <c r="B91" s="190" t="s">
        <v>350</v>
      </c>
      <c r="C91" s="1055">
        <v>0</v>
      </c>
      <c r="D91" s="1056">
        <v>0</v>
      </c>
      <c r="E91" s="1083">
        <f t="shared" si="37"/>
        <v>0</v>
      </c>
      <c r="F91" s="1056">
        <v>0</v>
      </c>
      <c r="G91" s="1056">
        <v>0</v>
      </c>
      <c r="H91" s="1083">
        <f t="shared" si="38"/>
        <v>0</v>
      </c>
      <c r="I91" s="1083">
        <f t="shared" si="39"/>
        <v>0</v>
      </c>
      <c r="J91" s="1056">
        <v>0</v>
      </c>
      <c r="K91" s="1083">
        <f t="shared" si="40"/>
        <v>0</v>
      </c>
    </row>
    <row r="92" spans="1:11" ht="12.95">
      <c r="A92" s="43" t="s">
        <v>351</v>
      </c>
      <c r="B92" s="190" t="s">
        <v>352</v>
      </c>
      <c r="C92" s="1055">
        <v>0</v>
      </c>
      <c r="D92" s="1056">
        <v>0</v>
      </c>
      <c r="E92" s="1083">
        <f t="shared" si="37"/>
        <v>0</v>
      </c>
      <c r="F92" s="1056">
        <v>0</v>
      </c>
      <c r="G92" s="1056">
        <v>0</v>
      </c>
      <c r="H92" s="1083">
        <f t="shared" si="38"/>
        <v>0</v>
      </c>
      <c r="I92" s="1083">
        <f t="shared" si="39"/>
        <v>0</v>
      </c>
      <c r="J92" s="1056">
        <v>0</v>
      </c>
      <c r="K92" s="1083">
        <f t="shared" si="40"/>
        <v>0</v>
      </c>
    </row>
    <row r="93" spans="1:11" ht="12.95">
      <c r="A93" s="43" t="s">
        <v>353</v>
      </c>
      <c r="B93" s="190" t="s">
        <v>354</v>
      </c>
      <c r="C93" s="1055">
        <v>0</v>
      </c>
      <c r="D93" s="1056">
        <v>0</v>
      </c>
      <c r="E93" s="1083">
        <f t="shared" si="37"/>
        <v>0</v>
      </c>
      <c r="F93" s="1056">
        <v>0</v>
      </c>
      <c r="G93" s="1056">
        <v>0</v>
      </c>
      <c r="H93" s="1083">
        <f t="shared" si="38"/>
        <v>0</v>
      </c>
      <c r="I93" s="1083">
        <f t="shared" si="39"/>
        <v>0</v>
      </c>
      <c r="J93" s="1056">
        <v>0</v>
      </c>
      <c r="K93" s="1083">
        <f t="shared" si="40"/>
        <v>0</v>
      </c>
    </row>
    <row r="94" spans="1:11" ht="12.95">
      <c r="A94" s="43" t="s">
        <v>355</v>
      </c>
      <c r="B94" s="190" t="s">
        <v>356</v>
      </c>
      <c r="C94" s="1055">
        <v>0</v>
      </c>
      <c r="D94" s="1056">
        <v>0</v>
      </c>
      <c r="E94" s="1083">
        <f t="shared" si="37"/>
        <v>0</v>
      </c>
      <c r="F94" s="1056">
        <v>0</v>
      </c>
      <c r="G94" s="1056">
        <v>0</v>
      </c>
      <c r="H94" s="1083">
        <f t="shared" si="38"/>
        <v>0</v>
      </c>
      <c r="I94" s="1083">
        <f t="shared" si="39"/>
        <v>0</v>
      </c>
      <c r="J94" s="1056">
        <v>0</v>
      </c>
      <c r="K94" s="1083">
        <f t="shared" si="40"/>
        <v>0</v>
      </c>
    </row>
    <row r="95" spans="1:11" ht="12.95">
      <c r="A95" s="43" t="s">
        <v>357</v>
      </c>
      <c r="B95" s="190" t="s">
        <v>358</v>
      </c>
      <c r="C95" s="1055">
        <v>0</v>
      </c>
      <c r="D95" s="1056">
        <v>0</v>
      </c>
      <c r="E95" s="1083">
        <f t="shared" si="37"/>
        <v>0</v>
      </c>
      <c r="F95" s="1056">
        <v>0</v>
      </c>
      <c r="G95" s="1056">
        <v>0</v>
      </c>
      <c r="H95" s="1083">
        <f t="shared" si="38"/>
        <v>0</v>
      </c>
      <c r="I95" s="1083">
        <f t="shared" si="39"/>
        <v>0</v>
      </c>
      <c r="J95" s="1056">
        <v>0</v>
      </c>
      <c r="K95" s="1083">
        <f t="shared" si="40"/>
        <v>0</v>
      </c>
    </row>
    <row r="96" spans="1:11" ht="12.95">
      <c r="A96" s="43" t="s">
        <v>359</v>
      </c>
      <c r="B96" s="190" t="s">
        <v>360</v>
      </c>
      <c r="C96" s="1055">
        <v>0</v>
      </c>
      <c r="D96" s="1056">
        <v>0</v>
      </c>
      <c r="E96" s="1083">
        <f t="shared" si="37"/>
        <v>0</v>
      </c>
      <c r="F96" s="1056">
        <v>0</v>
      </c>
      <c r="G96" s="1056">
        <v>0</v>
      </c>
      <c r="H96" s="1083">
        <f t="shared" si="38"/>
        <v>0</v>
      </c>
      <c r="I96" s="1083">
        <f t="shared" si="39"/>
        <v>0</v>
      </c>
      <c r="J96" s="1056">
        <v>0</v>
      </c>
      <c r="K96" s="1083">
        <f t="shared" si="40"/>
        <v>0</v>
      </c>
    </row>
    <row r="97" spans="1:11" ht="12.95">
      <c r="A97" s="43" t="s">
        <v>361</v>
      </c>
      <c r="B97" s="190" t="s">
        <v>454</v>
      </c>
      <c r="C97" s="1055">
        <v>0</v>
      </c>
      <c r="D97" s="1056">
        <v>0</v>
      </c>
      <c r="E97" s="1083">
        <f t="shared" si="37"/>
        <v>0</v>
      </c>
      <c r="F97" s="1056">
        <v>0</v>
      </c>
      <c r="G97" s="1056">
        <v>0</v>
      </c>
      <c r="H97" s="1083">
        <f t="shared" si="38"/>
        <v>0</v>
      </c>
      <c r="I97" s="1083">
        <f t="shared" si="39"/>
        <v>0</v>
      </c>
      <c r="J97" s="1056">
        <v>0</v>
      </c>
      <c r="K97" s="1083">
        <f t="shared" si="40"/>
        <v>0</v>
      </c>
    </row>
    <row r="98" spans="1:11" ht="12.95">
      <c r="A98" s="43" t="s">
        <v>363</v>
      </c>
      <c r="B98" s="190" t="s">
        <v>364</v>
      </c>
      <c r="C98" s="1055">
        <v>0</v>
      </c>
      <c r="D98" s="1056">
        <v>0</v>
      </c>
      <c r="E98" s="1083">
        <f t="shared" si="37"/>
        <v>0</v>
      </c>
      <c r="F98" s="1056">
        <v>0</v>
      </c>
      <c r="G98" s="1056">
        <v>0</v>
      </c>
      <c r="H98" s="1083">
        <f t="shared" si="38"/>
        <v>0</v>
      </c>
      <c r="I98" s="1083">
        <f t="shared" si="39"/>
        <v>0</v>
      </c>
      <c r="J98" s="1056">
        <v>0</v>
      </c>
      <c r="K98" s="1083">
        <f t="shared" si="40"/>
        <v>0</v>
      </c>
    </row>
    <row r="99" spans="1:11" ht="12.95">
      <c r="A99" s="43" t="s">
        <v>365</v>
      </c>
      <c r="B99" s="190" t="s">
        <v>366</v>
      </c>
      <c r="C99" s="1055">
        <v>0</v>
      </c>
      <c r="D99" s="1056">
        <v>0</v>
      </c>
      <c r="E99" s="1083">
        <f t="shared" si="37"/>
        <v>0</v>
      </c>
      <c r="F99" s="1056">
        <v>0</v>
      </c>
      <c r="G99" s="1056">
        <v>0</v>
      </c>
      <c r="H99" s="1083">
        <f t="shared" si="38"/>
        <v>0</v>
      </c>
      <c r="I99" s="1083">
        <f t="shared" si="39"/>
        <v>0</v>
      </c>
      <c r="J99" s="1056">
        <v>0</v>
      </c>
      <c r="K99" s="1083">
        <f t="shared" si="40"/>
        <v>0</v>
      </c>
    </row>
    <row r="100" spans="1:11" ht="12.95">
      <c r="A100" s="43" t="s">
        <v>367</v>
      </c>
      <c r="B100" s="190" t="s">
        <v>368</v>
      </c>
      <c r="C100" s="1055">
        <v>0</v>
      </c>
      <c r="D100" s="1056">
        <v>0</v>
      </c>
      <c r="E100" s="1083">
        <f t="shared" si="37"/>
        <v>0</v>
      </c>
      <c r="F100" s="1056">
        <v>0</v>
      </c>
      <c r="G100" s="1056">
        <v>0</v>
      </c>
      <c r="H100" s="1083">
        <f t="shared" si="38"/>
        <v>0</v>
      </c>
      <c r="I100" s="1083">
        <f t="shared" si="39"/>
        <v>0</v>
      </c>
      <c r="J100" s="1056">
        <v>0</v>
      </c>
      <c r="K100" s="1083">
        <f t="shared" si="40"/>
        <v>0</v>
      </c>
    </row>
    <row r="101" spans="1:11" ht="12.95">
      <c r="A101" s="43" t="s">
        <v>369</v>
      </c>
      <c r="B101" s="190" t="s">
        <v>370</v>
      </c>
      <c r="C101" s="1055">
        <v>0</v>
      </c>
      <c r="D101" s="1056">
        <v>0</v>
      </c>
      <c r="E101" s="1083">
        <f t="shared" si="37"/>
        <v>0</v>
      </c>
      <c r="F101" s="1056">
        <v>0</v>
      </c>
      <c r="G101" s="1056">
        <v>0</v>
      </c>
      <c r="H101" s="1083">
        <f t="shared" si="38"/>
        <v>0</v>
      </c>
      <c r="I101" s="1083">
        <f t="shared" si="39"/>
        <v>0</v>
      </c>
      <c r="J101" s="1056">
        <v>0</v>
      </c>
      <c r="K101" s="1083">
        <f t="shared" si="40"/>
        <v>0</v>
      </c>
    </row>
    <row r="102" spans="1:11" ht="12.95">
      <c r="A102" s="43" t="s">
        <v>371</v>
      </c>
      <c r="B102" s="190" t="s">
        <v>372</v>
      </c>
      <c r="C102" s="1055">
        <v>0</v>
      </c>
      <c r="D102" s="1056">
        <v>0</v>
      </c>
      <c r="E102" s="1083">
        <f t="shared" si="37"/>
        <v>0</v>
      </c>
      <c r="F102" s="1056">
        <v>0</v>
      </c>
      <c r="G102" s="1056">
        <v>0</v>
      </c>
      <c r="H102" s="1083">
        <f t="shared" si="38"/>
        <v>0</v>
      </c>
      <c r="I102" s="1083">
        <f t="shared" si="39"/>
        <v>0</v>
      </c>
      <c r="J102" s="1056">
        <v>0</v>
      </c>
      <c r="K102" s="1083">
        <f t="shared" si="40"/>
        <v>0</v>
      </c>
    </row>
    <row r="103" spans="1:11" ht="12.95">
      <c r="A103" s="43" t="s">
        <v>373</v>
      </c>
      <c r="B103" s="190" t="s">
        <v>954</v>
      </c>
      <c r="C103" s="1055">
        <v>0</v>
      </c>
      <c r="D103" s="1056">
        <v>0</v>
      </c>
      <c r="E103" s="1083">
        <f t="shared" si="37"/>
        <v>0</v>
      </c>
      <c r="F103" s="1056">
        <v>0</v>
      </c>
      <c r="G103" s="1056">
        <v>0</v>
      </c>
      <c r="H103" s="1083">
        <f t="shared" si="38"/>
        <v>0</v>
      </c>
      <c r="I103" s="1083">
        <f t="shared" si="39"/>
        <v>0</v>
      </c>
      <c r="J103" s="1056">
        <v>0</v>
      </c>
      <c r="K103" s="1083">
        <f t="shared" ref="K103" si="41">I103+J103</f>
        <v>0</v>
      </c>
    </row>
    <row r="104" spans="1:11" ht="12.95">
      <c r="A104" s="43" t="s">
        <v>375</v>
      </c>
      <c r="B104" s="190" t="s">
        <v>376</v>
      </c>
      <c r="C104" s="1055">
        <v>0</v>
      </c>
      <c r="D104" s="1056">
        <v>0</v>
      </c>
      <c r="E104" s="1083">
        <f t="shared" si="37"/>
        <v>0</v>
      </c>
      <c r="F104" s="1056">
        <v>0</v>
      </c>
      <c r="G104" s="1056">
        <v>0</v>
      </c>
      <c r="H104" s="1083">
        <f t="shared" si="38"/>
        <v>0</v>
      </c>
      <c r="I104" s="1083">
        <f t="shared" si="39"/>
        <v>0</v>
      </c>
      <c r="J104" s="1056">
        <v>0</v>
      </c>
      <c r="K104" s="1083">
        <f t="shared" si="40"/>
        <v>0</v>
      </c>
    </row>
    <row r="105" spans="1:11" ht="13.5" thickBot="1">
      <c r="A105" s="43" t="s">
        <v>377</v>
      </c>
      <c r="B105" s="190" t="s">
        <v>455</v>
      </c>
      <c r="C105" s="1055">
        <v>0</v>
      </c>
      <c r="D105" s="1056">
        <v>0</v>
      </c>
      <c r="E105" s="1083">
        <f t="shared" si="37"/>
        <v>0</v>
      </c>
      <c r="F105" s="1056">
        <v>0</v>
      </c>
      <c r="G105" s="1056">
        <v>0</v>
      </c>
      <c r="H105" s="1083">
        <f t="shared" si="38"/>
        <v>0</v>
      </c>
      <c r="I105" s="1083">
        <f t="shared" si="39"/>
        <v>0</v>
      </c>
      <c r="J105" s="1056">
        <v>0</v>
      </c>
      <c r="K105" s="1083">
        <f t="shared" si="40"/>
        <v>0</v>
      </c>
    </row>
    <row r="106" spans="1:11" ht="13.5" thickBot="1">
      <c r="A106" s="44">
        <v>83999</v>
      </c>
      <c r="B106" s="345" t="s">
        <v>456</v>
      </c>
      <c r="C106" s="1096">
        <f t="shared" ref="C106:I106" si="42">SUM(C86:C105)</f>
        <v>0</v>
      </c>
      <c r="D106" s="1088">
        <f t="shared" si="42"/>
        <v>0</v>
      </c>
      <c r="E106" s="1080">
        <f>SUM(E86:E105)</f>
        <v>0</v>
      </c>
      <c r="F106" s="1088">
        <f t="shared" si="42"/>
        <v>0</v>
      </c>
      <c r="G106" s="1088">
        <f>SUM(G86:G105)</f>
        <v>0</v>
      </c>
      <c r="H106" s="1080">
        <f>SUM(H86:H105)</f>
        <v>0</v>
      </c>
      <c r="I106" s="1080">
        <f t="shared" si="42"/>
        <v>0</v>
      </c>
      <c r="J106" s="1088">
        <f>SUM(J86:J105)</f>
        <v>0</v>
      </c>
      <c r="K106" s="1080">
        <f t="shared" ref="K106" si="43">SUM(K86:K105)</f>
        <v>0</v>
      </c>
    </row>
    <row r="107" spans="1:11" ht="12.95">
      <c r="A107" s="43" t="s">
        <v>457</v>
      </c>
      <c r="B107" s="190" t="s">
        <v>900</v>
      </c>
      <c r="C107" s="1055">
        <v>0</v>
      </c>
      <c r="D107" s="1056">
        <v>0</v>
      </c>
      <c r="E107" s="1083">
        <f>SUM(C107:D107)</f>
        <v>0</v>
      </c>
      <c r="F107" s="1056">
        <v>0</v>
      </c>
      <c r="G107" s="1056">
        <v>0</v>
      </c>
      <c r="H107" s="1083">
        <f>SUM(F107:G107)</f>
        <v>0</v>
      </c>
      <c r="I107" s="1083">
        <f>E107+H107</f>
        <v>0</v>
      </c>
      <c r="J107" s="1056">
        <v>0</v>
      </c>
      <c r="K107" s="1083">
        <f t="shared" si="40"/>
        <v>0</v>
      </c>
    </row>
    <row r="108" spans="1:11" ht="13.5" thickBot="1">
      <c r="A108" s="43" t="s">
        <v>459</v>
      </c>
      <c r="B108" s="190" t="s">
        <v>901</v>
      </c>
      <c r="C108" s="1055">
        <v>0</v>
      </c>
      <c r="D108" s="1056">
        <v>0</v>
      </c>
      <c r="E108" s="1083">
        <f>SUM(C108:D108)</f>
        <v>0</v>
      </c>
      <c r="F108" s="1056">
        <v>0</v>
      </c>
      <c r="G108" s="1056">
        <v>0</v>
      </c>
      <c r="H108" s="1083">
        <f>SUM(F108:G108)</f>
        <v>0</v>
      </c>
      <c r="I108" s="1083">
        <f>E108+H108</f>
        <v>0</v>
      </c>
      <c r="J108" s="1056">
        <v>0</v>
      </c>
      <c r="K108" s="1083">
        <f t="shared" si="40"/>
        <v>0</v>
      </c>
    </row>
    <row r="109" spans="1:11" ht="12.95">
      <c r="A109" s="514">
        <v>84999</v>
      </c>
      <c r="B109" s="515" t="s">
        <v>902</v>
      </c>
      <c r="C109" s="1098">
        <f t="shared" ref="C109:I109" si="44">SUM(C106:C108)</f>
        <v>0</v>
      </c>
      <c r="D109" s="1092">
        <f t="shared" si="44"/>
        <v>0</v>
      </c>
      <c r="E109" s="1084">
        <f>SUM(E106:E108)</f>
        <v>0</v>
      </c>
      <c r="F109" s="1092">
        <f t="shared" si="44"/>
        <v>0</v>
      </c>
      <c r="G109" s="1092">
        <f>SUM(G106:G108)</f>
        <v>0</v>
      </c>
      <c r="H109" s="1084">
        <f>SUM(H106:H108)</f>
        <v>0</v>
      </c>
      <c r="I109" s="1084">
        <f t="shared" si="44"/>
        <v>0</v>
      </c>
      <c r="J109" s="1092">
        <f>SUM(J106:J108)</f>
        <v>0</v>
      </c>
      <c r="K109" s="1084">
        <f t="shared" ref="K109" si="45">SUM(K106:K108)</f>
        <v>0</v>
      </c>
    </row>
    <row r="110" spans="1:11" ht="13.5" thickBot="1">
      <c r="A110" s="516">
        <v>86999</v>
      </c>
      <c r="B110" s="517" t="s">
        <v>903</v>
      </c>
      <c r="C110" s="1100">
        <f t="shared" ref="C110:K110" si="46">SUM(C83+C109)</f>
        <v>0</v>
      </c>
      <c r="D110" s="1093">
        <f t="shared" si="46"/>
        <v>0</v>
      </c>
      <c r="E110" s="1085">
        <f t="shared" si="46"/>
        <v>0</v>
      </c>
      <c r="F110" s="1093">
        <f t="shared" si="46"/>
        <v>0</v>
      </c>
      <c r="G110" s="1093">
        <f t="shared" si="46"/>
        <v>0</v>
      </c>
      <c r="H110" s="1085">
        <f t="shared" si="46"/>
        <v>0</v>
      </c>
      <c r="I110" s="1085">
        <f t="shared" si="46"/>
        <v>0</v>
      </c>
      <c r="J110" s="1093">
        <f t="shared" si="46"/>
        <v>0</v>
      </c>
      <c r="K110" s="1085">
        <f t="shared" si="46"/>
        <v>0</v>
      </c>
    </row>
    <row r="111" spans="1:11" ht="12.95">
      <c r="A111" s="194"/>
      <c r="B111" s="513"/>
      <c r="C111" s="1059"/>
      <c r="D111" s="1060"/>
      <c r="E111" s="1123"/>
      <c r="F111" s="1060"/>
      <c r="G111" s="1060"/>
      <c r="H111" s="1123"/>
      <c r="I111" s="1123"/>
      <c r="J111" s="1060"/>
      <c r="K111" s="1123"/>
    </row>
    <row r="112" spans="1:11" ht="12.95">
      <c r="A112" s="901">
        <v>87999</v>
      </c>
      <c r="B112" s="1106" t="s">
        <v>854</v>
      </c>
      <c r="C112" s="1259">
        <f t="shared" ref="C112:K112" si="47">SUM(C9:C11,C13)-C110</f>
        <v>0</v>
      </c>
      <c r="D112" s="1109">
        <f t="shared" si="47"/>
        <v>0</v>
      </c>
      <c r="E112" s="1111">
        <f t="shared" si="47"/>
        <v>0</v>
      </c>
      <c r="F112" s="1109">
        <f t="shared" si="47"/>
        <v>0</v>
      </c>
      <c r="G112" s="1109">
        <f t="shared" si="47"/>
        <v>0</v>
      </c>
      <c r="H112" s="1111">
        <f t="shared" si="47"/>
        <v>0</v>
      </c>
      <c r="I112" s="1111">
        <f t="shared" si="47"/>
        <v>0</v>
      </c>
      <c r="J112" s="1109">
        <f t="shared" si="47"/>
        <v>0</v>
      </c>
      <c r="K112" s="1111">
        <f t="shared" si="47"/>
        <v>0</v>
      </c>
    </row>
    <row r="113" spans="1:11" ht="12.95">
      <c r="A113" s="43" t="s">
        <v>382</v>
      </c>
      <c r="B113" s="236" t="s">
        <v>383</v>
      </c>
      <c r="C113" s="1059">
        <f>C12</f>
        <v>0</v>
      </c>
      <c r="D113" s="1060">
        <f>D12</f>
        <v>0</v>
      </c>
      <c r="E113" s="1081">
        <f>SUM(C113:D113)</f>
        <v>0</v>
      </c>
      <c r="F113" s="1060">
        <f>F12</f>
        <v>0</v>
      </c>
      <c r="G113" s="1060">
        <f>G12</f>
        <v>0</v>
      </c>
      <c r="H113" s="1081">
        <f>SUM(F113:G113)</f>
        <v>0</v>
      </c>
      <c r="I113" s="1081">
        <f>SUM(G113:H113)</f>
        <v>0</v>
      </c>
      <c r="J113" s="1060">
        <f>J12</f>
        <v>0</v>
      </c>
      <c r="K113" s="1081">
        <f t="shared" ref="K113:K114" si="48">I113+J113</f>
        <v>0</v>
      </c>
    </row>
    <row r="114" spans="1:11" ht="12.95">
      <c r="A114" s="43" t="s">
        <v>384</v>
      </c>
      <c r="B114" s="236" t="s">
        <v>385</v>
      </c>
      <c r="C114" s="1066">
        <v>0</v>
      </c>
      <c r="D114" s="1067">
        <v>0</v>
      </c>
      <c r="E114" s="1081">
        <f>SUM(C114:D114)</f>
        <v>0</v>
      </c>
      <c r="F114" s="1067">
        <v>0</v>
      </c>
      <c r="G114" s="1067">
        <v>0</v>
      </c>
      <c r="H114" s="1081">
        <f>SUM(F114:G114)</f>
        <v>0</v>
      </c>
      <c r="I114" s="1081">
        <f>SUM(G114:H114)</f>
        <v>0</v>
      </c>
      <c r="J114" s="1067">
        <v>0</v>
      </c>
      <c r="K114" s="1081">
        <f t="shared" si="48"/>
        <v>0</v>
      </c>
    </row>
    <row r="115" spans="1:11" ht="15.6" customHeight="1">
      <c r="A115" s="1124">
        <v>88999</v>
      </c>
      <c r="B115" s="1114" t="s">
        <v>855</v>
      </c>
      <c r="C115" s="1259">
        <f t="shared" ref="C115:J115" si="49">SUM(C113:C114)</f>
        <v>0</v>
      </c>
      <c r="D115" s="1109">
        <f t="shared" si="49"/>
        <v>0</v>
      </c>
      <c r="E115" s="1125">
        <f t="shared" si="49"/>
        <v>0</v>
      </c>
      <c r="F115" s="1109">
        <f t="shared" si="49"/>
        <v>0</v>
      </c>
      <c r="G115" s="1109">
        <f t="shared" si="49"/>
        <v>0</v>
      </c>
      <c r="H115" s="1125">
        <f t="shared" si="49"/>
        <v>0</v>
      </c>
      <c r="I115" s="1125">
        <f t="shared" si="49"/>
        <v>0</v>
      </c>
      <c r="J115" s="1109">
        <f t="shared" si="49"/>
        <v>0</v>
      </c>
      <c r="K115" s="1125">
        <f t="shared" ref="K115" si="50">I115+J115</f>
        <v>0</v>
      </c>
    </row>
    <row r="116" spans="1:11" ht="12.95">
      <c r="A116" s="901">
        <v>89999</v>
      </c>
      <c r="B116" s="1106" t="s">
        <v>856</v>
      </c>
      <c r="C116" s="1259">
        <f t="shared" ref="C116:I116" si="51">C112+C115</f>
        <v>0</v>
      </c>
      <c r="D116" s="1109">
        <f t="shared" si="51"/>
        <v>0</v>
      </c>
      <c r="E116" s="1111">
        <f>E112+E115</f>
        <v>0</v>
      </c>
      <c r="F116" s="1109">
        <f t="shared" si="51"/>
        <v>0</v>
      </c>
      <c r="G116" s="1109">
        <f>G112+G115</f>
        <v>0</v>
      </c>
      <c r="H116" s="1111">
        <f>H112+H115</f>
        <v>0</v>
      </c>
      <c r="I116" s="1111">
        <f t="shared" si="51"/>
        <v>0</v>
      </c>
      <c r="J116" s="1109">
        <f>J112+J115</f>
        <v>0</v>
      </c>
      <c r="K116" s="1111">
        <f t="shared" ref="K116" si="52">K112+K115</f>
        <v>0</v>
      </c>
    </row>
    <row r="117" spans="1:11" ht="12.95">
      <c r="A117" s="43"/>
      <c r="B117" s="513"/>
      <c r="C117" s="1059"/>
      <c r="D117" s="1060"/>
      <c r="E117" s="1081"/>
      <c r="F117" s="1060"/>
      <c r="G117" s="1060"/>
      <c r="H117" s="1081"/>
      <c r="I117" s="1081"/>
      <c r="J117" s="1060"/>
      <c r="K117" s="1081"/>
    </row>
    <row r="118" spans="1:11" ht="12.95">
      <c r="A118" s="43" t="s">
        <v>388</v>
      </c>
      <c r="B118" s="190" t="s">
        <v>462</v>
      </c>
      <c r="C118" s="1070">
        <v>0</v>
      </c>
      <c r="D118" s="1071">
        <v>0</v>
      </c>
      <c r="E118" s="1083">
        <f>SUM(C118:D118)</f>
        <v>0</v>
      </c>
      <c r="F118" s="1071">
        <v>0</v>
      </c>
      <c r="G118" s="1071">
        <v>0</v>
      </c>
      <c r="H118" s="1083">
        <f>SUM(F118:G118)</f>
        <v>0</v>
      </c>
      <c r="I118" s="1083">
        <f>E118+H118</f>
        <v>0</v>
      </c>
      <c r="J118" s="1071">
        <v>0</v>
      </c>
      <c r="K118" s="1083">
        <f t="shared" ref="K118:K119" si="53">I118+J118</f>
        <v>0</v>
      </c>
    </row>
    <row r="119" spans="1:11" ht="12.95">
      <c r="A119" s="43" t="s">
        <v>390</v>
      </c>
      <c r="B119" s="190" t="s">
        <v>463</v>
      </c>
      <c r="C119" s="1689">
        <v>0</v>
      </c>
      <c r="D119" s="1690">
        <v>0</v>
      </c>
      <c r="E119" s="1083">
        <f>SUM(C119:D119)</f>
        <v>0</v>
      </c>
      <c r="F119" s="1690">
        <v>0</v>
      </c>
      <c r="G119" s="1690">
        <v>0</v>
      </c>
      <c r="H119" s="1083">
        <f>SUM(F119:G119)</f>
        <v>0</v>
      </c>
      <c r="I119" s="1083">
        <f>E119+H119</f>
        <v>0</v>
      </c>
      <c r="J119" s="1690">
        <v>0</v>
      </c>
      <c r="K119" s="1083">
        <f t="shared" si="53"/>
        <v>0</v>
      </c>
    </row>
    <row r="120" spans="1:11" ht="13.5" thickBot="1">
      <c r="A120" s="43"/>
      <c r="B120" s="190"/>
      <c r="C120" s="1059"/>
      <c r="D120" s="1060"/>
      <c r="E120" s="1083"/>
      <c r="F120" s="1060"/>
      <c r="G120" s="1060"/>
      <c r="H120" s="1083"/>
      <c r="I120" s="1083"/>
      <c r="J120" s="1060"/>
      <c r="K120" s="1083"/>
    </row>
    <row r="121" spans="1:11" ht="13.5" thickBot="1">
      <c r="A121" s="44">
        <v>99999</v>
      </c>
      <c r="B121" s="345" t="s">
        <v>904</v>
      </c>
      <c r="C121" s="1096">
        <f t="shared" ref="C121:K121" si="54">C116-C118-C119</f>
        <v>0</v>
      </c>
      <c r="D121" s="1088">
        <f t="shared" si="54"/>
        <v>0</v>
      </c>
      <c r="E121" s="1080">
        <f t="shared" si="54"/>
        <v>0</v>
      </c>
      <c r="F121" s="1088">
        <f t="shared" si="54"/>
        <v>0</v>
      </c>
      <c r="G121" s="1088">
        <f t="shared" si="54"/>
        <v>0</v>
      </c>
      <c r="H121" s="1080">
        <f t="shared" si="54"/>
        <v>0</v>
      </c>
      <c r="I121" s="1080">
        <f t="shared" si="54"/>
        <v>0</v>
      </c>
      <c r="J121" s="1088">
        <f t="shared" si="54"/>
        <v>0</v>
      </c>
      <c r="K121" s="1080">
        <f t="shared" si="54"/>
        <v>0</v>
      </c>
    </row>
    <row r="122" spans="1:11" s="158" customFormat="1">
      <c r="A122" s="27"/>
      <c r="B122" s="193"/>
      <c r="C122" s="785"/>
      <c r="D122" s="785"/>
      <c r="E122" s="785"/>
      <c r="F122" s="785"/>
      <c r="G122" s="785"/>
      <c r="H122" s="785"/>
      <c r="I122" s="785"/>
      <c r="J122" s="785"/>
      <c r="K122" s="785"/>
    </row>
    <row r="123" spans="1:11" s="158" customFormat="1">
      <c r="A123" s="27"/>
      <c r="B123" s="193"/>
      <c r="C123" s="785"/>
      <c r="D123" s="785"/>
      <c r="E123" s="785"/>
      <c r="F123" s="785"/>
      <c r="G123" s="785"/>
      <c r="H123" s="785"/>
      <c r="I123" s="785"/>
      <c r="J123" s="785"/>
      <c r="K123" s="785"/>
    </row>
    <row r="124" spans="1:11" s="158" customFormat="1"/>
    <row r="125" spans="1:11" s="158" customFormat="1"/>
    <row r="126" spans="1:11" s="158" customFormat="1"/>
    <row r="127" spans="1:11" s="158" customFormat="1"/>
    <row r="128" spans="1:11"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sheetData>
  <sheetProtection formatCells="0" formatColumns="0" formatRows="0"/>
  <pageMargins left="0.7" right="0.7" top="0.75" bottom="0.75" header="0.3" footer="0.3"/>
  <pageSetup orientation="portrait" horizontalDpi="1200" verticalDpi="1200" r:id="rId1"/>
  <ignoredErrors>
    <ignoredError sqref="E113 E106 H106:I106 K10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231F-9358-4958-A2F6-F01D9585546E}">
  <dimension ref="A1:H149"/>
  <sheetViews>
    <sheetView showGridLines="0" topLeftCell="A25" workbookViewId="0">
      <selection activeCell="B56" sqref="B56"/>
    </sheetView>
  </sheetViews>
  <sheetFormatPr defaultColWidth="9.140625" defaultRowHeight="12.6"/>
  <cols>
    <col min="1" max="1" width="16.85546875" style="109" customWidth="1"/>
    <col min="2" max="2" width="61" style="109" bestFit="1" customWidth="1"/>
    <col min="3" max="6" width="16.42578125" style="109" customWidth="1"/>
    <col min="7" max="7" width="17.5703125" style="109" bestFit="1" customWidth="1"/>
    <col min="8" max="8" width="72.5703125" style="109" customWidth="1"/>
    <col min="9" max="16384" width="9.140625" style="109"/>
  </cols>
  <sheetData>
    <row r="1" spans="1:6" ht="14.45" thickBot="1">
      <c r="A1" s="676" t="s">
        <v>955</v>
      </c>
      <c r="B1" s="696"/>
      <c r="C1" s="727"/>
      <c r="D1" s="679"/>
      <c r="E1" s="679"/>
      <c r="F1" s="680"/>
    </row>
    <row r="2" spans="1:6" ht="12.95">
      <c r="A2" s="46" t="s">
        <v>36</v>
      </c>
      <c r="B2" s="2" t="str">
        <f>'FS-Balance Sheet C-1'!B4</f>
        <v>Arizona Complete Health</v>
      </c>
      <c r="C2" s="27"/>
    </row>
    <row r="3" spans="1:6" ht="12.95">
      <c r="A3" s="51" t="s">
        <v>466</v>
      </c>
      <c r="B3" s="644" t="str">
        <f>'FS-Balance Sheet C-1'!B5</f>
        <v>mm/dd/yyyy</v>
      </c>
      <c r="C3" s="501"/>
    </row>
    <row r="4" spans="1:6" ht="13.5" thickBot="1">
      <c r="A4" s="2"/>
    </row>
    <row r="5" spans="1:6" ht="13.5" thickBot="1">
      <c r="A5" s="3077" t="s">
        <v>250</v>
      </c>
      <c r="B5" s="3078"/>
      <c r="C5" s="3078"/>
      <c r="D5" s="3078"/>
      <c r="E5" s="3078"/>
      <c r="F5" s="3079"/>
    </row>
    <row r="6" spans="1:6" ht="13.5" thickBot="1">
      <c r="A6" s="2768"/>
      <c r="B6" s="2769"/>
      <c r="C6" s="3082" t="s">
        <v>956</v>
      </c>
      <c r="D6" s="3084"/>
      <c r="E6" s="3083" t="s">
        <v>957</v>
      </c>
      <c r="F6" s="3084"/>
    </row>
    <row r="7" spans="1:6" ht="12.95">
      <c r="A7" s="1033"/>
      <c r="B7" s="857"/>
      <c r="C7" s="1034" t="s">
        <v>958</v>
      </c>
      <c r="D7" s="857" t="s">
        <v>686</v>
      </c>
      <c r="E7" s="1034" t="s">
        <v>958</v>
      </c>
      <c r="F7" s="857" t="s">
        <v>686</v>
      </c>
    </row>
    <row r="8" spans="1:6" ht="13.5" thickBot="1">
      <c r="A8" s="1035" t="s">
        <v>959</v>
      </c>
      <c r="B8" s="1036" t="s">
        <v>627</v>
      </c>
      <c r="C8" s="1037" t="s">
        <v>502</v>
      </c>
      <c r="D8" s="1036" t="s">
        <v>502</v>
      </c>
      <c r="E8" s="1037" t="s">
        <v>502</v>
      </c>
      <c r="F8" s="1036" t="s">
        <v>502</v>
      </c>
    </row>
    <row r="9" spans="1:6">
      <c r="A9" s="519">
        <v>60199</v>
      </c>
      <c r="B9" s="520" t="s">
        <v>258</v>
      </c>
      <c r="C9" s="1580">
        <v>0</v>
      </c>
      <c r="D9" s="1581">
        <v>0</v>
      </c>
      <c r="E9" s="1580">
        <v>0</v>
      </c>
      <c r="F9" s="1581">
        <v>0</v>
      </c>
    </row>
    <row r="10" spans="1:6">
      <c r="A10" s="521">
        <v>60299</v>
      </c>
      <c r="B10" s="522" t="s">
        <v>268</v>
      </c>
      <c r="C10" s="1582">
        <v>0</v>
      </c>
      <c r="D10" s="1547">
        <v>0</v>
      </c>
      <c r="E10" s="1582">
        <v>0</v>
      </c>
      <c r="F10" s="1547">
        <v>0</v>
      </c>
    </row>
    <row r="11" spans="1:6">
      <c r="A11" s="521">
        <v>60399</v>
      </c>
      <c r="B11" s="522" t="s">
        <v>426</v>
      </c>
      <c r="C11" s="1582">
        <v>0</v>
      </c>
      <c r="D11" s="1547">
        <v>0</v>
      </c>
      <c r="E11" s="1582">
        <v>0</v>
      </c>
      <c r="F11" s="1547">
        <v>0</v>
      </c>
    </row>
    <row r="12" spans="1:6">
      <c r="A12" s="521">
        <v>60499</v>
      </c>
      <c r="B12" s="522" t="s">
        <v>282</v>
      </c>
      <c r="C12" s="1582">
        <v>0</v>
      </c>
      <c r="D12" s="1547">
        <v>0</v>
      </c>
      <c r="E12" s="1583">
        <v>0</v>
      </c>
      <c r="F12" s="1547">
        <v>0</v>
      </c>
    </row>
    <row r="13" spans="1:6">
      <c r="A13" s="521">
        <v>60599</v>
      </c>
      <c r="B13" s="522" t="s">
        <v>290</v>
      </c>
      <c r="C13" s="1582">
        <v>0</v>
      </c>
      <c r="D13" s="1547">
        <v>0</v>
      </c>
      <c r="E13" s="1583">
        <v>0</v>
      </c>
      <c r="F13" s="1547">
        <v>0</v>
      </c>
    </row>
    <row r="14" spans="1:6">
      <c r="A14" s="521">
        <v>60699</v>
      </c>
      <c r="B14" s="523" t="s">
        <v>300</v>
      </c>
      <c r="C14" s="1582">
        <v>0</v>
      </c>
      <c r="D14" s="1547">
        <v>0</v>
      </c>
      <c r="E14" s="1583">
        <v>0</v>
      </c>
      <c r="F14" s="1547">
        <v>0</v>
      </c>
    </row>
    <row r="15" spans="1:6">
      <c r="A15" s="521">
        <v>60799</v>
      </c>
      <c r="B15" s="522" t="s">
        <v>438</v>
      </c>
      <c r="C15" s="1582">
        <v>0</v>
      </c>
      <c r="D15" s="1547">
        <v>0</v>
      </c>
      <c r="E15" s="1583">
        <v>0</v>
      </c>
      <c r="F15" s="1547">
        <v>0</v>
      </c>
    </row>
    <row r="16" spans="1:6">
      <c r="A16" s="521">
        <v>60899</v>
      </c>
      <c r="B16" s="522" t="s">
        <v>314</v>
      </c>
      <c r="C16" s="1582">
        <v>0</v>
      </c>
      <c r="D16" s="1547">
        <v>0</v>
      </c>
      <c r="E16" s="1583">
        <v>0</v>
      </c>
      <c r="F16" s="1547">
        <v>0</v>
      </c>
    </row>
    <row r="17" spans="1:6">
      <c r="A17" s="521">
        <v>60999</v>
      </c>
      <c r="B17" s="522" t="s">
        <v>442</v>
      </c>
      <c r="C17" s="1582">
        <v>0</v>
      </c>
      <c r="D17" s="1547">
        <v>0</v>
      </c>
      <c r="E17" s="1583">
        <v>0</v>
      </c>
      <c r="F17" s="1547">
        <v>0</v>
      </c>
    </row>
    <row r="18" spans="1:6">
      <c r="A18" s="521">
        <v>61099</v>
      </c>
      <c r="B18" s="522" t="s">
        <v>317</v>
      </c>
      <c r="C18" s="1582">
        <v>0</v>
      </c>
      <c r="D18" s="1547">
        <v>0</v>
      </c>
      <c r="E18" s="1583">
        <v>0</v>
      </c>
      <c r="F18" s="1547">
        <v>0</v>
      </c>
    </row>
    <row r="19" spans="1:6">
      <c r="A19" s="521" t="s">
        <v>318</v>
      </c>
      <c r="B19" s="190" t="s">
        <v>319</v>
      </c>
      <c r="C19" s="1582">
        <v>0</v>
      </c>
      <c r="D19" s="1547">
        <v>0</v>
      </c>
      <c r="E19" s="1583">
        <v>0</v>
      </c>
      <c r="F19" s="1547">
        <v>0</v>
      </c>
    </row>
    <row r="20" spans="1:6">
      <c r="A20" s="521" t="s">
        <v>320</v>
      </c>
      <c r="B20" s="524" t="s">
        <v>960</v>
      </c>
      <c r="C20" s="1582">
        <v>0</v>
      </c>
      <c r="D20" s="1547">
        <v>0</v>
      </c>
      <c r="E20" s="1583">
        <v>0</v>
      </c>
      <c r="F20" s="1547">
        <v>0</v>
      </c>
    </row>
    <row r="21" spans="1:6" ht="12.95" thickBot="1">
      <c r="A21" s="525" t="s">
        <v>322</v>
      </c>
      <c r="B21" s="526" t="s">
        <v>323</v>
      </c>
      <c r="C21" s="1584">
        <v>0</v>
      </c>
      <c r="D21" s="1585">
        <v>0</v>
      </c>
      <c r="E21" s="1586">
        <v>0</v>
      </c>
      <c r="F21" s="1585">
        <v>0</v>
      </c>
    </row>
    <row r="22" spans="1:6" ht="13.5" thickBot="1">
      <c r="A22" s="527"/>
      <c r="B22" s="1575" t="s">
        <v>961</v>
      </c>
      <c r="C22" s="1587">
        <f>SUM(C9:C21)</f>
        <v>0</v>
      </c>
      <c r="D22" s="1588">
        <f>SUM(D9:D21)</f>
        <v>0</v>
      </c>
      <c r="E22" s="1589">
        <f>SUM(E9:E21)</f>
        <v>0</v>
      </c>
      <c r="F22" s="1588">
        <f>SUM(F9:F21)</f>
        <v>0</v>
      </c>
    </row>
    <row r="23" spans="1:6" ht="13.5" thickBot="1">
      <c r="A23" s="2"/>
      <c r="C23" s="528"/>
      <c r="D23" s="528"/>
    </row>
    <row r="24" spans="1:6" ht="13.5" thickBot="1">
      <c r="A24" s="3077" t="s">
        <v>962</v>
      </c>
      <c r="B24" s="3078"/>
      <c r="C24" s="3078"/>
      <c r="D24" s="3078"/>
      <c r="E24" s="3078"/>
      <c r="F24" s="3079"/>
    </row>
    <row r="25" spans="1:6" ht="13.5" thickBot="1">
      <c r="A25" s="2768"/>
      <c r="B25" s="2769"/>
      <c r="C25" s="3082" t="s">
        <v>956</v>
      </c>
      <c r="D25" s="3084"/>
      <c r="E25" s="3083" t="s">
        <v>957</v>
      </c>
      <c r="F25" s="3084"/>
    </row>
    <row r="26" spans="1:6" ht="12.95">
      <c r="A26" s="1033"/>
      <c r="B26" s="857"/>
      <c r="C26" s="1038" t="s">
        <v>958</v>
      </c>
      <c r="D26" s="857" t="s">
        <v>686</v>
      </c>
      <c r="E26" s="1034" t="s">
        <v>958</v>
      </c>
      <c r="F26" s="857" t="s">
        <v>686</v>
      </c>
    </row>
    <row r="27" spans="1:6" ht="13.5" thickBot="1">
      <c r="A27" s="1039" t="s">
        <v>959</v>
      </c>
      <c r="B27" s="1040" t="s">
        <v>627</v>
      </c>
      <c r="C27" s="1041" t="s">
        <v>502</v>
      </c>
      <c r="D27" s="1040" t="s">
        <v>502</v>
      </c>
      <c r="E27" s="1042" t="s">
        <v>502</v>
      </c>
      <c r="F27" s="1040" t="s">
        <v>502</v>
      </c>
    </row>
    <row r="28" spans="1:6" ht="12.95">
      <c r="A28" s="529"/>
      <c r="B28" s="1579" t="s">
        <v>963</v>
      </c>
      <c r="C28" s="530"/>
      <c r="D28" s="531"/>
      <c r="E28" s="532"/>
      <c r="F28" s="531"/>
    </row>
    <row r="29" spans="1:6" ht="12.95" thickBot="1">
      <c r="A29" s="141" t="s">
        <v>209</v>
      </c>
      <c r="B29" s="172" t="s">
        <v>210</v>
      </c>
      <c r="C29" s="1582">
        <v>0</v>
      </c>
      <c r="D29" s="1547">
        <v>0</v>
      </c>
      <c r="E29" s="1583">
        <v>0</v>
      </c>
      <c r="F29" s="1547">
        <v>0</v>
      </c>
    </row>
    <row r="30" spans="1:6" ht="13.5" thickBot="1">
      <c r="A30" s="533"/>
      <c r="B30" s="1576" t="s">
        <v>964</v>
      </c>
      <c r="C30" s="1587">
        <f>SUM(C29:C29)</f>
        <v>0</v>
      </c>
      <c r="D30" s="1588">
        <f>SUM(D29:D29)</f>
        <v>0</v>
      </c>
      <c r="E30" s="1589">
        <f>SUM(E29:E29)</f>
        <v>0</v>
      </c>
      <c r="F30" s="1588">
        <f>SUM(F29:F29)</f>
        <v>0</v>
      </c>
    </row>
    <row r="31" spans="1:6" ht="12.95">
      <c r="A31" s="529"/>
      <c r="B31" s="1579" t="s">
        <v>965</v>
      </c>
      <c r="C31" s="1590"/>
      <c r="D31" s="1591"/>
      <c r="E31" s="1592"/>
      <c r="F31" s="1591"/>
    </row>
    <row r="32" spans="1:6">
      <c r="A32" s="141" t="s">
        <v>213</v>
      </c>
      <c r="B32" s="172" t="s">
        <v>214</v>
      </c>
      <c r="C32" s="1582">
        <v>0</v>
      </c>
      <c r="D32" s="1523">
        <v>0</v>
      </c>
      <c r="E32" s="1583">
        <v>0</v>
      </c>
      <c r="F32" s="1523">
        <v>0</v>
      </c>
    </row>
    <row r="33" spans="1:6">
      <c r="A33" s="141" t="s">
        <v>215</v>
      </c>
      <c r="B33" s="172" t="s">
        <v>216</v>
      </c>
      <c r="C33" s="1582">
        <v>0</v>
      </c>
      <c r="D33" s="1523">
        <v>0</v>
      </c>
      <c r="E33" s="1583">
        <v>0</v>
      </c>
      <c r="F33" s="1523">
        <v>0</v>
      </c>
    </row>
    <row r="34" spans="1:6">
      <c r="A34" s="141" t="s">
        <v>217</v>
      </c>
      <c r="B34" s="172" t="s">
        <v>218</v>
      </c>
      <c r="C34" s="1582">
        <v>0</v>
      </c>
      <c r="D34" s="1523">
        <v>0</v>
      </c>
      <c r="E34" s="1583">
        <v>0</v>
      </c>
      <c r="F34" s="1523">
        <v>0</v>
      </c>
    </row>
    <row r="35" spans="1:6" ht="12.95" thickBot="1">
      <c r="A35" s="173" t="s">
        <v>219</v>
      </c>
      <c r="B35" s="174" t="s">
        <v>220</v>
      </c>
      <c r="C35" s="1584">
        <v>0</v>
      </c>
      <c r="D35" s="1548">
        <v>0</v>
      </c>
      <c r="E35" s="1586">
        <v>0</v>
      </c>
      <c r="F35" s="1548">
        <v>0</v>
      </c>
    </row>
    <row r="36" spans="1:6" ht="13.5" thickBot="1">
      <c r="A36" s="533"/>
      <c r="B36" s="1576" t="s">
        <v>966</v>
      </c>
      <c r="C36" s="1593">
        <f>SUM(C32:C35)</f>
        <v>0</v>
      </c>
      <c r="D36" s="1594">
        <f>SUM(D32:D35)</f>
        <v>0</v>
      </c>
      <c r="E36" s="1595">
        <f>SUM(E32:E35)</f>
        <v>0</v>
      </c>
      <c r="F36" s="1594">
        <f>SUM(F32:F35)</f>
        <v>0</v>
      </c>
    </row>
    <row r="37" spans="1:6" ht="12.95">
      <c r="A37" s="529"/>
      <c r="B37" s="1579" t="s">
        <v>967</v>
      </c>
      <c r="C37" s="1590"/>
      <c r="D37" s="1596"/>
      <c r="E37" s="1592"/>
      <c r="F37" s="1596"/>
    </row>
    <row r="38" spans="1:6">
      <c r="A38" s="141" t="s">
        <v>223</v>
      </c>
      <c r="B38" s="172" t="s">
        <v>224</v>
      </c>
      <c r="C38" s="1582">
        <v>0</v>
      </c>
      <c r="D38" s="1523">
        <v>0</v>
      </c>
      <c r="E38" s="1583">
        <v>0</v>
      </c>
      <c r="F38" s="1523">
        <v>0</v>
      </c>
    </row>
    <row r="39" spans="1:6">
      <c r="A39" s="141" t="s">
        <v>225</v>
      </c>
      <c r="B39" s="172" t="s">
        <v>226</v>
      </c>
      <c r="C39" s="1582">
        <v>0</v>
      </c>
      <c r="D39" s="1523">
        <v>0</v>
      </c>
      <c r="E39" s="1583">
        <v>0</v>
      </c>
      <c r="F39" s="1523">
        <v>0</v>
      </c>
    </row>
    <row r="40" spans="1:6">
      <c r="A40" s="141" t="s">
        <v>227</v>
      </c>
      <c r="B40" s="534" t="s">
        <v>423</v>
      </c>
      <c r="C40" s="1582">
        <v>0</v>
      </c>
      <c r="D40" s="1523">
        <v>0</v>
      </c>
      <c r="E40" s="1583">
        <v>0</v>
      </c>
      <c r="F40" s="1523">
        <v>0</v>
      </c>
    </row>
    <row r="41" spans="1:6">
      <c r="A41" s="141" t="s">
        <v>229</v>
      </c>
      <c r="B41" s="172" t="s">
        <v>230</v>
      </c>
      <c r="C41" s="1582">
        <v>0</v>
      </c>
      <c r="D41" s="1523">
        <v>0</v>
      </c>
      <c r="E41" s="1583">
        <v>0</v>
      </c>
      <c r="F41" s="1523">
        <v>0</v>
      </c>
    </row>
    <row r="42" spans="1:6">
      <c r="A42" s="141" t="s">
        <v>231</v>
      </c>
      <c r="B42" s="172" t="s">
        <v>968</v>
      </c>
      <c r="C42" s="1582">
        <v>0</v>
      </c>
      <c r="D42" s="1523">
        <v>0</v>
      </c>
      <c r="E42" s="1583">
        <v>0</v>
      </c>
      <c r="F42" s="1523">
        <v>0</v>
      </c>
    </row>
    <row r="43" spans="1:6">
      <c r="A43" s="141" t="s">
        <v>233</v>
      </c>
      <c r="B43" s="172" t="s">
        <v>234</v>
      </c>
      <c r="C43" s="1582">
        <v>0</v>
      </c>
      <c r="D43" s="1523">
        <v>0</v>
      </c>
      <c r="E43" s="1583">
        <v>0</v>
      </c>
      <c r="F43" s="1523">
        <v>0</v>
      </c>
    </row>
    <row r="44" spans="1:6">
      <c r="A44" s="141" t="s">
        <v>235</v>
      </c>
      <c r="B44" s="172" t="s">
        <v>236</v>
      </c>
      <c r="C44" s="1582">
        <v>0</v>
      </c>
      <c r="D44" s="1523">
        <v>0</v>
      </c>
      <c r="E44" s="1583">
        <v>0</v>
      </c>
      <c r="F44" s="1523">
        <v>0</v>
      </c>
    </row>
    <row r="45" spans="1:6">
      <c r="A45" s="141" t="s">
        <v>237</v>
      </c>
      <c r="B45" s="172" t="s">
        <v>238</v>
      </c>
      <c r="C45" s="1582">
        <v>0</v>
      </c>
      <c r="D45" s="1523">
        <v>0</v>
      </c>
      <c r="E45" s="1583">
        <v>0</v>
      </c>
      <c r="F45" s="1523">
        <v>0</v>
      </c>
    </row>
    <row r="46" spans="1:6">
      <c r="A46" s="141" t="s">
        <v>239</v>
      </c>
      <c r="B46" s="172" t="s">
        <v>240</v>
      </c>
      <c r="C46" s="1582">
        <v>0</v>
      </c>
      <c r="D46" s="1523">
        <v>0</v>
      </c>
      <c r="E46" s="1583">
        <v>0</v>
      </c>
      <c r="F46" s="1523">
        <v>0</v>
      </c>
    </row>
    <row r="47" spans="1:6">
      <c r="A47" s="141" t="s">
        <v>241</v>
      </c>
      <c r="B47" s="172" t="s">
        <v>242</v>
      </c>
      <c r="C47" s="1582">
        <v>0</v>
      </c>
      <c r="D47" s="1523">
        <v>0</v>
      </c>
      <c r="E47" s="1583">
        <v>0</v>
      </c>
      <c r="F47" s="1523">
        <v>0</v>
      </c>
    </row>
    <row r="48" spans="1:6" ht="12.95" thickBot="1">
      <c r="A48" s="173" t="s">
        <v>247</v>
      </c>
      <c r="B48" s="174" t="s">
        <v>222</v>
      </c>
      <c r="C48" s="1584">
        <v>0</v>
      </c>
      <c r="D48" s="1548">
        <v>0</v>
      </c>
      <c r="E48" s="1586">
        <v>0</v>
      </c>
      <c r="F48" s="1548">
        <v>0</v>
      </c>
    </row>
    <row r="49" spans="1:8" ht="12.95">
      <c r="A49" s="535"/>
      <c r="B49" s="1577" t="s">
        <v>969</v>
      </c>
      <c r="C49" s="1597">
        <f>SUM(C38:C48)</f>
        <v>0</v>
      </c>
      <c r="D49" s="1598">
        <f>SUM(D38:D48)</f>
        <v>0</v>
      </c>
      <c r="E49" s="1599">
        <f>SUM(E38:E48)</f>
        <v>0</v>
      </c>
      <c r="F49" s="1598">
        <f>SUM(F38:F48)</f>
        <v>0</v>
      </c>
    </row>
    <row r="50" spans="1:8" ht="15.75" customHeight="1" thickBot="1">
      <c r="A50" s="536"/>
      <c r="B50" s="1578" t="s">
        <v>970</v>
      </c>
      <c r="C50" s="1600">
        <f>SUM(C30+C36+C49)</f>
        <v>0</v>
      </c>
      <c r="D50" s="1601">
        <f>SUM(D30+D36+D49)</f>
        <v>0</v>
      </c>
      <c r="E50" s="1602">
        <f>SUM(E30+E36+E49)</f>
        <v>0</v>
      </c>
      <c r="F50" s="1601">
        <f>SUM(F30+F36+F49)</f>
        <v>0</v>
      </c>
    </row>
    <row r="51" spans="1:8" s="537" customFormat="1" ht="12.95">
      <c r="A51" s="1033"/>
      <c r="B51" s="857"/>
      <c r="C51" s="1034" t="s">
        <v>958</v>
      </c>
      <c r="D51" s="857" t="s">
        <v>686</v>
      </c>
      <c r="E51" s="1034" t="s">
        <v>958</v>
      </c>
      <c r="F51" s="857" t="s">
        <v>686</v>
      </c>
      <c r="G51" s="2824" t="s">
        <v>866</v>
      </c>
    </row>
    <row r="52" spans="1:8" s="537" customFormat="1" ht="13.5" thickBot="1">
      <c r="A52" s="1039" t="s">
        <v>959</v>
      </c>
      <c r="B52" s="1040" t="s">
        <v>627</v>
      </c>
      <c r="C52" s="1042" t="s">
        <v>502</v>
      </c>
      <c r="D52" s="1040" t="s">
        <v>502</v>
      </c>
      <c r="E52" s="1042" t="s">
        <v>502</v>
      </c>
      <c r="F52" s="1040" t="s">
        <v>502</v>
      </c>
      <c r="G52" s="2825" t="s">
        <v>715</v>
      </c>
    </row>
    <row r="53" spans="1:8" s="537" customFormat="1" ht="13.5" thickBot="1">
      <c r="A53" s="168"/>
      <c r="B53" s="1051" t="s">
        <v>971</v>
      </c>
      <c r="C53" s="1593">
        <f>C22+C50</f>
        <v>0</v>
      </c>
      <c r="D53" s="1594">
        <f t="shared" ref="D53:F53" si="0">D22+D50</f>
        <v>0</v>
      </c>
      <c r="E53" s="1595">
        <f t="shared" si="0"/>
        <v>0</v>
      </c>
      <c r="F53" s="1594">
        <f t="shared" si="0"/>
        <v>0</v>
      </c>
      <c r="G53" s="1594"/>
    </row>
    <row r="54" spans="1:8" s="537" customFormat="1" ht="15" thickBot="1">
      <c r="A54" s="141" t="s">
        <v>972</v>
      </c>
      <c r="B54" s="1052" t="s">
        <v>370</v>
      </c>
      <c r="C54" s="2771">
        <v>0</v>
      </c>
      <c r="D54" s="2772">
        <v>0</v>
      </c>
      <c r="E54" s="2773">
        <v>0</v>
      </c>
      <c r="F54" s="2772">
        <v>0</v>
      </c>
      <c r="G54" s="2826" cm="1">
        <f t="array" ref="G54">_xlfn.XLOOKUP($B$3,'FS-TXIX Income Statement '!$C$5:$F$5,_xlfn.XLOOKUP("81605-01",'FS-TXIX Income Statement '!$A$11:$A$200,'FS-TXIX Income Statement '!$C$11:$F$200),0)</f>
        <v>0</v>
      </c>
      <c r="H54" s="537" t="str">
        <f>IF(OR(C54=0,G54=0),"",IF((ROUND(E54,0)+ROUND(C54,0))&lt;&gt;ROUND(G54,0),"Current quarter amount does not match the Income Statement. Correction Required",""))</f>
        <v/>
      </c>
    </row>
    <row r="55" spans="1:8" s="537" customFormat="1" ht="13.5" thickBot="1">
      <c r="A55" s="168"/>
      <c r="B55" s="1051" t="s">
        <v>973</v>
      </c>
      <c r="C55" s="1593">
        <f>SUM(C53:C54)</f>
        <v>0</v>
      </c>
      <c r="D55" s="1594">
        <f>SUM(D53:D54)</f>
        <v>0</v>
      </c>
      <c r="E55" s="1595">
        <f>SUM(E53:E54)</f>
        <v>0</v>
      </c>
      <c r="F55" s="1594">
        <f>SUM(F53:F54)</f>
        <v>0</v>
      </c>
      <c r="G55" s="1594"/>
    </row>
    <row r="56" spans="1:8" s="537" customFormat="1"/>
    <row r="57" spans="1:8" s="537" customFormat="1" ht="14.45">
      <c r="A57" s="109" t="s">
        <v>974</v>
      </c>
    </row>
    <row r="58" spans="1:8" s="537" customFormat="1">
      <c r="A58" s="109"/>
    </row>
    <row r="59" spans="1:8" s="537" customFormat="1"/>
    <row r="60" spans="1:8" s="537" customFormat="1"/>
    <row r="61" spans="1:8" s="537" customFormat="1"/>
    <row r="62" spans="1:8" s="537" customFormat="1"/>
    <row r="63" spans="1:8" s="537" customFormat="1"/>
    <row r="64" spans="1:8" s="537" customFormat="1"/>
    <row r="65" s="537" customFormat="1"/>
    <row r="66" s="537" customFormat="1"/>
    <row r="67" s="537" customFormat="1"/>
    <row r="68" s="537" customFormat="1"/>
    <row r="69" s="537" customFormat="1"/>
    <row r="70" s="537" customFormat="1"/>
    <row r="71" s="537" customFormat="1"/>
    <row r="72" s="537" customFormat="1"/>
    <row r="73" s="537" customFormat="1"/>
    <row r="74" s="537" customFormat="1"/>
    <row r="75" s="537" customFormat="1"/>
    <row r="76" s="537" customFormat="1"/>
    <row r="77" s="537" customFormat="1"/>
    <row r="78" s="537" customFormat="1"/>
    <row r="79" s="537" customFormat="1"/>
    <row r="80" s="537" customFormat="1"/>
    <row r="81" s="537" customFormat="1"/>
    <row r="82" s="537" customFormat="1"/>
    <row r="83" s="537" customFormat="1"/>
    <row r="84" s="537" customFormat="1"/>
    <row r="85" s="537" customFormat="1"/>
    <row r="86" s="537" customFormat="1"/>
    <row r="87" s="537" customFormat="1"/>
    <row r="88" s="537" customFormat="1"/>
    <row r="89" s="537" customFormat="1"/>
    <row r="90" s="537" customFormat="1"/>
    <row r="91" s="537" customFormat="1"/>
    <row r="92" s="537" customFormat="1"/>
    <row r="93" s="537" customFormat="1"/>
    <row r="94" s="537" customFormat="1"/>
    <row r="95" s="537" customFormat="1"/>
    <row r="96" s="537" customFormat="1"/>
    <row r="97" s="537" customFormat="1"/>
    <row r="98" s="537" customFormat="1"/>
    <row r="99" s="537" customFormat="1"/>
    <row r="100" s="537" customFormat="1"/>
    <row r="101" s="537" customFormat="1"/>
    <row r="102" s="537" customFormat="1"/>
    <row r="103" s="537" customFormat="1"/>
    <row r="104" s="537" customFormat="1"/>
    <row r="105" s="537" customFormat="1"/>
    <row r="106" s="537" customFormat="1"/>
    <row r="107" s="537" customFormat="1"/>
    <row r="108" s="537" customFormat="1"/>
    <row r="109" s="537" customFormat="1"/>
    <row r="110" s="537" customFormat="1"/>
    <row r="111" s="537" customFormat="1"/>
    <row r="112" s="537" customFormat="1"/>
    <row r="113" s="537" customFormat="1"/>
    <row r="114" s="537" customFormat="1"/>
    <row r="115" s="537" customFormat="1"/>
    <row r="116" s="537" customFormat="1"/>
    <row r="117" s="537" customFormat="1"/>
    <row r="118" s="537" customFormat="1"/>
    <row r="119" s="537" customFormat="1"/>
    <row r="120" s="537" customFormat="1"/>
    <row r="121" s="537" customFormat="1"/>
    <row r="122" s="537" customFormat="1"/>
    <row r="123" s="537" customFormat="1"/>
    <row r="124" s="537" customFormat="1"/>
    <row r="125" s="537" customFormat="1"/>
    <row r="126" s="537" customFormat="1"/>
    <row r="127" s="537" customFormat="1"/>
    <row r="128" s="537" customFormat="1"/>
    <row r="129" s="537" customFormat="1"/>
    <row r="130" s="537" customFormat="1"/>
    <row r="131" s="537" customFormat="1"/>
    <row r="132" s="537" customFormat="1"/>
    <row r="133" s="537" customFormat="1"/>
    <row r="134" s="537" customFormat="1"/>
    <row r="135" s="537" customFormat="1"/>
    <row r="136" s="537" customFormat="1"/>
    <row r="137" s="537" customFormat="1"/>
    <row r="138" s="537" customFormat="1"/>
    <row r="139" s="537" customFormat="1"/>
    <row r="140" s="537" customFormat="1"/>
    <row r="141" s="537" customFormat="1"/>
    <row r="142" s="537" customFormat="1"/>
    <row r="143" s="537" customFormat="1"/>
    <row r="144" s="537" customFormat="1"/>
    <row r="145" s="537" customFormat="1"/>
    <row r="146" s="537" customFormat="1"/>
    <row r="147" s="537" customFormat="1"/>
    <row r="148" s="537" customFormat="1"/>
    <row r="149" s="537" customFormat="1"/>
  </sheetData>
  <mergeCells count="6">
    <mergeCell ref="A5:F5"/>
    <mergeCell ref="E6:F6"/>
    <mergeCell ref="A24:F24"/>
    <mergeCell ref="E25:F25"/>
    <mergeCell ref="C6:D6"/>
    <mergeCell ref="C25:D25"/>
  </mergeCells>
  <conditionalFormatting sqref="H54">
    <cfRule type="containsText" dxfId="32" priority="1" operator="containsText" text="Correction Required">
      <formula>NOT(ISERROR(SEARCH("Correction Required",H54)))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94CD-DB35-4BF6-8A0D-E215A3A4765F}">
  <dimension ref="A1:P96"/>
  <sheetViews>
    <sheetView showGridLines="0" topLeftCell="C67" zoomScaleNormal="100" workbookViewId="0">
      <selection activeCell="I108" sqref="I108"/>
    </sheetView>
  </sheetViews>
  <sheetFormatPr defaultColWidth="9.140625" defaultRowHeight="12.95"/>
  <cols>
    <col min="1" max="1" width="16.5703125" style="109" customWidth="1"/>
    <col min="2" max="2" width="59.85546875" style="109" customWidth="1"/>
    <col min="3" max="11" width="15.7109375" style="109" customWidth="1"/>
    <col min="12" max="12" width="15.7109375" style="373" customWidth="1"/>
    <col min="13" max="13" width="15.7109375" style="109" customWidth="1"/>
    <col min="14" max="14" width="15.7109375" style="373" customWidth="1"/>
    <col min="15" max="15" width="24.5703125" style="109" bestFit="1" customWidth="1"/>
    <col min="16" max="16" width="77.5703125" style="109" customWidth="1"/>
    <col min="17" max="16384" width="9.140625" style="109"/>
  </cols>
  <sheetData>
    <row r="1" spans="1:14" ht="14.1">
      <c r="A1" s="728" t="s">
        <v>975</v>
      </c>
      <c r="B1" s="729"/>
      <c r="C1" s="2"/>
    </row>
    <row r="2" spans="1:14">
      <c r="A2" s="51" t="s">
        <v>36</v>
      </c>
      <c r="B2" s="2" t="str">
        <f>'FS-Balance Sheet C-1'!B4</f>
        <v>Arizona Complete Health</v>
      </c>
      <c r="C2" s="1"/>
      <c r="D2" s="538"/>
      <c r="E2" s="538"/>
    </row>
    <row r="3" spans="1:14">
      <c r="A3" s="51" t="s">
        <v>466</v>
      </c>
      <c r="B3" s="644" t="str">
        <f>'FS-Balance Sheet C-1'!B5</f>
        <v>mm/dd/yyyy</v>
      </c>
      <c r="C3" s="539"/>
      <c r="D3" s="540"/>
      <c r="E3" s="540"/>
    </row>
    <row r="4" spans="1:14" ht="13.5" thickBot="1"/>
    <row r="5" spans="1:14" ht="13.5" thickBot="1">
      <c r="A5" s="3077" t="s">
        <v>250</v>
      </c>
      <c r="B5" s="3078"/>
      <c r="C5" s="3078"/>
      <c r="D5" s="3078"/>
      <c r="E5" s="3078"/>
      <c r="F5" s="3078"/>
      <c r="G5" s="3078"/>
      <c r="H5" s="3078"/>
      <c r="I5" s="3078"/>
      <c r="J5" s="3078"/>
      <c r="K5" s="3078"/>
      <c r="L5" s="3078"/>
      <c r="M5" s="3078"/>
      <c r="N5" s="3079"/>
    </row>
    <row r="6" spans="1:14" ht="13.5" thickBot="1">
      <c r="A6" s="3082" t="s">
        <v>956</v>
      </c>
      <c r="B6" s="3083"/>
      <c r="C6" s="3083"/>
      <c r="D6" s="3083"/>
      <c r="E6" s="3083"/>
      <c r="F6" s="3083"/>
      <c r="G6" s="3083"/>
      <c r="H6" s="3083"/>
      <c r="I6" s="3083"/>
      <c r="J6" s="3083"/>
      <c r="K6" s="3083"/>
      <c r="L6" s="3083"/>
      <c r="M6" s="3083"/>
      <c r="N6" s="3084"/>
    </row>
    <row r="7" spans="1:14" ht="26.45" thickBot="1">
      <c r="A7" s="1043" t="s">
        <v>959</v>
      </c>
      <c r="B7" s="1044" t="s">
        <v>627</v>
      </c>
      <c r="C7" s="1045" t="s">
        <v>841</v>
      </c>
      <c r="D7" s="1046" t="s">
        <v>842</v>
      </c>
      <c r="E7" s="1046" t="s">
        <v>843</v>
      </c>
      <c r="F7" s="1047" t="s">
        <v>844</v>
      </c>
      <c r="G7" s="1046" t="s">
        <v>845</v>
      </c>
      <c r="H7" s="1046" t="s">
        <v>846</v>
      </c>
      <c r="I7" s="1048" t="s">
        <v>847</v>
      </c>
      <c r="J7" s="736" t="s">
        <v>848</v>
      </c>
      <c r="K7" s="737" t="s">
        <v>976</v>
      </c>
      <c r="L7" s="1028" t="s">
        <v>977</v>
      </c>
      <c r="M7" s="1049" t="s">
        <v>851</v>
      </c>
      <c r="N7" s="1028" t="s">
        <v>852</v>
      </c>
    </row>
    <row r="8" spans="1:14">
      <c r="A8" s="519">
        <v>60199</v>
      </c>
      <c r="B8" s="541" t="s">
        <v>258</v>
      </c>
      <c r="C8" s="1603">
        <v>0</v>
      </c>
      <c r="D8" s="1604">
        <v>0</v>
      </c>
      <c r="E8" s="1604">
        <v>0</v>
      </c>
      <c r="F8" s="1604">
        <v>0</v>
      </c>
      <c r="G8" s="1604">
        <v>0</v>
      </c>
      <c r="H8" s="1604">
        <v>0</v>
      </c>
      <c r="I8" s="1604">
        <v>0</v>
      </c>
      <c r="J8" s="1604">
        <v>0</v>
      </c>
      <c r="K8" s="1605">
        <v>0</v>
      </c>
      <c r="L8" s="1642">
        <f>SUM(C8:K8)</f>
        <v>0</v>
      </c>
      <c r="M8" s="1606">
        <v>0</v>
      </c>
      <c r="N8" s="1642">
        <f>L8+M8</f>
        <v>0</v>
      </c>
    </row>
    <row r="9" spans="1:14">
      <c r="A9" s="521">
        <v>60299</v>
      </c>
      <c r="B9" s="541" t="s">
        <v>268</v>
      </c>
      <c r="C9" s="1603">
        <v>0</v>
      </c>
      <c r="D9" s="1604">
        <v>0</v>
      </c>
      <c r="E9" s="1604">
        <v>0</v>
      </c>
      <c r="F9" s="1604">
        <v>0</v>
      </c>
      <c r="G9" s="1604">
        <v>0</v>
      </c>
      <c r="H9" s="1604">
        <v>0</v>
      </c>
      <c r="I9" s="1604">
        <v>0</v>
      </c>
      <c r="J9" s="1604">
        <v>0</v>
      </c>
      <c r="K9" s="1605">
        <v>0</v>
      </c>
      <c r="L9" s="1642">
        <f t="shared" ref="L9:L20" si="0">SUM(C9:K9)</f>
        <v>0</v>
      </c>
      <c r="M9" s="1606">
        <v>0</v>
      </c>
      <c r="N9" s="1642">
        <f t="shared" ref="N9:N20" si="1">L9+M9</f>
        <v>0</v>
      </c>
    </row>
    <row r="10" spans="1:14">
      <c r="A10" s="521">
        <v>60399</v>
      </c>
      <c r="B10" s="541" t="s">
        <v>426</v>
      </c>
      <c r="C10" s="1603">
        <v>0</v>
      </c>
      <c r="D10" s="1604">
        <v>0</v>
      </c>
      <c r="E10" s="1604">
        <v>0</v>
      </c>
      <c r="F10" s="1604">
        <v>0</v>
      </c>
      <c r="G10" s="1604">
        <v>0</v>
      </c>
      <c r="H10" s="1604">
        <v>0</v>
      </c>
      <c r="I10" s="1604">
        <v>0</v>
      </c>
      <c r="J10" s="1604">
        <v>0</v>
      </c>
      <c r="K10" s="1605">
        <v>0</v>
      </c>
      <c r="L10" s="1642">
        <f t="shared" si="0"/>
        <v>0</v>
      </c>
      <c r="M10" s="1606">
        <v>0</v>
      </c>
      <c r="N10" s="1642">
        <f t="shared" si="1"/>
        <v>0</v>
      </c>
    </row>
    <row r="11" spans="1:14">
      <c r="A11" s="521">
        <v>60499</v>
      </c>
      <c r="B11" s="541" t="s">
        <v>282</v>
      </c>
      <c r="C11" s="1603">
        <v>0</v>
      </c>
      <c r="D11" s="1604">
        <v>0</v>
      </c>
      <c r="E11" s="1604">
        <v>0</v>
      </c>
      <c r="F11" s="1604">
        <v>0</v>
      </c>
      <c r="G11" s="1604">
        <v>0</v>
      </c>
      <c r="H11" s="1604">
        <v>0</v>
      </c>
      <c r="I11" s="1604">
        <v>0</v>
      </c>
      <c r="J11" s="1604">
        <v>0</v>
      </c>
      <c r="K11" s="1605">
        <v>0</v>
      </c>
      <c r="L11" s="1642">
        <f t="shared" si="0"/>
        <v>0</v>
      </c>
      <c r="M11" s="1606">
        <v>0</v>
      </c>
      <c r="N11" s="1642">
        <f t="shared" si="1"/>
        <v>0</v>
      </c>
    </row>
    <row r="12" spans="1:14">
      <c r="A12" s="521">
        <v>60599</v>
      </c>
      <c r="B12" s="541" t="s">
        <v>290</v>
      </c>
      <c r="C12" s="1603">
        <v>0</v>
      </c>
      <c r="D12" s="1604">
        <v>0</v>
      </c>
      <c r="E12" s="1604">
        <v>0</v>
      </c>
      <c r="F12" s="1604">
        <v>0</v>
      </c>
      <c r="G12" s="1604">
        <v>0</v>
      </c>
      <c r="H12" s="1604">
        <v>0</v>
      </c>
      <c r="I12" s="1604">
        <v>0</v>
      </c>
      <c r="J12" s="1604">
        <v>0</v>
      </c>
      <c r="K12" s="1605">
        <v>0</v>
      </c>
      <c r="L12" s="1642">
        <f t="shared" si="0"/>
        <v>0</v>
      </c>
      <c r="M12" s="1606">
        <v>0</v>
      </c>
      <c r="N12" s="1642">
        <f t="shared" si="1"/>
        <v>0</v>
      </c>
    </row>
    <row r="13" spans="1:14">
      <c r="A13" s="521">
        <v>60699</v>
      </c>
      <c r="B13" s="542" t="s">
        <v>300</v>
      </c>
      <c r="C13" s="1603">
        <v>0</v>
      </c>
      <c r="D13" s="1604">
        <v>0</v>
      </c>
      <c r="E13" s="1604">
        <v>0</v>
      </c>
      <c r="F13" s="1604">
        <v>0</v>
      </c>
      <c r="G13" s="1604">
        <v>0</v>
      </c>
      <c r="H13" s="1604">
        <v>0</v>
      </c>
      <c r="I13" s="1604">
        <v>0</v>
      </c>
      <c r="J13" s="1604">
        <v>0</v>
      </c>
      <c r="K13" s="1605">
        <v>0</v>
      </c>
      <c r="L13" s="1642">
        <f t="shared" si="0"/>
        <v>0</v>
      </c>
      <c r="M13" s="1606">
        <v>0</v>
      </c>
      <c r="N13" s="1642">
        <f t="shared" si="1"/>
        <v>0</v>
      </c>
    </row>
    <row r="14" spans="1:14">
      <c r="A14" s="521">
        <v>60799</v>
      </c>
      <c r="B14" s="541" t="s">
        <v>438</v>
      </c>
      <c r="C14" s="1603">
        <v>0</v>
      </c>
      <c r="D14" s="1604">
        <v>0</v>
      </c>
      <c r="E14" s="1604">
        <v>0</v>
      </c>
      <c r="F14" s="1604">
        <v>0</v>
      </c>
      <c r="G14" s="1604">
        <v>0</v>
      </c>
      <c r="H14" s="1604">
        <v>0</v>
      </c>
      <c r="I14" s="1604">
        <v>0</v>
      </c>
      <c r="J14" s="1604">
        <v>0</v>
      </c>
      <c r="K14" s="1605">
        <v>0</v>
      </c>
      <c r="L14" s="1642">
        <f t="shared" si="0"/>
        <v>0</v>
      </c>
      <c r="M14" s="1606">
        <v>0</v>
      </c>
      <c r="N14" s="1642">
        <f t="shared" si="1"/>
        <v>0</v>
      </c>
    </row>
    <row r="15" spans="1:14">
      <c r="A15" s="521">
        <v>60899</v>
      </c>
      <c r="B15" s="541" t="s">
        <v>314</v>
      </c>
      <c r="C15" s="1603">
        <v>0</v>
      </c>
      <c r="D15" s="1604">
        <v>0</v>
      </c>
      <c r="E15" s="1604">
        <v>0</v>
      </c>
      <c r="F15" s="1604">
        <v>0</v>
      </c>
      <c r="G15" s="1604">
        <v>0</v>
      </c>
      <c r="H15" s="1604">
        <v>0</v>
      </c>
      <c r="I15" s="1604">
        <v>0</v>
      </c>
      <c r="J15" s="1604">
        <v>0</v>
      </c>
      <c r="K15" s="1605">
        <v>0</v>
      </c>
      <c r="L15" s="1642">
        <f t="shared" si="0"/>
        <v>0</v>
      </c>
      <c r="M15" s="1606">
        <v>0</v>
      </c>
      <c r="N15" s="1642">
        <f t="shared" si="1"/>
        <v>0</v>
      </c>
    </row>
    <row r="16" spans="1:14">
      <c r="A16" s="521">
        <v>60999</v>
      </c>
      <c r="B16" s="541" t="s">
        <v>442</v>
      </c>
      <c r="C16" s="1603">
        <v>0</v>
      </c>
      <c r="D16" s="1604">
        <v>0</v>
      </c>
      <c r="E16" s="1604">
        <v>0</v>
      </c>
      <c r="F16" s="1604">
        <v>0</v>
      </c>
      <c r="G16" s="1604">
        <v>0</v>
      </c>
      <c r="H16" s="1604">
        <v>0</v>
      </c>
      <c r="I16" s="1604">
        <v>0</v>
      </c>
      <c r="J16" s="1604">
        <v>0</v>
      </c>
      <c r="K16" s="1605">
        <v>0</v>
      </c>
      <c r="L16" s="1642">
        <f t="shared" si="0"/>
        <v>0</v>
      </c>
      <c r="M16" s="1606">
        <v>0</v>
      </c>
      <c r="N16" s="1642">
        <f t="shared" si="1"/>
        <v>0</v>
      </c>
    </row>
    <row r="17" spans="1:14">
      <c r="A17" s="521">
        <v>61099</v>
      </c>
      <c r="B17" s="541" t="s">
        <v>317</v>
      </c>
      <c r="C17" s="1603">
        <v>0</v>
      </c>
      <c r="D17" s="1604">
        <v>0</v>
      </c>
      <c r="E17" s="1604">
        <v>0</v>
      </c>
      <c r="F17" s="1604">
        <v>0</v>
      </c>
      <c r="G17" s="1604">
        <v>0</v>
      </c>
      <c r="H17" s="1604">
        <v>0</v>
      </c>
      <c r="I17" s="1604">
        <v>0</v>
      </c>
      <c r="J17" s="1604">
        <v>0</v>
      </c>
      <c r="K17" s="1605">
        <v>0</v>
      </c>
      <c r="L17" s="1642">
        <f t="shared" si="0"/>
        <v>0</v>
      </c>
      <c r="M17" s="1606">
        <v>0</v>
      </c>
      <c r="N17" s="1642">
        <f t="shared" si="1"/>
        <v>0</v>
      </c>
    </row>
    <row r="18" spans="1:14">
      <c r="A18" s="521" t="s">
        <v>318</v>
      </c>
      <c r="B18" s="32" t="s">
        <v>319</v>
      </c>
      <c r="C18" s="1603">
        <v>0</v>
      </c>
      <c r="D18" s="1604">
        <v>0</v>
      </c>
      <c r="E18" s="1604">
        <v>0</v>
      </c>
      <c r="F18" s="1604">
        <v>0</v>
      </c>
      <c r="G18" s="1604">
        <v>0</v>
      </c>
      <c r="H18" s="1604">
        <v>0</v>
      </c>
      <c r="I18" s="1604">
        <v>0</v>
      </c>
      <c r="J18" s="1604">
        <v>0</v>
      </c>
      <c r="K18" s="1605">
        <v>0</v>
      </c>
      <c r="L18" s="1642">
        <f t="shared" si="0"/>
        <v>0</v>
      </c>
      <c r="M18" s="1606">
        <v>0</v>
      </c>
      <c r="N18" s="1642">
        <f t="shared" si="1"/>
        <v>0</v>
      </c>
    </row>
    <row r="19" spans="1:14">
      <c r="A19" s="521" t="s">
        <v>320</v>
      </c>
      <c r="B19" s="543" t="s">
        <v>978</v>
      </c>
      <c r="C19" s="1603">
        <v>0</v>
      </c>
      <c r="D19" s="1604">
        <v>0</v>
      </c>
      <c r="E19" s="1604">
        <v>0</v>
      </c>
      <c r="F19" s="1604">
        <v>0</v>
      </c>
      <c r="G19" s="1604">
        <v>0</v>
      </c>
      <c r="H19" s="1604">
        <v>0</v>
      </c>
      <c r="I19" s="1604">
        <v>0</v>
      </c>
      <c r="J19" s="1604">
        <v>0</v>
      </c>
      <c r="K19" s="1605">
        <v>0</v>
      </c>
      <c r="L19" s="1642">
        <f t="shared" si="0"/>
        <v>0</v>
      </c>
      <c r="M19" s="1606">
        <v>0</v>
      </c>
      <c r="N19" s="1642">
        <f t="shared" si="1"/>
        <v>0</v>
      </c>
    </row>
    <row r="20" spans="1:14" ht="13.5" thickBot="1">
      <c r="A20" s="525" t="s">
        <v>322</v>
      </c>
      <c r="B20" s="544" t="s">
        <v>323</v>
      </c>
      <c r="C20" s="1607">
        <v>0</v>
      </c>
      <c r="D20" s="1608">
        <v>0</v>
      </c>
      <c r="E20" s="1608">
        <v>0</v>
      </c>
      <c r="F20" s="1608">
        <v>0</v>
      </c>
      <c r="G20" s="1608">
        <v>0</v>
      </c>
      <c r="H20" s="1608">
        <v>0</v>
      </c>
      <c r="I20" s="1608">
        <v>0</v>
      </c>
      <c r="J20" s="1608">
        <v>0</v>
      </c>
      <c r="K20" s="1609">
        <v>0</v>
      </c>
      <c r="L20" s="1643">
        <f t="shared" si="0"/>
        <v>0</v>
      </c>
      <c r="M20" s="1610">
        <v>0</v>
      </c>
      <c r="N20" s="1643">
        <f t="shared" si="1"/>
        <v>0</v>
      </c>
    </row>
    <row r="21" spans="1:14" ht="13.5" thickBot="1">
      <c r="A21" s="527"/>
      <c r="B21" s="545" t="s">
        <v>979</v>
      </c>
      <c r="C21" s="1611">
        <f t="shared" ref="C21" si="2">ROUND(SUM(C8:C20),0)</f>
        <v>0</v>
      </c>
      <c r="D21" s="1612">
        <f t="shared" ref="D21" si="3">ROUND(SUM(D8:D20),0)</f>
        <v>0</v>
      </c>
      <c r="E21" s="1612">
        <f t="shared" ref="E21" si="4">ROUND(SUM(E8:E20),0)</f>
        <v>0</v>
      </c>
      <c r="F21" s="1612">
        <f t="shared" ref="F21" si="5">ROUND(SUM(F8:F20),0)</f>
        <v>0</v>
      </c>
      <c r="G21" s="1612">
        <f t="shared" ref="G21" si="6">ROUND(SUM(G8:G20),0)</f>
        <v>0</v>
      </c>
      <c r="H21" s="1612">
        <f t="shared" ref="H21" si="7">ROUND(SUM(H8:H20),0)</f>
        <v>0</v>
      </c>
      <c r="I21" s="1612">
        <f t="shared" ref="I21" si="8">ROUND(SUM(I8:I20),0)</f>
        <v>0</v>
      </c>
      <c r="J21" s="1612">
        <f t="shared" ref="J21:M21" si="9">ROUND(SUM(J8:J20),0)</f>
        <v>0</v>
      </c>
      <c r="K21" s="1613">
        <f t="shared" si="9"/>
        <v>0</v>
      </c>
      <c r="L21" s="1614">
        <f t="shared" si="9"/>
        <v>0</v>
      </c>
      <c r="M21" s="1615">
        <f t="shared" si="9"/>
        <v>0</v>
      </c>
      <c r="N21" s="1614">
        <f>SUM(N8:N20)</f>
        <v>0</v>
      </c>
    </row>
    <row r="22" spans="1:14" ht="13.5" thickBot="1">
      <c r="A22" s="3082" t="s">
        <v>957</v>
      </c>
      <c r="B22" s="3083"/>
      <c r="C22" s="3083"/>
      <c r="D22" s="3083"/>
      <c r="E22" s="3083"/>
      <c r="F22" s="3083"/>
      <c r="G22" s="3083"/>
      <c r="H22" s="3083"/>
      <c r="I22" s="3083"/>
      <c r="J22" s="3083"/>
      <c r="K22" s="3083"/>
      <c r="L22" s="3083"/>
      <c r="M22" s="3083"/>
      <c r="N22" s="3084"/>
    </row>
    <row r="23" spans="1:14" ht="26.45" thickBot="1">
      <c r="A23" s="1043" t="s">
        <v>959</v>
      </c>
      <c r="B23" s="1044" t="s">
        <v>627</v>
      </c>
      <c r="C23" s="1045" t="s">
        <v>841</v>
      </c>
      <c r="D23" s="1046" t="s">
        <v>842</v>
      </c>
      <c r="E23" s="1046" t="s">
        <v>843</v>
      </c>
      <c r="F23" s="1047" t="s">
        <v>844</v>
      </c>
      <c r="G23" s="1046" t="s">
        <v>845</v>
      </c>
      <c r="H23" s="1046" t="s">
        <v>846</v>
      </c>
      <c r="I23" s="1048" t="s">
        <v>847</v>
      </c>
      <c r="J23" s="736" t="s">
        <v>848</v>
      </c>
      <c r="K23" s="737" t="s">
        <v>976</v>
      </c>
      <c r="L23" s="1028" t="s">
        <v>977</v>
      </c>
      <c r="M23" s="1049" t="s">
        <v>851</v>
      </c>
      <c r="N23" s="1028" t="s">
        <v>852</v>
      </c>
    </row>
    <row r="24" spans="1:14">
      <c r="A24" s="519">
        <v>60199</v>
      </c>
      <c r="B24" s="541" t="s">
        <v>258</v>
      </c>
      <c r="C24" s="1603">
        <v>0</v>
      </c>
      <c r="D24" s="1604">
        <v>0</v>
      </c>
      <c r="E24" s="1604">
        <v>0</v>
      </c>
      <c r="F24" s="1604">
        <v>0</v>
      </c>
      <c r="G24" s="1604">
        <v>0</v>
      </c>
      <c r="H24" s="1604">
        <v>0</v>
      </c>
      <c r="I24" s="1604">
        <v>0</v>
      </c>
      <c r="J24" s="1604">
        <v>0</v>
      </c>
      <c r="K24" s="1605">
        <v>0</v>
      </c>
      <c r="L24" s="1642">
        <f>SUM(C24:K24)</f>
        <v>0</v>
      </c>
      <c r="M24" s="1606">
        <v>0</v>
      </c>
      <c r="N24" s="1642">
        <f>L24+M24</f>
        <v>0</v>
      </c>
    </row>
    <row r="25" spans="1:14">
      <c r="A25" s="521">
        <v>60299</v>
      </c>
      <c r="B25" s="541" t="s">
        <v>268</v>
      </c>
      <c r="C25" s="1603">
        <v>0</v>
      </c>
      <c r="D25" s="1604">
        <v>0</v>
      </c>
      <c r="E25" s="1604">
        <v>0</v>
      </c>
      <c r="F25" s="1604">
        <v>0</v>
      </c>
      <c r="G25" s="1604">
        <v>0</v>
      </c>
      <c r="H25" s="1604">
        <v>0</v>
      </c>
      <c r="I25" s="1604">
        <v>0</v>
      </c>
      <c r="J25" s="1604">
        <v>0</v>
      </c>
      <c r="K25" s="1605">
        <v>0</v>
      </c>
      <c r="L25" s="1642">
        <f t="shared" ref="L25:L36" si="10">SUM(C25:K25)</f>
        <v>0</v>
      </c>
      <c r="M25" s="1606">
        <v>0</v>
      </c>
      <c r="N25" s="1642">
        <f t="shared" ref="N25:N36" si="11">L25+M25</f>
        <v>0</v>
      </c>
    </row>
    <row r="26" spans="1:14">
      <c r="A26" s="521">
        <v>60399</v>
      </c>
      <c r="B26" s="541" t="s">
        <v>426</v>
      </c>
      <c r="C26" s="1603">
        <v>0</v>
      </c>
      <c r="D26" s="1604">
        <v>0</v>
      </c>
      <c r="E26" s="1604">
        <v>0</v>
      </c>
      <c r="F26" s="1604">
        <v>0</v>
      </c>
      <c r="G26" s="1604">
        <v>0</v>
      </c>
      <c r="H26" s="1604">
        <v>0</v>
      </c>
      <c r="I26" s="1604">
        <v>0</v>
      </c>
      <c r="J26" s="1604">
        <v>0</v>
      </c>
      <c r="K26" s="1605">
        <v>0</v>
      </c>
      <c r="L26" s="1642">
        <f t="shared" si="10"/>
        <v>0</v>
      </c>
      <c r="M26" s="1606">
        <v>0</v>
      </c>
      <c r="N26" s="1642">
        <f t="shared" si="11"/>
        <v>0</v>
      </c>
    </row>
    <row r="27" spans="1:14">
      <c r="A27" s="521">
        <v>60499</v>
      </c>
      <c r="B27" s="541" t="s">
        <v>282</v>
      </c>
      <c r="C27" s="1603">
        <v>0</v>
      </c>
      <c r="D27" s="1604">
        <v>0</v>
      </c>
      <c r="E27" s="1604">
        <v>0</v>
      </c>
      <c r="F27" s="1604">
        <v>0</v>
      </c>
      <c r="G27" s="1604">
        <v>0</v>
      </c>
      <c r="H27" s="1604">
        <v>0</v>
      </c>
      <c r="I27" s="1604">
        <v>0</v>
      </c>
      <c r="J27" s="1604">
        <v>0</v>
      </c>
      <c r="K27" s="1605">
        <v>0</v>
      </c>
      <c r="L27" s="1642">
        <f t="shared" si="10"/>
        <v>0</v>
      </c>
      <c r="M27" s="1606">
        <v>0</v>
      </c>
      <c r="N27" s="1642">
        <f t="shared" si="11"/>
        <v>0</v>
      </c>
    </row>
    <row r="28" spans="1:14">
      <c r="A28" s="521">
        <v>60599</v>
      </c>
      <c r="B28" s="541" t="s">
        <v>290</v>
      </c>
      <c r="C28" s="1603">
        <v>0</v>
      </c>
      <c r="D28" s="1604">
        <v>0</v>
      </c>
      <c r="E28" s="1604">
        <v>0</v>
      </c>
      <c r="F28" s="1604">
        <v>0</v>
      </c>
      <c r="G28" s="1604">
        <v>0</v>
      </c>
      <c r="H28" s="1604">
        <v>0</v>
      </c>
      <c r="I28" s="1604">
        <v>0</v>
      </c>
      <c r="J28" s="1604">
        <v>0</v>
      </c>
      <c r="K28" s="1605">
        <v>0</v>
      </c>
      <c r="L28" s="1642">
        <f t="shared" si="10"/>
        <v>0</v>
      </c>
      <c r="M28" s="1606">
        <v>0</v>
      </c>
      <c r="N28" s="1642">
        <f t="shared" si="11"/>
        <v>0</v>
      </c>
    </row>
    <row r="29" spans="1:14">
      <c r="A29" s="521">
        <v>60699</v>
      </c>
      <c r="B29" s="542" t="s">
        <v>300</v>
      </c>
      <c r="C29" s="1603">
        <v>0</v>
      </c>
      <c r="D29" s="1604">
        <v>0</v>
      </c>
      <c r="E29" s="1604">
        <v>0</v>
      </c>
      <c r="F29" s="1604">
        <v>0</v>
      </c>
      <c r="G29" s="1604">
        <v>0</v>
      </c>
      <c r="H29" s="1604">
        <v>0</v>
      </c>
      <c r="I29" s="1604">
        <v>0</v>
      </c>
      <c r="J29" s="1604">
        <v>0</v>
      </c>
      <c r="K29" s="1605">
        <v>0</v>
      </c>
      <c r="L29" s="1642">
        <f t="shared" si="10"/>
        <v>0</v>
      </c>
      <c r="M29" s="1606">
        <v>0</v>
      </c>
      <c r="N29" s="1642">
        <f t="shared" si="11"/>
        <v>0</v>
      </c>
    </row>
    <row r="30" spans="1:14">
      <c r="A30" s="521">
        <v>60799</v>
      </c>
      <c r="B30" s="541" t="s">
        <v>438</v>
      </c>
      <c r="C30" s="1603">
        <v>0</v>
      </c>
      <c r="D30" s="1604">
        <v>0</v>
      </c>
      <c r="E30" s="1604">
        <v>0</v>
      </c>
      <c r="F30" s="1604">
        <v>0</v>
      </c>
      <c r="G30" s="1604">
        <v>0</v>
      </c>
      <c r="H30" s="1604">
        <v>0</v>
      </c>
      <c r="I30" s="1604">
        <v>0</v>
      </c>
      <c r="J30" s="1604">
        <v>0</v>
      </c>
      <c r="K30" s="1605">
        <v>0</v>
      </c>
      <c r="L30" s="1642">
        <f t="shared" si="10"/>
        <v>0</v>
      </c>
      <c r="M30" s="1606">
        <v>0</v>
      </c>
      <c r="N30" s="1642">
        <f t="shared" si="11"/>
        <v>0</v>
      </c>
    </row>
    <row r="31" spans="1:14">
      <c r="A31" s="521">
        <v>60899</v>
      </c>
      <c r="B31" s="541" t="s">
        <v>314</v>
      </c>
      <c r="C31" s="1603">
        <v>0</v>
      </c>
      <c r="D31" s="1604">
        <v>0</v>
      </c>
      <c r="E31" s="1604">
        <v>0</v>
      </c>
      <c r="F31" s="1604">
        <v>0</v>
      </c>
      <c r="G31" s="1604">
        <v>0</v>
      </c>
      <c r="H31" s="1604">
        <v>0</v>
      </c>
      <c r="I31" s="1604">
        <v>0</v>
      </c>
      <c r="J31" s="1604">
        <v>0</v>
      </c>
      <c r="K31" s="1605">
        <v>0</v>
      </c>
      <c r="L31" s="1642">
        <f t="shared" si="10"/>
        <v>0</v>
      </c>
      <c r="M31" s="1606">
        <v>0</v>
      </c>
      <c r="N31" s="1642">
        <f t="shared" si="11"/>
        <v>0</v>
      </c>
    </row>
    <row r="32" spans="1:14">
      <c r="A32" s="521">
        <v>60999</v>
      </c>
      <c r="B32" s="541" t="s">
        <v>442</v>
      </c>
      <c r="C32" s="1603">
        <v>0</v>
      </c>
      <c r="D32" s="1604">
        <v>0</v>
      </c>
      <c r="E32" s="1604">
        <v>0</v>
      </c>
      <c r="F32" s="1604">
        <v>0</v>
      </c>
      <c r="G32" s="1604">
        <v>0</v>
      </c>
      <c r="H32" s="1604">
        <v>0</v>
      </c>
      <c r="I32" s="1604">
        <v>0</v>
      </c>
      <c r="J32" s="1604">
        <v>0</v>
      </c>
      <c r="K32" s="1605">
        <v>0</v>
      </c>
      <c r="L32" s="1642">
        <f t="shared" si="10"/>
        <v>0</v>
      </c>
      <c r="M32" s="1606">
        <v>0</v>
      </c>
      <c r="N32" s="1642">
        <f t="shared" si="11"/>
        <v>0</v>
      </c>
    </row>
    <row r="33" spans="1:14">
      <c r="A33" s="521">
        <v>61099</v>
      </c>
      <c r="B33" s="541" t="s">
        <v>317</v>
      </c>
      <c r="C33" s="1603">
        <v>0</v>
      </c>
      <c r="D33" s="1604">
        <v>0</v>
      </c>
      <c r="E33" s="1604">
        <v>0</v>
      </c>
      <c r="F33" s="1604">
        <v>0</v>
      </c>
      <c r="G33" s="1604">
        <v>0</v>
      </c>
      <c r="H33" s="1604">
        <v>0</v>
      </c>
      <c r="I33" s="1604">
        <v>0</v>
      </c>
      <c r="J33" s="1604">
        <v>0</v>
      </c>
      <c r="K33" s="1605">
        <v>0</v>
      </c>
      <c r="L33" s="1642">
        <f t="shared" si="10"/>
        <v>0</v>
      </c>
      <c r="M33" s="1606">
        <v>0</v>
      </c>
      <c r="N33" s="1642">
        <f t="shared" si="11"/>
        <v>0</v>
      </c>
    </row>
    <row r="34" spans="1:14">
      <c r="A34" s="521" t="s">
        <v>318</v>
      </c>
      <c r="B34" s="32" t="s">
        <v>319</v>
      </c>
      <c r="C34" s="1603">
        <v>0</v>
      </c>
      <c r="D34" s="1604">
        <v>0</v>
      </c>
      <c r="E34" s="1604">
        <v>0</v>
      </c>
      <c r="F34" s="1604">
        <v>0</v>
      </c>
      <c r="G34" s="1604">
        <v>0</v>
      </c>
      <c r="H34" s="1604">
        <v>0</v>
      </c>
      <c r="I34" s="1604">
        <v>0</v>
      </c>
      <c r="J34" s="1604">
        <v>0</v>
      </c>
      <c r="K34" s="1605">
        <v>0</v>
      </c>
      <c r="L34" s="1642">
        <f t="shared" si="10"/>
        <v>0</v>
      </c>
      <c r="M34" s="1606">
        <v>0</v>
      </c>
      <c r="N34" s="1642">
        <f t="shared" si="11"/>
        <v>0</v>
      </c>
    </row>
    <row r="35" spans="1:14">
      <c r="A35" s="521" t="s">
        <v>320</v>
      </c>
      <c r="B35" s="543" t="s">
        <v>978</v>
      </c>
      <c r="C35" s="1603">
        <v>0</v>
      </c>
      <c r="D35" s="1604">
        <v>0</v>
      </c>
      <c r="E35" s="1604">
        <v>0</v>
      </c>
      <c r="F35" s="1604">
        <v>0</v>
      </c>
      <c r="G35" s="1604">
        <v>0</v>
      </c>
      <c r="H35" s="1604">
        <v>0</v>
      </c>
      <c r="I35" s="1604">
        <v>0</v>
      </c>
      <c r="J35" s="1604">
        <v>0</v>
      </c>
      <c r="K35" s="1605">
        <v>0</v>
      </c>
      <c r="L35" s="1642">
        <f t="shared" si="10"/>
        <v>0</v>
      </c>
      <c r="M35" s="1606">
        <v>0</v>
      </c>
      <c r="N35" s="1642">
        <f t="shared" si="11"/>
        <v>0</v>
      </c>
    </row>
    <row r="36" spans="1:14" ht="13.5" thickBot="1">
      <c r="A36" s="525" t="s">
        <v>322</v>
      </c>
      <c r="B36" s="544" t="s">
        <v>323</v>
      </c>
      <c r="C36" s="1607">
        <v>0</v>
      </c>
      <c r="D36" s="1608">
        <v>0</v>
      </c>
      <c r="E36" s="1608">
        <v>0</v>
      </c>
      <c r="F36" s="1608">
        <v>0</v>
      </c>
      <c r="G36" s="1608">
        <v>0</v>
      </c>
      <c r="H36" s="1608">
        <v>0</v>
      </c>
      <c r="I36" s="1608">
        <v>0</v>
      </c>
      <c r="J36" s="1608">
        <v>0</v>
      </c>
      <c r="K36" s="1609">
        <v>0</v>
      </c>
      <c r="L36" s="1643">
        <f t="shared" si="10"/>
        <v>0</v>
      </c>
      <c r="M36" s="1610">
        <v>0</v>
      </c>
      <c r="N36" s="1643">
        <f t="shared" si="11"/>
        <v>0</v>
      </c>
    </row>
    <row r="37" spans="1:14" ht="13.5" thickBot="1">
      <c r="A37" s="527"/>
      <c r="B37" s="545" t="s">
        <v>980</v>
      </c>
      <c r="C37" s="1611">
        <f t="shared" ref="C37" si="12">ROUND(SUM(C24:C36),0)</f>
        <v>0</v>
      </c>
      <c r="D37" s="1612">
        <f t="shared" ref="D37" si="13">ROUND(SUM(D24:D36),0)</f>
        <v>0</v>
      </c>
      <c r="E37" s="1612">
        <f t="shared" ref="E37" si="14">ROUND(SUM(E24:E36),0)</f>
        <v>0</v>
      </c>
      <c r="F37" s="1612">
        <f t="shared" ref="F37" si="15">ROUND(SUM(F24:F36),0)</f>
        <v>0</v>
      </c>
      <c r="G37" s="1612">
        <f t="shared" ref="G37" si="16">ROUND(SUM(G24:G36),0)</f>
        <v>0</v>
      </c>
      <c r="H37" s="1612">
        <f t="shared" ref="H37" si="17">ROUND(SUM(H24:H36),0)</f>
        <v>0</v>
      </c>
      <c r="I37" s="1612">
        <f t="shared" ref="I37" si="18">ROUND(SUM(I24:I36),0)</f>
        <v>0</v>
      </c>
      <c r="J37" s="1612">
        <f t="shared" ref="J37" si="19">ROUND(SUM(J24:J36),0)</f>
        <v>0</v>
      </c>
      <c r="K37" s="1613">
        <f t="shared" ref="K37:M37" si="20">ROUND(SUM(K24:K36),0)</f>
        <v>0</v>
      </c>
      <c r="L37" s="1614">
        <f t="shared" ref="L37" si="21">ROUND(SUM(L24:L36),0)</f>
        <v>0</v>
      </c>
      <c r="M37" s="1615">
        <f t="shared" si="20"/>
        <v>0</v>
      </c>
      <c r="N37" s="1614">
        <f>SUM(N24:N36)</f>
        <v>0</v>
      </c>
    </row>
    <row r="38" spans="1:14" ht="13.5" thickBot="1">
      <c r="A38" s="3077" t="s">
        <v>962</v>
      </c>
      <c r="B38" s="3078"/>
      <c r="C38" s="3078"/>
      <c r="D38" s="3078"/>
      <c r="E38" s="3078"/>
      <c r="F38" s="3078"/>
      <c r="G38" s="3078"/>
      <c r="H38" s="3078"/>
      <c r="I38" s="3078"/>
      <c r="J38" s="3078"/>
      <c r="K38" s="3078"/>
      <c r="L38" s="3078"/>
      <c r="M38" s="3078"/>
      <c r="N38" s="3079"/>
    </row>
    <row r="39" spans="1:14" ht="13.5" thickBot="1">
      <c r="A39" s="3082" t="s">
        <v>956</v>
      </c>
      <c r="B39" s="3083"/>
      <c r="C39" s="3083"/>
      <c r="D39" s="3083"/>
      <c r="E39" s="3083"/>
      <c r="F39" s="3083"/>
      <c r="G39" s="3083"/>
      <c r="H39" s="3083"/>
      <c r="I39" s="3083"/>
      <c r="J39" s="3083"/>
      <c r="K39" s="3083"/>
      <c r="L39" s="3083"/>
      <c r="M39" s="3083"/>
      <c r="N39" s="3084"/>
    </row>
    <row r="40" spans="1:14" ht="26.45" thickBot="1">
      <c r="A40" s="1043" t="s">
        <v>959</v>
      </c>
      <c r="B40" s="1044" t="s">
        <v>627</v>
      </c>
      <c r="C40" s="1045" t="s">
        <v>841</v>
      </c>
      <c r="D40" s="1046" t="s">
        <v>842</v>
      </c>
      <c r="E40" s="1046" t="s">
        <v>843</v>
      </c>
      <c r="F40" s="1047" t="s">
        <v>844</v>
      </c>
      <c r="G40" s="1046" t="s">
        <v>845</v>
      </c>
      <c r="H40" s="1046" t="s">
        <v>846</v>
      </c>
      <c r="I40" s="1048" t="s">
        <v>847</v>
      </c>
      <c r="J40" s="736" t="s">
        <v>848</v>
      </c>
      <c r="K40" s="737" t="s">
        <v>976</v>
      </c>
      <c r="L40" s="1028" t="s">
        <v>977</v>
      </c>
      <c r="M40" s="1049" t="s">
        <v>851</v>
      </c>
      <c r="N40" s="1028" t="s">
        <v>852</v>
      </c>
    </row>
    <row r="41" spans="1:14">
      <c r="A41" s="170"/>
      <c r="B41" s="1579" t="s">
        <v>963</v>
      </c>
      <c r="C41" s="1616"/>
      <c r="D41" s="1617"/>
      <c r="E41" s="1617"/>
      <c r="F41" s="1617"/>
      <c r="G41" s="1617"/>
      <c r="H41" s="1617"/>
      <c r="I41" s="1617"/>
      <c r="J41" s="1617"/>
      <c r="K41" s="1618"/>
      <c r="L41" s="1644"/>
      <c r="M41" s="1618"/>
      <c r="N41" s="1644"/>
    </row>
    <row r="42" spans="1:14" ht="13.5" thickBot="1">
      <c r="A42" s="141" t="s">
        <v>209</v>
      </c>
      <c r="B42" s="172" t="s">
        <v>210</v>
      </c>
      <c r="C42" s="1619">
        <v>0</v>
      </c>
      <c r="D42" s="1620">
        <v>0</v>
      </c>
      <c r="E42" s="1620">
        <v>0</v>
      </c>
      <c r="F42" s="1620">
        <v>0</v>
      </c>
      <c r="G42" s="1620">
        <v>0</v>
      </c>
      <c r="H42" s="1620">
        <v>0</v>
      </c>
      <c r="I42" s="1620">
        <v>0</v>
      </c>
      <c r="J42" s="1620">
        <v>0</v>
      </c>
      <c r="K42" s="1621">
        <v>0</v>
      </c>
      <c r="L42" s="1645">
        <f>SUM(C42:K42)</f>
        <v>0</v>
      </c>
      <c r="M42" s="1621">
        <v>0</v>
      </c>
      <c r="N42" s="1645">
        <f>L42+M42</f>
        <v>0</v>
      </c>
    </row>
    <row r="43" spans="1:14" ht="13.5" thickBot="1">
      <c r="A43" s="168"/>
      <c r="B43" s="1051" t="s">
        <v>964</v>
      </c>
      <c r="C43" s="1622">
        <f t="shared" ref="C43:K43" si="22">SUM(C42:C42)</f>
        <v>0</v>
      </c>
      <c r="D43" s="1623">
        <f t="shared" si="22"/>
        <v>0</v>
      </c>
      <c r="E43" s="1623">
        <f t="shared" si="22"/>
        <v>0</v>
      </c>
      <c r="F43" s="1623">
        <f t="shared" si="22"/>
        <v>0</v>
      </c>
      <c r="G43" s="1623">
        <f t="shared" si="22"/>
        <v>0</v>
      </c>
      <c r="H43" s="1623">
        <f t="shared" si="22"/>
        <v>0</v>
      </c>
      <c r="I43" s="1623">
        <f t="shared" si="22"/>
        <v>0</v>
      </c>
      <c r="J43" s="1623">
        <f t="shared" si="22"/>
        <v>0</v>
      </c>
      <c r="K43" s="1624">
        <f t="shared" si="22"/>
        <v>0</v>
      </c>
      <c r="L43" s="1625">
        <f t="shared" ref="L43:L63" si="23">SUM(C43:K43)</f>
        <v>0</v>
      </c>
      <c r="M43" s="1624">
        <f>SUM(M42:M42)</f>
        <v>0</v>
      </c>
      <c r="N43" s="1625">
        <f t="shared" ref="N43" si="24">L43+M43</f>
        <v>0</v>
      </c>
    </row>
    <row r="44" spans="1:14">
      <c r="A44" s="170"/>
      <c r="B44" s="1579" t="s">
        <v>965</v>
      </c>
      <c r="C44" s="1626"/>
      <c r="D44" s="1627"/>
      <c r="E44" s="1627"/>
      <c r="F44" s="1627"/>
      <c r="G44" s="1627"/>
      <c r="H44" s="1627"/>
      <c r="I44" s="1627"/>
      <c r="J44" s="1627"/>
      <c r="K44" s="1628"/>
      <c r="L44" s="1646">
        <f t="shared" si="23"/>
        <v>0</v>
      </c>
      <c r="M44" s="1628"/>
      <c r="N44" s="1646"/>
    </row>
    <row r="45" spans="1:14">
      <c r="A45" s="547" t="s">
        <v>213</v>
      </c>
      <c r="B45" s="172" t="s">
        <v>214</v>
      </c>
      <c r="C45" s="1619">
        <v>0</v>
      </c>
      <c r="D45" s="1620">
        <v>0</v>
      </c>
      <c r="E45" s="1620">
        <v>0</v>
      </c>
      <c r="F45" s="1620">
        <v>0</v>
      </c>
      <c r="G45" s="1620">
        <v>0</v>
      </c>
      <c r="H45" s="1620">
        <v>0</v>
      </c>
      <c r="I45" s="1620">
        <v>0</v>
      </c>
      <c r="J45" s="1620">
        <v>0</v>
      </c>
      <c r="K45" s="1621">
        <v>0</v>
      </c>
      <c r="L45" s="1645">
        <f t="shared" si="23"/>
        <v>0</v>
      </c>
      <c r="M45" s="1621">
        <v>0</v>
      </c>
      <c r="N45" s="1645">
        <f t="shared" ref="N45:N49" si="25">L45+M45</f>
        <v>0</v>
      </c>
    </row>
    <row r="46" spans="1:14">
      <c r="A46" s="175" t="s">
        <v>215</v>
      </c>
      <c r="B46" s="172" t="s">
        <v>216</v>
      </c>
      <c r="C46" s="1619">
        <v>0</v>
      </c>
      <c r="D46" s="1620">
        <v>0</v>
      </c>
      <c r="E46" s="1620">
        <v>0</v>
      </c>
      <c r="F46" s="1620">
        <v>0</v>
      </c>
      <c r="G46" s="1620">
        <v>0</v>
      </c>
      <c r="H46" s="1620">
        <v>0</v>
      </c>
      <c r="I46" s="1620">
        <v>0</v>
      </c>
      <c r="J46" s="1620">
        <v>0</v>
      </c>
      <c r="K46" s="1621">
        <v>0</v>
      </c>
      <c r="L46" s="1645">
        <f t="shared" si="23"/>
        <v>0</v>
      </c>
      <c r="M46" s="1621">
        <v>0</v>
      </c>
      <c r="N46" s="1645">
        <f t="shared" si="25"/>
        <v>0</v>
      </c>
    </row>
    <row r="47" spans="1:14">
      <c r="A47" s="175" t="s">
        <v>217</v>
      </c>
      <c r="B47" s="172" t="s">
        <v>218</v>
      </c>
      <c r="C47" s="1619">
        <v>0</v>
      </c>
      <c r="D47" s="1620">
        <v>0</v>
      </c>
      <c r="E47" s="1620">
        <v>0</v>
      </c>
      <c r="F47" s="1620">
        <v>0</v>
      </c>
      <c r="G47" s="1620">
        <v>0</v>
      </c>
      <c r="H47" s="1620">
        <v>0</v>
      </c>
      <c r="I47" s="1620">
        <v>0</v>
      </c>
      <c r="J47" s="1620">
        <v>0</v>
      </c>
      <c r="K47" s="1621">
        <v>0</v>
      </c>
      <c r="L47" s="1645">
        <f t="shared" si="23"/>
        <v>0</v>
      </c>
      <c r="M47" s="1621">
        <v>0</v>
      </c>
      <c r="N47" s="1645">
        <f t="shared" si="25"/>
        <v>0</v>
      </c>
    </row>
    <row r="48" spans="1:14" ht="13.5" thickBot="1">
      <c r="A48" s="176" t="s">
        <v>219</v>
      </c>
      <c r="B48" s="174" t="s">
        <v>220</v>
      </c>
      <c r="C48" s="1629">
        <v>0</v>
      </c>
      <c r="D48" s="1630">
        <v>0</v>
      </c>
      <c r="E48" s="1630">
        <v>0</v>
      </c>
      <c r="F48" s="1630">
        <v>0</v>
      </c>
      <c r="G48" s="1630">
        <v>0</v>
      </c>
      <c r="H48" s="1630">
        <v>0</v>
      </c>
      <c r="I48" s="1630">
        <v>0</v>
      </c>
      <c r="J48" s="1630">
        <v>0</v>
      </c>
      <c r="K48" s="1631">
        <v>0</v>
      </c>
      <c r="L48" s="1647">
        <f t="shared" si="23"/>
        <v>0</v>
      </c>
      <c r="M48" s="1631">
        <v>0</v>
      </c>
      <c r="N48" s="1647">
        <f t="shared" si="25"/>
        <v>0</v>
      </c>
    </row>
    <row r="49" spans="1:14" ht="13.5" thickBot="1">
      <c r="A49" s="169"/>
      <c r="B49" s="1649" t="s">
        <v>966</v>
      </c>
      <c r="C49" s="1622">
        <f t="shared" ref="C49:K49" si="26">SUM(C45:C48)</f>
        <v>0</v>
      </c>
      <c r="D49" s="1623">
        <f t="shared" si="26"/>
        <v>0</v>
      </c>
      <c r="E49" s="1623">
        <f t="shared" si="26"/>
        <v>0</v>
      </c>
      <c r="F49" s="1623">
        <f t="shared" si="26"/>
        <v>0</v>
      </c>
      <c r="G49" s="1623">
        <f t="shared" si="26"/>
        <v>0</v>
      </c>
      <c r="H49" s="1623">
        <f t="shared" si="26"/>
        <v>0</v>
      </c>
      <c r="I49" s="1623">
        <f t="shared" si="26"/>
        <v>0</v>
      </c>
      <c r="J49" s="1623">
        <f t="shared" si="26"/>
        <v>0</v>
      </c>
      <c r="K49" s="1624">
        <f t="shared" si="26"/>
        <v>0</v>
      </c>
      <c r="L49" s="1625">
        <f t="shared" si="23"/>
        <v>0</v>
      </c>
      <c r="M49" s="1624">
        <f>SUM(M45:M48)</f>
        <v>0</v>
      </c>
      <c r="N49" s="1625">
        <f t="shared" si="25"/>
        <v>0</v>
      </c>
    </row>
    <row r="50" spans="1:14">
      <c r="A50" s="170"/>
      <c r="B50" s="1579" t="s">
        <v>967</v>
      </c>
      <c r="C50" s="1626"/>
      <c r="D50" s="1627"/>
      <c r="E50" s="1627"/>
      <c r="F50" s="1627"/>
      <c r="G50" s="1627"/>
      <c r="H50" s="1627"/>
      <c r="I50" s="1627"/>
      <c r="J50" s="1627"/>
      <c r="K50" s="1628"/>
      <c r="L50" s="1646">
        <f t="shared" si="23"/>
        <v>0</v>
      </c>
      <c r="M50" s="1628"/>
      <c r="N50" s="1646"/>
    </row>
    <row r="51" spans="1:14">
      <c r="A51" s="141" t="s">
        <v>223</v>
      </c>
      <c r="B51" s="172" t="s">
        <v>224</v>
      </c>
      <c r="C51" s="1619">
        <v>0</v>
      </c>
      <c r="D51" s="1620">
        <v>0</v>
      </c>
      <c r="E51" s="1620">
        <v>0</v>
      </c>
      <c r="F51" s="1620">
        <v>0</v>
      </c>
      <c r="G51" s="1620">
        <v>0</v>
      </c>
      <c r="H51" s="1620">
        <v>0</v>
      </c>
      <c r="I51" s="1620">
        <v>0</v>
      </c>
      <c r="J51" s="1620">
        <v>0</v>
      </c>
      <c r="K51" s="1621">
        <v>0</v>
      </c>
      <c r="L51" s="1645">
        <f t="shared" si="23"/>
        <v>0</v>
      </c>
      <c r="M51" s="1621">
        <v>0</v>
      </c>
      <c r="N51" s="1645">
        <f t="shared" ref="N51:N63" si="27">L51+M51</f>
        <v>0</v>
      </c>
    </row>
    <row r="52" spans="1:14">
      <c r="A52" s="141" t="s">
        <v>225</v>
      </c>
      <c r="B52" s="172" t="s">
        <v>226</v>
      </c>
      <c r="C52" s="1619">
        <v>0</v>
      </c>
      <c r="D52" s="1620">
        <v>0</v>
      </c>
      <c r="E52" s="1620">
        <v>0</v>
      </c>
      <c r="F52" s="1620">
        <v>0</v>
      </c>
      <c r="G52" s="1620">
        <v>0</v>
      </c>
      <c r="H52" s="1620">
        <v>0</v>
      </c>
      <c r="I52" s="1620">
        <v>0</v>
      </c>
      <c r="J52" s="1620">
        <v>0</v>
      </c>
      <c r="K52" s="1621">
        <v>0</v>
      </c>
      <c r="L52" s="1645">
        <f t="shared" si="23"/>
        <v>0</v>
      </c>
      <c r="M52" s="1621">
        <v>0</v>
      </c>
      <c r="N52" s="1645">
        <f t="shared" si="27"/>
        <v>0</v>
      </c>
    </row>
    <row r="53" spans="1:14">
      <c r="A53" s="141" t="s">
        <v>227</v>
      </c>
      <c r="B53" s="172" t="s">
        <v>423</v>
      </c>
      <c r="C53" s="1619">
        <v>0</v>
      </c>
      <c r="D53" s="1620">
        <v>0</v>
      </c>
      <c r="E53" s="1620">
        <v>0</v>
      </c>
      <c r="F53" s="1620">
        <v>0</v>
      </c>
      <c r="G53" s="1620">
        <v>0</v>
      </c>
      <c r="H53" s="1620">
        <v>0</v>
      </c>
      <c r="I53" s="1620">
        <v>0</v>
      </c>
      <c r="J53" s="1620">
        <v>0</v>
      </c>
      <c r="K53" s="1621">
        <v>0</v>
      </c>
      <c r="L53" s="1645">
        <f t="shared" si="23"/>
        <v>0</v>
      </c>
      <c r="M53" s="1621">
        <v>0</v>
      </c>
      <c r="N53" s="1645">
        <f t="shared" si="27"/>
        <v>0</v>
      </c>
    </row>
    <row r="54" spans="1:14">
      <c r="A54" s="141" t="s">
        <v>229</v>
      </c>
      <c r="B54" s="172" t="s">
        <v>230</v>
      </c>
      <c r="C54" s="1619">
        <v>0</v>
      </c>
      <c r="D54" s="1620">
        <v>0</v>
      </c>
      <c r="E54" s="1620">
        <v>0</v>
      </c>
      <c r="F54" s="1620">
        <v>0</v>
      </c>
      <c r="G54" s="1620">
        <v>0</v>
      </c>
      <c r="H54" s="1620">
        <v>0</v>
      </c>
      <c r="I54" s="1620">
        <v>0</v>
      </c>
      <c r="J54" s="1620">
        <v>0</v>
      </c>
      <c r="K54" s="1621">
        <v>0</v>
      </c>
      <c r="L54" s="1645">
        <f t="shared" si="23"/>
        <v>0</v>
      </c>
      <c r="M54" s="1621">
        <v>0</v>
      </c>
      <c r="N54" s="1645">
        <f t="shared" si="27"/>
        <v>0</v>
      </c>
    </row>
    <row r="55" spans="1:14">
      <c r="A55" s="141" t="s">
        <v>231</v>
      </c>
      <c r="B55" s="172" t="s">
        <v>968</v>
      </c>
      <c r="C55" s="1619">
        <v>0</v>
      </c>
      <c r="D55" s="1620">
        <v>0</v>
      </c>
      <c r="E55" s="1620">
        <v>0</v>
      </c>
      <c r="F55" s="1620">
        <v>0</v>
      </c>
      <c r="G55" s="1620">
        <v>0</v>
      </c>
      <c r="H55" s="1620">
        <v>0</v>
      </c>
      <c r="I55" s="1620">
        <v>0</v>
      </c>
      <c r="J55" s="1620">
        <v>0</v>
      </c>
      <c r="K55" s="1621">
        <v>0</v>
      </c>
      <c r="L55" s="1645">
        <f t="shared" si="23"/>
        <v>0</v>
      </c>
      <c r="M55" s="1621">
        <v>0</v>
      </c>
      <c r="N55" s="1645">
        <f t="shared" si="27"/>
        <v>0</v>
      </c>
    </row>
    <row r="56" spans="1:14">
      <c r="A56" s="141" t="s">
        <v>233</v>
      </c>
      <c r="B56" s="172" t="s">
        <v>234</v>
      </c>
      <c r="C56" s="1619">
        <v>0</v>
      </c>
      <c r="D56" s="1620">
        <v>0</v>
      </c>
      <c r="E56" s="1620">
        <v>0</v>
      </c>
      <c r="F56" s="1620">
        <v>0</v>
      </c>
      <c r="G56" s="1620">
        <v>0</v>
      </c>
      <c r="H56" s="1620">
        <v>0</v>
      </c>
      <c r="I56" s="1620">
        <v>0</v>
      </c>
      <c r="J56" s="1620">
        <v>0</v>
      </c>
      <c r="K56" s="1621">
        <v>0</v>
      </c>
      <c r="L56" s="1645">
        <f t="shared" si="23"/>
        <v>0</v>
      </c>
      <c r="M56" s="1621">
        <v>0</v>
      </c>
      <c r="N56" s="1645">
        <f t="shared" si="27"/>
        <v>0</v>
      </c>
    </row>
    <row r="57" spans="1:14">
      <c r="A57" s="141" t="s">
        <v>235</v>
      </c>
      <c r="B57" s="172" t="s">
        <v>236</v>
      </c>
      <c r="C57" s="1619">
        <v>0</v>
      </c>
      <c r="D57" s="1620">
        <v>0</v>
      </c>
      <c r="E57" s="1620">
        <v>0</v>
      </c>
      <c r="F57" s="1620">
        <v>0</v>
      </c>
      <c r="G57" s="1620">
        <v>0</v>
      </c>
      <c r="H57" s="1620">
        <v>0</v>
      </c>
      <c r="I57" s="1620">
        <v>0</v>
      </c>
      <c r="J57" s="1620">
        <v>0</v>
      </c>
      <c r="K57" s="1621">
        <v>0</v>
      </c>
      <c r="L57" s="1645">
        <f t="shared" si="23"/>
        <v>0</v>
      </c>
      <c r="M57" s="1621">
        <v>0</v>
      </c>
      <c r="N57" s="1645">
        <f t="shared" si="27"/>
        <v>0</v>
      </c>
    </row>
    <row r="58" spans="1:14">
      <c r="A58" s="141" t="s">
        <v>237</v>
      </c>
      <c r="B58" s="172" t="s">
        <v>238</v>
      </c>
      <c r="C58" s="1619">
        <v>0</v>
      </c>
      <c r="D58" s="1620">
        <v>0</v>
      </c>
      <c r="E58" s="1620">
        <v>0</v>
      </c>
      <c r="F58" s="1620">
        <v>0</v>
      </c>
      <c r="G58" s="1620">
        <v>0</v>
      </c>
      <c r="H58" s="1620">
        <v>0</v>
      </c>
      <c r="I58" s="1620">
        <v>0</v>
      </c>
      <c r="J58" s="1620">
        <v>0</v>
      </c>
      <c r="K58" s="1621">
        <v>0</v>
      </c>
      <c r="L58" s="1645">
        <f t="shared" si="23"/>
        <v>0</v>
      </c>
      <c r="M58" s="1621">
        <v>0</v>
      </c>
      <c r="N58" s="1645">
        <f t="shared" si="27"/>
        <v>0</v>
      </c>
    </row>
    <row r="59" spans="1:14">
      <c r="A59" s="141" t="s">
        <v>239</v>
      </c>
      <c r="B59" s="172" t="s">
        <v>240</v>
      </c>
      <c r="C59" s="1619">
        <v>0</v>
      </c>
      <c r="D59" s="1620">
        <v>0</v>
      </c>
      <c r="E59" s="1620">
        <v>0</v>
      </c>
      <c r="F59" s="1620">
        <v>0</v>
      </c>
      <c r="G59" s="1620">
        <v>0</v>
      </c>
      <c r="H59" s="1620">
        <v>0</v>
      </c>
      <c r="I59" s="1620">
        <v>0</v>
      </c>
      <c r="J59" s="1620">
        <v>0</v>
      </c>
      <c r="K59" s="1621">
        <v>0</v>
      </c>
      <c r="L59" s="1645">
        <f t="shared" si="23"/>
        <v>0</v>
      </c>
      <c r="M59" s="1621">
        <v>0</v>
      </c>
      <c r="N59" s="1645">
        <f t="shared" si="27"/>
        <v>0</v>
      </c>
    </row>
    <row r="60" spans="1:14">
      <c r="A60" s="173" t="s">
        <v>241</v>
      </c>
      <c r="B60" s="174" t="s">
        <v>242</v>
      </c>
      <c r="C60" s="1619">
        <v>0</v>
      </c>
      <c r="D60" s="1620">
        <v>0</v>
      </c>
      <c r="E60" s="1620">
        <v>0</v>
      </c>
      <c r="F60" s="1620">
        <v>0</v>
      </c>
      <c r="G60" s="1620">
        <v>0</v>
      </c>
      <c r="H60" s="1620">
        <v>0</v>
      </c>
      <c r="I60" s="1620">
        <v>0</v>
      </c>
      <c r="J60" s="1620">
        <v>0</v>
      </c>
      <c r="K60" s="1621">
        <v>0</v>
      </c>
      <c r="L60" s="1645">
        <f t="shared" si="23"/>
        <v>0</v>
      </c>
      <c r="M60" s="1621">
        <v>0</v>
      </c>
      <c r="N60" s="1645">
        <f t="shared" si="27"/>
        <v>0</v>
      </c>
    </row>
    <row r="61" spans="1:14" ht="13.5" thickBot="1">
      <c r="A61" s="173" t="s">
        <v>247</v>
      </c>
      <c r="B61" s="174" t="s">
        <v>222</v>
      </c>
      <c r="C61" s="1629">
        <v>0</v>
      </c>
      <c r="D61" s="1632">
        <v>0</v>
      </c>
      <c r="E61" s="1632">
        <v>0</v>
      </c>
      <c r="F61" s="1632">
        <v>0</v>
      </c>
      <c r="G61" s="1632">
        <v>0</v>
      </c>
      <c r="H61" s="1632">
        <v>0</v>
      </c>
      <c r="I61" s="1632">
        <v>0</v>
      </c>
      <c r="J61" s="1632">
        <v>0</v>
      </c>
      <c r="K61" s="1633">
        <v>0</v>
      </c>
      <c r="L61" s="1648">
        <f t="shared" si="23"/>
        <v>0</v>
      </c>
      <c r="M61" s="1633">
        <v>0</v>
      </c>
      <c r="N61" s="1648">
        <f t="shared" si="27"/>
        <v>0</v>
      </c>
    </row>
    <row r="62" spans="1:14">
      <c r="A62" s="177"/>
      <c r="B62" s="1650" t="s">
        <v>981</v>
      </c>
      <c r="C62" s="1634">
        <f>SUM(C51:C61)</f>
        <v>0</v>
      </c>
      <c r="D62" s="1635">
        <f>SUM(D51:D61)</f>
        <v>0</v>
      </c>
      <c r="E62" s="1635">
        <f t="shared" ref="E62:M62" si="28">SUM(E51:E61)</f>
        <v>0</v>
      </c>
      <c r="F62" s="1635">
        <f t="shared" si="28"/>
        <v>0</v>
      </c>
      <c r="G62" s="1635">
        <f t="shared" si="28"/>
        <v>0</v>
      </c>
      <c r="H62" s="1635">
        <f t="shared" si="28"/>
        <v>0</v>
      </c>
      <c r="I62" s="1635">
        <f t="shared" si="28"/>
        <v>0</v>
      </c>
      <c r="J62" s="1635">
        <f t="shared" si="28"/>
        <v>0</v>
      </c>
      <c r="K62" s="1636">
        <f t="shared" si="28"/>
        <v>0</v>
      </c>
      <c r="L62" s="1637">
        <f t="shared" si="23"/>
        <v>0</v>
      </c>
      <c r="M62" s="1636">
        <f t="shared" si="28"/>
        <v>0</v>
      </c>
      <c r="N62" s="1637">
        <f t="shared" si="27"/>
        <v>0</v>
      </c>
    </row>
    <row r="63" spans="1:14" ht="13.5" thickBot="1">
      <c r="A63" s="178"/>
      <c r="B63" s="1651" t="s">
        <v>982</v>
      </c>
      <c r="C63" s="1638">
        <f t="shared" ref="C63:K63" si="29">C43+C49+C62</f>
        <v>0</v>
      </c>
      <c r="D63" s="1639">
        <f t="shared" si="29"/>
        <v>0</v>
      </c>
      <c r="E63" s="1639">
        <f t="shared" si="29"/>
        <v>0</v>
      </c>
      <c r="F63" s="1639">
        <f t="shared" si="29"/>
        <v>0</v>
      </c>
      <c r="G63" s="1639">
        <f t="shared" si="29"/>
        <v>0</v>
      </c>
      <c r="H63" s="1639">
        <f t="shared" si="29"/>
        <v>0</v>
      </c>
      <c r="I63" s="1639">
        <f t="shared" si="29"/>
        <v>0</v>
      </c>
      <c r="J63" s="1639">
        <f t="shared" si="29"/>
        <v>0</v>
      </c>
      <c r="K63" s="1640">
        <f t="shared" si="29"/>
        <v>0</v>
      </c>
      <c r="L63" s="1641">
        <f t="shared" si="23"/>
        <v>0</v>
      </c>
      <c r="M63" s="1640">
        <f>M43+M49+M62</f>
        <v>0</v>
      </c>
      <c r="N63" s="1641">
        <f t="shared" si="27"/>
        <v>0</v>
      </c>
    </row>
    <row r="64" spans="1:14" ht="13.5" thickBot="1">
      <c r="A64" s="3082" t="s">
        <v>957</v>
      </c>
      <c r="B64" s="3083"/>
      <c r="C64" s="3083"/>
      <c r="D64" s="3083"/>
      <c r="E64" s="3083"/>
      <c r="F64" s="3083"/>
      <c r="G64" s="3083"/>
      <c r="H64" s="3083"/>
      <c r="I64" s="3083"/>
      <c r="J64" s="3083"/>
      <c r="K64" s="3083"/>
      <c r="L64" s="3083"/>
      <c r="M64" s="3083"/>
      <c r="N64" s="3084"/>
    </row>
    <row r="65" spans="1:14" ht="26.45" thickBot="1">
      <c r="A65" s="1043" t="s">
        <v>959</v>
      </c>
      <c r="B65" s="1044" t="s">
        <v>627</v>
      </c>
      <c r="C65" s="1045" t="s">
        <v>841</v>
      </c>
      <c r="D65" s="1046" t="s">
        <v>842</v>
      </c>
      <c r="E65" s="1046" t="s">
        <v>843</v>
      </c>
      <c r="F65" s="1047" t="s">
        <v>844</v>
      </c>
      <c r="G65" s="1046" t="s">
        <v>845</v>
      </c>
      <c r="H65" s="1046" t="s">
        <v>846</v>
      </c>
      <c r="I65" s="1048" t="s">
        <v>847</v>
      </c>
      <c r="J65" s="736" t="s">
        <v>848</v>
      </c>
      <c r="K65" s="737" t="s">
        <v>976</v>
      </c>
      <c r="L65" s="1028" t="s">
        <v>977</v>
      </c>
      <c r="M65" s="1049" t="s">
        <v>851</v>
      </c>
      <c r="N65" s="1028" t="s">
        <v>852</v>
      </c>
    </row>
    <row r="66" spans="1:14">
      <c r="A66" s="170"/>
      <c r="B66" s="1579" t="s">
        <v>963</v>
      </c>
      <c r="C66" s="1616"/>
      <c r="D66" s="1617"/>
      <c r="E66" s="1617"/>
      <c r="F66" s="1617"/>
      <c r="G66" s="1617"/>
      <c r="H66" s="1617"/>
      <c r="I66" s="1617"/>
      <c r="J66" s="1617"/>
      <c r="K66" s="1618"/>
      <c r="L66" s="1644"/>
      <c r="M66" s="1618"/>
      <c r="N66" s="1644"/>
    </row>
    <row r="67" spans="1:14" ht="13.5" thickBot="1">
      <c r="A67" s="141" t="s">
        <v>209</v>
      </c>
      <c r="B67" s="172" t="s">
        <v>210</v>
      </c>
      <c r="C67" s="1619">
        <v>0</v>
      </c>
      <c r="D67" s="1620">
        <v>0</v>
      </c>
      <c r="E67" s="1620">
        <v>0</v>
      </c>
      <c r="F67" s="1620">
        <v>0</v>
      </c>
      <c r="G67" s="1620">
        <v>0</v>
      </c>
      <c r="H67" s="1620">
        <v>0</v>
      </c>
      <c r="I67" s="1620">
        <v>0</v>
      </c>
      <c r="J67" s="1620">
        <v>0</v>
      </c>
      <c r="K67" s="1621">
        <v>0</v>
      </c>
      <c r="L67" s="1645">
        <f>SUM(C67:K67)</f>
        <v>0</v>
      </c>
      <c r="M67" s="1621">
        <v>0</v>
      </c>
      <c r="N67" s="1645">
        <f>L67+M67</f>
        <v>0</v>
      </c>
    </row>
    <row r="68" spans="1:14" ht="13.5" thickBot="1">
      <c r="A68" s="168"/>
      <c r="B68" s="1051" t="s">
        <v>964</v>
      </c>
      <c r="C68" s="1622">
        <f t="shared" ref="C68:K68" si="30">SUM(C67:C67)</f>
        <v>0</v>
      </c>
      <c r="D68" s="1623">
        <f t="shared" si="30"/>
        <v>0</v>
      </c>
      <c r="E68" s="1623">
        <f t="shared" si="30"/>
        <v>0</v>
      </c>
      <c r="F68" s="1623">
        <f t="shared" si="30"/>
        <v>0</v>
      </c>
      <c r="G68" s="1623">
        <f t="shared" si="30"/>
        <v>0</v>
      </c>
      <c r="H68" s="1623">
        <f t="shared" si="30"/>
        <v>0</v>
      </c>
      <c r="I68" s="1623">
        <f t="shared" si="30"/>
        <v>0</v>
      </c>
      <c r="J68" s="1623">
        <f t="shared" si="30"/>
        <v>0</v>
      </c>
      <c r="K68" s="1624">
        <f t="shared" si="30"/>
        <v>0</v>
      </c>
      <c r="L68" s="1625">
        <f t="shared" ref="L68:L88" si="31">SUM(C68:K68)</f>
        <v>0</v>
      </c>
      <c r="M68" s="1624">
        <f>SUM(M67:M67)</f>
        <v>0</v>
      </c>
      <c r="N68" s="1625">
        <f t="shared" ref="N68" si="32">L68+M68</f>
        <v>0</v>
      </c>
    </row>
    <row r="69" spans="1:14">
      <c r="A69" s="170"/>
      <c r="B69" s="171" t="s">
        <v>965</v>
      </c>
      <c r="C69" s="1626"/>
      <c r="D69" s="1627"/>
      <c r="E69" s="1627"/>
      <c r="F69" s="1627"/>
      <c r="G69" s="1627"/>
      <c r="H69" s="1627"/>
      <c r="I69" s="1627"/>
      <c r="J69" s="1627"/>
      <c r="K69" s="1628"/>
      <c r="L69" s="1646">
        <f t="shared" si="31"/>
        <v>0</v>
      </c>
      <c r="M69" s="1628"/>
      <c r="N69" s="1646"/>
    </row>
    <row r="70" spans="1:14">
      <c r="A70" s="547" t="s">
        <v>213</v>
      </c>
      <c r="B70" s="172" t="s">
        <v>214</v>
      </c>
      <c r="C70" s="1619">
        <v>0</v>
      </c>
      <c r="D70" s="1620">
        <v>0</v>
      </c>
      <c r="E70" s="1620">
        <v>0</v>
      </c>
      <c r="F70" s="1620">
        <v>0</v>
      </c>
      <c r="G70" s="1620">
        <v>0</v>
      </c>
      <c r="H70" s="1620">
        <v>0</v>
      </c>
      <c r="I70" s="1620">
        <v>0</v>
      </c>
      <c r="J70" s="1620">
        <v>0</v>
      </c>
      <c r="K70" s="1621">
        <v>0</v>
      </c>
      <c r="L70" s="1645">
        <f t="shared" si="31"/>
        <v>0</v>
      </c>
      <c r="M70" s="1621">
        <v>0</v>
      </c>
      <c r="N70" s="1645">
        <f t="shared" ref="N70:N74" si="33">L70+M70</f>
        <v>0</v>
      </c>
    </row>
    <row r="71" spans="1:14">
      <c r="A71" s="175" t="s">
        <v>215</v>
      </c>
      <c r="B71" s="172" t="s">
        <v>216</v>
      </c>
      <c r="C71" s="1619">
        <v>0</v>
      </c>
      <c r="D71" s="1620">
        <v>0</v>
      </c>
      <c r="E71" s="1620">
        <v>0</v>
      </c>
      <c r="F71" s="1620">
        <v>0</v>
      </c>
      <c r="G71" s="1620">
        <v>0</v>
      </c>
      <c r="H71" s="1620">
        <v>0</v>
      </c>
      <c r="I71" s="1620">
        <v>0</v>
      </c>
      <c r="J71" s="1620">
        <v>0</v>
      </c>
      <c r="K71" s="1621">
        <v>0</v>
      </c>
      <c r="L71" s="1645">
        <f t="shared" si="31"/>
        <v>0</v>
      </c>
      <c r="M71" s="1621">
        <v>0</v>
      </c>
      <c r="N71" s="1645">
        <f t="shared" si="33"/>
        <v>0</v>
      </c>
    </row>
    <row r="72" spans="1:14">
      <c r="A72" s="175" t="s">
        <v>217</v>
      </c>
      <c r="B72" s="172" t="s">
        <v>218</v>
      </c>
      <c r="C72" s="1619">
        <v>0</v>
      </c>
      <c r="D72" s="1620">
        <v>0</v>
      </c>
      <c r="E72" s="1620">
        <v>0</v>
      </c>
      <c r="F72" s="1620">
        <v>0</v>
      </c>
      <c r="G72" s="1620">
        <v>0</v>
      </c>
      <c r="H72" s="1620">
        <v>0</v>
      </c>
      <c r="I72" s="1620">
        <v>0</v>
      </c>
      <c r="J72" s="1620">
        <v>0</v>
      </c>
      <c r="K72" s="1621">
        <v>0</v>
      </c>
      <c r="L72" s="1645">
        <f t="shared" si="31"/>
        <v>0</v>
      </c>
      <c r="M72" s="1621">
        <v>0</v>
      </c>
      <c r="N72" s="1645">
        <f t="shared" si="33"/>
        <v>0</v>
      </c>
    </row>
    <row r="73" spans="1:14" ht="13.5" thickBot="1">
      <c r="A73" s="176" t="s">
        <v>219</v>
      </c>
      <c r="B73" s="174" t="s">
        <v>220</v>
      </c>
      <c r="C73" s="1629">
        <v>0</v>
      </c>
      <c r="D73" s="1630">
        <v>0</v>
      </c>
      <c r="E73" s="1630">
        <v>0</v>
      </c>
      <c r="F73" s="1630">
        <v>0</v>
      </c>
      <c r="G73" s="1630">
        <v>0</v>
      </c>
      <c r="H73" s="1630">
        <v>0</v>
      </c>
      <c r="I73" s="1630">
        <v>0</v>
      </c>
      <c r="J73" s="1630">
        <v>0</v>
      </c>
      <c r="K73" s="1631">
        <v>0</v>
      </c>
      <c r="L73" s="1647">
        <f t="shared" si="31"/>
        <v>0</v>
      </c>
      <c r="M73" s="1631">
        <v>0</v>
      </c>
      <c r="N73" s="1647">
        <f t="shared" si="33"/>
        <v>0</v>
      </c>
    </row>
    <row r="74" spans="1:14" ht="13.5" thickBot="1">
      <c r="A74" s="169"/>
      <c r="B74" s="1649" t="s">
        <v>966</v>
      </c>
      <c r="C74" s="1622">
        <f t="shared" ref="C74:K74" si="34">SUM(C70:C73)</f>
        <v>0</v>
      </c>
      <c r="D74" s="1623">
        <f t="shared" si="34"/>
        <v>0</v>
      </c>
      <c r="E74" s="1623">
        <f t="shared" si="34"/>
        <v>0</v>
      </c>
      <c r="F74" s="1623">
        <f t="shared" si="34"/>
        <v>0</v>
      </c>
      <c r="G74" s="1623">
        <f t="shared" si="34"/>
        <v>0</v>
      </c>
      <c r="H74" s="1623">
        <f t="shared" si="34"/>
        <v>0</v>
      </c>
      <c r="I74" s="1623">
        <f t="shared" si="34"/>
        <v>0</v>
      </c>
      <c r="J74" s="1623">
        <f t="shared" si="34"/>
        <v>0</v>
      </c>
      <c r="K74" s="1624">
        <f t="shared" si="34"/>
        <v>0</v>
      </c>
      <c r="L74" s="1625">
        <f t="shared" si="31"/>
        <v>0</v>
      </c>
      <c r="M74" s="1624">
        <f>SUM(M70:M73)</f>
        <v>0</v>
      </c>
      <c r="N74" s="1625">
        <f t="shared" si="33"/>
        <v>0</v>
      </c>
    </row>
    <row r="75" spans="1:14">
      <c r="A75" s="170"/>
      <c r="B75" s="1579" t="s">
        <v>967</v>
      </c>
      <c r="C75" s="1626"/>
      <c r="D75" s="1627"/>
      <c r="E75" s="1627"/>
      <c r="F75" s="1627"/>
      <c r="G75" s="1627"/>
      <c r="H75" s="1627"/>
      <c r="I75" s="1627"/>
      <c r="J75" s="1627"/>
      <c r="K75" s="1628"/>
      <c r="L75" s="1646">
        <f t="shared" si="31"/>
        <v>0</v>
      </c>
      <c r="M75" s="1628"/>
      <c r="N75" s="1646"/>
    </row>
    <row r="76" spans="1:14">
      <c r="A76" s="141" t="s">
        <v>223</v>
      </c>
      <c r="B76" s="172" t="s">
        <v>224</v>
      </c>
      <c r="C76" s="1619">
        <v>0</v>
      </c>
      <c r="D76" s="1620">
        <v>0</v>
      </c>
      <c r="E76" s="1620">
        <v>0</v>
      </c>
      <c r="F76" s="1620">
        <v>0</v>
      </c>
      <c r="G76" s="1620">
        <v>0</v>
      </c>
      <c r="H76" s="1620">
        <v>0</v>
      </c>
      <c r="I76" s="1620">
        <v>0</v>
      </c>
      <c r="J76" s="1620">
        <v>0</v>
      </c>
      <c r="K76" s="1621">
        <v>0</v>
      </c>
      <c r="L76" s="1645">
        <f t="shared" si="31"/>
        <v>0</v>
      </c>
      <c r="M76" s="1621">
        <v>0</v>
      </c>
      <c r="N76" s="1645">
        <f t="shared" ref="N76:N88" si="35">L76+M76</f>
        <v>0</v>
      </c>
    </row>
    <row r="77" spans="1:14">
      <c r="A77" s="141" t="s">
        <v>225</v>
      </c>
      <c r="B77" s="172" t="s">
        <v>983</v>
      </c>
      <c r="C77" s="1619">
        <v>0</v>
      </c>
      <c r="D77" s="1620">
        <v>0</v>
      </c>
      <c r="E77" s="1620">
        <v>0</v>
      </c>
      <c r="F77" s="1620">
        <v>0</v>
      </c>
      <c r="G77" s="1620">
        <v>0</v>
      </c>
      <c r="H77" s="1620">
        <v>0</v>
      </c>
      <c r="I77" s="1620">
        <v>0</v>
      </c>
      <c r="J77" s="1620">
        <v>0</v>
      </c>
      <c r="K77" s="1621">
        <v>0</v>
      </c>
      <c r="L77" s="1645">
        <f t="shared" si="31"/>
        <v>0</v>
      </c>
      <c r="M77" s="1621">
        <v>0</v>
      </c>
      <c r="N77" s="1645">
        <f t="shared" si="35"/>
        <v>0</v>
      </c>
    </row>
    <row r="78" spans="1:14">
      <c r="A78" s="141" t="s">
        <v>227</v>
      </c>
      <c r="B78" s="172" t="s">
        <v>423</v>
      </c>
      <c r="C78" s="1619">
        <v>0</v>
      </c>
      <c r="D78" s="1620">
        <v>0</v>
      </c>
      <c r="E78" s="1620">
        <v>0</v>
      </c>
      <c r="F78" s="1620">
        <v>0</v>
      </c>
      <c r="G78" s="1620">
        <v>0</v>
      </c>
      <c r="H78" s="1620">
        <v>0</v>
      </c>
      <c r="I78" s="1620">
        <v>0</v>
      </c>
      <c r="J78" s="1620">
        <v>0</v>
      </c>
      <c r="K78" s="1621">
        <v>0</v>
      </c>
      <c r="L78" s="1645">
        <f t="shared" si="31"/>
        <v>0</v>
      </c>
      <c r="M78" s="1621">
        <v>0</v>
      </c>
      <c r="N78" s="1645">
        <f t="shared" si="35"/>
        <v>0</v>
      </c>
    </row>
    <row r="79" spans="1:14">
      <c r="A79" s="141" t="s">
        <v>229</v>
      </c>
      <c r="B79" s="172" t="s">
        <v>230</v>
      </c>
      <c r="C79" s="1619">
        <v>0</v>
      </c>
      <c r="D79" s="1620">
        <v>0</v>
      </c>
      <c r="E79" s="1620">
        <v>0</v>
      </c>
      <c r="F79" s="1620">
        <v>0</v>
      </c>
      <c r="G79" s="1620">
        <v>0</v>
      </c>
      <c r="H79" s="1620">
        <v>0</v>
      </c>
      <c r="I79" s="1620">
        <v>0</v>
      </c>
      <c r="J79" s="1620">
        <v>0</v>
      </c>
      <c r="K79" s="1621">
        <v>0</v>
      </c>
      <c r="L79" s="1645">
        <f t="shared" si="31"/>
        <v>0</v>
      </c>
      <c r="M79" s="1621">
        <v>0</v>
      </c>
      <c r="N79" s="1645">
        <f t="shared" si="35"/>
        <v>0</v>
      </c>
    </row>
    <row r="80" spans="1:14">
      <c r="A80" s="141" t="s">
        <v>231</v>
      </c>
      <c r="B80" s="172" t="s">
        <v>968</v>
      </c>
      <c r="C80" s="1619">
        <v>0</v>
      </c>
      <c r="D80" s="1620">
        <v>0</v>
      </c>
      <c r="E80" s="1620">
        <v>0</v>
      </c>
      <c r="F80" s="1620">
        <v>0</v>
      </c>
      <c r="G80" s="1620">
        <v>0</v>
      </c>
      <c r="H80" s="1620">
        <v>0</v>
      </c>
      <c r="I80" s="1620">
        <v>0</v>
      </c>
      <c r="J80" s="1620">
        <v>0</v>
      </c>
      <c r="K80" s="1621">
        <v>0</v>
      </c>
      <c r="L80" s="1645">
        <f t="shared" si="31"/>
        <v>0</v>
      </c>
      <c r="M80" s="1621">
        <v>0</v>
      </c>
      <c r="N80" s="1645">
        <f t="shared" si="35"/>
        <v>0</v>
      </c>
    </row>
    <row r="81" spans="1:16">
      <c r="A81" s="141" t="s">
        <v>233</v>
      </c>
      <c r="B81" s="172" t="s">
        <v>234</v>
      </c>
      <c r="C81" s="1619">
        <v>0</v>
      </c>
      <c r="D81" s="1620">
        <v>0</v>
      </c>
      <c r="E81" s="1620">
        <v>0</v>
      </c>
      <c r="F81" s="1620">
        <v>0</v>
      </c>
      <c r="G81" s="1620">
        <v>0</v>
      </c>
      <c r="H81" s="1620">
        <v>0</v>
      </c>
      <c r="I81" s="1620">
        <v>0</v>
      </c>
      <c r="J81" s="1620">
        <v>0</v>
      </c>
      <c r="K81" s="1621">
        <v>0</v>
      </c>
      <c r="L81" s="1645">
        <f t="shared" si="31"/>
        <v>0</v>
      </c>
      <c r="M81" s="1621">
        <v>0</v>
      </c>
      <c r="N81" s="1645">
        <f t="shared" si="35"/>
        <v>0</v>
      </c>
    </row>
    <row r="82" spans="1:16">
      <c r="A82" s="141" t="s">
        <v>235</v>
      </c>
      <c r="B82" s="172" t="s">
        <v>236</v>
      </c>
      <c r="C82" s="1619">
        <v>0</v>
      </c>
      <c r="D82" s="1620">
        <v>0</v>
      </c>
      <c r="E82" s="1620">
        <v>0</v>
      </c>
      <c r="F82" s="1620">
        <v>0</v>
      </c>
      <c r="G82" s="1620">
        <v>0</v>
      </c>
      <c r="H82" s="1620">
        <v>0</v>
      </c>
      <c r="I82" s="1620">
        <v>0</v>
      </c>
      <c r="J82" s="1620">
        <v>0</v>
      </c>
      <c r="K82" s="1621">
        <v>0</v>
      </c>
      <c r="L82" s="1645">
        <f t="shared" si="31"/>
        <v>0</v>
      </c>
      <c r="M82" s="1621">
        <v>0</v>
      </c>
      <c r="N82" s="1645">
        <f t="shared" si="35"/>
        <v>0</v>
      </c>
    </row>
    <row r="83" spans="1:16">
      <c r="A83" s="141" t="s">
        <v>237</v>
      </c>
      <c r="B83" s="172" t="s">
        <v>238</v>
      </c>
      <c r="C83" s="1619">
        <v>0</v>
      </c>
      <c r="D83" s="1620">
        <v>0</v>
      </c>
      <c r="E83" s="1620">
        <v>0</v>
      </c>
      <c r="F83" s="1620">
        <v>0</v>
      </c>
      <c r="G83" s="1620">
        <v>0</v>
      </c>
      <c r="H83" s="1620">
        <v>0</v>
      </c>
      <c r="I83" s="1620">
        <v>0</v>
      </c>
      <c r="J83" s="1620">
        <v>0</v>
      </c>
      <c r="K83" s="1621">
        <v>0</v>
      </c>
      <c r="L83" s="1645">
        <f t="shared" si="31"/>
        <v>0</v>
      </c>
      <c r="M83" s="1621">
        <v>0</v>
      </c>
      <c r="N83" s="1645">
        <f t="shared" si="35"/>
        <v>0</v>
      </c>
    </row>
    <row r="84" spans="1:16">
      <c r="A84" s="141" t="s">
        <v>239</v>
      </c>
      <c r="B84" s="172" t="s">
        <v>240</v>
      </c>
      <c r="C84" s="1619">
        <v>0</v>
      </c>
      <c r="D84" s="1620">
        <v>0</v>
      </c>
      <c r="E84" s="1620">
        <v>0</v>
      </c>
      <c r="F84" s="1620">
        <v>0</v>
      </c>
      <c r="G84" s="1620">
        <v>0</v>
      </c>
      <c r="H84" s="1620">
        <v>0</v>
      </c>
      <c r="I84" s="1620">
        <v>0</v>
      </c>
      <c r="J84" s="1620">
        <v>0</v>
      </c>
      <c r="K84" s="1621">
        <v>0</v>
      </c>
      <c r="L84" s="1645">
        <f t="shared" si="31"/>
        <v>0</v>
      </c>
      <c r="M84" s="1621">
        <v>0</v>
      </c>
      <c r="N84" s="1645">
        <f t="shared" si="35"/>
        <v>0</v>
      </c>
    </row>
    <row r="85" spans="1:16">
      <c r="A85" s="173" t="s">
        <v>241</v>
      </c>
      <c r="B85" s="174" t="s">
        <v>242</v>
      </c>
      <c r="C85" s="1619">
        <v>0</v>
      </c>
      <c r="D85" s="1620">
        <v>0</v>
      </c>
      <c r="E85" s="1620">
        <v>0</v>
      </c>
      <c r="F85" s="1620">
        <v>0</v>
      </c>
      <c r="G85" s="1620">
        <v>0</v>
      </c>
      <c r="H85" s="1620">
        <v>0</v>
      </c>
      <c r="I85" s="1620">
        <v>0</v>
      </c>
      <c r="J85" s="1620">
        <v>0</v>
      </c>
      <c r="K85" s="1621">
        <v>0</v>
      </c>
      <c r="L85" s="1645">
        <f t="shared" si="31"/>
        <v>0</v>
      </c>
      <c r="M85" s="1621">
        <v>0</v>
      </c>
      <c r="N85" s="1645">
        <f t="shared" si="35"/>
        <v>0</v>
      </c>
    </row>
    <row r="86" spans="1:16" ht="13.5" thickBot="1">
      <c r="A86" s="173" t="s">
        <v>247</v>
      </c>
      <c r="B86" s="174" t="s">
        <v>222</v>
      </c>
      <c r="C86" s="1629">
        <v>0</v>
      </c>
      <c r="D86" s="1632">
        <v>0</v>
      </c>
      <c r="E86" s="1632">
        <v>0</v>
      </c>
      <c r="F86" s="1632">
        <v>0</v>
      </c>
      <c r="G86" s="1632">
        <v>0</v>
      </c>
      <c r="H86" s="1632">
        <v>0</v>
      </c>
      <c r="I86" s="1632">
        <v>0</v>
      </c>
      <c r="J86" s="1632">
        <v>0</v>
      </c>
      <c r="K86" s="1633">
        <v>0</v>
      </c>
      <c r="L86" s="1648">
        <f t="shared" si="31"/>
        <v>0</v>
      </c>
      <c r="M86" s="1633">
        <v>0</v>
      </c>
      <c r="N86" s="1648">
        <f t="shared" si="35"/>
        <v>0</v>
      </c>
    </row>
    <row r="87" spans="1:16">
      <c r="A87" s="177"/>
      <c r="B87" s="1650" t="s">
        <v>981</v>
      </c>
      <c r="C87" s="1634">
        <f>SUM(C76:C86)</f>
        <v>0</v>
      </c>
      <c r="D87" s="1635">
        <f>SUM(D76:D86)</f>
        <v>0</v>
      </c>
      <c r="E87" s="1635">
        <f t="shared" ref="E87" si="36">SUM(E76:E86)</f>
        <v>0</v>
      </c>
      <c r="F87" s="1635">
        <f t="shared" ref="F87" si="37">SUM(F76:F86)</f>
        <v>0</v>
      </c>
      <c r="G87" s="1635">
        <f t="shared" ref="G87" si="38">SUM(G76:G86)</f>
        <v>0</v>
      </c>
      <c r="H87" s="1635">
        <f t="shared" ref="H87" si="39">SUM(H76:H86)</f>
        <v>0</v>
      </c>
      <c r="I87" s="1635">
        <f t="shared" ref="I87" si="40">SUM(I76:I86)</f>
        <v>0</v>
      </c>
      <c r="J87" s="1635">
        <f t="shared" ref="J87" si="41">SUM(J76:J86)</f>
        <v>0</v>
      </c>
      <c r="K87" s="1636">
        <f t="shared" ref="K87" si="42">SUM(K76:K86)</f>
        <v>0</v>
      </c>
      <c r="L87" s="1637">
        <f t="shared" si="31"/>
        <v>0</v>
      </c>
      <c r="M87" s="1636">
        <f t="shared" ref="M87" si="43">SUM(M76:M86)</f>
        <v>0</v>
      </c>
      <c r="N87" s="1637">
        <f t="shared" si="35"/>
        <v>0</v>
      </c>
    </row>
    <row r="88" spans="1:16" ht="13.5" thickBot="1">
      <c r="A88" s="178"/>
      <c r="B88" s="1651" t="s">
        <v>984</v>
      </c>
      <c r="C88" s="1638">
        <f t="shared" ref="C88:K88" si="44">C68+C74+C87</f>
        <v>0</v>
      </c>
      <c r="D88" s="1639">
        <f t="shared" si="44"/>
        <v>0</v>
      </c>
      <c r="E88" s="1639">
        <f t="shared" si="44"/>
        <v>0</v>
      </c>
      <c r="F88" s="1639">
        <f t="shared" si="44"/>
        <v>0</v>
      </c>
      <c r="G88" s="1639">
        <f t="shared" si="44"/>
        <v>0</v>
      </c>
      <c r="H88" s="1639">
        <f t="shared" si="44"/>
        <v>0</v>
      </c>
      <c r="I88" s="1639">
        <f t="shared" si="44"/>
        <v>0</v>
      </c>
      <c r="J88" s="1639">
        <f t="shared" si="44"/>
        <v>0</v>
      </c>
      <c r="K88" s="1640">
        <f t="shared" si="44"/>
        <v>0</v>
      </c>
      <c r="L88" s="1641">
        <f t="shared" si="31"/>
        <v>0</v>
      </c>
      <c r="M88" s="1640">
        <f>M68+M74+M87</f>
        <v>0</v>
      </c>
      <c r="N88" s="1641">
        <f t="shared" si="35"/>
        <v>0</v>
      </c>
    </row>
    <row r="89" spans="1:16" ht="15" thickBot="1">
      <c r="A89" s="3082" t="s">
        <v>985</v>
      </c>
      <c r="B89" s="3083"/>
      <c r="C89" s="3083"/>
      <c r="D89" s="3083"/>
      <c r="E89" s="3083"/>
      <c r="F89" s="3083"/>
      <c r="G89" s="3083"/>
      <c r="H89" s="3083"/>
      <c r="I89" s="3083"/>
      <c r="J89" s="3083"/>
      <c r="K89" s="3083"/>
      <c r="L89" s="3083"/>
      <c r="M89" s="3083"/>
      <c r="N89" s="3084"/>
      <c r="O89"/>
    </row>
    <row r="90" spans="1:16" ht="26.45" thickBot="1">
      <c r="A90" s="1050" t="s">
        <v>959</v>
      </c>
      <c r="B90" s="1044" t="s">
        <v>627</v>
      </c>
      <c r="C90" s="1045" t="s">
        <v>841</v>
      </c>
      <c r="D90" s="1046" t="s">
        <v>842</v>
      </c>
      <c r="E90" s="1046" t="s">
        <v>843</v>
      </c>
      <c r="F90" s="1047" t="s">
        <v>844</v>
      </c>
      <c r="G90" s="1046" t="s">
        <v>845</v>
      </c>
      <c r="H90" s="1046" t="s">
        <v>846</v>
      </c>
      <c r="I90" s="1048" t="s">
        <v>847</v>
      </c>
      <c r="J90" s="736" t="s">
        <v>848</v>
      </c>
      <c r="K90" s="737" t="s">
        <v>976</v>
      </c>
      <c r="L90" s="1028" t="s">
        <v>977</v>
      </c>
      <c r="M90" s="1049" t="s">
        <v>851</v>
      </c>
      <c r="N90" s="1028" t="s">
        <v>852</v>
      </c>
      <c r="O90" s="2991" t="s">
        <v>986</v>
      </c>
    </row>
    <row r="91" spans="1:16" ht="13.5" thickBot="1">
      <c r="A91" s="168"/>
      <c r="B91" s="1051" t="s">
        <v>971</v>
      </c>
      <c r="C91" s="1622">
        <f t="shared" ref="C91:K91" si="45">C21+C37+C63+C88</f>
        <v>0</v>
      </c>
      <c r="D91" s="1623">
        <f t="shared" si="45"/>
        <v>0</v>
      </c>
      <c r="E91" s="1623">
        <f t="shared" si="45"/>
        <v>0</v>
      </c>
      <c r="F91" s="1623">
        <f t="shared" si="45"/>
        <v>0</v>
      </c>
      <c r="G91" s="1623">
        <f t="shared" si="45"/>
        <v>0</v>
      </c>
      <c r="H91" s="1623">
        <f t="shared" si="45"/>
        <v>0</v>
      </c>
      <c r="I91" s="1623">
        <f t="shared" si="45"/>
        <v>0</v>
      </c>
      <c r="J91" s="1623">
        <f t="shared" si="45"/>
        <v>0</v>
      </c>
      <c r="K91" s="1624">
        <f t="shared" si="45"/>
        <v>0</v>
      </c>
      <c r="L91" s="1625">
        <f>SUM(C91:K91)</f>
        <v>0</v>
      </c>
      <c r="M91" s="1624">
        <f>M21+M37+M63+M88</f>
        <v>0</v>
      </c>
      <c r="N91" s="1625">
        <f t="shared" ref="N91:N92" si="46">L91+M91</f>
        <v>0</v>
      </c>
      <c r="O91" s="2989"/>
    </row>
    <row r="92" spans="1:16" ht="15.6" thickBot="1">
      <c r="A92" s="141" t="s">
        <v>972</v>
      </c>
      <c r="B92" s="1052" t="s">
        <v>987</v>
      </c>
      <c r="C92" s="1619">
        <v>0</v>
      </c>
      <c r="D92" s="1620">
        <v>0</v>
      </c>
      <c r="E92" s="1620">
        <v>0</v>
      </c>
      <c r="F92" s="1620">
        <v>0</v>
      </c>
      <c r="G92" s="1620">
        <v>0</v>
      </c>
      <c r="H92" s="1620">
        <v>0</v>
      </c>
      <c r="I92" s="1620">
        <v>0</v>
      </c>
      <c r="J92" s="1620">
        <v>0</v>
      </c>
      <c r="K92" s="1621">
        <v>0</v>
      </c>
      <c r="L92" s="2774">
        <f t="shared" ref="L92" si="47">SUM(C92:K92)</f>
        <v>0</v>
      </c>
      <c r="M92" s="1621">
        <v>0</v>
      </c>
      <c r="N92" s="2774">
        <f t="shared" si="46"/>
        <v>0</v>
      </c>
      <c r="O92" s="2990"/>
    </row>
    <row r="93" spans="1:16" ht="13.5" thickBot="1">
      <c r="A93" s="168"/>
      <c r="B93" s="1051" t="s">
        <v>973</v>
      </c>
      <c r="C93" s="1622">
        <f t="shared" ref="C93:N93" si="48">SUM(C91:C92)</f>
        <v>0</v>
      </c>
      <c r="D93" s="1623">
        <f t="shared" si="48"/>
        <v>0</v>
      </c>
      <c r="E93" s="1623">
        <f t="shared" si="48"/>
        <v>0</v>
      </c>
      <c r="F93" s="1623">
        <f t="shared" si="48"/>
        <v>0</v>
      </c>
      <c r="G93" s="1623">
        <f t="shared" si="48"/>
        <v>0</v>
      </c>
      <c r="H93" s="1623">
        <f t="shared" si="48"/>
        <v>0</v>
      </c>
      <c r="I93" s="1623">
        <f t="shared" si="48"/>
        <v>0</v>
      </c>
      <c r="J93" s="1623">
        <f t="shared" si="48"/>
        <v>0</v>
      </c>
      <c r="K93" s="1624">
        <f t="shared" si="48"/>
        <v>0</v>
      </c>
      <c r="L93" s="1625">
        <f t="shared" si="48"/>
        <v>0</v>
      </c>
      <c r="M93" s="1624">
        <f t="shared" si="48"/>
        <v>0</v>
      </c>
      <c r="N93" s="1625">
        <f t="shared" si="48"/>
        <v>0</v>
      </c>
      <c r="O93" s="2989">
        <f>'Sub-Cap &amp; Block Schedule'!C55+'Sub-Cap &amp; Block Schedule'!E55</f>
        <v>0</v>
      </c>
      <c r="P93" s="537" t="str">
        <f>IF(OR(N93=0,O93=0),"",IF(ROUND(N93,0)&lt;&gt;ROUND(O93,0),"Sub-Cap &amp; Block Detail does not match the Sub-Cap &amp; Block Schedule. Correction Required",""))</f>
        <v/>
      </c>
    </row>
    <row r="94" spans="1:16" ht="12.6">
      <c r="L94" s="109"/>
      <c r="N94" s="109"/>
    </row>
    <row r="95" spans="1:16" ht="14.45">
      <c r="A95" s="109" t="s">
        <v>988</v>
      </c>
      <c r="L95" s="109"/>
      <c r="N95" s="109"/>
    </row>
    <row r="96" spans="1:16" ht="12.6">
      <c r="L96" s="109"/>
      <c r="N96" s="109"/>
    </row>
  </sheetData>
  <mergeCells count="7">
    <mergeCell ref="A89:N89"/>
    <mergeCell ref="A64:N64"/>
    <mergeCell ref="A6:N6"/>
    <mergeCell ref="A5:N5"/>
    <mergeCell ref="A22:N22"/>
    <mergeCell ref="A38:N38"/>
    <mergeCell ref="A39:N39"/>
  </mergeCells>
  <conditionalFormatting sqref="P93">
    <cfRule type="containsText" dxfId="31" priority="1" operator="containsText" text="Correction Required">
      <formula>NOT(ISERROR(SEARCH("Correction Required",P93)))</formula>
    </cfRule>
  </conditionalFormatting>
  <pageMargins left="0.7" right="0.7" top="0.75" bottom="0.75" header="0.3" footer="0.3"/>
  <pageSetup orientation="portrait" horizontalDpi="1200" verticalDpi="1200" r:id="rId1"/>
  <ignoredErrors>
    <ignoredError sqref="L42 N42 L50:L61 L44:L45 L67 N67 L75:L86 L69:L70 N43:N45 L46:L48 N46:N63 N68:N70 L71:L73 N71:N88" unlockedFormula="1"/>
    <ignoredError sqref="L49 L62:L63 L43 L74 L68 L87:L88" formula="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60FF-0A32-41FE-AA0B-F935BFCF4319}">
  <dimension ref="A1:V44"/>
  <sheetViews>
    <sheetView showGridLines="0" zoomScaleNormal="100" workbookViewId="0">
      <selection activeCell="A8" sqref="A8"/>
    </sheetView>
  </sheetViews>
  <sheetFormatPr defaultColWidth="8.7109375" defaultRowHeight="12.6"/>
  <cols>
    <col min="1" max="1" width="43.42578125" style="1159" customWidth="1"/>
    <col min="2" max="2" width="25.42578125" style="1159" customWidth="1"/>
    <col min="3" max="3" width="39.85546875" style="1159" customWidth="1"/>
    <col min="4" max="4" width="41.42578125" style="1159" customWidth="1"/>
    <col min="5" max="5" width="22" style="1159" customWidth="1"/>
    <col min="6" max="6" width="23.85546875" style="1159" customWidth="1"/>
    <col min="7" max="17" width="8.7109375" style="1159"/>
    <col min="18" max="22" width="8.7109375" style="1170"/>
    <col min="23" max="16384" width="8.7109375" style="1159"/>
  </cols>
  <sheetData>
    <row r="1" spans="1:6" ht="15.95" thickBot="1">
      <c r="A1" s="1264" t="s">
        <v>989</v>
      </c>
      <c r="B1" s="1265"/>
      <c r="C1" s="1265"/>
      <c r="D1" s="1265"/>
      <c r="E1" s="1265"/>
      <c r="F1" s="1266"/>
    </row>
    <row r="2" spans="1:6" ht="14.45">
      <c r="A2" s="1158" t="str">
        <f>"Contractor Name: "&amp;'Instructions &amp; Audit Report B'!C17</f>
        <v>Contractor Name: Arizona Complete Health</v>
      </c>
      <c r="B2"/>
      <c r="C2"/>
    </row>
    <row r="3" spans="1:6" ht="14.45">
      <c r="A3" s="1158" t="str">
        <f>"Contract Year to Date: "&amp;TEXT('Instructions &amp; Audit Report B'!C18,"mm/dd/yyyy")</f>
        <v>Contract Year to Date: mm/dd/yyyy</v>
      </c>
      <c r="B3"/>
      <c r="C3"/>
    </row>
    <row r="4" spans="1:6" ht="13.5" thickBot="1">
      <c r="C4" s="1160"/>
      <c r="D4" s="1161"/>
    </row>
    <row r="5" spans="1:6" ht="117.6" thickBot="1">
      <c r="A5" s="1162" t="s">
        <v>990</v>
      </c>
      <c r="B5" s="1163" t="s">
        <v>991</v>
      </c>
      <c r="C5" s="1164" t="s">
        <v>992</v>
      </c>
      <c r="D5" s="1164" t="s">
        <v>993</v>
      </c>
      <c r="E5" s="1164" t="s">
        <v>994</v>
      </c>
      <c r="F5" s="1165" t="s">
        <v>995</v>
      </c>
    </row>
    <row r="6" spans="1:6">
      <c r="A6" s="1166"/>
      <c r="B6" s="1652">
        <v>0</v>
      </c>
      <c r="C6" s="1167" t="s">
        <v>863</v>
      </c>
      <c r="D6" s="1167" t="s">
        <v>476</v>
      </c>
      <c r="E6" s="1167" t="s">
        <v>863</v>
      </c>
      <c r="F6" s="1656">
        <v>0</v>
      </c>
    </row>
    <row r="7" spans="1:6">
      <c r="A7" s="1168"/>
      <c r="B7" s="1653">
        <v>0</v>
      </c>
      <c r="C7" s="1169" t="s">
        <v>863</v>
      </c>
      <c r="D7" s="1169" t="s">
        <v>476</v>
      </c>
      <c r="E7" s="1169" t="s">
        <v>863</v>
      </c>
      <c r="F7" s="1657">
        <v>0</v>
      </c>
    </row>
    <row r="8" spans="1:6">
      <c r="A8" s="1168"/>
      <c r="B8" s="1653">
        <v>0</v>
      </c>
      <c r="C8" s="1169" t="s">
        <v>863</v>
      </c>
      <c r="D8" s="1169" t="s">
        <v>476</v>
      </c>
      <c r="E8" s="1169" t="s">
        <v>863</v>
      </c>
      <c r="F8" s="1657">
        <v>0</v>
      </c>
    </row>
    <row r="9" spans="1:6">
      <c r="A9" s="1168"/>
      <c r="B9" s="1653">
        <v>0</v>
      </c>
      <c r="C9" s="1169" t="s">
        <v>863</v>
      </c>
      <c r="D9" s="1169" t="s">
        <v>476</v>
      </c>
      <c r="E9" s="1169" t="s">
        <v>863</v>
      </c>
      <c r="F9" s="1657">
        <v>0</v>
      </c>
    </row>
    <row r="10" spans="1:6">
      <c r="A10" s="1168"/>
      <c r="B10" s="1653">
        <v>0</v>
      </c>
      <c r="C10" s="1169" t="s">
        <v>863</v>
      </c>
      <c r="D10" s="1169" t="s">
        <v>476</v>
      </c>
      <c r="E10" s="1169" t="s">
        <v>863</v>
      </c>
      <c r="F10" s="1657">
        <v>0</v>
      </c>
    </row>
    <row r="11" spans="1:6">
      <c r="A11" s="1168"/>
      <c r="B11" s="1653">
        <v>0</v>
      </c>
      <c r="C11" s="1169" t="s">
        <v>863</v>
      </c>
      <c r="D11" s="1169" t="s">
        <v>476</v>
      </c>
      <c r="E11" s="1169" t="s">
        <v>863</v>
      </c>
      <c r="F11" s="1657">
        <v>0</v>
      </c>
    </row>
    <row r="12" spans="1:6">
      <c r="A12" s="1168"/>
      <c r="B12" s="1653">
        <v>0</v>
      </c>
      <c r="C12" s="1169" t="s">
        <v>863</v>
      </c>
      <c r="D12" s="1169" t="s">
        <v>476</v>
      </c>
      <c r="E12" s="1169" t="s">
        <v>863</v>
      </c>
      <c r="F12" s="1657">
        <v>0</v>
      </c>
    </row>
    <row r="13" spans="1:6">
      <c r="A13" s="1168"/>
      <c r="B13" s="1653">
        <v>0</v>
      </c>
      <c r="C13" s="1169" t="s">
        <v>863</v>
      </c>
      <c r="D13" s="1169" t="s">
        <v>476</v>
      </c>
      <c r="E13" s="1169" t="s">
        <v>863</v>
      </c>
      <c r="F13" s="1657">
        <v>0</v>
      </c>
    </row>
    <row r="14" spans="1:6">
      <c r="A14" s="1168"/>
      <c r="B14" s="1653">
        <v>0</v>
      </c>
      <c r="C14" s="1169" t="s">
        <v>863</v>
      </c>
      <c r="D14" s="1169" t="s">
        <v>476</v>
      </c>
      <c r="E14" s="1169" t="s">
        <v>863</v>
      </c>
      <c r="F14" s="1657">
        <v>0</v>
      </c>
    </row>
    <row r="15" spans="1:6">
      <c r="A15" s="1168"/>
      <c r="B15" s="1653">
        <v>0</v>
      </c>
      <c r="C15" s="1169" t="s">
        <v>863</v>
      </c>
      <c r="D15" s="1169" t="s">
        <v>476</v>
      </c>
      <c r="E15" s="1169" t="s">
        <v>863</v>
      </c>
      <c r="F15" s="1657">
        <v>0</v>
      </c>
    </row>
    <row r="16" spans="1:6">
      <c r="A16" s="1168"/>
      <c r="B16" s="1653">
        <v>0</v>
      </c>
      <c r="C16" s="1169" t="s">
        <v>863</v>
      </c>
      <c r="D16" s="1169" t="s">
        <v>476</v>
      </c>
      <c r="E16" s="1169" t="s">
        <v>863</v>
      </c>
      <c r="F16" s="1657">
        <v>0</v>
      </c>
    </row>
    <row r="17" spans="1:6">
      <c r="A17" s="1168"/>
      <c r="B17" s="1653">
        <v>0</v>
      </c>
      <c r="C17" s="1169" t="s">
        <v>863</v>
      </c>
      <c r="D17" s="1169" t="s">
        <v>476</v>
      </c>
      <c r="E17" s="1169" t="s">
        <v>863</v>
      </c>
      <c r="F17" s="1657">
        <v>0</v>
      </c>
    </row>
    <row r="18" spans="1:6">
      <c r="A18" s="1168"/>
      <c r="B18" s="1653">
        <v>0</v>
      </c>
      <c r="C18" s="1169" t="s">
        <v>863</v>
      </c>
      <c r="D18" s="1169" t="s">
        <v>476</v>
      </c>
      <c r="E18" s="1169" t="s">
        <v>863</v>
      </c>
      <c r="F18" s="1657">
        <v>0</v>
      </c>
    </row>
    <row r="19" spans="1:6">
      <c r="A19" s="1168"/>
      <c r="B19" s="1653">
        <v>0</v>
      </c>
      <c r="C19" s="1169" t="s">
        <v>863</v>
      </c>
      <c r="D19" s="1169" t="s">
        <v>476</v>
      </c>
      <c r="E19" s="1169" t="s">
        <v>863</v>
      </c>
      <c r="F19" s="1657">
        <v>0</v>
      </c>
    </row>
    <row r="20" spans="1:6">
      <c r="A20" s="1168"/>
      <c r="B20" s="1653">
        <v>0</v>
      </c>
      <c r="C20" s="1169" t="s">
        <v>863</v>
      </c>
      <c r="D20" s="1169" t="s">
        <v>476</v>
      </c>
      <c r="E20" s="1169" t="s">
        <v>863</v>
      </c>
      <c r="F20" s="1657">
        <v>0</v>
      </c>
    </row>
    <row r="21" spans="1:6">
      <c r="A21" s="1168"/>
      <c r="B21" s="1653">
        <v>0</v>
      </c>
      <c r="C21" s="1169" t="s">
        <v>863</v>
      </c>
      <c r="D21" s="1169" t="s">
        <v>476</v>
      </c>
      <c r="E21" s="1169" t="s">
        <v>863</v>
      </c>
      <c r="F21" s="1657">
        <v>0</v>
      </c>
    </row>
    <row r="22" spans="1:6">
      <c r="A22" s="1168"/>
      <c r="B22" s="1653">
        <v>0</v>
      </c>
      <c r="C22" s="1169" t="s">
        <v>863</v>
      </c>
      <c r="D22" s="1169" t="s">
        <v>476</v>
      </c>
      <c r="E22" s="1169" t="s">
        <v>863</v>
      </c>
      <c r="F22" s="1657">
        <v>0</v>
      </c>
    </row>
    <row r="23" spans="1:6">
      <c r="A23" s="1168"/>
      <c r="B23" s="1653">
        <v>0</v>
      </c>
      <c r="C23" s="1169" t="s">
        <v>863</v>
      </c>
      <c r="D23" s="1169" t="s">
        <v>476</v>
      </c>
      <c r="E23" s="1169" t="s">
        <v>863</v>
      </c>
      <c r="F23" s="1657">
        <v>0</v>
      </c>
    </row>
    <row r="24" spans="1:6">
      <c r="A24" s="1168"/>
      <c r="B24" s="1653">
        <v>0</v>
      </c>
      <c r="C24" s="1169" t="s">
        <v>863</v>
      </c>
      <c r="D24" s="1169" t="s">
        <v>476</v>
      </c>
      <c r="E24" s="1169" t="s">
        <v>863</v>
      </c>
      <c r="F24" s="1657">
        <v>0</v>
      </c>
    </row>
    <row r="25" spans="1:6">
      <c r="A25" s="1168"/>
      <c r="B25" s="1653">
        <v>0</v>
      </c>
      <c r="C25" s="1169" t="s">
        <v>863</v>
      </c>
      <c r="D25" s="1169" t="s">
        <v>476</v>
      </c>
      <c r="E25" s="1169" t="s">
        <v>863</v>
      </c>
      <c r="F25" s="1657">
        <v>0</v>
      </c>
    </row>
    <row r="26" spans="1:6">
      <c r="A26" s="1168"/>
      <c r="B26" s="1653">
        <v>0</v>
      </c>
      <c r="C26" s="1169" t="s">
        <v>863</v>
      </c>
      <c r="D26" s="1169" t="s">
        <v>476</v>
      </c>
      <c r="E26" s="1169" t="s">
        <v>863</v>
      </c>
      <c r="F26" s="1657">
        <v>0</v>
      </c>
    </row>
    <row r="27" spans="1:6">
      <c r="A27" s="1168"/>
      <c r="B27" s="1653">
        <v>0</v>
      </c>
      <c r="C27" s="1169" t="s">
        <v>863</v>
      </c>
      <c r="D27" s="1169" t="s">
        <v>476</v>
      </c>
      <c r="E27" s="1169" t="s">
        <v>863</v>
      </c>
      <c r="F27" s="1657">
        <v>0</v>
      </c>
    </row>
    <row r="28" spans="1:6" ht="12.95" thickBot="1">
      <c r="A28" s="1171"/>
      <c r="B28" s="1654">
        <v>0</v>
      </c>
      <c r="C28" s="1172" t="s">
        <v>863</v>
      </c>
      <c r="D28" s="1172" t="s">
        <v>476</v>
      </c>
      <c r="E28" s="1172" t="s">
        <v>863</v>
      </c>
      <c r="F28" s="1658">
        <v>0</v>
      </c>
    </row>
    <row r="29" spans="1:6" ht="13.5" thickBot="1">
      <c r="A29" s="1173" t="s">
        <v>516</v>
      </c>
      <c r="B29" s="1655">
        <f>SUM(B6:B28)</f>
        <v>0</v>
      </c>
      <c r="C29" s="1267"/>
      <c r="D29" s="1267"/>
      <c r="E29" s="1268"/>
      <c r="F29" s="1659">
        <f>SUM(F6:F28)</f>
        <v>0</v>
      </c>
    </row>
    <row r="30" spans="1:6" ht="12.95" thickBot="1">
      <c r="A30" s="1174"/>
      <c r="B30" s="1174"/>
      <c r="C30" s="1174"/>
      <c r="D30" s="1175"/>
    </row>
    <row r="31" spans="1:6" ht="13.5" thickBot="1">
      <c r="A31" s="1176" t="s">
        <v>996</v>
      </c>
      <c r="B31" s="1177"/>
      <c r="C31" s="1177"/>
      <c r="D31" s="1177"/>
      <c r="E31" s="1178"/>
      <c r="F31" s="1179"/>
    </row>
    <row r="32" spans="1:6" ht="14.45">
      <c r="A32" s="1180" t="s">
        <v>997</v>
      </c>
      <c r="B32" s="1181"/>
      <c r="C32" s="1181"/>
      <c r="D32" s="1181"/>
      <c r="E32" s="1182"/>
      <c r="F32" s="1183"/>
    </row>
    <row r="33" spans="1:6" ht="14.45">
      <c r="A33" s="1184" t="s">
        <v>998</v>
      </c>
      <c r="B33" s="1185"/>
      <c r="C33" s="1185"/>
      <c r="D33" s="1185"/>
      <c r="E33" s="1186"/>
      <c r="F33" s="1187"/>
    </row>
    <row r="34" spans="1:6" ht="33.6" customHeight="1">
      <c r="A34" s="3139" t="s">
        <v>999</v>
      </c>
      <c r="B34" s="3140"/>
      <c r="C34" s="3140"/>
      <c r="D34" s="3140"/>
      <c r="E34" s="3140"/>
      <c r="F34" s="3141"/>
    </row>
    <row r="35" spans="1:6" ht="66.599999999999994" customHeight="1" thickBot="1">
      <c r="A35" s="3142" t="s">
        <v>1000</v>
      </c>
      <c r="B35" s="3143"/>
      <c r="C35" s="3143"/>
      <c r="D35" s="3143"/>
      <c r="E35" s="3143"/>
      <c r="F35" s="3144"/>
    </row>
    <row r="36" spans="1:6">
      <c r="A36" s="1174"/>
      <c r="B36" s="1174"/>
      <c r="C36" s="1174"/>
      <c r="D36" s="1174"/>
    </row>
    <row r="37" spans="1:6">
      <c r="A37" s="1174"/>
      <c r="B37" s="1174"/>
      <c r="C37" s="1174"/>
      <c r="D37" s="1174"/>
    </row>
    <row r="38" spans="1:6">
      <c r="A38" s="1174"/>
      <c r="B38" s="1174"/>
      <c r="C38" s="1174"/>
      <c r="D38" s="1174"/>
    </row>
    <row r="39" spans="1:6">
      <c r="A39" s="1174"/>
      <c r="B39" s="1174"/>
      <c r="C39" s="1174"/>
      <c r="D39" s="1174"/>
    </row>
    <row r="40" spans="1:6">
      <c r="A40" s="1174"/>
      <c r="B40" s="1174"/>
      <c r="C40" s="1174"/>
      <c r="D40" s="1174"/>
    </row>
    <row r="41" spans="1:6">
      <c r="A41" s="1174"/>
      <c r="B41" s="1174"/>
      <c r="C41" s="1174"/>
      <c r="D41" s="1174"/>
    </row>
    <row r="42" spans="1:6">
      <c r="A42" s="1174"/>
      <c r="B42" s="1174"/>
      <c r="C42" s="1174"/>
      <c r="D42" s="1174"/>
    </row>
    <row r="43" spans="1:6">
      <c r="A43" s="1174"/>
      <c r="B43" s="1174"/>
      <c r="C43" s="1174"/>
      <c r="D43" s="1174"/>
    </row>
    <row r="44" spans="1:6">
      <c r="A44" s="1174"/>
      <c r="B44" s="1174"/>
      <c r="C44" s="1174"/>
      <c r="D44" s="1174"/>
    </row>
  </sheetData>
  <mergeCells count="2">
    <mergeCell ref="A34:F34"/>
    <mergeCell ref="A35:F35"/>
  </mergeCells>
  <dataValidations count="3">
    <dataValidation type="list" allowBlank="1" showInputMessage="1" showErrorMessage="1" sqref="C6:C28" xr:uid="{E2586F8C-2174-40B7-84D7-E0F6B4680AAD}">
      <formula1>"Select One,Employees,Network,Both"</formula1>
    </dataValidation>
    <dataValidation type="list" allowBlank="1" showInputMessage="1" showErrorMessage="1" sqref="D6:D28" xr:uid="{8823DD94-3BBE-4934-88CA-E5E7F29950F1}">
      <formula1>"Select Yes/No,Yes,No"</formula1>
    </dataValidation>
    <dataValidation type="list" allowBlank="1" showInputMessage="1" showErrorMessage="1" sqref="E6:E28" xr:uid="{E7DDDD26-D611-4143-8492-70AB1EBFF793}">
      <formula1>"Select One, Sub-Capitated,Block Purchase,Both"</formula1>
    </dataValidation>
  </dataValidations>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3"/>
  <sheetViews>
    <sheetView showGridLines="0" topLeftCell="A12" workbookViewId="0">
      <selection activeCell="P20" sqref="P20"/>
    </sheetView>
  </sheetViews>
  <sheetFormatPr defaultColWidth="9.140625" defaultRowHeight="12.6"/>
  <cols>
    <col min="1" max="1" width="22" style="109" customWidth="1"/>
    <col min="2" max="2" width="53.28515625" style="109" customWidth="1"/>
    <col min="3" max="13" width="15.7109375" style="109" customWidth="1"/>
    <col min="14" max="14" width="16.42578125" style="109" customWidth="1"/>
    <col min="15" max="15" width="9.140625" style="109"/>
    <col min="16" max="16" width="17" style="109" customWidth="1"/>
    <col min="17" max="17" width="16.7109375" style="109" customWidth="1"/>
    <col min="18" max="16384" width="9.140625" style="109"/>
  </cols>
  <sheetData>
    <row r="1" spans="1:18" ht="14.1">
      <c r="A1" s="728" t="s">
        <v>947</v>
      </c>
      <c r="B1" s="733"/>
    </row>
    <row r="2" spans="1:18" ht="12.95">
      <c r="A2" s="51" t="s">
        <v>36</v>
      </c>
      <c r="B2" s="373" t="str">
        <f>'Instructions &amp; Audit Report B'!C17</f>
        <v>Arizona Complete Health</v>
      </c>
    </row>
    <row r="3" spans="1:18" ht="12.95">
      <c r="A3" s="552" t="s">
        <v>948</v>
      </c>
      <c r="B3" s="1130" t="str">
        <f>'Instructions &amp; Audit Report B'!C18</f>
        <v>mm/dd/yyyy</v>
      </c>
    </row>
    <row r="4" spans="1:18">
      <c r="B4" s="144"/>
    </row>
    <row r="6" spans="1:18" ht="12.95" thickBot="1"/>
    <row r="7" spans="1:18" ht="13.5" thickBot="1">
      <c r="B7" s="3077" t="s">
        <v>1001</v>
      </c>
      <c r="C7" s="3078"/>
      <c r="D7" s="3078"/>
      <c r="E7" s="3078"/>
      <c r="F7" s="3078"/>
      <c r="G7" s="3078"/>
      <c r="H7" s="3078"/>
      <c r="I7" s="3078"/>
      <c r="J7" s="3078"/>
      <c r="K7" s="3078"/>
      <c r="L7" s="3078"/>
      <c r="M7" s="3078"/>
      <c r="N7" s="3079"/>
    </row>
    <row r="8" spans="1:18" ht="26.1">
      <c r="B8" s="1131"/>
      <c r="C8" s="1695" t="s">
        <v>880</v>
      </c>
      <c r="D8" s="1701" t="s">
        <v>881</v>
      </c>
      <c r="E8" s="1701" t="s">
        <v>1002</v>
      </c>
      <c r="F8" s="1701" t="s">
        <v>883</v>
      </c>
      <c r="G8" s="1701" t="s">
        <v>884</v>
      </c>
      <c r="H8" s="1701" t="s">
        <v>885</v>
      </c>
      <c r="I8" s="1701" t="s">
        <v>949</v>
      </c>
      <c r="J8" s="1701" t="s">
        <v>887</v>
      </c>
      <c r="K8" s="1701" t="s">
        <v>888</v>
      </c>
      <c r="L8" s="1701" t="s">
        <v>889</v>
      </c>
      <c r="M8" s="1128" t="s">
        <v>890</v>
      </c>
      <c r="N8" s="1709" t="s">
        <v>516</v>
      </c>
    </row>
    <row r="9" spans="1:18" ht="13.5" thickBot="1">
      <c r="B9" s="1132"/>
      <c r="C9" s="1713" t="s">
        <v>1003</v>
      </c>
      <c r="D9" s="1714" t="s">
        <v>1003</v>
      </c>
      <c r="E9" s="1714" t="s">
        <v>1003</v>
      </c>
      <c r="F9" s="1714" t="s">
        <v>1003</v>
      </c>
      <c r="G9" s="1714" t="s">
        <v>1003</v>
      </c>
      <c r="H9" s="1714" t="s">
        <v>1003</v>
      </c>
      <c r="I9" s="1714" t="s">
        <v>1003</v>
      </c>
      <c r="J9" s="1714" t="s">
        <v>1003</v>
      </c>
      <c r="K9" s="1714" t="s">
        <v>1003</v>
      </c>
      <c r="L9" s="1714" t="s">
        <v>1003</v>
      </c>
      <c r="M9" s="1715" t="s">
        <v>1003</v>
      </c>
      <c r="N9" s="1716" t="s">
        <v>1003</v>
      </c>
      <c r="O9" s="13" t="s">
        <v>1004</v>
      </c>
    </row>
    <row r="10" spans="1:18" ht="12.95">
      <c r="B10" s="14" t="s">
        <v>1005</v>
      </c>
      <c r="C10" s="1696">
        <v>0</v>
      </c>
      <c r="D10" s="1702">
        <v>0</v>
      </c>
      <c r="E10" s="1702">
        <v>0</v>
      </c>
      <c r="F10" s="1702">
        <v>0</v>
      </c>
      <c r="G10" s="1702">
        <v>0</v>
      </c>
      <c r="H10" s="1702">
        <v>0</v>
      </c>
      <c r="I10" s="1702">
        <v>0</v>
      </c>
      <c r="J10" s="1702">
        <v>0</v>
      </c>
      <c r="K10" s="1702">
        <v>0</v>
      </c>
      <c r="L10" s="1702">
        <v>0</v>
      </c>
      <c r="M10" s="1692">
        <v>0</v>
      </c>
      <c r="N10" s="1711">
        <f>SUM(C10:M10)</f>
        <v>0</v>
      </c>
      <c r="O10" s="109" t="s">
        <v>1006</v>
      </c>
    </row>
    <row r="11" spans="1:18" ht="13.5" thickBot="1">
      <c r="B11" s="556" t="s">
        <v>1007</v>
      </c>
      <c r="C11" s="1697">
        <v>0</v>
      </c>
      <c r="D11" s="1703">
        <v>0</v>
      </c>
      <c r="E11" s="1703">
        <v>0</v>
      </c>
      <c r="F11" s="1703">
        <v>0</v>
      </c>
      <c r="G11" s="1703">
        <v>0</v>
      </c>
      <c r="H11" s="1703">
        <v>0</v>
      </c>
      <c r="I11" s="1703">
        <v>0</v>
      </c>
      <c r="J11" s="1703">
        <v>0</v>
      </c>
      <c r="K11" s="1703">
        <v>0</v>
      </c>
      <c r="L11" s="1703">
        <v>0</v>
      </c>
      <c r="M11" s="994">
        <v>0</v>
      </c>
      <c r="N11" s="1712">
        <f>SUM(C11:M11)</f>
        <v>0</v>
      </c>
    </row>
    <row r="12" spans="1:18" ht="12.95">
      <c r="B12" s="557"/>
      <c r="C12" s="1698"/>
      <c r="D12" s="1704"/>
      <c r="E12" s="1704"/>
      <c r="F12" s="1704"/>
      <c r="G12" s="1704"/>
      <c r="H12" s="1704"/>
      <c r="I12" s="1704"/>
      <c r="J12" s="1704"/>
      <c r="K12" s="1704"/>
      <c r="L12" s="1704"/>
      <c r="M12" s="1707"/>
      <c r="N12" s="1710"/>
      <c r="P12" s="1762">
        <f>N10</f>
        <v>0</v>
      </c>
    </row>
    <row r="13" spans="1:18" ht="12.95">
      <c r="B13" s="556" t="s">
        <v>1008</v>
      </c>
      <c r="C13" s="1699"/>
      <c r="D13" s="1705"/>
      <c r="E13" s="1705"/>
      <c r="F13" s="1705"/>
      <c r="G13" s="1705"/>
      <c r="H13" s="1705"/>
      <c r="I13" s="1705"/>
      <c r="J13" s="1705"/>
      <c r="K13" s="1705"/>
      <c r="L13" s="1705"/>
      <c r="M13" s="1708"/>
      <c r="N13" s="962">
        <f t="shared" ref="N13:N23" si="0">SUM(C13:M13)</f>
        <v>0</v>
      </c>
      <c r="P13" s="1763">
        <v>0</v>
      </c>
      <c r="Q13" s="1" t="s">
        <v>1009</v>
      </c>
      <c r="R13" s="1"/>
    </row>
    <row r="14" spans="1:18" ht="13.5" thickBot="1">
      <c r="B14" s="495" t="s">
        <v>1010</v>
      </c>
      <c r="C14" s="1697"/>
      <c r="D14" s="1703"/>
      <c r="E14" s="1703"/>
      <c r="F14" s="1703"/>
      <c r="G14" s="1703"/>
      <c r="H14" s="1703"/>
      <c r="I14" s="1703"/>
      <c r="J14" s="1703"/>
      <c r="K14" s="1703"/>
      <c r="L14" s="1703"/>
      <c r="M14" s="994"/>
      <c r="N14" s="962">
        <f t="shared" si="0"/>
        <v>0</v>
      </c>
      <c r="P14" s="1764">
        <f>P12-P13</f>
        <v>0</v>
      </c>
      <c r="Q14" s="1" t="s">
        <v>1011</v>
      </c>
      <c r="R14" s="1"/>
    </row>
    <row r="15" spans="1:18" ht="12.95">
      <c r="B15" s="495" t="s">
        <v>1012</v>
      </c>
      <c r="C15" s="1697"/>
      <c r="D15" s="1703"/>
      <c r="E15" s="1703"/>
      <c r="F15" s="1703"/>
      <c r="G15" s="1703"/>
      <c r="H15" s="1703"/>
      <c r="I15" s="1703"/>
      <c r="J15" s="1703"/>
      <c r="K15" s="1703"/>
      <c r="L15" s="1703"/>
      <c r="M15" s="994"/>
      <c r="N15" s="962">
        <f t="shared" si="0"/>
        <v>0</v>
      </c>
    </row>
    <row r="16" spans="1:18" ht="12.95">
      <c r="B16" s="495" t="s">
        <v>1013</v>
      </c>
      <c r="C16" s="1697"/>
      <c r="D16" s="1703"/>
      <c r="E16" s="1703"/>
      <c r="F16" s="1703"/>
      <c r="G16" s="1703"/>
      <c r="H16" s="1703"/>
      <c r="I16" s="1703"/>
      <c r="J16" s="1703"/>
      <c r="K16" s="1703"/>
      <c r="L16" s="1703"/>
      <c r="M16" s="994"/>
      <c r="N16" s="962">
        <f t="shared" si="0"/>
        <v>0</v>
      </c>
    </row>
    <row r="17" spans="2:14" ht="12.95">
      <c r="B17" s="495" t="s">
        <v>1014</v>
      </c>
      <c r="C17" s="1697"/>
      <c r="D17" s="1703"/>
      <c r="E17" s="1703"/>
      <c r="F17" s="1703"/>
      <c r="G17" s="1703"/>
      <c r="H17" s="1703"/>
      <c r="I17" s="1703"/>
      <c r="J17" s="1703"/>
      <c r="K17" s="1703"/>
      <c r="L17" s="1703"/>
      <c r="M17" s="994"/>
      <c r="N17" s="962">
        <f t="shared" si="0"/>
        <v>0</v>
      </c>
    </row>
    <row r="18" spans="2:14" ht="12.95">
      <c r="B18" s="495" t="s">
        <v>1015</v>
      </c>
      <c r="C18" s="1697"/>
      <c r="D18" s="1703"/>
      <c r="E18" s="1703"/>
      <c r="F18" s="1703"/>
      <c r="G18" s="1703"/>
      <c r="H18" s="1703"/>
      <c r="I18" s="1703"/>
      <c r="J18" s="1703"/>
      <c r="K18" s="1703"/>
      <c r="L18" s="1703"/>
      <c r="M18" s="994"/>
      <c r="N18" s="962">
        <f t="shared" si="0"/>
        <v>0</v>
      </c>
    </row>
    <row r="19" spans="2:14" ht="12.95">
      <c r="B19" s="559" t="s">
        <v>1016</v>
      </c>
      <c r="C19" s="1697"/>
      <c r="D19" s="1703"/>
      <c r="E19" s="1703"/>
      <c r="F19" s="1703"/>
      <c r="G19" s="1703"/>
      <c r="H19" s="1703"/>
      <c r="I19" s="1703"/>
      <c r="J19" s="1703"/>
      <c r="K19" s="1703"/>
      <c r="L19" s="1703"/>
      <c r="M19" s="994"/>
      <c r="N19" s="962">
        <f t="shared" si="0"/>
        <v>0</v>
      </c>
    </row>
    <row r="20" spans="2:14" ht="12.95">
      <c r="B20" s="556"/>
      <c r="C20" s="1697"/>
      <c r="D20" s="1703"/>
      <c r="E20" s="1703"/>
      <c r="F20" s="1703"/>
      <c r="G20" s="1703"/>
      <c r="H20" s="1703"/>
      <c r="I20" s="1703"/>
      <c r="J20" s="1703"/>
      <c r="K20" s="1703"/>
      <c r="L20" s="1703"/>
      <c r="M20" s="994"/>
      <c r="N20" s="962">
        <f t="shared" si="0"/>
        <v>0</v>
      </c>
    </row>
    <row r="21" spans="2:14" ht="12.95">
      <c r="B21" s="560"/>
      <c r="C21" s="1697"/>
      <c r="D21" s="1703"/>
      <c r="E21" s="1703"/>
      <c r="F21" s="1703"/>
      <c r="G21" s="1703"/>
      <c r="H21" s="1703"/>
      <c r="I21" s="1703"/>
      <c r="J21" s="1703"/>
      <c r="K21" s="1717"/>
      <c r="L21" s="1703"/>
      <c r="M21" s="994"/>
      <c r="N21" s="962">
        <f t="shared" si="0"/>
        <v>0</v>
      </c>
    </row>
    <row r="22" spans="2:14" ht="12.95">
      <c r="B22" s="559"/>
      <c r="C22" s="1697"/>
      <c r="D22" s="1703"/>
      <c r="E22" s="1703"/>
      <c r="F22" s="1703"/>
      <c r="G22" s="1703"/>
      <c r="H22" s="1703"/>
      <c r="I22" s="1703"/>
      <c r="J22" s="1703"/>
      <c r="K22" s="1703"/>
      <c r="L22" s="1703"/>
      <c r="M22" s="994"/>
      <c r="N22" s="962">
        <f t="shared" si="0"/>
        <v>0</v>
      </c>
    </row>
    <row r="23" spans="2:14" ht="13.5" thickBot="1">
      <c r="B23" s="556"/>
      <c r="C23" s="1697"/>
      <c r="D23" s="1703"/>
      <c r="E23" s="1703"/>
      <c r="F23" s="1703"/>
      <c r="G23" s="1703"/>
      <c r="H23" s="1703"/>
      <c r="I23" s="1703"/>
      <c r="J23" s="1703"/>
      <c r="K23" s="1703"/>
      <c r="L23" s="1703"/>
      <c r="M23" s="994"/>
      <c r="N23" s="962">
        <f t="shared" si="0"/>
        <v>0</v>
      </c>
    </row>
    <row r="24" spans="2:14" ht="13.5" thickBot="1">
      <c r="B24" s="1694" t="s">
        <v>1017</v>
      </c>
      <c r="C24" s="1700">
        <f>SUM(C14:C23)</f>
        <v>0</v>
      </c>
      <c r="D24" s="1706">
        <f t="shared" ref="D24:N24" si="1">SUM(D14:D23)</f>
        <v>0</v>
      </c>
      <c r="E24" s="1706">
        <f t="shared" si="1"/>
        <v>0</v>
      </c>
      <c r="F24" s="1706">
        <f t="shared" si="1"/>
        <v>0</v>
      </c>
      <c r="G24" s="1706">
        <f t="shared" si="1"/>
        <v>0</v>
      </c>
      <c r="H24" s="1706">
        <f t="shared" si="1"/>
        <v>0</v>
      </c>
      <c r="I24" s="1706">
        <f t="shared" si="1"/>
        <v>0</v>
      </c>
      <c r="J24" s="1706">
        <f t="shared" ref="J24" si="2">SUM(J14:J23)</f>
        <v>0</v>
      </c>
      <c r="K24" s="1706">
        <f t="shared" ref="K24" si="3">SUM(K14:K23)</f>
        <v>0</v>
      </c>
      <c r="L24" s="1706">
        <f t="shared" si="1"/>
        <v>0</v>
      </c>
      <c r="M24" s="1693">
        <f t="shared" si="1"/>
        <v>0</v>
      </c>
      <c r="N24" s="981">
        <f t="shared" si="1"/>
        <v>0</v>
      </c>
    </row>
    <row r="25" spans="2:14" ht="13.5" thickBot="1">
      <c r="B25" s="1758" t="s">
        <v>1018</v>
      </c>
      <c r="C25" s="1753">
        <f t="shared" ref="C25:N25" si="4">C10-C11-C24</f>
        <v>0</v>
      </c>
      <c r="D25" s="1754">
        <f t="shared" si="4"/>
        <v>0</v>
      </c>
      <c r="E25" s="1754">
        <f t="shared" si="4"/>
        <v>0</v>
      </c>
      <c r="F25" s="1754">
        <f t="shared" si="4"/>
        <v>0</v>
      </c>
      <c r="G25" s="1754">
        <f t="shared" si="4"/>
        <v>0</v>
      </c>
      <c r="H25" s="1754">
        <f t="shared" si="4"/>
        <v>0</v>
      </c>
      <c r="I25" s="1755">
        <f t="shared" si="4"/>
        <v>0</v>
      </c>
      <c r="J25" s="1754">
        <f t="shared" ref="J25" si="5">J10-J11-J24</f>
        <v>0</v>
      </c>
      <c r="K25" s="1754">
        <f t="shared" ref="K25" si="6">K10-K11-K24</f>
        <v>0</v>
      </c>
      <c r="L25" s="1754">
        <f t="shared" si="4"/>
        <v>0</v>
      </c>
      <c r="M25" s="1756">
        <f t="shared" si="4"/>
        <v>0</v>
      </c>
      <c r="N25" s="1757">
        <f t="shared" si="4"/>
        <v>0</v>
      </c>
    </row>
    <row r="27" spans="2:14" ht="13.5" thickBot="1">
      <c r="B27" s="561"/>
      <c r="D27" s="358"/>
      <c r="E27" s="562"/>
      <c r="F27" s="562"/>
      <c r="G27" s="562"/>
      <c r="H27" s="562"/>
      <c r="I27" s="562"/>
      <c r="J27" s="562"/>
      <c r="K27" s="562"/>
      <c r="L27" s="562"/>
      <c r="M27" s="562"/>
      <c r="N27" s="562"/>
    </row>
    <row r="28" spans="2:14" ht="13.5" thickBot="1">
      <c r="B28" s="3077" t="s">
        <v>1019</v>
      </c>
      <c r="C28" s="3078"/>
      <c r="D28" s="3078"/>
      <c r="E28" s="3078"/>
      <c r="F28" s="3078"/>
      <c r="G28" s="3078"/>
      <c r="H28" s="3078"/>
      <c r="I28" s="3078"/>
      <c r="J28" s="3078"/>
      <c r="K28" s="3078"/>
      <c r="L28" s="3078"/>
      <c r="M28" s="3078"/>
      <c r="N28" s="3079"/>
    </row>
    <row r="29" spans="2:14" ht="26.1">
      <c r="B29" s="1133"/>
      <c r="C29" s="1718" t="str">
        <f t="shared" ref="C29:N29" si="7">C8</f>
        <v>NTXIX/XXI Crisis</v>
      </c>
      <c r="D29" s="1719" t="str">
        <f t="shared" si="7"/>
        <v>NTXIX/XXI
SMI Services</v>
      </c>
      <c r="E29" s="1719" t="str">
        <f t="shared" si="7"/>
        <v>NTXIX/XXI Other</v>
      </c>
      <c r="F29" s="1719" t="str">
        <f t="shared" si="7"/>
        <v>Housing Trust Fund</v>
      </c>
      <c r="G29" s="1719" t="str">
        <f t="shared" si="7"/>
        <v>MHBG SED</v>
      </c>
      <c r="H29" s="1719" t="str">
        <f t="shared" si="7"/>
        <v>MHBG SMI</v>
      </c>
      <c r="I29" s="1719" t="str">
        <f t="shared" si="7"/>
        <v>MHBG FEP/ESMI</v>
      </c>
      <c r="J29" s="1719" t="str">
        <f t="shared" si="7"/>
        <v>SUPTRS</v>
      </c>
      <c r="K29" s="1719" t="str">
        <f t="shared" si="7"/>
        <v>Other Federal</v>
      </c>
      <c r="L29" s="1719" t="str">
        <f t="shared" si="7"/>
        <v>County</v>
      </c>
      <c r="M29" s="1129" t="str">
        <f t="shared" si="7"/>
        <v>PASRR</v>
      </c>
      <c r="N29" s="1720" t="str">
        <f t="shared" si="7"/>
        <v>Total</v>
      </c>
    </row>
    <row r="30" spans="2:14" ht="13.5" thickBot="1">
      <c r="B30" s="1134"/>
      <c r="C30" s="1742" t="str">
        <f t="shared" ref="C30:N30" si="8">C9</f>
        <v>SFY2024</v>
      </c>
      <c r="D30" s="1743" t="str">
        <f t="shared" si="8"/>
        <v>SFY2024</v>
      </c>
      <c r="E30" s="1743" t="str">
        <f t="shared" si="8"/>
        <v>SFY2024</v>
      </c>
      <c r="F30" s="1743" t="str">
        <f t="shared" si="8"/>
        <v>SFY2024</v>
      </c>
      <c r="G30" s="1743" t="str">
        <f t="shared" si="8"/>
        <v>SFY2024</v>
      </c>
      <c r="H30" s="1743" t="str">
        <f t="shared" si="8"/>
        <v>SFY2024</v>
      </c>
      <c r="I30" s="1743" t="str">
        <f t="shared" si="8"/>
        <v>SFY2024</v>
      </c>
      <c r="J30" s="1743" t="str">
        <f t="shared" si="8"/>
        <v>SFY2024</v>
      </c>
      <c r="K30" s="1743" t="str">
        <f t="shared" si="8"/>
        <v>SFY2024</v>
      </c>
      <c r="L30" s="1743" t="str">
        <f t="shared" si="8"/>
        <v>SFY2024</v>
      </c>
      <c r="M30" s="1744" t="str">
        <f t="shared" si="8"/>
        <v>SFY2024</v>
      </c>
      <c r="N30" s="1745" t="str">
        <f t="shared" si="8"/>
        <v>SFY2024</v>
      </c>
    </row>
    <row r="31" spans="2:14" ht="25.5">
      <c r="B31" s="563" t="s">
        <v>1020</v>
      </c>
      <c r="C31" s="1721">
        <v>0</v>
      </c>
      <c r="D31" s="1722">
        <v>0</v>
      </c>
      <c r="E31" s="1722">
        <v>0</v>
      </c>
      <c r="F31" s="1722">
        <v>0</v>
      </c>
      <c r="G31" s="1722">
        <v>0</v>
      </c>
      <c r="H31" s="1722">
        <v>0</v>
      </c>
      <c r="I31" s="1722">
        <v>0</v>
      </c>
      <c r="J31" s="1722">
        <v>0</v>
      </c>
      <c r="K31" s="1722">
        <v>0</v>
      </c>
      <c r="L31" s="1722">
        <v>0</v>
      </c>
      <c r="M31" s="1723">
        <v>0</v>
      </c>
      <c r="N31" s="1724">
        <f>SUM(C31:M31)</f>
        <v>0</v>
      </c>
    </row>
    <row r="32" spans="2:14" ht="12.95">
      <c r="B32" s="556" t="s">
        <v>1021</v>
      </c>
      <c r="C32" s="1759">
        <f>'FS-SFY Income Statement C-3'!C83</f>
        <v>0</v>
      </c>
      <c r="D32" s="1760">
        <f>'FS-SFY Income Statement C-3'!D83</f>
        <v>0</v>
      </c>
      <c r="E32" s="1760">
        <f>'FS-SFY Income Statement C-3'!E83</f>
        <v>0</v>
      </c>
      <c r="F32" s="1760">
        <f>'FS-SFY Income Statement C-3'!F83</f>
        <v>0</v>
      </c>
      <c r="G32" s="1760">
        <f>'FS-SFY Income Statement C-3'!G83</f>
        <v>0</v>
      </c>
      <c r="H32" s="1760">
        <f>'FS-SFY Income Statement C-3'!H83</f>
        <v>0</v>
      </c>
      <c r="I32" s="1760">
        <f>'FS-SFY Income Statement C-3'!I83</f>
        <v>0</v>
      </c>
      <c r="J32" s="1760">
        <f>'FS-SFY Income Statement C-3'!J83</f>
        <v>0</v>
      </c>
      <c r="K32" s="1760">
        <f>'FS-SFY Income Statement C-3'!K83</f>
        <v>0</v>
      </c>
      <c r="L32" s="1760">
        <f>'FS-SFY Income Statement C-3'!L83</f>
        <v>0</v>
      </c>
      <c r="M32" s="1761">
        <f>'FS-SFY Income Statement C-3'!M83</f>
        <v>0</v>
      </c>
      <c r="N32" s="1724">
        <f>SUM(C32:M32)</f>
        <v>0</v>
      </c>
    </row>
    <row r="33" spans="2:14" ht="13.5" thickBot="1">
      <c r="B33" s="556" t="s">
        <v>1022</v>
      </c>
      <c r="C33" s="1759">
        <f>'FS-SFY Income Statement C-3'!C106</f>
        <v>0</v>
      </c>
      <c r="D33" s="1760">
        <f>'FS-SFY Income Statement C-3'!D106</f>
        <v>0</v>
      </c>
      <c r="E33" s="1760">
        <f>'FS-SFY Income Statement C-3'!E106</f>
        <v>0</v>
      </c>
      <c r="F33" s="1760">
        <f>'FS-SFY Income Statement C-3'!F106</f>
        <v>0</v>
      </c>
      <c r="G33" s="1760">
        <f>'FS-SFY Income Statement C-3'!G106</f>
        <v>0</v>
      </c>
      <c r="H33" s="1760">
        <f>'FS-SFY Income Statement C-3'!H106</f>
        <v>0</v>
      </c>
      <c r="I33" s="1760">
        <f>'FS-SFY Income Statement C-3'!I106</f>
        <v>0</v>
      </c>
      <c r="J33" s="1760">
        <f>'FS-SFY Income Statement C-3'!J106</f>
        <v>0</v>
      </c>
      <c r="K33" s="1760">
        <f>'FS-SFY Income Statement C-3'!K106</f>
        <v>0</v>
      </c>
      <c r="L33" s="1760">
        <f>'FS-SFY Income Statement C-3'!L106</f>
        <v>0</v>
      </c>
      <c r="M33" s="1761">
        <f>'FS-SFY Income Statement C-3'!M106</f>
        <v>0</v>
      </c>
      <c r="N33" s="1724">
        <f>SUM(C33:M33)</f>
        <v>0</v>
      </c>
    </row>
    <row r="34" spans="2:14" ht="13.5" thickBot="1">
      <c r="B34" s="1694" t="s">
        <v>1023</v>
      </c>
      <c r="C34" s="1735">
        <f t="shared" ref="C34:M34" si="9">C32+C33</f>
        <v>0</v>
      </c>
      <c r="D34" s="1736">
        <f t="shared" si="9"/>
        <v>0</v>
      </c>
      <c r="E34" s="1736">
        <f t="shared" ref="E34:F34" si="10">E32+E33</f>
        <v>0</v>
      </c>
      <c r="F34" s="1736">
        <f t="shared" si="10"/>
        <v>0</v>
      </c>
      <c r="G34" s="1736">
        <f t="shared" ref="G34:H34" si="11">G32+G33</f>
        <v>0</v>
      </c>
      <c r="H34" s="1736">
        <f t="shared" si="11"/>
        <v>0</v>
      </c>
      <c r="I34" s="1736">
        <f t="shared" ref="I34:J34" si="12">I32+I33</f>
        <v>0</v>
      </c>
      <c r="J34" s="1736">
        <f t="shared" si="12"/>
        <v>0</v>
      </c>
      <c r="K34" s="1736">
        <f t="shared" ref="K34" si="13">K32+K33</f>
        <v>0</v>
      </c>
      <c r="L34" s="1736">
        <f t="shared" si="9"/>
        <v>0</v>
      </c>
      <c r="M34" s="1737">
        <f t="shared" si="9"/>
        <v>0</v>
      </c>
      <c r="N34" s="1738">
        <f>SUM(C34:M34)</f>
        <v>0</v>
      </c>
    </row>
    <row r="35" spans="2:14" ht="12.95">
      <c r="B35" s="556" t="s">
        <v>592</v>
      </c>
      <c r="C35" s="1739">
        <f t="shared" ref="C35:M35" si="14">C31-C34</f>
        <v>0</v>
      </c>
      <c r="D35" s="1740">
        <f t="shared" si="14"/>
        <v>0</v>
      </c>
      <c r="E35" s="1740">
        <f t="shared" ref="E35:F35" si="15">E31-E34</f>
        <v>0</v>
      </c>
      <c r="F35" s="1740">
        <f t="shared" si="15"/>
        <v>0</v>
      </c>
      <c r="G35" s="1740">
        <f t="shared" ref="G35:H35" si="16">G31-G34</f>
        <v>0</v>
      </c>
      <c r="H35" s="1740">
        <f t="shared" si="16"/>
        <v>0</v>
      </c>
      <c r="I35" s="1740">
        <f t="shared" ref="I35:J35" si="17">I31-I34</f>
        <v>0</v>
      </c>
      <c r="J35" s="1740">
        <f t="shared" si="17"/>
        <v>0</v>
      </c>
      <c r="K35" s="1740">
        <f t="shared" ref="K35" si="18">K31-K34</f>
        <v>0</v>
      </c>
      <c r="L35" s="1740">
        <f t="shared" si="14"/>
        <v>0</v>
      </c>
      <c r="M35" s="1741">
        <f t="shared" si="14"/>
        <v>0</v>
      </c>
      <c r="N35" s="1724">
        <f>SUM(C35:M35)</f>
        <v>0</v>
      </c>
    </row>
    <row r="36" spans="2:14" ht="12.95">
      <c r="B36" s="556" t="s">
        <v>1024</v>
      </c>
      <c r="C36" s="1729">
        <f>IFERROR(C34/C31,0)</f>
        <v>0</v>
      </c>
      <c r="D36" s="1730">
        <f t="shared" ref="D36:N36" si="19">IF(AND(D31=0,D34=0),0,D34/D31)</f>
        <v>0</v>
      </c>
      <c r="E36" s="1730">
        <f t="shared" si="19"/>
        <v>0</v>
      </c>
      <c r="F36" s="1730">
        <f t="shared" si="19"/>
        <v>0</v>
      </c>
      <c r="G36" s="1730">
        <f t="shared" si="19"/>
        <v>0</v>
      </c>
      <c r="H36" s="1730">
        <f t="shared" si="19"/>
        <v>0</v>
      </c>
      <c r="I36" s="1730">
        <f t="shared" si="19"/>
        <v>0</v>
      </c>
      <c r="J36" s="1730">
        <f t="shared" si="19"/>
        <v>0</v>
      </c>
      <c r="K36" s="1730">
        <f t="shared" si="19"/>
        <v>0</v>
      </c>
      <c r="L36" s="1730">
        <f t="shared" si="19"/>
        <v>0</v>
      </c>
      <c r="M36" s="1731">
        <f t="shared" si="19"/>
        <v>0</v>
      </c>
      <c r="N36" s="1725">
        <f t="shared" si="19"/>
        <v>0</v>
      </c>
    </row>
    <row r="37" spans="2:14" ht="13.5" thickBot="1">
      <c r="B37" s="564" t="s">
        <v>1025</v>
      </c>
      <c r="C37" s="1732">
        <f>IFERROR(C35/C31,0)</f>
        <v>0</v>
      </c>
      <c r="D37" s="1733">
        <f t="shared" ref="D37:N37" si="20">IF(AND(D31=0,D35=0),0,D35/D31)</f>
        <v>0</v>
      </c>
      <c r="E37" s="1733">
        <f t="shared" si="20"/>
        <v>0</v>
      </c>
      <c r="F37" s="1733">
        <f t="shared" si="20"/>
        <v>0</v>
      </c>
      <c r="G37" s="1733">
        <f t="shared" si="20"/>
        <v>0</v>
      </c>
      <c r="H37" s="1733">
        <f t="shared" si="20"/>
        <v>0</v>
      </c>
      <c r="I37" s="1733">
        <f t="shared" si="20"/>
        <v>0</v>
      </c>
      <c r="J37" s="1733">
        <f t="shared" si="20"/>
        <v>0</v>
      </c>
      <c r="K37" s="1733">
        <f t="shared" si="20"/>
        <v>0</v>
      </c>
      <c r="L37" s="1733">
        <f t="shared" si="20"/>
        <v>0</v>
      </c>
      <c r="M37" s="1734">
        <f t="shared" si="20"/>
        <v>0</v>
      </c>
      <c r="N37" s="1726">
        <f t="shared" si="20"/>
        <v>0</v>
      </c>
    </row>
    <row r="38" spans="2:14" ht="12.95">
      <c r="B38" s="14" t="s">
        <v>1026</v>
      </c>
      <c r="C38" s="1746">
        <f t="shared" ref="C38:N38" si="21">IFERROR(IF(MONTH($B$3)=9,25%,IF(MONTH($B$3)=12,50%,IF(MONTH($B$3)=3,75%,IF(MONTH($B$3)=6,100%,0)))),0)</f>
        <v>0</v>
      </c>
      <c r="D38" s="1746">
        <f t="shared" si="21"/>
        <v>0</v>
      </c>
      <c r="E38" s="1746">
        <f t="shared" si="21"/>
        <v>0</v>
      </c>
      <c r="F38" s="1746">
        <f t="shared" si="21"/>
        <v>0</v>
      </c>
      <c r="G38" s="1746">
        <f t="shared" si="21"/>
        <v>0</v>
      </c>
      <c r="H38" s="1746">
        <f t="shared" si="21"/>
        <v>0</v>
      </c>
      <c r="I38" s="1746">
        <f t="shared" si="21"/>
        <v>0</v>
      </c>
      <c r="J38" s="1746">
        <f t="shared" si="21"/>
        <v>0</v>
      </c>
      <c r="K38" s="1746">
        <f t="shared" si="21"/>
        <v>0</v>
      </c>
      <c r="L38" s="1746">
        <f t="shared" si="21"/>
        <v>0</v>
      </c>
      <c r="M38" s="1746">
        <f t="shared" si="21"/>
        <v>0</v>
      </c>
      <c r="N38" s="2878">
        <f t="shared" si="21"/>
        <v>0</v>
      </c>
    </row>
    <row r="39" spans="2:14" ht="12.95">
      <c r="B39" s="377" t="s">
        <v>1027</v>
      </c>
      <c r="C39" s="1747">
        <f>C38*C31</f>
        <v>0</v>
      </c>
      <c r="D39" s="1748">
        <f t="shared" ref="D39:N39" si="22">D38*D31</f>
        <v>0</v>
      </c>
      <c r="E39" s="1748">
        <f t="shared" si="22"/>
        <v>0</v>
      </c>
      <c r="F39" s="1748">
        <f t="shared" si="22"/>
        <v>0</v>
      </c>
      <c r="G39" s="1748">
        <f t="shared" si="22"/>
        <v>0</v>
      </c>
      <c r="H39" s="1748">
        <f t="shared" si="22"/>
        <v>0</v>
      </c>
      <c r="I39" s="1748">
        <f t="shared" si="22"/>
        <v>0</v>
      </c>
      <c r="J39" s="1748">
        <f t="shared" si="22"/>
        <v>0</v>
      </c>
      <c r="K39" s="1748">
        <f t="shared" si="22"/>
        <v>0</v>
      </c>
      <c r="L39" s="1748">
        <f t="shared" si="22"/>
        <v>0</v>
      </c>
      <c r="M39" s="1749">
        <f t="shared" si="22"/>
        <v>0</v>
      </c>
      <c r="N39" s="1727">
        <f t="shared" si="22"/>
        <v>0</v>
      </c>
    </row>
    <row r="40" spans="2:14" ht="13.5" thickBot="1">
      <c r="B40" s="564" t="s">
        <v>1028</v>
      </c>
      <c r="C40" s="1750">
        <f>C34-C39</f>
        <v>0</v>
      </c>
      <c r="D40" s="1751">
        <f t="shared" ref="D40:N40" si="23">D34-D39</f>
        <v>0</v>
      </c>
      <c r="E40" s="1751">
        <f t="shared" si="23"/>
        <v>0</v>
      </c>
      <c r="F40" s="1751">
        <f t="shared" si="23"/>
        <v>0</v>
      </c>
      <c r="G40" s="1751">
        <f t="shared" si="23"/>
        <v>0</v>
      </c>
      <c r="H40" s="1751">
        <f t="shared" si="23"/>
        <v>0</v>
      </c>
      <c r="I40" s="1751">
        <f t="shared" si="23"/>
        <v>0</v>
      </c>
      <c r="J40" s="1751">
        <f t="shared" si="23"/>
        <v>0</v>
      </c>
      <c r="K40" s="1751">
        <f t="shared" si="23"/>
        <v>0</v>
      </c>
      <c r="L40" s="1751">
        <f t="shared" si="23"/>
        <v>0</v>
      </c>
      <c r="M40" s="1752">
        <f t="shared" si="23"/>
        <v>0</v>
      </c>
      <c r="N40" s="1728">
        <f t="shared" si="23"/>
        <v>0</v>
      </c>
    </row>
    <row r="41" spans="2:14">
      <c r="B41" s="122"/>
    </row>
    <row r="42" spans="2:14" ht="13.5" thickBot="1">
      <c r="B42" s="399" t="s">
        <v>1029</v>
      </c>
    </row>
    <row r="43" spans="2:14" ht="13.5" thickBot="1">
      <c r="B43" s="565" t="s">
        <v>880</v>
      </c>
      <c r="C43" s="3145"/>
      <c r="D43" s="3146"/>
      <c r="E43" s="3146"/>
      <c r="F43" s="3146"/>
      <c r="G43" s="3146"/>
      <c r="H43" s="3146"/>
      <c r="I43" s="3146"/>
      <c r="J43" s="3146"/>
      <c r="K43" s="3146"/>
      <c r="L43" s="3146"/>
      <c r="M43" s="3146"/>
      <c r="N43" s="3147"/>
    </row>
    <row r="44" spans="2:14" ht="13.5" thickBot="1">
      <c r="B44" s="565" t="s">
        <v>881</v>
      </c>
      <c r="C44" s="3145"/>
      <c r="D44" s="3146"/>
      <c r="E44" s="3146"/>
      <c r="F44" s="3146"/>
      <c r="G44" s="3146"/>
      <c r="H44" s="3146"/>
      <c r="I44" s="3146"/>
      <c r="J44" s="3146"/>
      <c r="K44" s="3146"/>
      <c r="L44" s="3146"/>
      <c r="M44" s="3146"/>
      <c r="N44" s="3147"/>
    </row>
    <row r="45" spans="2:14" ht="13.5" thickBot="1">
      <c r="B45" s="565" t="s">
        <v>1002</v>
      </c>
      <c r="C45" s="3145"/>
      <c r="D45" s="3146"/>
      <c r="E45" s="3146"/>
      <c r="F45" s="3146"/>
      <c r="G45" s="3146"/>
      <c r="H45" s="3146"/>
      <c r="I45" s="3146"/>
      <c r="J45" s="3146"/>
      <c r="K45" s="3146"/>
      <c r="L45" s="3146"/>
      <c r="M45" s="3146"/>
      <c r="N45" s="3147"/>
    </row>
    <row r="46" spans="2:14" ht="13.5" thickBot="1">
      <c r="B46" s="565" t="s">
        <v>883</v>
      </c>
      <c r="C46" s="3145"/>
      <c r="D46" s="3146"/>
      <c r="E46" s="3146"/>
      <c r="F46" s="3146"/>
      <c r="G46" s="3146"/>
      <c r="H46" s="3146"/>
      <c r="I46" s="3146"/>
      <c r="J46" s="3146"/>
      <c r="K46" s="3146"/>
      <c r="L46" s="3146"/>
      <c r="M46" s="3146"/>
      <c r="N46" s="3147"/>
    </row>
    <row r="47" spans="2:14" ht="13.5" thickBot="1">
      <c r="B47" s="565" t="s">
        <v>884</v>
      </c>
      <c r="C47" s="3145"/>
      <c r="D47" s="3146"/>
      <c r="E47" s="3146"/>
      <c r="F47" s="3146"/>
      <c r="G47" s="3146"/>
      <c r="H47" s="3146"/>
      <c r="I47" s="3146"/>
      <c r="J47" s="3146"/>
      <c r="K47" s="3146"/>
      <c r="L47" s="3146"/>
      <c r="M47" s="3146"/>
      <c r="N47" s="3147"/>
    </row>
    <row r="48" spans="2:14" ht="13.5" thickBot="1">
      <c r="B48" s="565" t="s">
        <v>885</v>
      </c>
      <c r="C48" s="3145"/>
      <c r="D48" s="3146"/>
      <c r="E48" s="3146"/>
      <c r="F48" s="3146"/>
      <c r="G48" s="3146"/>
      <c r="H48" s="3146"/>
      <c r="I48" s="3146"/>
      <c r="J48" s="3146"/>
      <c r="K48" s="3146"/>
      <c r="L48" s="3146"/>
      <c r="M48" s="3146"/>
      <c r="N48" s="3147"/>
    </row>
    <row r="49" spans="2:14" ht="13.5" thickBot="1">
      <c r="B49" s="565" t="s">
        <v>949</v>
      </c>
      <c r="C49" s="3145"/>
      <c r="D49" s="3146"/>
      <c r="E49" s="3146"/>
      <c r="F49" s="3146"/>
      <c r="G49" s="3146"/>
      <c r="H49" s="3146"/>
      <c r="I49" s="3146"/>
      <c r="J49" s="3146"/>
      <c r="K49" s="3146"/>
      <c r="L49" s="3146"/>
      <c r="M49" s="3146"/>
      <c r="N49" s="3147"/>
    </row>
    <row r="50" spans="2:14" ht="13.5" thickBot="1">
      <c r="B50" s="565" t="s">
        <v>887</v>
      </c>
      <c r="C50" s="3145"/>
      <c r="D50" s="3146"/>
      <c r="E50" s="3146"/>
      <c r="F50" s="3146"/>
      <c r="G50" s="3146"/>
      <c r="H50" s="3146"/>
      <c r="I50" s="3146"/>
      <c r="J50" s="3146"/>
      <c r="K50" s="3146"/>
      <c r="L50" s="3146"/>
      <c r="M50" s="3146"/>
      <c r="N50" s="3147"/>
    </row>
    <row r="51" spans="2:14" ht="13.5" thickBot="1">
      <c r="B51" s="565" t="s">
        <v>888</v>
      </c>
      <c r="C51" s="3145"/>
      <c r="D51" s="3146"/>
      <c r="E51" s="3146"/>
      <c r="F51" s="3146"/>
      <c r="G51" s="3146"/>
      <c r="H51" s="3146"/>
      <c r="I51" s="3146"/>
      <c r="J51" s="3146"/>
      <c r="K51" s="3146"/>
      <c r="L51" s="3146"/>
      <c r="M51" s="3146"/>
      <c r="N51" s="3147"/>
    </row>
    <row r="52" spans="2:14" ht="13.5" thickBot="1">
      <c r="B52" s="565" t="s">
        <v>889</v>
      </c>
      <c r="C52" s="3145"/>
      <c r="D52" s="3146"/>
      <c r="E52" s="3146"/>
      <c r="F52" s="3146"/>
      <c r="G52" s="3146"/>
      <c r="H52" s="3146"/>
      <c r="I52" s="3146"/>
      <c r="J52" s="3146"/>
      <c r="K52" s="3146"/>
      <c r="L52" s="3146"/>
      <c r="M52" s="3146"/>
      <c r="N52" s="3147"/>
    </row>
    <row r="53" spans="2:14" ht="13.5" thickBot="1">
      <c r="B53" s="565" t="s">
        <v>890</v>
      </c>
      <c r="C53" s="3145"/>
      <c r="D53" s="3146"/>
      <c r="E53" s="3146"/>
      <c r="F53" s="3146"/>
      <c r="G53" s="3146"/>
      <c r="H53" s="3146"/>
      <c r="I53" s="3146"/>
      <c r="J53" s="3146"/>
      <c r="K53" s="3146"/>
      <c r="L53" s="3146"/>
      <c r="M53" s="3146"/>
      <c r="N53" s="3147"/>
    </row>
  </sheetData>
  <mergeCells count="13">
    <mergeCell ref="C52:N52"/>
    <mergeCell ref="C53:N53"/>
    <mergeCell ref="C45:N45"/>
    <mergeCell ref="C46:N46"/>
    <mergeCell ref="C47:N47"/>
    <mergeCell ref="C48:N48"/>
    <mergeCell ref="C49:N49"/>
    <mergeCell ref="C50:N50"/>
    <mergeCell ref="C44:N44"/>
    <mergeCell ref="B7:N7"/>
    <mergeCell ref="B28:N28"/>
    <mergeCell ref="C43:N43"/>
    <mergeCell ref="C51:N51"/>
  </mergeCells>
  <phoneticPr fontId="29" type="noConversion"/>
  <conditionalFormatting sqref="B43:N43">
    <cfRule type="expression" dxfId="30" priority="71">
      <formula>$C$40&gt;=0</formula>
    </cfRule>
    <cfRule type="expression" dxfId="29" priority="72">
      <formula>$C$40&lt;0</formula>
    </cfRule>
  </conditionalFormatting>
  <conditionalFormatting sqref="B43:N53">
    <cfRule type="expression" dxfId="28" priority="1" stopIfTrue="1">
      <formula>NOT(ISBLANK($C43))</formula>
    </cfRule>
  </conditionalFormatting>
  <conditionalFormatting sqref="B44:N44">
    <cfRule type="expression" dxfId="27" priority="14">
      <formula>$D$40&gt;=0</formula>
    </cfRule>
    <cfRule type="expression" dxfId="26" priority="15">
      <formula>$D$40&lt;0</formula>
    </cfRule>
  </conditionalFormatting>
  <conditionalFormatting sqref="B45:N45">
    <cfRule type="expression" dxfId="25" priority="11">
      <formula>$E$40&gt;=0</formula>
    </cfRule>
    <cfRule type="expression" dxfId="24" priority="12">
      <formula>$E$40&lt;0</formula>
    </cfRule>
  </conditionalFormatting>
  <conditionalFormatting sqref="B46:N46">
    <cfRule type="expression" dxfId="23" priority="8">
      <formula>$F$40&gt;=0</formula>
    </cfRule>
    <cfRule type="expression" dxfId="22" priority="9">
      <formula>$F$40&lt;0</formula>
    </cfRule>
  </conditionalFormatting>
  <conditionalFormatting sqref="B47:N47">
    <cfRule type="expression" dxfId="21" priority="5">
      <formula>$G$40&gt;=0</formula>
    </cfRule>
    <cfRule type="expression" dxfId="20" priority="6">
      <formula>$G$40&lt;0</formula>
    </cfRule>
  </conditionalFormatting>
  <conditionalFormatting sqref="B48:N48">
    <cfRule type="expression" dxfId="19" priority="2">
      <formula>$H$40&gt;=0</formula>
    </cfRule>
    <cfRule type="expression" dxfId="18" priority="3">
      <formula>$H$40&lt;0</formula>
    </cfRule>
  </conditionalFormatting>
  <conditionalFormatting sqref="B49:N49">
    <cfRule type="expression" dxfId="17" priority="49">
      <formula>$I$40&gt;=0</formula>
    </cfRule>
    <cfRule type="expression" dxfId="16" priority="50">
      <formula>$I$40&lt;0</formula>
    </cfRule>
  </conditionalFormatting>
  <conditionalFormatting sqref="B50:N50">
    <cfRule type="expression" dxfId="15" priority="46">
      <formula>$J$40&gt;=0</formula>
    </cfRule>
    <cfRule type="expression" dxfId="14" priority="47">
      <formula>$J$40&lt;0</formula>
    </cfRule>
  </conditionalFormatting>
  <conditionalFormatting sqref="B51:N51">
    <cfRule type="expression" dxfId="13" priority="43">
      <formula>$K$40&gt;=0</formula>
    </cfRule>
    <cfRule type="expression" dxfId="12" priority="44">
      <formula>$K$40&lt;0</formula>
    </cfRule>
  </conditionalFormatting>
  <conditionalFormatting sqref="B52:N52">
    <cfRule type="expression" dxfId="11" priority="40">
      <formula>$L$40&gt;=0</formula>
    </cfRule>
    <cfRule type="expression" dxfId="10" priority="41">
      <formula>$L$40&lt;0</formula>
    </cfRule>
  </conditionalFormatting>
  <conditionalFormatting sqref="B53:N53">
    <cfRule type="expression" dxfId="9" priority="37">
      <formula>$M$40&gt;=0</formula>
    </cfRule>
    <cfRule type="expression" dxfId="8" priority="38">
      <formula>$M$40&lt;0</formula>
    </cfRule>
  </conditionalFormatting>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2"/>
  <sheetViews>
    <sheetView showGridLines="0" workbookViewId="0">
      <selection activeCell="B24" sqref="B24"/>
    </sheetView>
  </sheetViews>
  <sheetFormatPr defaultColWidth="9.140625" defaultRowHeight="14.1"/>
  <cols>
    <col min="1" max="1" width="47.7109375" style="53" customWidth="1"/>
    <col min="2" max="2" width="20.7109375" style="569" customWidth="1"/>
    <col min="3" max="3" width="1.28515625" style="569" customWidth="1"/>
    <col min="4" max="4" width="20.7109375" style="569" customWidth="1"/>
    <col min="5" max="5" width="1.28515625" style="558" customWidth="1"/>
    <col min="6" max="6" width="20.7109375" style="569" customWidth="1"/>
    <col min="7" max="7" width="1.28515625" style="558" customWidth="1"/>
    <col min="8" max="8" width="20.7109375" style="569" customWidth="1"/>
    <col min="9" max="9" width="1.28515625" style="569" customWidth="1"/>
    <col min="10" max="12" width="20.7109375" style="569" customWidth="1"/>
    <col min="13" max="16384" width="9.140625" style="53"/>
  </cols>
  <sheetData>
    <row r="1" spans="1:12" ht="15.6">
      <c r="A1" s="3151" t="str">
        <f>"Contractor Name: "&amp;'FS-Balance Sheet C-1'!B4</f>
        <v>Contractor Name: Arizona Complete Health</v>
      </c>
      <c r="B1" s="3152"/>
      <c r="C1" s="3152"/>
      <c r="D1" s="3152"/>
      <c r="E1" s="3152"/>
      <c r="F1" s="3152"/>
      <c r="G1" s="3152"/>
      <c r="H1" s="3152"/>
      <c r="I1" s="3152"/>
      <c r="J1" s="3152"/>
      <c r="K1" s="3152"/>
      <c r="L1" s="3153"/>
    </row>
    <row r="2" spans="1:12" ht="15.6">
      <c r="A2" s="3154" t="s">
        <v>1030</v>
      </c>
      <c r="B2" s="3155"/>
      <c r="C2" s="3155"/>
      <c r="D2" s="3155"/>
      <c r="E2" s="3155"/>
      <c r="F2" s="3155"/>
      <c r="G2" s="3155"/>
      <c r="H2" s="3155"/>
      <c r="I2" s="3155"/>
      <c r="J2" s="3155"/>
      <c r="K2" s="3155"/>
      <c r="L2" s="3156"/>
    </row>
    <row r="3" spans="1:12" ht="15.6">
      <c r="A3" s="3157" t="s">
        <v>1031</v>
      </c>
      <c r="B3" s="3158"/>
      <c r="C3" s="3158"/>
      <c r="D3" s="3158"/>
      <c r="E3" s="3158"/>
      <c r="F3" s="3158"/>
      <c r="G3" s="3158"/>
      <c r="H3" s="3158"/>
      <c r="I3" s="3158"/>
      <c r="J3" s="3158"/>
      <c r="K3" s="3158"/>
      <c r="L3" s="3159"/>
    </row>
    <row r="4" spans="1:12" ht="14.45" thickBot="1">
      <c r="A4" s="3160" t="str">
        <f>"As of : "&amp;TEXT('Instructions &amp; Audit Report B'!$C$18,"mm/dd/yyyy")</f>
        <v>As of : mm/dd/yyyy</v>
      </c>
      <c r="B4" s="3161"/>
      <c r="C4" s="3161"/>
      <c r="D4" s="3161"/>
      <c r="E4" s="3161"/>
      <c r="F4" s="3161"/>
      <c r="G4" s="3161"/>
      <c r="H4" s="3161"/>
      <c r="I4" s="3161"/>
      <c r="J4" s="3161"/>
      <c r="K4" s="3161"/>
      <c r="L4" s="3162"/>
    </row>
    <row r="5" spans="1:12">
      <c r="A5" s="493"/>
      <c r="B5" s="567"/>
      <c r="C5" s="567"/>
      <c r="D5" s="567"/>
      <c r="E5" s="567"/>
      <c r="F5" s="567"/>
      <c r="G5" s="567"/>
      <c r="H5" s="567"/>
      <c r="I5" s="567"/>
      <c r="J5" s="567"/>
      <c r="K5" s="567"/>
      <c r="L5" s="568"/>
    </row>
    <row r="6" spans="1:12">
      <c r="A6" s="3148" t="s">
        <v>1032</v>
      </c>
      <c r="B6" s="3149"/>
      <c r="C6" s="3149"/>
      <c r="D6" s="3149"/>
      <c r="E6" s="3149"/>
      <c r="F6" s="3149"/>
      <c r="G6" s="3149"/>
      <c r="H6" s="3149"/>
      <c r="I6" s="3149"/>
      <c r="J6" s="3149"/>
      <c r="K6" s="3149"/>
      <c r="L6" s="3150"/>
    </row>
    <row r="7" spans="1:12" ht="14.45" thickBot="1">
      <c r="A7" s="555"/>
      <c r="B7" s="570"/>
      <c r="C7" s="570"/>
      <c r="D7" s="570"/>
      <c r="E7" s="570"/>
      <c r="F7" s="571"/>
      <c r="G7" s="571"/>
      <c r="H7" s="571"/>
      <c r="I7" s="571"/>
      <c r="J7" s="570"/>
      <c r="K7" s="572"/>
      <c r="L7" s="573"/>
    </row>
    <row r="8" spans="1:12" ht="14.45" thickBot="1">
      <c r="A8" s="328"/>
      <c r="B8" s="1765" t="s">
        <v>887</v>
      </c>
      <c r="C8" s="1766"/>
      <c r="D8" s="1765" t="s">
        <v>884</v>
      </c>
      <c r="E8" s="1766"/>
      <c r="F8" s="1765" t="s">
        <v>885</v>
      </c>
      <c r="G8" s="1766"/>
      <c r="H8" s="1765" t="s">
        <v>949</v>
      </c>
      <c r="I8" s="1767"/>
      <c r="J8" s="1765" t="s">
        <v>1002</v>
      </c>
      <c r="K8" s="1765" t="s">
        <v>889</v>
      </c>
      <c r="L8" s="1765" t="s">
        <v>891</v>
      </c>
    </row>
    <row r="9" spans="1:12">
      <c r="A9" s="1768" t="s">
        <v>1033</v>
      </c>
      <c r="B9" s="1769">
        <f>'FS-SFY Income Statement C-3'!J9</f>
        <v>0</v>
      </c>
      <c r="C9" s="1770"/>
      <c r="D9" s="1769">
        <f>'FS-SFY Income Statement C-3'!G9</f>
        <v>0</v>
      </c>
      <c r="E9" s="1770"/>
      <c r="F9" s="1769">
        <f>'FS-SFY Income Statement C-3'!H9</f>
        <v>0</v>
      </c>
      <c r="G9" s="1771"/>
      <c r="H9" s="1769">
        <f>'FS-SFY Income Statement C-3'!I9</f>
        <v>0</v>
      </c>
      <c r="I9" s="1770"/>
      <c r="J9" s="1772">
        <v>0</v>
      </c>
      <c r="K9" s="1769">
        <f>'FS-SFY Income Statement C-3'!L9</f>
        <v>0</v>
      </c>
      <c r="L9" s="1769">
        <f>SUM(J9:K9)</f>
        <v>0</v>
      </c>
    </row>
    <row r="10" spans="1:12">
      <c r="A10" s="1768" t="s">
        <v>1034</v>
      </c>
      <c r="B10" s="1773">
        <f>'FS-SFY Income Statement C-3'!J11</f>
        <v>0</v>
      </c>
      <c r="C10" s="1770"/>
      <c r="D10" s="1773">
        <f>'FS-SFY Income Statement C-3'!G11</f>
        <v>0</v>
      </c>
      <c r="E10" s="1774"/>
      <c r="F10" s="1773">
        <f>'FS-SFY Income Statement C-3'!H11</f>
        <v>0</v>
      </c>
      <c r="G10" s="1774"/>
      <c r="H10" s="1773">
        <f>'FS-SFY Income Statement C-3'!I11</f>
        <v>0</v>
      </c>
      <c r="I10" s="1770"/>
      <c r="J10" s="1775">
        <v>0</v>
      </c>
      <c r="K10" s="1773">
        <f>'FS-SFY Income Statement C-3'!L11</f>
        <v>0</v>
      </c>
      <c r="L10" s="1773">
        <f>SUM(J10:K10)</f>
        <v>0</v>
      </c>
    </row>
    <row r="11" spans="1:12">
      <c r="A11" s="1776" t="s">
        <v>1035</v>
      </c>
      <c r="B11" s="1777">
        <f>SUM(B9:B10)</f>
        <v>0</v>
      </c>
      <c r="C11" s="1778"/>
      <c r="D11" s="1777">
        <f>SUM(D9:D10)</f>
        <v>0</v>
      </c>
      <c r="E11" s="1778"/>
      <c r="F11" s="1777">
        <f>SUM(F9:F10)</f>
        <v>0</v>
      </c>
      <c r="G11" s="1778"/>
      <c r="H11" s="1777">
        <f>SUM(H9:H10)</f>
        <v>0</v>
      </c>
      <c r="I11" s="1778"/>
      <c r="J11" s="1777">
        <f>SUM(J9:J10)</f>
        <v>0</v>
      </c>
      <c r="K11" s="1777">
        <f>SUM(K9:K10)</f>
        <v>0</v>
      </c>
      <c r="L11" s="1777">
        <f>SUM(L9:L10)</f>
        <v>0</v>
      </c>
    </row>
    <row r="12" spans="1:12">
      <c r="A12" s="1779" t="s">
        <v>1036</v>
      </c>
      <c r="B12" s="1780">
        <f>'FS-SFY Income Statement C-3'!J74</f>
        <v>0</v>
      </c>
      <c r="C12" s="1770"/>
      <c r="D12" s="1780">
        <f>'FS-SFY Income Statement C-3'!G74</f>
        <v>0</v>
      </c>
      <c r="E12" s="1770"/>
      <c r="F12" s="1780">
        <f>'FS-SFY Income Statement C-3'!H74</f>
        <v>0</v>
      </c>
      <c r="G12" s="1771"/>
      <c r="H12" s="1780">
        <f>'FS-SFY Income Statement C-3'!I74</f>
        <v>0</v>
      </c>
      <c r="I12" s="1770"/>
      <c r="J12" s="1781">
        <v>0</v>
      </c>
      <c r="K12" s="1780">
        <f>'FS-SFY Income Statement C-3'!L74</f>
        <v>0</v>
      </c>
      <c r="L12" s="1780">
        <f>SUM(J12:K12)</f>
        <v>0</v>
      </c>
    </row>
    <row r="13" spans="1:12">
      <c r="A13" s="1779" t="s">
        <v>1037</v>
      </c>
      <c r="B13" s="1773">
        <f>'FS-SFY Income Statement C-3'!J106</f>
        <v>0</v>
      </c>
      <c r="C13" s="1770"/>
      <c r="D13" s="1773">
        <f>'FS-SFY Income Statement C-3'!G106</f>
        <v>0</v>
      </c>
      <c r="E13" s="1770"/>
      <c r="F13" s="1773">
        <f>'FS-SFY Income Statement C-3'!H106</f>
        <v>0</v>
      </c>
      <c r="G13" s="1771"/>
      <c r="H13" s="1773">
        <f>'FS-SFY Income Statement C-3'!I106</f>
        <v>0</v>
      </c>
      <c r="I13" s="1770"/>
      <c r="J13" s="1782">
        <v>0</v>
      </c>
      <c r="K13" s="1773">
        <f>'FS-SFY Income Statement C-3'!L106</f>
        <v>0</v>
      </c>
      <c r="L13" s="1773">
        <f>SUM(J13:K13)</f>
        <v>0</v>
      </c>
    </row>
    <row r="14" spans="1:12">
      <c r="A14" s="1783" t="s">
        <v>1038</v>
      </c>
      <c r="B14" s="1777">
        <f>SUM(B12:B13)</f>
        <v>0</v>
      </c>
      <c r="C14" s="1778"/>
      <c r="D14" s="1777">
        <f>SUM(D12:D13)</f>
        <v>0</v>
      </c>
      <c r="E14" s="1778"/>
      <c r="F14" s="1777">
        <f>SUM(F12:F13)</f>
        <v>0</v>
      </c>
      <c r="G14" s="1778"/>
      <c r="H14" s="1777">
        <f>SUM(H12:H13)</f>
        <v>0</v>
      </c>
      <c r="I14" s="1778"/>
      <c r="J14" s="1777">
        <f>SUM(J12:J13)</f>
        <v>0</v>
      </c>
      <c r="K14" s="1777">
        <f>SUM(K12:K13)</f>
        <v>0</v>
      </c>
      <c r="L14" s="1777">
        <f>SUM(L12:L13)</f>
        <v>0</v>
      </c>
    </row>
    <row r="15" spans="1:12">
      <c r="A15" s="1776" t="s">
        <v>1039</v>
      </c>
      <c r="B15" s="1784">
        <f>+B11-B14</f>
        <v>0</v>
      </c>
      <c r="C15" s="1778"/>
      <c r="D15" s="1784">
        <f>+D11-D14</f>
        <v>0</v>
      </c>
      <c r="E15" s="1778"/>
      <c r="F15" s="1784">
        <f>+F11-F14</f>
        <v>0</v>
      </c>
      <c r="G15" s="1778"/>
      <c r="H15" s="1784">
        <f>+H11-H14</f>
        <v>0</v>
      </c>
      <c r="I15" s="1778"/>
      <c r="J15" s="1784">
        <f>+J11-J14</f>
        <v>0</v>
      </c>
      <c r="K15" s="1784">
        <f>+K11-K14</f>
        <v>0</v>
      </c>
      <c r="L15" s="1785">
        <f>L11-L14</f>
        <v>0</v>
      </c>
    </row>
    <row r="16" spans="1:12">
      <c r="A16" s="1779" t="s">
        <v>1040</v>
      </c>
      <c r="B16" s="1773">
        <f>'FS-SFY Income Statement C-3'!J118</f>
        <v>0</v>
      </c>
      <c r="C16" s="1770"/>
      <c r="D16" s="1780">
        <f>'FS-SFY Income Statement C-3'!G118</f>
        <v>0</v>
      </c>
      <c r="E16" s="1770"/>
      <c r="F16" s="1780">
        <f>'FS-SFY Income Statement C-3'!H118</f>
        <v>0</v>
      </c>
      <c r="G16" s="1771"/>
      <c r="H16" s="1780">
        <f>'FS-SFY Income Statement C-3'!I118</f>
        <v>0</v>
      </c>
      <c r="I16" s="1770"/>
      <c r="J16" s="1786">
        <v>0</v>
      </c>
      <c r="K16" s="1780">
        <f>'FS-SFY Income Statement C-3'!L118</f>
        <v>0</v>
      </c>
      <c r="L16" s="1773">
        <f>SUM(J16:K16)</f>
        <v>0</v>
      </c>
    </row>
    <row r="17" spans="1:12" ht="14.45" thickBot="1">
      <c r="A17" s="1776" t="s">
        <v>904</v>
      </c>
      <c r="B17" s="1787">
        <f>+B15-B16</f>
        <v>0</v>
      </c>
      <c r="C17" s="1778"/>
      <c r="D17" s="1787">
        <f>+D15-D16</f>
        <v>0</v>
      </c>
      <c r="E17" s="1778"/>
      <c r="F17" s="1787">
        <f>+F15-F16</f>
        <v>0</v>
      </c>
      <c r="G17" s="1778"/>
      <c r="H17" s="1787">
        <f>+H15-H16</f>
        <v>0</v>
      </c>
      <c r="I17" s="1778"/>
      <c r="J17" s="1787">
        <f>+J15-J16</f>
        <v>0</v>
      </c>
      <c r="K17" s="1787">
        <f>+K15-K16</f>
        <v>0</v>
      </c>
      <c r="L17" s="1787">
        <f>+L15-L16</f>
        <v>0</v>
      </c>
    </row>
    <row r="18" spans="1:12">
      <c r="A18" s="504"/>
      <c r="B18" s="1778"/>
      <c r="C18" s="1778"/>
      <c r="D18" s="1778"/>
      <c r="E18" s="1778"/>
      <c r="F18" s="1788"/>
      <c r="G18" s="1788"/>
      <c r="H18" s="1788"/>
      <c r="I18" s="1778"/>
      <c r="J18" s="1778"/>
      <c r="K18" s="1778"/>
      <c r="L18" s="1789"/>
    </row>
    <row r="19" spans="1:12">
      <c r="A19" s="556"/>
      <c r="B19" s="1770"/>
      <c r="C19" s="1770"/>
      <c r="D19" s="1770"/>
      <c r="E19" s="1770"/>
      <c r="F19" s="1771"/>
      <c r="G19" s="1771"/>
      <c r="H19" s="1771"/>
      <c r="I19" s="1770"/>
      <c r="J19" s="1770"/>
      <c r="K19" s="1770"/>
      <c r="L19" s="1790"/>
    </row>
    <row r="20" spans="1:12" ht="14.45" thickBot="1">
      <c r="A20" s="556"/>
      <c r="B20" s="1770"/>
      <c r="C20" s="1770"/>
      <c r="D20" s="1770"/>
      <c r="E20" s="1770"/>
      <c r="F20" s="1771"/>
      <c r="G20" s="1771"/>
      <c r="H20" s="1771"/>
      <c r="I20" s="1770"/>
      <c r="J20" s="1770"/>
      <c r="K20" s="1770"/>
      <c r="L20" s="1790"/>
    </row>
    <row r="21" spans="1:12" ht="29.1" customHeight="1" thickBot="1">
      <c r="A21" s="556"/>
      <c r="B21" s="1791" t="str">
        <f>B8</f>
        <v>SUPTRS</v>
      </c>
      <c r="C21" s="1792"/>
      <c r="D21" s="1791" t="str">
        <f>D8</f>
        <v>MHBG SED</v>
      </c>
      <c r="E21" s="1792"/>
      <c r="F21" s="1791" t="str">
        <f>F8</f>
        <v>MHBG SMI</v>
      </c>
      <c r="G21" s="1792"/>
      <c r="H21" s="1791" t="str">
        <f>H8</f>
        <v>MHBG FEP/ESMI</v>
      </c>
      <c r="I21" s="1793"/>
      <c r="J21" s="1791" t="str">
        <f>J8</f>
        <v>NTXIX/XXI Other</v>
      </c>
      <c r="K21" s="1791" t="str">
        <f>K8</f>
        <v>County</v>
      </c>
      <c r="L21" s="1791" t="str">
        <f>L8</f>
        <v>Total NTXIX/XXI</v>
      </c>
    </row>
    <row r="22" spans="1:12">
      <c r="A22" s="1779" t="s">
        <v>1041</v>
      </c>
      <c r="B22" s="1769">
        <f>B11*0.92</f>
        <v>0</v>
      </c>
      <c r="C22" s="1770"/>
      <c r="D22" s="1769">
        <f>D11*0.92</f>
        <v>0</v>
      </c>
      <c r="E22" s="1770"/>
      <c r="F22" s="1769">
        <f>F11*0.92</f>
        <v>0</v>
      </c>
      <c r="G22" s="1770"/>
      <c r="H22" s="1769">
        <f>H11*0.92</f>
        <v>0</v>
      </c>
      <c r="I22" s="1770"/>
      <c r="J22" s="1769">
        <f>J11*0.92</f>
        <v>0</v>
      </c>
      <c r="K22" s="1769">
        <f>K11*0.92</f>
        <v>0</v>
      </c>
      <c r="L22" s="1794">
        <f>L11*0.92</f>
        <v>0</v>
      </c>
    </row>
    <row r="23" spans="1:12">
      <c r="A23" s="1779" t="s">
        <v>1036</v>
      </c>
      <c r="B23" s="1780">
        <f>B12</f>
        <v>0</v>
      </c>
      <c r="C23" s="1770"/>
      <c r="D23" s="1780">
        <f>D12</f>
        <v>0</v>
      </c>
      <c r="E23" s="1770"/>
      <c r="F23" s="1780">
        <f>F12</f>
        <v>0</v>
      </c>
      <c r="G23" s="1770"/>
      <c r="H23" s="1780">
        <f>H12</f>
        <v>0</v>
      </c>
      <c r="I23" s="1770"/>
      <c r="J23" s="1780">
        <f>J12</f>
        <v>0</v>
      </c>
      <c r="K23" s="1780">
        <f>K12</f>
        <v>0</v>
      </c>
      <c r="L23" s="1790">
        <f>L12</f>
        <v>0</v>
      </c>
    </row>
    <row r="24" spans="1:12" ht="14.45" thickBot="1">
      <c r="A24" s="1776" t="s">
        <v>1042</v>
      </c>
      <c r="B24" s="1795">
        <f>B22-B23</f>
        <v>0</v>
      </c>
      <c r="C24" s="1778"/>
      <c r="D24" s="1795">
        <f>D22-D23</f>
        <v>0</v>
      </c>
      <c r="E24" s="1778"/>
      <c r="F24" s="1795">
        <f>F22-F23</f>
        <v>0</v>
      </c>
      <c r="G24" s="1778"/>
      <c r="H24" s="1795">
        <f>H22-H23</f>
        <v>0</v>
      </c>
      <c r="I24" s="1778"/>
      <c r="J24" s="1795">
        <f>J22-J23</f>
        <v>0</v>
      </c>
      <c r="K24" s="1795">
        <f>K22-K23</f>
        <v>0</v>
      </c>
      <c r="L24" s="1796">
        <f>L22-L23</f>
        <v>0</v>
      </c>
    </row>
    <row r="25" spans="1:12" ht="14.45" thickTop="1">
      <c r="A25" s="1779" t="s">
        <v>1043</v>
      </c>
      <c r="B25" s="1797">
        <f>B22*0.04</f>
        <v>0</v>
      </c>
      <c r="C25" s="1770"/>
      <c r="D25" s="1797">
        <f>D22*0.04</f>
        <v>0</v>
      </c>
      <c r="E25" s="1770"/>
      <c r="F25" s="1797">
        <f>F22*0.04</f>
        <v>0</v>
      </c>
      <c r="G25" s="1770"/>
      <c r="H25" s="1797">
        <f>H22*0.04</f>
        <v>0</v>
      </c>
      <c r="I25" s="1770"/>
      <c r="J25" s="1797">
        <f>J22*0.04</f>
        <v>0</v>
      </c>
      <c r="K25" s="1797">
        <f>K22*0.04</f>
        <v>0</v>
      </c>
      <c r="L25" s="1798">
        <f>L22*0.04</f>
        <v>0</v>
      </c>
    </row>
    <row r="26" spans="1:12" ht="14.45" thickBot="1">
      <c r="A26" s="1776" t="s">
        <v>1044</v>
      </c>
      <c r="B26" s="1799">
        <f>IF(ABS(B28)&gt;(0.04),B31,IF(ABS(B28)&lt;=(0.04),0))</f>
        <v>0</v>
      </c>
      <c r="C26" s="1778"/>
      <c r="D26" s="1799">
        <f>IF(ABS(D28)&gt;(0.04),D31,IF(ABS(D28)&lt;=(0.04),0))</f>
        <v>0</v>
      </c>
      <c r="E26" s="1778"/>
      <c r="F26" s="1799">
        <f>IF(ABS(F28)&gt;(0.04),F31,IF(ABS(F28)&lt;=(0.04),0))</f>
        <v>0</v>
      </c>
      <c r="G26" s="1778"/>
      <c r="H26" s="1799">
        <f>IF(ABS(H28)&gt;(0.04),H31,IF(ABS(H28)&lt;=(0.04),0))</f>
        <v>0</v>
      </c>
      <c r="I26" s="1778"/>
      <c r="J26" s="1787">
        <f>IF(ABS(J28)&gt;(0.04),J31,IF(ABS(J28)&lt;=(0.04),0))</f>
        <v>0</v>
      </c>
      <c r="K26" s="1787">
        <f>IF(ABS(K28)&gt;(0.04),K31,IF(ABS(K28)&lt;=(0.04),0))</f>
        <v>0</v>
      </c>
      <c r="L26" s="1800">
        <f>IF(ABS(L28)&gt;(0.04),L31,IF(ABS(L28)&lt;=(0.04),0))</f>
        <v>0</v>
      </c>
    </row>
    <row r="27" spans="1:12">
      <c r="A27" s="1779"/>
      <c r="B27" s="1801"/>
      <c r="C27" s="1801"/>
      <c r="D27" s="1801"/>
      <c r="E27" s="1801"/>
      <c r="F27" s="1801"/>
      <c r="G27" s="1801"/>
      <c r="H27" s="1801"/>
      <c r="I27" s="1801"/>
      <c r="J27" s="1801"/>
      <c r="K27" s="1801"/>
      <c r="L27" s="1802"/>
    </row>
    <row r="28" spans="1:12">
      <c r="A28" s="1803" t="s">
        <v>1045</v>
      </c>
      <c r="B28" s="1804">
        <f>IF(ISERROR(AVERAGE(B24/B22)),"0.00"%,AVERAGE(B24/B22))</f>
        <v>0</v>
      </c>
      <c r="C28" s="1804"/>
      <c r="D28" s="1804">
        <f>IF(ISERROR(AVERAGE(D24/D22)),"0.00"%,AVERAGE(D24/D22))</f>
        <v>0</v>
      </c>
      <c r="E28" s="1804"/>
      <c r="F28" s="1804">
        <f>IF(ISERROR(AVERAGE(F24/F22)),"0.00"%,AVERAGE(F24/F22))</f>
        <v>0</v>
      </c>
      <c r="G28" s="1804"/>
      <c r="H28" s="1804">
        <f>IF(ISERROR(AVERAGE(H24/H22)),"0.00"%,AVERAGE(H24/H22))</f>
        <v>0</v>
      </c>
      <c r="I28" s="1804"/>
      <c r="J28" s="1804">
        <f>IF(ISERROR(AVERAGE(J24/J22)),"0.00"%,AVERAGE(J24/J22))</f>
        <v>0</v>
      </c>
      <c r="K28" s="1804">
        <f>IF(ISERROR(AVERAGE(K24/K22)),"0.00"%,AVERAGE(K24/K22))</f>
        <v>0</v>
      </c>
      <c r="L28" s="1805">
        <f>IF(ISERROR(AVERAGE(L24/L22)),"0.00"%,AVERAGE(L24/L22))</f>
        <v>0</v>
      </c>
    </row>
    <row r="29" spans="1:12" ht="14.45" thickBot="1">
      <c r="A29" s="574"/>
      <c r="B29" s="575"/>
      <c r="C29" s="575"/>
      <c r="D29" s="575"/>
      <c r="E29" s="575"/>
      <c r="F29" s="575"/>
      <c r="G29" s="575"/>
      <c r="H29" s="575"/>
      <c r="I29" s="575"/>
      <c r="J29" s="575"/>
      <c r="K29" s="575"/>
      <c r="L29" s="576"/>
    </row>
    <row r="30" spans="1:12" hidden="1">
      <c r="A30" s="55"/>
      <c r="B30" s="577">
        <f>IF(B24&gt;=0,(B24-B25),IF(B24&lt;0,B24+B25))</f>
        <v>0</v>
      </c>
      <c r="C30" s="577"/>
      <c r="D30" s="577">
        <f t="shared" ref="D30:L30" si="0">IF(D24&gt;=0,(D24-D25),IF(D24&lt;0,D24+D25))</f>
        <v>0</v>
      </c>
      <c r="E30" s="578"/>
      <c r="F30" s="577">
        <f t="shared" si="0"/>
        <v>0</v>
      </c>
      <c r="G30" s="578"/>
      <c r="H30" s="577">
        <f t="shared" si="0"/>
        <v>0</v>
      </c>
      <c r="I30" s="577"/>
      <c r="J30" s="577">
        <f t="shared" si="0"/>
        <v>0</v>
      </c>
      <c r="K30" s="577">
        <f t="shared" si="0"/>
        <v>0</v>
      </c>
      <c r="L30" s="577">
        <f t="shared" si="0"/>
        <v>0</v>
      </c>
    </row>
    <row r="31" spans="1:12" hidden="1">
      <c r="A31" s="55"/>
      <c r="B31" s="577">
        <f>IF(ABS(B24)&lt;=B25,(-B30),IF(ABS(B24)&gt;B25,(B30)))</f>
        <v>0</v>
      </c>
      <c r="C31" s="577"/>
      <c r="D31" s="577">
        <f t="shared" ref="D31:L31" si="1">IF(ABS(D24)&lt;=D25,(-D30),IF(ABS(D24)&gt;D25,(D30)))</f>
        <v>0</v>
      </c>
      <c r="E31" s="578"/>
      <c r="F31" s="577">
        <f t="shared" si="1"/>
        <v>0</v>
      </c>
      <c r="G31" s="578"/>
      <c r="H31" s="577">
        <f t="shared" si="1"/>
        <v>0</v>
      </c>
      <c r="I31" s="577"/>
      <c r="J31" s="577">
        <f t="shared" si="1"/>
        <v>0</v>
      </c>
      <c r="K31" s="577">
        <f t="shared" si="1"/>
        <v>0</v>
      </c>
      <c r="L31" s="577">
        <f t="shared" si="1"/>
        <v>0</v>
      </c>
    </row>
    <row r="32" spans="1:12">
      <c r="A32" s="55"/>
      <c r="B32" s="577"/>
      <c r="C32" s="577"/>
      <c r="D32" s="577"/>
      <c r="E32" s="578"/>
      <c r="F32" s="577"/>
      <c r="G32" s="578"/>
      <c r="H32" s="577"/>
      <c r="I32" s="577"/>
      <c r="J32" s="577"/>
      <c r="K32" s="577"/>
      <c r="L32" s="577"/>
    </row>
  </sheetData>
  <mergeCells count="5">
    <mergeCell ref="A6:L6"/>
    <mergeCell ref="A1:L1"/>
    <mergeCell ref="A2:L2"/>
    <mergeCell ref="A3:L3"/>
    <mergeCell ref="A4:L4"/>
  </mergeCells>
  <pageMargins left="0.7" right="0.7" top="0.75" bottom="0.75" header="0.3" footer="0.3"/>
  <pageSetup orientation="portrait" horizontalDpi="1200" verticalDpi="1200" r:id="rId1"/>
  <ignoredErrors>
    <ignoredError sqref="L11"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5"/>
  <sheetViews>
    <sheetView showGridLines="0" workbookViewId="0">
      <selection activeCell="D4" sqref="D4"/>
    </sheetView>
  </sheetViews>
  <sheetFormatPr defaultColWidth="9.140625" defaultRowHeight="12.6"/>
  <cols>
    <col min="1" max="1" width="35.85546875" style="109" customWidth="1"/>
    <col min="2" max="2" width="22.140625" style="109" customWidth="1"/>
    <col min="3" max="6" width="16.42578125" style="109" customWidth="1"/>
    <col min="7" max="7" width="18.140625" style="109" customWidth="1"/>
    <col min="8" max="11" width="12.7109375" style="109" customWidth="1"/>
    <col min="12" max="12" width="9.140625" style="109"/>
    <col min="13" max="13" width="14" style="109" customWidth="1"/>
    <col min="14" max="16384" width="9.140625" style="109"/>
  </cols>
  <sheetData>
    <row r="1" spans="1:13" ht="15" thickBot="1">
      <c r="A1" s="676" t="s">
        <v>1046</v>
      </c>
      <c r="B1" s="677"/>
      <c r="C1"/>
      <c r="D1"/>
      <c r="E1"/>
      <c r="F1"/>
      <c r="G1"/>
      <c r="H1"/>
      <c r="I1"/>
      <c r="J1"/>
      <c r="K1"/>
      <c r="L1"/>
      <c r="M1"/>
    </row>
    <row r="2" spans="1:13" ht="12.95">
      <c r="A2" s="51" t="s">
        <v>36</v>
      </c>
      <c r="B2" s="2" t="str">
        <f>'FS-Balance Sheet C-1'!B4</f>
        <v>Arizona Complete Health</v>
      </c>
    </row>
    <row r="3" spans="1:13" ht="12.95">
      <c r="A3" s="51" t="s">
        <v>68</v>
      </c>
      <c r="B3" s="644" t="str">
        <f>'FS-Balance Sheet C-1'!B5</f>
        <v>mm/dd/yyyy</v>
      </c>
    </row>
    <row r="5" spans="1:13" ht="24" customHeight="1" thickBot="1">
      <c r="A5" s="1" t="s">
        <v>1047</v>
      </c>
    </row>
    <row r="6" spans="1:13" ht="57.75" customHeight="1" thickBot="1">
      <c r="A6" s="734" t="s">
        <v>1048</v>
      </c>
      <c r="B6" s="688" t="s">
        <v>1049</v>
      </c>
      <c r="C6" s="735" t="s">
        <v>590</v>
      </c>
      <c r="D6" s="1824" t="s">
        <v>591</v>
      </c>
      <c r="E6" s="1828" t="s">
        <v>516</v>
      </c>
      <c r="F6" s="737" t="s">
        <v>1050</v>
      </c>
      <c r="G6" s="1275" t="s">
        <v>1051</v>
      </c>
      <c r="H6" s="736" t="s">
        <v>1052</v>
      </c>
      <c r="I6" s="736" t="s">
        <v>1053</v>
      </c>
      <c r="J6" s="1049" t="s">
        <v>1054</v>
      </c>
      <c r="K6" s="1028" t="s">
        <v>1055</v>
      </c>
    </row>
    <row r="7" spans="1:13" ht="12.95">
      <c r="A7" s="580" t="s">
        <v>1056</v>
      </c>
      <c r="B7" s="1806">
        <v>0</v>
      </c>
      <c r="C7" s="1806">
        <v>0</v>
      </c>
      <c r="D7" s="1825">
        <v>0</v>
      </c>
      <c r="E7" s="1829">
        <f>SUM(C7:D7)</f>
        <v>0</v>
      </c>
      <c r="F7" s="1807">
        <f>B7-E7</f>
        <v>0</v>
      </c>
      <c r="G7" s="1812">
        <v>0</v>
      </c>
      <c r="H7" s="1271">
        <v>0</v>
      </c>
      <c r="I7" s="1806">
        <v>0</v>
      </c>
      <c r="J7" s="1842">
        <v>0</v>
      </c>
      <c r="K7" s="1846">
        <f>H7+J7</f>
        <v>0</v>
      </c>
    </row>
    <row r="8" spans="1:13" ht="12.95">
      <c r="A8" s="288" t="s">
        <v>1057</v>
      </c>
      <c r="B8" s="1808">
        <v>0</v>
      </c>
      <c r="C8" s="1808">
        <v>0</v>
      </c>
      <c r="D8" s="1826">
        <v>0</v>
      </c>
      <c r="E8" s="1830">
        <f t="shared" ref="E8:E12" si="0">SUM(C8:D8)</f>
        <v>0</v>
      </c>
      <c r="F8" s="1809">
        <f t="shared" ref="F8:F12" si="1">B8-E8</f>
        <v>0</v>
      </c>
      <c r="G8" s="1813">
        <v>0</v>
      </c>
      <c r="H8" s="1272">
        <v>0</v>
      </c>
      <c r="I8" s="1808">
        <v>0</v>
      </c>
      <c r="J8" s="1843">
        <v>0</v>
      </c>
      <c r="K8" s="1847">
        <f t="shared" ref="K8:K12" si="2">H8+J8</f>
        <v>0</v>
      </c>
    </row>
    <row r="9" spans="1:13" ht="12.95">
      <c r="A9" s="288" t="s">
        <v>1058</v>
      </c>
      <c r="B9" s="1808">
        <v>0</v>
      </c>
      <c r="C9" s="1808">
        <v>0</v>
      </c>
      <c r="D9" s="1826">
        <v>0</v>
      </c>
      <c r="E9" s="1830">
        <f t="shared" si="0"/>
        <v>0</v>
      </c>
      <c r="F9" s="1809">
        <f t="shared" si="1"/>
        <v>0</v>
      </c>
      <c r="G9" s="1813">
        <v>0</v>
      </c>
      <c r="H9" s="1272">
        <v>0</v>
      </c>
      <c r="I9" s="1808">
        <v>0</v>
      </c>
      <c r="J9" s="1843">
        <v>0</v>
      </c>
      <c r="K9" s="1847">
        <f t="shared" si="2"/>
        <v>0</v>
      </c>
    </row>
    <row r="10" spans="1:13" ht="12.95">
      <c r="A10" s="288" t="s">
        <v>1059</v>
      </c>
      <c r="B10" s="1808">
        <v>0</v>
      </c>
      <c r="C10" s="1808">
        <v>0</v>
      </c>
      <c r="D10" s="1826">
        <v>0</v>
      </c>
      <c r="E10" s="1830">
        <f t="shared" si="0"/>
        <v>0</v>
      </c>
      <c r="F10" s="1809">
        <f t="shared" si="1"/>
        <v>0</v>
      </c>
      <c r="G10" s="1813">
        <v>0</v>
      </c>
      <c r="H10" s="1272">
        <v>0</v>
      </c>
      <c r="I10" s="1808">
        <v>0</v>
      </c>
      <c r="J10" s="1843">
        <v>0</v>
      </c>
      <c r="K10" s="1847">
        <f t="shared" si="2"/>
        <v>0</v>
      </c>
    </row>
    <row r="11" spans="1:13" ht="12.95">
      <c r="A11" s="288" t="s">
        <v>441</v>
      </c>
      <c r="B11" s="1808">
        <v>0</v>
      </c>
      <c r="C11" s="1808">
        <v>0</v>
      </c>
      <c r="D11" s="1826">
        <v>0</v>
      </c>
      <c r="E11" s="1830">
        <f t="shared" si="0"/>
        <v>0</v>
      </c>
      <c r="F11" s="1809">
        <f t="shared" si="1"/>
        <v>0</v>
      </c>
      <c r="G11" s="1813">
        <v>0</v>
      </c>
      <c r="H11" s="1272">
        <v>0</v>
      </c>
      <c r="I11" s="1808">
        <v>0</v>
      </c>
      <c r="J11" s="1843">
        <v>0</v>
      </c>
      <c r="K11" s="1847">
        <f t="shared" si="2"/>
        <v>0</v>
      </c>
    </row>
    <row r="12" spans="1:13" ht="13.5" thickBot="1">
      <c r="A12" s="1269" t="s">
        <v>1060</v>
      </c>
      <c r="B12" s="1810">
        <v>0</v>
      </c>
      <c r="C12" s="1810">
        <v>0</v>
      </c>
      <c r="D12" s="1838">
        <v>0</v>
      </c>
      <c r="E12" s="1840">
        <f t="shared" si="0"/>
        <v>0</v>
      </c>
      <c r="F12" s="1811">
        <f t="shared" si="1"/>
        <v>0</v>
      </c>
      <c r="G12" s="1814">
        <v>0</v>
      </c>
      <c r="H12" s="1273">
        <v>0</v>
      </c>
      <c r="I12" s="1810">
        <v>0</v>
      </c>
      <c r="J12" s="1844">
        <v>0</v>
      </c>
      <c r="K12" s="1848">
        <f t="shared" si="2"/>
        <v>0</v>
      </c>
    </row>
    <row r="13" spans="1:13" ht="13.5" thickBot="1">
      <c r="A13" s="1270" t="s">
        <v>516</v>
      </c>
      <c r="B13" s="1595">
        <f t="shared" ref="B13:K13" si="3">SUM(B7:B12)</f>
        <v>0</v>
      </c>
      <c r="C13" s="1595">
        <f t="shared" si="3"/>
        <v>0</v>
      </c>
      <c r="D13" s="1839">
        <f t="shared" si="3"/>
        <v>0</v>
      </c>
      <c r="E13" s="1841">
        <f t="shared" si="3"/>
        <v>0</v>
      </c>
      <c r="F13" s="1594">
        <f t="shared" si="3"/>
        <v>0</v>
      </c>
      <c r="G13" s="1593">
        <f t="shared" si="3"/>
        <v>0</v>
      </c>
      <c r="H13" s="1274">
        <f t="shared" si="3"/>
        <v>0</v>
      </c>
      <c r="I13" s="1595">
        <f t="shared" si="3"/>
        <v>0</v>
      </c>
      <c r="J13" s="1845">
        <f t="shared" si="3"/>
        <v>0</v>
      </c>
      <c r="K13" s="1849">
        <f t="shared" si="3"/>
        <v>0</v>
      </c>
    </row>
    <row r="14" spans="1:13">
      <c r="A14" s="580" t="s">
        <v>1061</v>
      </c>
      <c r="B14" s="28"/>
      <c r="C14" s="546"/>
      <c r="D14" s="546"/>
      <c r="E14" s="546"/>
      <c r="F14" s="1278"/>
      <c r="G14" s="1276"/>
      <c r="H14" s="28">
        <v>0</v>
      </c>
      <c r="I14" s="546"/>
      <c r="J14" s="28">
        <v>0</v>
      </c>
      <c r="K14" s="579">
        <v>0</v>
      </c>
    </row>
    <row r="15" spans="1:13" ht="12.95" thickBot="1">
      <c r="A15" s="1269"/>
      <c r="B15" s="30"/>
      <c r="C15" s="1279"/>
      <c r="D15" s="1279"/>
      <c r="E15" s="1279"/>
      <c r="F15" s="1280"/>
      <c r="G15" s="1281"/>
      <c r="H15" s="1279"/>
      <c r="I15" s="1279"/>
      <c r="J15" s="1279"/>
      <c r="K15" s="1280"/>
    </row>
    <row r="16" spans="1:13">
      <c r="A16" s="356" t="s">
        <v>1062</v>
      </c>
      <c r="B16" s="294"/>
      <c r="C16" s="294"/>
      <c r="D16" s="294"/>
      <c r="E16" s="294"/>
      <c r="F16" s="294"/>
      <c r="G16" s="294"/>
      <c r="H16" s="294"/>
      <c r="I16" s="294"/>
      <c r="J16" s="294"/>
      <c r="K16" s="295"/>
    </row>
    <row r="17" spans="1:13" ht="12.95" thickBot="1">
      <c r="A17" s="433" t="s">
        <v>1063</v>
      </c>
      <c r="B17" s="434"/>
      <c r="C17" s="434"/>
      <c r="D17" s="434"/>
      <c r="E17" s="434"/>
      <c r="F17" s="434"/>
      <c r="G17" s="434"/>
      <c r="H17" s="434"/>
      <c r="I17" s="434"/>
      <c r="J17" s="434"/>
      <c r="K17" s="1285"/>
    </row>
    <row r="19" spans="1:13" ht="26.25" customHeight="1" thickBot="1">
      <c r="A19" s="3172" t="s">
        <v>1064</v>
      </c>
      <c r="B19" s="3167"/>
      <c r="C19" s="3167"/>
      <c r="D19" s="3167"/>
      <c r="E19" s="3167"/>
      <c r="F19" s="3167"/>
      <c r="G19" s="3167"/>
      <c r="H19" s="3167"/>
      <c r="I19" s="3167"/>
      <c r="J19" s="3167"/>
      <c r="K19" s="3167"/>
      <c r="L19" s="3167"/>
      <c r="M19" s="3167"/>
    </row>
    <row r="20" spans="1:13">
      <c r="A20" s="3163"/>
      <c r="B20" s="3164"/>
      <c r="C20" s="3164"/>
      <c r="D20" s="3164"/>
      <c r="E20" s="3164"/>
      <c r="F20" s="3164"/>
      <c r="G20" s="3164"/>
      <c r="H20" s="3164"/>
      <c r="I20" s="3164"/>
      <c r="J20" s="3164"/>
      <c r="K20" s="3164"/>
      <c r="L20" s="3164"/>
      <c r="M20" s="3165"/>
    </row>
    <row r="21" spans="1:13">
      <c r="A21" s="581"/>
      <c r="B21" s="127"/>
      <c r="C21" s="127"/>
      <c r="D21" s="127"/>
      <c r="E21" s="127"/>
      <c r="F21" s="127"/>
      <c r="G21" s="127"/>
      <c r="H21" s="127"/>
      <c r="I21" s="127"/>
      <c r="J21" s="127"/>
      <c r="K21" s="127"/>
      <c r="L21" s="127"/>
      <c r="M21" s="582"/>
    </row>
    <row r="22" spans="1:13" ht="12.95" thickBot="1">
      <c r="A22" s="3169"/>
      <c r="B22" s="3170"/>
      <c r="C22" s="3170"/>
      <c r="D22" s="3170"/>
      <c r="E22" s="3170"/>
      <c r="F22" s="3170"/>
      <c r="G22" s="3170"/>
      <c r="H22" s="3170"/>
      <c r="I22" s="3170"/>
      <c r="J22" s="3170"/>
      <c r="K22" s="3170"/>
      <c r="L22" s="3170"/>
      <c r="M22" s="3171"/>
    </row>
    <row r="23" spans="1:13" ht="12.75" customHeight="1">
      <c r="A23" s="29"/>
      <c r="B23" s="127"/>
      <c r="C23" s="127"/>
      <c r="D23" s="127"/>
      <c r="E23" s="127"/>
      <c r="F23" s="127"/>
      <c r="G23" s="127"/>
      <c r="H23" s="127"/>
      <c r="I23" s="127"/>
      <c r="J23" s="127"/>
      <c r="K23" s="127"/>
      <c r="L23" s="127"/>
      <c r="M23" s="127"/>
    </row>
    <row r="24" spans="1:13">
      <c r="A24" s="3173"/>
      <c r="B24" s="3174"/>
      <c r="C24" s="3174"/>
      <c r="D24" s="3174"/>
      <c r="E24" s="3174"/>
      <c r="F24" s="3174"/>
      <c r="G24" s="3174"/>
      <c r="H24" s="3174"/>
      <c r="I24" s="3174"/>
      <c r="J24" s="3174"/>
      <c r="K24" s="3174"/>
      <c r="L24" s="3174"/>
      <c r="M24" s="3175"/>
    </row>
    <row r="26" spans="1:13" ht="12.95" thickBot="1">
      <c r="A26" s="109" t="s">
        <v>1065</v>
      </c>
    </row>
    <row r="27" spans="1:13" ht="52.5" thickBot="1">
      <c r="A27" s="734" t="s">
        <v>884</v>
      </c>
      <c r="B27" s="688" t="s">
        <v>1049</v>
      </c>
      <c r="C27" s="735" t="s">
        <v>590</v>
      </c>
      <c r="D27" s="1824" t="s">
        <v>591</v>
      </c>
      <c r="E27" s="1828" t="s">
        <v>516</v>
      </c>
      <c r="F27" s="738" t="s">
        <v>592</v>
      </c>
      <c r="G27" s="1275" t="s">
        <v>1051</v>
      </c>
      <c r="H27" s="736" t="s">
        <v>1052</v>
      </c>
      <c r="I27" s="736" t="s">
        <v>1053</v>
      </c>
      <c r="J27" s="1049" t="s">
        <v>1054</v>
      </c>
      <c r="K27" s="1028" t="s">
        <v>1055</v>
      </c>
    </row>
    <row r="28" spans="1:13" ht="13.5" thickBot="1">
      <c r="A28" s="1815" t="s">
        <v>884</v>
      </c>
      <c r="B28" s="1816">
        <v>0</v>
      </c>
      <c r="C28" s="1816">
        <v>0</v>
      </c>
      <c r="D28" s="1834">
        <v>0</v>
      </c>
      <c r="E28" s="1835">
        <f>SUM(C28:D28)</f>
        <v>0</v>
      </c>
      <c r="F28" s="1817">
        <f>B28-E28</f>
        <v>0</v>
      </c>
      <c r="G28" s="1818">
        <v>0</v>
      </c>
      <c r="H28" s="1819">
        <v>0</v>
      </c>
      <c r="I28" s="1816">
        <v>0</v>
      </c>
      <c r="J28" s="1836">
        <v>0</v>
      </c>
      <c r="K28" s="1837">
        <f>H28+J28</f>
        <v>0</v>
      </c>
    </row>
    <row r="29" spans="1:13">
      <c r="A29" s="580" t="s">
        <v>1061</v>
      </c>
      <c r="B29" s="583"/>
      <c r="C29" s="28"/>
      <c r="D29" s="546"/>
      <c r="E29" s="546"/>
      <c r="F29" s="1278"/>
      <c r="G29" s="1276"/>
      <c r="H29" s="546"/>
      <c r="I29" s="546"/>
      <c r="J29" s="546"/>
      <c r="K29" s="1278"/>
    </row>
    <row r="30" spans="1:13" ht="12.95" thickBot="1">
      <c r="A30" s="291"/>
      <c r="B30" s="584"/>
      <c r="C30" s="292"/>
      <c r="D30" s="292"/>
      <c r="E30" s="292"/>
      <c r="F30" s="293"/>
      <c r="G30" s="1277"/>
      <c r="H30" s="292"/>
      <c r="I30" s="292"/>
      <c r="J30" s="292"/>
      <c r="K30" s="293"/>
    </row>
    <row r="31" spans="1:13" ht="12.95" thickBot="1">
      <c r="A31" s="1282" t="s">
        <v>1063</v>
      </c>
      <c r="B31" s="1283"/>
      <c r="C31" s="1283"/>
      <c r="D31" s="1283"/>
      <c r="E31" s="1283"/>
      <c r="F31" s="1283"/>
      <c r="G31" s="1283"/>
      <c r="H31" s="1283"/>
      <c r="I31" s="1283"/>
      <c r="J31" s="1283"/>
      <c r="K31" s="1284"/>
    </row>
    <row r="33" spans="1:13" ht="32.25" customHeight="1" thickBot="1">
      <c r="A33" s="3172" t="s">
        <v>1066</v>
      </c>
      <c r="B33" s="3167"/>
      <c r="C33" s="3167"/>
      <c r="D33" s="3167"/>
      <c r="E33" s="3167"/>
      <c r="F33" s="3167"/>
      <c r="G33" s="3167"/>
      <c r="H33" s="3167"/>
      <c r="I33" s="3167"/>
      <c r="J33" s="3167"/>
      <c r="K33" s="3167"/>
      <c r="L33" s="3167"/>
      <c r="M33" s="3167"/>
    </row>
    <row r="34" spans="1:13">
      <c r="A34" s="3163"/>
      <c r="B34" s="3164"/>
      <c r="C34" s="3164"/>
      <c r="D34" s="3164"/>
      <c r="E34" s="3164"/>
      <c r="F34" s="3164"/>
      <c r="G34" s="3164"/>
      <c r="H34" s="3164"/>
      <c r="I34" s="3164"/>
      <c r="J34" s="3164"/>
      <c r="K34" s="3164"/>
      <c r="L34" s="3164"/>
      <c r="M34" s="3165"/>
    </row>
    <row r="35" spans="1:13">
      <c r="A35" s="3166"/>
      <c r="B35" s="3167"/>
      <c r="C35" s="3167"/>
      <c r="D35" s="3167"/>
      <c r="E35" s="3167"/>
      <c r="F35" s="3167"/>
      <c r="G35" s="3167"/>
      <c r="H35" s="3167"/>
      <c r="I35" s="3167"/>
      <c r="J35" s="3167"/>
      <c r="K35" s="3167"/>
      <c r="L35" s="3167"/>
      <c r="M35" s="3168"/>
    </row>
    <row r="36" spans="1:13" ht="12.95" thickBot="1">
      <c r="A36" s="3169"/>
      <c r="B36" s="3170"/>
      <c r="C36" s="3170"/>
      <c r="D36" s="3170"/>
      <c r="E36" s="3170"/>
      <c r="F36" s="3170"/>
      <c r="G36" s="3170"/>
      <c r="H36" s="3170"/>
      <c r="I36" s="3170"/>
      <c r="J36" s="3170"/>
      <c r="K36" s="3170"/>
      <c r="L36" s="3170"/>
      <c r="M36" s="3171"/>
    </row>
    <row r="37" spans="1:13" ht="16.5" customHeight="1">
      <c r="A37" s="29"/>
      <c r="B37" s="29"/>
      <c r="C37" s="29"/>
      <c r="D37" s="29"/>
      <c r="E37" s="29"/>
      <c r="F37" s="29"/>
      <c r="G37" s="29"/>
      <c r="H37" s="29"/>
      <c r="I37" s="29"/>
      <c r="J37" s="29"/>
      <c r="K37" s="29"/>
      <c r="L37" s="127"/>
      <c r="M37" s="127"/>
    </row>
    <row r="38" spans="1:13">
      <c r="A38" s="3173"/>
      <c r="B38" s="3174"/>
      <c r="C38" s="3174"/>
      <c r="D38" s="3174"/>
      <c r="E38" s="3174"/>
      <c r="F38" s="3174"/>
      <c r="G38" s="3174"/>
      <c r="H38" s="3174"/>
      <c r="I38" s="3174"/>
      <c r="J38" s="3174"/>
      <c r="K38" s="3174"/>
      <c r="L38" s="3174"/>
      <c r="M38" s="3175"/>
    </row>
    <row r="39" spans="1:13" ht="12.95" thickBot="1"/>
    <row r="40" spans="1:13" ht="52.5" thickBot="1">
      <c r="A40" s="734" t="s">
        <v>885</v>
      </c>
      <c r="B40" s="688" t="s">
        <v>1049</v>
      </c>
      <c r="C40" s="735" t="s">
        <v>590</v>
      </c>
      <c r="D40" s="1824" t="s">
        <v>591</v>
      </c>
      <c r="E40" s="1828" t="s">
        <v>516</v>
      </c>
      <c r="F40" s="738" t="s">
        <v>592</v>
      </c>
      <c r="G40" s="1275" t="s">
        <v>1051</v>
      </c>
      <c r="H40" s="736" t="s">
        <v>1052</v>
      </c>
      <c r="I40" s="736" t="s">
        <v>1053</v>
      </c>
      <c r="J40" s="1049" t="s">
        <v>1054</v>
      </c>
      <c r="K40" s="1028" t="s">
        <v>1055</v>
      </c>
    </row>
    <row r="41" spans="1:13" ht="13.5" thickBot="1">
      <c r="A41" s="1815" t="s">
        <v>885</v>
      </c>
      <c r="B41" s="1816">
        <v>0</v>
      </c>
      <c r="C41" s="1816">
        <v>0</v>
      </c>
      <c r="D41" s="1834">
        <v>0</v>
      </c>
      <c r="E41" s="1835">
        <f>SUM(C41:D41)</f>
        <v>0</v>
      </c>
      <c r="F41" s="1817">
        <f>B41-E41</f>
        <v>0</v>
      </c>
      <c r="G41" s="1818">
        <v>0</v>
      </c>
      <c r="H41" s="1819">
        <v>0</v>
      </c>
      <c r="I41" s="1816">
        <v>0</v>
      </c>
      <c r="J41" s="1836">
        <v>0</v>
      </c>
      <c r="K41" s="1837">
        <f>H41+J41</f>
        <v>0</v>
      </c>
    </row>
    <row r="42" spans="1:13">
      <c r="A42" s="288" t="s">
        <v>1061</v>
      </c>
      <c r="B42" s="583"/>
      <c r="C42" s="28"/>
      <c r="D42" s="289"/>
      <c r="E42" s="289"/>
      <c r="F42" s="289"/>
      <c r="G42" s="289"/>
      <c r="H42" s="289"/>
      <c r="I42" s="289"/>
      <c r="J42" s="289"/>
      <c r="K42" s="290"/>
    </row>
    <row r="43" spans="1:13" ht="12.95" thickBot="1">
      <c r="A43" s="291"/>
      <c r="B43" s="584"/>
      <c r="C43" s="292"/>
      <c r="D43" s="292"/>
      <c r="E43" s="292"/>
      <c r="F43" s="292"/>
      <c r="G43" s="292"/>
      <c r="H43" s="292"/>
      <c r="I43" s="292"/>
      <c r="J43" s="292"/>
      <c r="K43" s="293"/>
    </row>
    <row r="44" spans="1:13" ht="12.95" thickBot="1">
      <c r="A44" s="1282" t="s">
        <v>1063</v>
      </c>
      <c r="B44" s="1283"/>
      <c r="C44" s="1283"/>
      <c r="D44" s="1283"/>
      <c r="E44" s="1283"/>
      <c r="F44" s="1283"/>
      <c r="G44" s="1283"/>
      <c r="H44" s="1283"/>
      <c r="I44" s="1283"/>
      <c r="J44" s="1283"/>
      <c r="K44" s="1284"/>
    </row>
    <row r="46" spans="1:13" ht="32.25" customHeight="1" thickBot="1">
      <c r="A46" s="3172" t="s">
        <v>1067</v>
      </c>
      <c r="B46" s="3167"/>
      <c r="C46" s="3167"/>
      <c r="D46" s="3167"/>
      <c r="E46" s="3167"/>
      <c r="F46" s="3167"/>
      <c r="G46" s="3167"/>
      <c r="H46" s="3167"/>
      <c r="I46" s="3167"/>
      <c r="J46" s="3167"/>
      <c r="K46" s="3167"/>
      <c r="L46" s="3167"/>
      <c r="M46" s="3167"/>
    </row>
    <row r="47" spans="1:13">
      <c r="A47" s="3163"/>
      <c r="B47" s="3164"/>
      <c r="C47" s="3164"/>
      <c r="D47" s="3164"/>
      <c r="E47" s="3164"/>
      <c r="F47" s="3164"/>
      <c r="G47" s="3164"/>
      <c r="H47" s="3164"/>
      <c r="I47" s="3164"/>
      <c r="J47" s="3164"/>
      <c r="K47" s="3164"/>
      <c r="L47" s="3164"/>
      <c r="M47" s="3165"/>
    </row>
    <row r="48" spans="1:13">
      <c r="A48" s="3166"/>
      <c r="B48" s="3167"/>
      <c r="C48" s="3167"/>
      <c r="D48" s="3167"/>
      <c r="E48" s="3167"/>
      <c r="F48" s="3167"/>
      <c r="G48" s="3167"/>
      <c r="H48" s="3167"/>
      <c r="I48" s="3167"/>
      <c r="J48" s="3167"/>
      <c r="K48" s="3167"/>
      <c r="L48" s="3167"/>
      <c r="M48" s="3168"/>
    </row>
    <row r="49" spans="1:13" ht="12.95" thickBot="1">
      <c r="A49" s="3169"/>
      <c r="B49" s="3170"/>
      <c r="C49" s="3170"/>
      <c r="D49" s="3170"/>
      <c r="E49" s="3170"/>
      <c r="F49" s="3170"/>
      <c r="G49" s="3170"/>
      <c r="H49" s="3170"/>
      <c r="I49" s="3170"/>
      <c r="J49" s="3170"/>
      <c r="K49" s="3170"/>
      <c r="L49" s="3170"/>
      <c r="M49" s="3171"/>
    </row>
    <row r="50" spans="1:13" ht="12.75" customHeight="1"/>
    <row r="51" spans="1:13">
      <c r="A51" s="3173"/>
      <c r="B51" s="3174"/>
      <c r="C51" s="3174"/>
      <c r="D51" s="3174"/>
      <c r="E51" s="3174"/>
      <c r="F51" s="3174"/>
      <c r="G51" s="3174"/>
      <c r="H51" s="3174"/>
      <c r="I51" s="3174"/>
      <c r="J51" s="3174"/>
      <c r="K51" s="3174"/>
      <c r="L51" s="3174"/>
      <c r="M51" s="3175"/>
    </row>
    <row r="52" spans="1:13" ht="12" customHeight="1" thickBot="1">
      <c r="A52" s="3172"/>
      <c r="B52" s="3167"/>
      <c r="C52" s="3167"/>
      <c r="D52" s="3167"/>
      <c r="E52" s="3167"/>
      <c r="F52" s="3167"/>
      <c r="G52" s="3167"/>
      <c r="H52" s="3167"/>
      <c r="I52" s="3167"/>
      <c r="J52" s="3167"/>
      <c r="K52" s="3167"/>
      <c r="L52" s="3167"/>
      <c r="M52" s="3167"/>
    </row>
    <row r="53" spans="1:13" ht="54" customHeight="1" thickBot="1">
      <c r="A53" s="734" t="s">
        <v>949</v>
      </c>
      <c r="B53" s="688" t="s">
        <v>1049</v>
      </c>
      <c r="C53" s="735" t="s">
        <v>590</v>
      </c>
      <c r="D53" s="1824" t="s">
        <v>591</v>
      </c>
      <c r="E53" s="1828" t="s">
        <v>516</v>
      </c>
      <c r="F53" s="738" t="s">
        <v>592</v>
      </c>
      <c r="G53" s="127"/>
      <c r="H53" s="127"/>
      <c r="I53" s="127"/>
      <c r="J53" s="127"/>
      <c r="K53" s="127"/>
      <c r="L53" s="127"/>
      <c r="M53" s="127"/>
    </row>
    <row r="54" spans="1:13" ht="19.5" customHeight="1" thickBot="1">
      <c r="A54" s="585" t="s">
        <v>949</v>
      </c>
      <c r="B54" s="1820">
        <v>0</v>
      </c>
      <c r="C54" s="1820">
        <v>0</v>
      </c>
      <c r="D54" s="1832">
        <v>0</v>
      </c>
      <c r="E54" s="1833">
        <f>SUM(C54:D54)</f>
        <v>0</v>
      </c>
      <c r="F54" s="1821">
        <f>B54-E54</f>
        <v>0</v>
      </c>
      <c r="G54" s="127"/>
      <c r="H54" s="127"/>
      <c r="I54" s="127"/>
      <c r="J54" s="127"/>
      <c r="K54" s="127"/>
      <c r="L54" s="127"/>
      <c r="M54" s="127"/>
    </row>
    <row r="55" spans="1:13" ht="31.5" customHeight="1" thickBot="1">
      <c r="A55" s="3172" t="s">
        <v>1068</v>
      </c>
      <c r="B55" s="3167"/>
      <c r="C55" s="3167"/>
      <c r="D55" s="3167"/>
      <c r="E55" s="3167"/>
      <c r="F55" s="3167"/>
      <c r="G55" s="3167"/>
      <c r="H55" s="3167"/>
      <c r="I55" s="3167"/>
      <c r="J55" s="3167"/>
      <c r="K55" s="3167"/>
      <c r="L55" s="3167"/>
      <c r="M55" s="3167"/>
    </row>
    <row r="56" spans="1:13">
      <c r="A56" s="3163"/>
      <c r="B56" s="3164"/>
      <c r="C56" s="3164"/>
      <c r="D56" s="3164"/>
      <c r="E56" s="3164"/>
      <c r="F56" s="3164"/>
      <c r="G56" s="3164"/>
      <c r="H56" s="3164"/>
      <c r="I56" s="3164"/>
      <c r="J56" s="3164"/>
      <c r="K56" s="3164"/>
      <c r="L56" s="3164"/>
      <c r="M56" s="3165"/>
    </row>
    <row r="57" spans="1:13">
      <c r="A57" s="3166"/>
      <c r="B57" s="3167"/>
      <c r="C57" s="3167"/>
      <c r="D57" s="3167"/>
      <c r="E57" s="3167"/>
      <c r="F57" s="3167"/>
      <c r="G57" s="3167"/>
      <c r="H57" s="3167"/>
      <c r="I57" s="3167"/>
      <c r="J57" s="3167"/>
      <c r="K57" s="3167"/>
      <c r="L57" s="3167"/>
      <c r="M57" s="3168"/>
    </row>
    <row r="58" spans="1:13" ht="12.95" thickBot="1">
      <c r="A58" s="3169"/>
      <c r="B58" s="3170"/>
      <c r="C58" s="3170"/>
      <c r="D58" s="3170"/>
      <c r="E58" s="3170"/>
      <c r="F58" s="3170"/>
      <c r="G58" s="3170"/>
      <c r="H58" s="3170"/>
      <c r="I58" s="3170"/>
      <c r="J58" s="3170"/>
      <c r="K58" s="3170"/>
      <c r="L58" s="3170"/>
      <c r="M58" s="3171"/>
    </row>
    <row r="59" spans="1:13" customFormat="1" ht="14.45">
      <c r="A59" s="586"/>
      <c r="B59" s="586"/>
      <c r="C59" s="586"/>
      <c r="D59" s="586"/>
      <c r="E59" s="586"/>
      <c r="F59" s="586"/>
      <c r="G59" s="586"/>
      <c r="H59" s="586"/>
      <c r="I59" s="586"/>
      <c r="J59" s="586"/>
      <c r="K59" s="586"/>
      <c r="L59" s="586"/>
      <c r="M59" s="586"/>
    </row>
    <row r="60" spans="1:13">
      <c r="A60" s="3173"/>
      <c r="B60" s="3174"/>
      <c r="C60" s="3174"/>
      <c r="D60" s="3174"/>
      <c r="E60" s="3174"/>
      <c r="F60" s="3174"/>
      <c r="G60" s="3174"/>
      <c r="H60" s="3174"/>
      <c r="I60" s="3174"/>
      <c r="J60" s="3174"/>
      <c r="K60" s="3174"/>
      <c r="L60" s="3174"/>
      <c r="M60" s="3175"/>
    </row>
    <row r="61" spans="1:13" customFormat="1" ht="14.45"/>
    <row r="62" spans="1:13" ht="12.95" thickBot="1">
      <c r="A62" s="3172" t="s">
        <v>1069</v>
      </c>
      <c r="B62" s="3167"/>
      <c r="C62" s="3167"/>
      <c r="D62" s="3167"/>
      <c r="E62" s="3167"/>
      <c r="F62" s="3167"/>
      <c r="G62" s="3167"/>
      <c r="H62" s="3167"/>
      <c r="I62" s="3167"/>
      <c r="J62" s="3167"/>
      <c r="K62" s="3167"/>
      <c r="L62" s="3167"/>
      <c r="M62" s="3167"/>
    </row>
    <row r="63" spans="1:13" ht="60" customHeight="1" thickBot="1">
      <c r="A63" s="734" t="s">
        <v>1070</v>
      </c>
      <c r="B63" s="688" t="s">
        <v>1049</v>
      </c>
      <c r="C63" s="735" t="s">
        <v>590</v>
      </c>
      <c r="D63" s="1824" t="s">
        <v>591</v>
      </c>
      <c r="E63" s="1828" t="s">
        <v>516</v>
      </c>
      <c r="F63" s="738" t="s">
        <v>592</v>
      </c>
      <c r="G63" s="127"/>
      <c r="H63" s="127"/>
      <c r="I63" s="127"/>
      <c r="J63" s="127"/>
      <c r="K63" s="127"/>
      <c r="L63" s="127"/>
      <c r="M63" s="127"/>
    </row>
    <row r="64" spans="1:13" ht="12.95">
      <c r="A64" s="2992"/>
      <c r="B64" s="2994">
        <v>0</v>
      </c>
      <c r="C64" s="2994">
        <v>0</v>
      </c>
      <c r="D64" s="2995">
        <v>0</v>
      </c>
      <c r="E64" s="2996">
        <f>SUM(C64:D64)</f>
        <v>0</v>
      </c>
      <c r="F64" s="2997">
        <f>B64-E64</f>
        <v>0</v>
      </c>
      <c r="G64" s="127"/>
      <c r="H64" s="127"/>
      <c r="I64" s="127"/>
      <c r="J64" s="127"/>
      <c r="K64" s="127"/>
      <c r="L64" s="127"/>
      <c r="M64" s="127"/>
    </row>
    <row r="65" spans="1:13" ht="12.95">
      <c r="A65" s="288" t="s">
        <v>1071</v>
      </c>
      <c r="B65" s="1808">
        <v>0</v>
      </c>
      <c r="C65" s="1808">
        <v>0</v>
      </c>
      <c r="D65" s="1826">
        <v>0</v>
      </c>
      <c r="E65" s="1830">
        <f>SUM(C65:D65)</f>
        <v>0</v>
      </c>
      <c r="F65" s="1809">
        <f>B65-E65</f>
        <v>0</v>
      </c>
      <c r="G65" s="127"/>
      <c r="H65" s="127"/>
      <c r="I65" s="127"/>
      <c r="J65" s="127"/>
      <c r="K65" s="127"/>
      <c r="L65" s="127"/>
      <c r="M65" s="127"/>
    </row>
    <row r="66" spans="1:13" ht="12.95">
      <c r="A66" s="288" t="s">
        <v>1071</v>
      </c>
      <c r="B66" s="1808">
        <v>0</v>
      </c>
      <c r="C66" s="1808">
        <v>0</v>
      </c>
      <c r="D66" s="1826">
        <v>0</v>
      </c>
      <c r="E66" s="1830">
        <f t="shared" ref="E66:E67" si="4">SUM(C66:D66)</f>
        <v>0</v>
      </c>
      <c r="F66" s="1809">
        <f t="shared" ref="F66:F67" si="5">B66-E66</f>
        <v>0</v>
      </c>
      <c r="G66" s="127"/>
      <c r="H66" s="127"/>
      <c r="I66" s="127"/>
      <c r="J66" s="127"/>
      <c r="K66" s="127"/>
      <c r="L66" s="127"/>
      <c r="M66" s="127"/>
    </row>
    <row r="67" spans="1:13" ht="12.95">
      <c r="A67" s="288" t="s">
        <v>1071</v>
      </c>
      <c r="B67" s="1808">
        <v>0</v>
      </c>
      <c r="C67" s="1808">
        <v>0</v>
      </c>
      <c r="D67" s="1826">
        <v>0</v>
      </c>
      <c r="E67" s="1830">
        <f t="shared" si="4"/>
        <v>0</v>
      </c>
      <c r="F67" s="1809">
        <f t="shared" si="5"/>
        <v>0</v>
      </c>
      <c r="G67" s="127"/>
      <c r="H67" s="127"/>
      <c r="I67" s="127"/>
      <c r="J67" s="127"/>
      <c r="K67" s="127"/>
      <c r="L67" s="127"/>
      <c r="M67" s="127"/>
    </row>
    <row r="68" spans="1:13" ht="13.5" thickBot="1">
      <c r="A68" s="291" t="s">
        <v>1071</v>
      </c>
      <c r="B68" s="1822">
        <v>0</v>
      </c>
      <c r="C68" s="1822">
        <v>0</v>
      </c>
      <c r="D68" s="1827">
        <v>0</v>
      </c>
      <c r="E68" s="1831">
        <f>SUM(C68:D68)</f>
        <v>0</v>
      </c>
      <c r="F68" s="1823">
        <f>B68-E68</f>
        <v>0</v>
      </c>
      <c r="G68" s="127"/>
      <c r="H68" s="127"/>
      <c r="I68" s="127"/>
      <c r="J68" s="127"/>
      <c r="K68" s="127"/>
      <c r="L68" s="127"/>
      <c r="M68" s="127"/>
    </row>
    <row r="69" spans="1:13">
      <c r="B69" s="31"/>
      <c r="C69" s="31"/>
      <c r="D69" s="31"/>
      <c r="E69" s="31"/>
      <c r="F69" s="31"/>
      <c r="G69" s="127"/>
      <c r="H69" s="127"/>
      <c r="I69" s="127"/>
      <c r="J69" s="127"/>
      <c r="K69" s="127"/>
      <c r="L69" s="127"/>
      <c r="M69" s="127"/>
    </row>
    <row r="70" spans="1:13" ht="32.25" customHeight="1" thickBot="1">
      <c r="A70" s="3172" t="s">
        <v>1072</v>
      </c>
      <c r="B70" s="3167"/>
      <c r="C70" s="3167"/>
      <c r="D70" s="3167"/>
      <c r="E70" s="3167"/>
      <c r="F70" s="3167"/>
      <c r="G70" s="3167"/>
      <c r="H70" s="3167"/>
      <c r="I70" s="3167"/>
      <c r="J70" s="3167"/>
      <c r="K70" s="3167"/>
      <c r="L70" s="3167"/>
      <c r="M70" s="3167"/>
    </row>
    <row r="71" spans="1:13">
      <c r="A71" s="3163"/>
      <c r="B71" s="3164"/>
      <c r="C71" s="3164"/>
      <c r="D71" s="3164"/>
      <c r="E71" s="3164"/>
      <c r="F71" s="3164"/>
      <c r="G71" s="3164"/>
      <c r="H71" s="3164"/>
      <c r="I71" s="3164"/>
      <c r="J71" s="3164"/>
      <c r="K71" s="3164"/>
      <c r="L71" s="3164"/>
      <c r="M71" s="3165"/>
    </row>
    <row r="72" spans="1:13">
      <c r="A72" s="3166"/>
      <c r="B72" s="3167"/>
      <c r="C72" s="3167"/>
      <c r="D72" s="3167"/>
      <c r="E72" s="3167"/>
      <c r="F72" s="3167"/>
      <c r="G72" s="3167"/>
      <c r="H72" s="3167"/>
      <c r="I72" s="3167"/>
      <c r="J72" s="3167"/>
      <c r="K72" s="3167"/>
      <c r="L72" s="3167"/>
      <c r="M72" s="3168"/>
    </row>
    <row r="73" spans="1:13">
      <c r="A73" s="3166"/>
      <c r="B73" s="3167"/>
      <c r="C73" s="3167"/>
      <c r="D73" s="3167"/>
      <c r="E73" s="3167"/>
      <c r="F73" s="3167"/>
      <c r="G73" s="3167"/>
      <c r="H73" s="3167"/>
      <c r="I73" s="3167"/>
      <c r="J73" s="3167"/>
      <c r="K73" s="3167"/>
      <c r="L73" s="3167"/>
      <c r="M73" s="3168"/>
    </row>
    <row r="74" spans="1:13" ht="12.95" thickBot="1">
      <c r="A74" s="3169"/>
      <c r="B74" s="3170"/>
      <c r="C74" s="3170"/>
      <c r="D74" s="3170"/>
      <c r="E74" s="3170"/>
      <c r="F74" s="3170"/>
      <c r="G74" s="3170"/>
      <c r="H74" s="3170"/>
      <c r="I74" s="3170"/>
      <c r="J74" s="3170"/>
      <c r="K74" s="3170"/>
      <c r="L74" s="3170"/>
      <c r="M74" s="3171"/>
    </row>
    <row r="75" spans="1:13" ht="30" customHeight="1">
      <c r="A75" s="127"/>
      <c r="B75" s="127"/>
      <c r="C75" s="127"/>
      <c r="D75" s="127"/>
      <c r="E75" s="127"/>
      <c r="F75" s="127"/>
      <c r="G75" s="127"/>
      <c r="H75" s="127"/>
      <c r="I75" s="127"/>
      <c r="J75" s="127"/>
      <c r="K75" s="127"/>
      <c r="L75" s="127"/>
      <c r="M75" s="127"/>
    </row>
  </sheetData>
  <mergeCells count="26">
    <mergeCell ref="A62:M62"/>
    <mergeCell ref="A46:M46"/>
    <mergeCell ref="A19:M19"/>
    <mergeCell ref="A20:M20"/>
    <mergeCell ref="A22:M22"/>
    <mergeCell ref="A24:M24"/>
    <mergeCell ref="A33:M33"/>
    <mergeCell ref="A34:M34"/>
    <mergeCell ref="A35:M35"/>
    <mergeCell ref="A36:M36"/>
    <mergeCell ref="A38:M38"/>
    <mergeCell ref="A55:M55"/>
    <mergeCell ref="A56:M56"/>
    <mergeCell ref="A57:M57"/>
    <mergeCell ref="A58:M58"/>
    <mergeCell ref="A60:M60"/>
    <mergeCell ref="A47:M47"/>
    <mergeCell ref="A48:M48"/>
    <mergeCell ref="A49:M49"/>
    <mergeCell ref="A51:M51"/>
    <mergeCell ref="A52:M52"/>
    <mergeCell ref="A71:M71"/>
    <mergeCell ref="A72:M72"/>
    <mergeCell ref="A73:M73"/>
    <mergeCell ref="A74:M74"/>
    <mergeCell ref="A70:M70"/>
  </mergeCells>
  <pageMargins left="0.7" right="0.7" top="0.75" bottom="0.75" header="0.3" footer="0.3"/>
  <pageSetup orientation="portrait" horizontalDpi="1200" verticalDpi="1200" r:id="rId1"/>
  <ignoredErrors>
    <ignoredError sqref="E7:E12 E41 E28:F28 E54 E64:E68"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59AC-50E3-481A-985C-193D939D748C}">
  <dimension ref="A1:F76"/>
  <sheetViews>
    <sheetView showGridLines="0" topLeftCell="A41" workbookViewId="0">
      <selection activeCell="B7" sqref="B7"/>
    </sheetView>
  </sheetViews>
  <sheetFormatPr defaultRowHeight="14.45"/>
  <cols>
    <col min="1" max="1" width="16.7109375" customWidth="1"/>
    <col min="2" max="2" width="70.7109375" bestFit="1" customWidth="1"/>
    <col min="3" max="3" width="21.42578125" customWidth="1"/>
    <col min="4" max="5" width="21.42578125" bestFit="1" customWidth="1"/>
    <col min="6" max="6" width="21.42578125" customWidth="1"/>
  </cols>
  <sheetData>
    <row r="1" spans="1:6" ht="15" thickBot="1">
      <c r="A1" s="676" t="s">
        <v>1073</v>
      </c>
      <c r="B1" s="677"/>
    </row>
    <row r="2" spans="1:6" ht="15.6">
      <c r="A2" s="51" t="s">
        <v>36</v>
      </c>
      <c r="B2" s="2" t="str">
        <f>'FS-Balance Sheet C-1'!B4</f>
        <v>Arizona Complete Health</v>
      </c>
      <c r="C2" s="3"/>
      <c r="D2" s="3"/>
      <c r="E2" s="3"/>
      <c r="F2" s="3"/>
    </row>
    <row r="3" spans="1:6" ht="15.6">
      <c r="A3" s="51" t="s">
        <v>68</v>
      </c>
      <c r="B3" s="644" t="str">
        <f>'FS-Balance Sheet C-1'!B5</f>
        <v>mm/dd/yyyy</v>
      </c>
      <c r="C3" s="3"/>
      <c r="D3" s="3"/>
      <c r="E3" s="3"/>
      <c r="F3" s="3"/>
    </row>
    <row r="4" spans="1:6" ht="15.95" thickBot="1">
      <c r="A4" s="7"/>
      <c r="B4" s="3"/>
      <c r="C4" s="3"/>
      <c r="D4" s="3"/>
      <c r="E4" s="3"/>
      <c r="F4" s="3"/>
    </row>
    <row r="5" spans="1:6">
      <c r="A5" s="2"/>
      <c r="B5" s="1"/>
      <c r="C5" s="771" t="s">
        <v>1074</v>
      </c>
      <c r="D5" s="771" t="s">
        <v>1074</v>
      </c>
      <c r="E5" s="771" t="s">
        <v>1074</v>
      </c>
      <c r="F5" s="3176" t="s">
        <v>1075</v>
      </c>
    </row>
    <row r="6" spans="1:6">
      <c r="A6" s="2"/>
      <c r="B6" s="1"/>
      <c r="C6" s="1135" t="s">
        <v>1076</v>
      </c>
      <c r="D6" s="1135" t="s">
        <v>1076</v>
      </c>
      <c r="E6" s="1135" t="s">
        <v>1076</v>
      </c>
      <c r="F6" s="3177"/>
    </row>
    <row r="7" spans="1:6" ht="15" thickBot="1">
      <c r="A7" s="1"/>
      <c r="B7" s="1"/>
      <c r="C7" s="1286" t="str">
        <f>"Contract Year "&amp;YEAR('Instructions &amp; Audit Report B'!$C$20)-3</f>
        <v>Contract Year 2021</v>
      </c>
      <c r="D7" s="1286" t="str">
        <f>"Contract Year "&amp;YEAR('Instructions &amp; Audit Report B'!$C$20)-2</f>
        <v>Contract Year 2022</v>
      </c>
      <c r="E7" s="1286" t="str">
        <f>"Contract Year "&amp;YEAR('Instructions &amp; Audit Report B'!$C$20)-1</f>
        <v>Contract Year 2023</v>
      </c>
      <c r="F7" s="3178"/>
    </row>
    <row r="8" spans="1:6">
      <c r="A8" s="296"/>
      <c r="B8" s="33" t="s">
        <v>69</v>
      </c>
      <c r="C8" s="342"/>
      <c r="D8" s="342"/>
      <c r="E8" s="342"/>
      <c r="F8" s="1136"/>
    </row>
    <row r="9" spans="1:6">
      <c r="A9" s="298"/>
      <c r="B9" s="34" t="s">
        <v>70</v>
      </c>
      <c r="C9" s="342"/>
      <c r="D9" s="342"/>
      <c r="E9" s="342"/>
      <c r="F9" s="1136"/>
    </row>
    <row r="10" spans="1:6">
      <c r="A10" s="298"/>
      <c r="B10" s="133" t="s">
        <v>71</v>
      </c>
      <c r="C10" s="342"/>
      <c r="D10" s="342"/>
      <c r="E10" s="342"/>
      <c r="F10" s="1136"/>
    </row>
    <row r="11" spans="1:6">
      <c r="A11" s="129" t="s">
        <v>72</v>
      </c>
      <c r="B11" s="10" t="s">
        <v>73</v>
      </c>
      <c r="C11" s="589">
        <v>0</v>
      </c>
      <c r="D11" s="589">
        <v>0</v>
      </c>
      <c r="E11" s="589">
        <v>0</v>
      </c>
      <c r="F11" s="1139">
        <f>C11+D11+E11</f>
        <v>0</v>
      </c>
    </row>
    <row r="12" spans="1:6">
      <c r="A12" s="129" t="s">
        <v>74</v>
      </c>
      <c r="B12" s="10" t="s">
        <v>75</v>
      </c>
      <c r="C12" s="589">
        <v>0</v>
      </c>
      <c r="D12" s="589">
        <v>0</v>
      </c>
      <c r="E12" s="589">
        <v>0</v>
      </c>
      <c r="F12" s="1139">
        <f t="shared" ref="F12:F18" si="0">C12+D12+E12</f>
        <v>0</v>
      </c>
    </row>
    <row r="13" spans="1:6">
      <c r="A13" s="131" t="s">
        <v>76</v>
      </c>
      <c r="B13" s="1" t="s">
        <v>77</v>
      </c>
      <c r="C13" s="589">
        <v>0</v>
      </c>
      <c r="D13" s="589">
        <v>0</v>
      </c>
      <c r="E13" s="589">
        <v>0</v>
      </c>
      <c r="F13" s="1139">
        <f t="shared" si="0"/>
        <v>0</v>
      </c>
    </row>
    <row r="14" spans="1:6">
      <c r="A14" s="129" t="s">
        <v>78</v>
      </c>
      <c r="B14" s="132" t="s">
        <v>79</v>
      </c>
      <c r="C14" s="589">
        <v>0</v>
      </c>
      <c r="D14" s="589">
        <v>0</v>
      </c>
      <c r="E14" s="589">
        <v>0</v>
      </c>
      <c r="F14" s="1139">
        <f t="shared" si="0"/>
        <v>0</v>
      </c>
    </row>
    <row r="15" spans="1:6">
      <c r="A15" s="129" t="s">
        <v>80</v>
      </c>
      <c r="B15" s="132" t="s">
        <v>81</v>
      </c>
      <c r="C15" s="589">
        <v>0</v>
      </c>
      <c r="D15" s="589">
        <v>0</v>
      </c>
      <c r="E15" s="589">
        <v>0</v>
      </c>
      <c r="F15" s="1139">
        <f t="shared" si="0"/>
        <v>0</v>
      </c>
    </row>
    <row r="16" spans="1:6">
      <c r="A16" s="129" t="s">
        <v>82</v>
      </c>
      <c r="B16" s="10" t="s">
        <v>83</v>
      </c>
      <c r="C16" s="589">
        <v>0</v>
      </c>
      <c r="D16" s="589">
        <v>0</v>
      </c>
      <c r="E16" s="589">
        <v>0</v>
      </c>
      <c r="F16" s="1139">
        <f t="shared" si="0"/>
        <v>0</v>
      </c>
    </row>
    <row r="17" spans="1:6">
      <c r="A17" s="129" t="s">
        <v>84</v>
      </c>
      <c r="B17" s="10" t="s">
        <v>85</v>
      </c>
      <c r="C17" s="589">
        <v>0</v>
      </c>
      <c r="D17" s="589">
        <v>0</v>
      </c>
      <c r="E17" s="589">
        <v>0</v>
      </c>
      <c r="F17" s="1139">
        <f t="shared" si="0"/>
        <v>0</v>
      </c>
    </row>
    <row r="18" spans="1:6">
      <c r="A18" s="129" t="s">
        <v>86</v>
      </c>
      <c r="B18" s="1" t="s">
        <v>87</v>
      </c>
      <c r="C18" s="589">
        <v>0</v>
      </c>
      <c r="D18" s="589">
        <v>0</v>
      </c>
      <c r="E18" s="589">
        <v>0</v>
      </c>
      <c r="F18" s="1139">
        <f t="shared" si="0"/>
        <v>0</v>
      </c>
    </row>
    <row r="19" spans="1:6" ht="15" thickBot="1">
      <c r="A19" s="129" t="s">
        <v>88</v>
      </c>
      <c r="B19" s="10" t="s">
        <v>89</v>
      </c>
      <c r="C19" s="589">
        <v>0</v>
      </c>
      <c r="D19" s="589">
        <v>0</v>
      </c>
      <c r="E19" s="589">
        <v>0</v>
      </c>
      <c r="F19" s="1139">
        <f>C19+D19+E19</f>
        <v>0</v>
      </c>
    </row>
    <row r="20" spans="1:6" ht="15" thickBot="1">
      <c r="A20" s="308">
        <v>10199</v>
      </c>
      <c r="B20" s="590" t="s">
        <v>90</v>
      </c>
      <c r="C20" s="974">
        <f>SUM(C11:C19)</f>
        <v>0</v>
      </c>
      <c r="D20" s="974">
        <f>SUM(D11:D19)</f>
        <v>0</v>
      </c>
      <c r="E20" s="974">
        <f>SUM(E11:E19)</f>
        <v>0</v>
      </c>
      <c r="F20" s="1002">
        <f>SUM(F11:F19)</f>
        <v>0</v>
      </c>
    </row>
    <row r="21" spans="1:6">
      <c r="A21" s="298"/>
      <c r="B21" s="10" t="s">
        <v>91</v>
      </c>
      <c r="C21" s="592"/>
      <c r="D21" s="592"/>
      <c r="E21" s="592"/>
      <c r="F21" s="1139"/>
    </row>
    <row r="22" spans="1:6">
      <c r="A22" s="129" t="s">
        <v>92</v>
      </c>
      <c r="B22" s="10" t="s">
        <v>93</v>
      </c>
      <c r="C22" s="589">
        <v>0</v>
      </c>
      <c r="D22" s="589">
        <v>0</v>
      </c>
      <c r="E22" s="589">
        <v>0</v>
      </c>
      <c r="F22" s="1139">
        <f>C22+D22+E22</f>
        <v>0</v>
      </c>
    </row>
    <row r="23" spans="1:6">
      <c r="A23" s="129" t="s">
        <v>94</v>
      </c>
      <c r="B23" s="10" t="s">
        <v>95</v>
      </c>
      <c r="C23" s="589">
        <v>0</v>
      </c>
      <c r="D23" s="589">
        <v>0</v>
      </c>
      <c r="E23" s="589">
        <v>0</v>
      </c>
      <c r="F23" s="1139">
        <f>C23+D23+E23</f>
        <v>0</v>
      </c>
    </row>
    <row r="24" spans="1:6">
      <c r="A24" s="129" t="s">
        <v>96</v>
      </c>
      <c r="B24" s="10" t="s">
        <v>97</v>
      </c>
      <c r="C24" s="589">
        <v>0</v>
      </c>
      <c r="D24" s="589">
        <v>0</v>
      </c>
      <c r="E24" s="589">
        <v>0</v>
      </c>
      <c r="F24" s="1139">
        <f>C24+D24+E24</f>
        <v>0</v>
      </c>
    </row>
    <row r="25" spans="1:6">
      <c r="A25" s="129" t="s">
        <v>98</v>
      </c>
      <c r="B25" s="10" t="s">
        <v>99</v>
      </c>
      <c r="C25" s="589">
        <v>0</v>
      </c>
      <c r="D25" s="589">
        <v>0</v>
      </c>
      <c r="E25" s="589">
        <v>0</v>
      </c>
      <c r="F25" s="1139">
        <f>C25+D25+E25</f>
        <v>0</v>
      </c>
    </row>
    <row r="26" spans="1:6" ht="15" thickBot="1">
      <c r="A26" s="129" t="s">
        <v>100</v>
      </c>
      <c r="B26" s="10" t="s">
        <v>101</v>
      </c>
      <c r="C26" s="589">
        <v>0</v>
      </c>
      <c r="D26" s="589">
        <v>0</v>
      </c>
      <c r="E26" s="589">
        <v>0</v>
      </c>
      <c r="F26" s="1139">
        <f>C26+D26+E26</f>
        <v>0</v>
      </c>
    </row>
    <row r="27" spans="1:6" ht="15" thickBot="1">
      <c r="A27" s="313">
        <v>10299</v>
      </c>
      <c r="B27" s="309" t="s">
        <v>102</v>
      </c>
      <c r="C27" s="974">
        <f>SUM(C22:C26)</f>
        <v>0</v>
      </c>
      <c r="D27" s="974">
        <f>SUM(D22:D26)</f>
        <v>0</v>
      </c>
      <c r="E27" s="974">
        <f>SUM(E22:E26)</f>
        <v>0</v>
      </c>
      <c r="F27" s="1002">
        <f>SUM(F22:F26)</f>
        <v>0</v>
      </c>
    </row>
    <row r="28" spans="1:6">
      <c r="A28" s="298"/>
      <c r="B28" s="10" t="s">
        <v>103</v>
      </c>
      <c r="C28" s="592"/>
      <c r="D28" s="592"/>
      <c r="E28" s="592"/>
      <c r="F28" s="1139"/>
    </row>
    <row r="29" spans="1:6">
      <c r="A29" s="129" t="s">
        <v>104</v>
      </c>
      <c r="B29" s="10" t="s">
        <v>105</v>
      </c>
      <c r="C29" s="589">
        <v>0</v>
      </c>
      <c r="D29" s="589">
        <v>0</v>
      </c>
      <c r="E29" s="589">
        <v>0</v>
      </c>
      <c r="F29" s="1139">
        <f t="shared" ref="F29:F35" si="1">C29+D29+E29</f>
        <v>0</v>
      </c>
    </row>
    <row r="30" spans="1:6">
      <c r="A30" s="129" t="s">
        <v>106</v>
      </c>
      <c r="B30" s="10" t="s">
        <v>107</v>
      </c>
      <c r="C30" s="589">
        <v>0</v>
      </c>
      <c r="D30" s="589">
        <v>0</v>
      </c>
      <c r="E30" s="589">
        <v>0</v>
      </c>
      <c r="F30" s="1139">
        <f t="shared" si="1"/>
        <v>0</v>
      </c>
    </row>
    <row r="31" spans="1:6">
      <c r="A31" s="129" t="s">
        <v>108</v>
      </c>
      <c r="B31" s="10" t="s">
        <v>109</v>
      </c>
      <c r="C31" s="589">
        <v>0</v>
      </c>
      <c r="D31" s="589">
        <v>0</v>
      </c>
      <c r="E31" s="589">
        <v>0</v>
      </c>
      <c r="F31" s="1139">
        <f t="shared" si="1"/>
        <v>0</v>
      </c>
    </row>
    <row r="32" spans="1:6">
      <c r="A32" s="129" t="s">
        <v>110</v>
      </c>
      <c r="B32" s="10" t="s">
        <v>111</v>
      </c>
      <c r="C32" s="589">
        <v>0</v>
      </c>
      <c r="D32" s="589">
        <v>0</v>
      </c>
      <c r="E32" s="589">
        <v>0</v>
      </c>
      <c r="F32" s="1139">
        <f t="shared" si="1"/>
        <v>0</v>
      </c>
    </row>
    <row r="33" spans="1:6">
      <c r="A33" s="129" t="s">
        <v>112</v>
      </c>
      <c r="B33" s="10" t="s">
        <v>113</v>
      </c>
      <c r="C33" s="589">
        <v>0</v>
      </c>
      <c r="D33" s="589">
        <v>0</v>
      </c>
      <c r="E33" s="589">
        <v>0</v>
      </c>
      <c r="F33" s="1139">
        <f t="shared" si="1"/>
        <v>0</v>
      </c>
    </row>
    <row r="34" spans="1:6" ht="15.6" customHeight="1">
      <c r="A34" s="129" t="s">
        <v>114</v>
      </c>
      <c r="B34" s="10" t="s">
        <v>115</v>
      </c>
      <c r="C34" s="1287">
        <f>SUM(C29:C33)</f>
        <v>0</v>
      </c>
      <c r="D34" s="1287">
        <f>SUM(D29:D33)</f>
        <v>0</v>
      </c>
      <c r="E34" s="1287">
        <f>SUM(E29:E33)</f>
        <v>0</v>
      </c>
      <c r="F34" s="1140">
        <f t="shared" si="1"/>
        <v>0</v>
      </c>
    </row>
    <row r="35" spans="1:6" ht="15.6" customHeight="1" thickBot="1">
      <c r="A35" s="129" t="s">
        <v>116</v>
      </c>
      <c r="B35" s="300" t="s">
        <v>117</v>
      </c>
      <c r="C35" s="589">
        <v>0</v>
      </c>
      <c r="D35" s="589">
        <v>0</v>
      </c>
      <c r="E35" s="589">
        <v>0</v>
      </c>
      <c r="F35" s="1139">
        <f t="shared" si="1"/>
        <v>0</v>
      </c>
    </row>
    <row r="36" spans="1:6" ht="15.6" customHeight="1" thickBot="1">
      <c r="A36" s="313">
        <v>10399</v>
      </c>
      <c r="B36" s="309" t="s">
        <v>118</v>
      </c>
      <c r="C36" s="974">
        <f>C34+C35</f>
        <v>0</v>
      </c>
      <c r="D36" s="974">
        <f>D34+D35</f>
        <v>0</v>
      </c>
      <c r="E36" s="974">
        <f>E34+E35</f>
        <v>0</v>
      </c>
      <c r="F36" s="1002">
        <f>F34+F35</f>
        <v>0</v>
      </c>
    </row>
    <row r="37" spans="1:6" ht="15.6" customHeight="1" thickBot="1">
      <c r="A37" s="298"/>
      <c r="B37" s="9"/>
      <c r="C37" s="592"/>
      <c r="D37" s="592"/>
      <c r="E37" s="592"/>
      <c r="F37" s="1139"/>
    </row>
    <row r="38" spans="1:6" ht="15.6" customHeight="1" thickBot="1">
      <c r="A38" s="313">
        <v>19999</v>
      </c>
      <c r="B38" s="309" t="s">
        <v>119</v>
      </c>
      <c r="C38" s="974">
        <f>C36+C27+C20</f>
        <v>0</v>
      </c>
      <c r="D38" s="974">
        <f>D36+D27+D20</f>
        <v>0</v>
      </c>
      <c r="E38" s="974">
        <f>E36+E27+E20</f>
        <v>0</v>
      </c>
      <c r="F38" s="1002">
        <f>F36+F27+F20</f>
        <v>0</v>
      </c>
    </row>
    <row r="39" spans="1:6" ht="15.6" customHeight="1">
      <c r="A39" s="298"/>
      <c r="B39" s="34" t="s">
        <v>120</v>
      </c>
      <c r="C39" s="592"/>
      <c r="D39" s="592"/>
      <c r="E39" s="592"/>
      <c r="F39" s="1139"/>
    </row>
    <row r="40" spans="1:6" ht="15.6" customHeight="1">
      <c r="A40" s="298"/>
      <c r="B40" s="10" t="s">
        <v>121</v>
      </c>
      <c r="C40" s="592"/>
      <c r="D40" s="592"/>
      <c r="E40" s="592"/>
      <c r="F40" s="1139"/>
    </row>
    <row r="41" spans="1:6" ht="15.6" customHeight="1">
      <c r="A41" s="129" t="s">
        <v>122</v>
      </c>
      <c r="B41" s="10" t="s">
        <v>123</v>
      </c>
      <c r="C41" s="589">
        <v>0</v>
      </c>
      <c r="D41" s="589">
        <v>0</v>
      </c>
      <c r="E41" s="589">
        <v>0</v>
      </c>
      <c r="F41" s="1139">
        <f t="shared" ref="F41:F46" si="2">C41+D41+E41</f>
        <v>0</v>
      </c>
    </row>
    <row r="42" spans="1:6" ht="15.6" customHeight="1">
      <c r="A42" s="129" t="s">
        <v>124</v>
      </c>
      <c r="B42" s="10" t="s">
        <v>125</v>
      </c>
      <c r="C42" s="589">
        <v>0</v>
      </c>
      <c r="D42" s="589">
        <v>0</v>
      </c>
      <c r="E42" s="589">
        <v>0</v>
      </c>
      <c r="F42" s="1139">
        <f t="shared" si="2"/>
        <v>0</v>
      </c>
    </row>
    <row r="43" spans="1:6" ht="15.6" customHeight="1">
      <c r="A43" s="129" t="s">
        <v>126</v>
      </c>
      <c r="B43" s="10" t="s">
        <v>127</v>
      </c>
      <c r="C43" s="589">
        <v>0</v>
      </c>
      <c r="D43" s="589">
        <v>0</v>
      </c>
      <c r="E43" s="589">
        <v>0</v>
      </c>
      <c r="F43" s="1139">
        <f t="shared" si="2"/>
        <v>0</v>
      </c>
    </row>
    <row r="44" spans="1:6" ht="15.6" customHeight="1">
      <c r="A44" s="129" t="s">
        <v>128</v>
      </c>
      <c r="B44" s="304" t="s">
        <v>642</v>
      </c>
      <c r="C44" s="589">
        <v>0</v>
      </c>
      <c r="D44" s="589">
        <v>0</v>
      </c>
      <c r="E44" s="589">
        <v>0</v>
      </c>
      <c r="F44" s="1139">
        <f t="shared" si="2"/>
        <v>0</v>
      </c>
    </row>
    <row r="45" spans="1:6" ht="15.6" customHeight="1">
      <c r="A45" s="129" t="s">
        <v>130</v>
      </c>
      <c r="B45" s="304" t="s">
        <v>643</v>
      </c>
      <c r="C45" s="589">
        <v>0</v>
      </c>
      <c r="D45" s="589">
        <v>0</v>
      </c>
      <c r="E45" s="589">
        <v>0</v>
      </c>
      <c r="F45" s="1139">
        <f t="shared" si="2"/>
        <v>0</v>
      </c>
    </row>
    <row r="46" spans="1:6" ht="15.6" customHeight="1">
      <c r="A46" s="129" t="s">
        <v>132</v>
      </c>
      <c r="B46" s="304" t="s">
        <v>644</v>
      </c>
      <c r="C46" s="591">
        <v>0</v>
      </c>
      <c r="D46" s="591">
        <v>0</v>
      </c>
      <c r="E46" s="591">
        <v>0</v>
      </c>
      <c r="F46" s="1141">
        <f t="shared" si="2"/>
        <v>0</v>
      </c>
    </row>
    <row r="47" spans="1:6" ht="15.6" customHeight="1">
      <c r="A47" s="129" t="s">
        <v>134</v>
      </c>
      <c r="B47" s="10" t="s">
        <v>135</v>
      </c>
      <c r="C47" s="1287">
        <f>SUM(C44:C46)</f>
        <v>0</v>
      </c>
      <c r="D47" s="1287">
        <f>SUM(D44:D46)</f>
        <v>0</v>
      </c>
      <c r="E47" s="1287">
        <f>SUM(E44:E46)</f>
        <v>0</v>
      </c>
      <c r="F47" s="1140">
        <f>SUM(F44:F46)</f>
        <v>0</v>
      </c>
    </row>
    <row r="48" spans="1:6" ht="15.6" customHeight="1">
      <c r="A48" s="129" t="s">
        <v>136</v>
      </c>
      <c r="B48" s="10" t="s">
        <v>137</v>
      </c>
      <c r="C48" s="589">
        <v>0</v>
      </c>
      <c r="D48" s="589">
        <v>0</v>
      </c>
      <c r="E48" s="589">
        <v>0</v>
      </c>
      <c r="F48" s="1139">
        <f>SUM(C48:E48)</f>
        <v>0</v>
      </c>
    </row>
    <row r="49" spans="1:6" ht="15.6" customHeight="1">
      <c r="A49" s="129" t="s">
        <v>138</v>
      </c>
      <c r="B49" s="10" t="s">
        <v>139</v>
      </c>
      <c r="C49" s="589">
        <v>0</v>
      </c>
      <c r="D49" s="589">
        <v>0</v>
      </c>
      <c r="E49" s="589">
        <v>0</v>
      </c>
      <c r="F49" s="1139">
        <f>SUM(C49:E49)</f>
        <v>0</v>
      </c>
    </row>
    <row r="50" spans="1:6" ht="15.6" customHeight="1">
      <c r="A50" s="129" t="s">
        <v>140</v>
      </c>
      <c r="B50" s="10" t="s">
        <v>141</v>
      </c>
      <c r="C50" s="589">
        <v>0</v>
      </c>
      <c r="D50" s="589">
        <v>0</v>
      </c>
      <c r="E50" s="589">
        <v>0</v>
      </c>
      <c r="F50" s="1139">
        <f>SUM(C50:E50)</f>
        <v>0</v>
      </c>
    </row>
    <row r="51" spans="1:6" ht="15.6" customHeight="1">
      <c r="A51" s="129" t="s">
        <v>142</v>
      </c>
      <c r="B51" s="132" t="s">
        <v>143</v>
      </c>
      <c r="C51" s="589">
        <v>0</v>
      </c>
      <c r="D51" s="589">
        <v>0</v>
      </c>
      <c r="E51" s="589">
        <v>0</v>
      </c>
      <c r="F51" s="1139">
        <f>SUM(C51:E51)</f>
        <v>0</v>
      </c>
    </row>
    <row r="52" spans="1:6" ht="15.6" customHeight="1" thickBot="1">
      <c r="A52" s="129" t="s">
        <v>144</v>
      </c>
      <c r="B52" s="10" t="s">
        <v>145</v>
      </c>
      <c r="C52" s="589">
        <v>0</v>
      </c>
      <c r="D52" s="589">
        <v>0</v>
      </c>
      <c r="E52" s="589">
        <v>0</v>
      </c>
      <c r="F52" s="1139">
        <f>SUM(C52:E52)</f>
        <v>0</v>
      </c>
    </row>
    <row r="53" spans="1:6" ht="15.6" customHeight="1" thickBot="1">
      <c r="A53" s="308">
        <v>20199</v>
      </c>
      <c r="B53" s="309" t="s">
        <v>146</v>
      </c>
      <c r="C53" s="974">
        <f>SUM(C41:C43)+SUM(C47:C52)</f>
        <v>0</v>
      </c>
      <c r="D53" s="974">
        <f>SUM(D41:D43)+SUM(D47:D52)</f>
        <v>0</v>
      </c>
      <c r="E53" s="974">
        <f>SUM(E41:E43)+SUM(E47:E52)</f>
        <v>0</v>
      </c>
      <c r="F53" s="974">
        <f>SUM(F41:F43)+SUM(F47:F52)</f>
        <v>0</v>
      </c>
    </row>
    <row r="54" spans="1:6" ht="15.6" customHeight="1">
      <c r="A54" s="298"/>
      <c r="B54" s="10" t="s">
        <v>147</v>
      </c>
      <c r="C54" s="592"/>
      <c r="D54" s="592"/>
      <c r="E54" s="592"/>
      <c r="F54" s="1139"/>
    </row>
    <row r="55" spans="1:6" ht="15.6" customHeight="1">
      <c r="A55" s="129" t="s">
        <v>148</v>
      </c>
      <c r="B55" s="132" t="s">
        <v>149</v>
      </c>
      <c r="C55" s="589">
        <v>0</v>
      </c>
      <c r="D55" s="589">
        <v>0</v>
      </c>
      <c r="E55" s="589">
        <v>0</v>
      </c>
      <c r="F55" s="1139">
        <f>SUM(C55:E55)</f>
        <v>0</v>
      </c>
    </row>
    <row r="56" spans="1:6" ht="15.6" customHeight="1">
      <c r="A56" s="129" t="s">
        <v>150</v>
      </c>
      <c r="B56" s="132" t="s">
        <v>151</v>
      </c>
      <c r="C56" s="589">
        <v>0</v>
      </c>
      <c r="D56" s="589">
        <v>0</v>
      </c>
      <c r="E56" s="589">
        <v>0</v>
      </c>
      <c r="F56" s="1139">
        <f>SUM(C56:E56)</f>
        <v>0</v>
      </c>
    </row>
    <row r="57" spans="1:6" ht="15.6" customHeight="1" thickBot="1">
      <c r="A57" s="129" t="s">
        <v>152</v>
      </c>
      <c r="B57" s="10" t="s">
        <v>153</v>
      </c>
      <c r="C57" s="589">
        <v>0</v>
      </c>
      <c r="D57" s="589">
        <v>0</v>
      </c>
      <c r="E57" s="589">
        <v>0</v>
      </c>
      <c r="F57" s="1139">
        <f>SUM(C57:E57)</f>
        <v>0</v>
      </c>
    </row>
    <row r="58" spans="1:6" ht="15.6" customHeight="1" thickBot="1">
      <c r="A58" s="313">
        <v>20299</v>
      </c>
      <c r="B58" s="309" t="s">
        <v>154</v>
      </c>
      <c r="C58" s="974">
        <f>SUM(C55:C57)</f>
        <v>0</v>
      </c>
      <c r="D58" s="974">
        <f>SUM(D55:D57)</f>
        <v>0</v>
      </c>
      <c r="E58" s="974">
        <f>SUM(E55:E57)</f>
        <v>0</v>
      </c>
      <c r="F58" s="1002">
        <f>SUM(F55:F57)</f>
        <v>0</v>
      </c>
    </row>
    <row r="59" spans="1:6" ht="15.6" customHeight="1" thickBot="1">
      <c r="A59" s="298"/>
      <c r="B59" s="10"/>
      <c r="C59" s="592"/>
      <c r="D59" s="592"/>
      <c r="E59" s="592"/>
      <c r="F59" s="1139"/>
    </row>
    <row r="60" spans="1:6" ht="15.6" customHeight="1" thickBot="1">
      <c r="A60" s="313">
        <v>29999</v>
      </c>
      <c r="B60" s="309" t="s">
        <v>155</v>
      </c>
      <c r="C60" s="974">
        <f>C58+C53</f>
        <v>0</v>
      </c>
      <c r="D60" s="974">
        <f>D58+D53</f>
        <v>0</v>
      </c>
      <c r="E60" s="974">
        <f>E58+E53</f>
        <v>0</v>
      </c>
      <c r="F60" s="1002">
        <f>F58+F53</f>
        <v>0</v>
      </c>
    </row>
    <row r="61" spans="1:6" ht="15.6" customHeight="1">
      <c r="A61" s="298"/>
      <c r="B61" s="34" t="s">
        <v>156</v>
      </c>
      <c r="C61" s="592"/>
      <c r="D61" s="592"/>
      <c r="E61" s="592"/>
      <c r="F61" s="1139"/>
    </row>
    <row r="62" spans="1:6" ht="15.6" customHeight="1">
      <c r="A62" s="129" t="s">
        <v>157</v>
      </c>
      <c r="B62" s="10" t="s">
        <v>158</v>
      </c>
      <c r="C62" s="589">
        <v>0</v>
      </c>
      <c r="D62" s="589">
        <v>0</v>
      </c>
      <c r="E62" s="589">
        <v>0</v>
      </c>
      <c r="F62" s="1139">
        <f t="shared" ref="F62:F72" si="3">SUM(C62:E62)</f>
        <v>0</v>
      </c>
    </row>
    <row r="63" spans="1:6" ht="15.6" customHeight="1">
      <c r="A63" s="129" t="s">
        <v>159</v>
      </c>
      <c r="B63" s="10" t="s">
        <v>160</v>
      </c>
      <c r="C63" s="589">
        <v>0</v>
      </c>
      <c r="D63" s="589">
        <v>0</v>
      </c>
      <c r="E63" s="589">
        <v>0</v>
      </c>
      <c r="F63" s="1139">
        <f t="shared" si="3"/>
        <v>0</v>
      </c>
    </row>
    <row r="64" spans="1:6" ht="15.6" customHeight="1">
      <c r="A64" s="129" t="s">
        <v>161</v>
      </c>
      <c r="B64" s="10" t="s">
        <v>162</v>
      </c>
      <c r="C64" s="589">
        <v>0</v>
      </c>
      <c r="D64" s="589">
        <v>0</v>
      </c>
      <c r="E64" s="589">
        <v>0</v>
      </c>
      <c r="F64" s="1139">
        <f t="shared" si="3"/>
        <v>0</v>
      </c>
    </row>
    <row r="65" spans="1:6" ht="15.6" customHeight="1">
      <c r="A65" s="129" t="s">
        <v>163</v>
      </c>
      <c r="B65" s="10" t="s">
        <v>164</v>
      </c>
      <c r="C65" s="589">
        <v>0</v>
      </c>
      <c r="D65" s="589">
        <v>0</v>
      </c>
      <c r="E65" s="589">
        <v>0</v>
      </c>
      <c r="F65" s="1139">
        <f t="shared" si="3"/>
        <v>0</v>
      </c>
    </row>
    <row r="66" spans="1:6" ht="15.6" customHeight="1">
      <c r="A66" s="129" t="s">
        <v>165</v>
      </c>
      <c r="B66" s="10" t="s">
        <v>166</v>
      </c>
      <c r="C66" s="589">
        <v>0</v>
      </c>
      <c r="D66" s="589">
        <v>0</v>
      </c>
      <c r="E66" s="589">
        <v>0</v>
      </c>
      <c r="F66" s="1139">
        <f t="shared" si="3"/>
        <v>0</v>
      </c>
    </row>
    <row r="67" spans="1:6">
      <c r="A67" s="129" t="s">
        <v>167</v>
      </c>
      <c r="B67" s="10" t="s">
        <v>168</v>
      </c>
      <c r="C67" s="589">
        <v>0</v>
      </c>
      <c r="D67" s="589">
        <v>0</v>
      </c>
      <c r="E67" s="589">
        <v>0</v>
      </c>
      <c r="F67" s="1139">
        <f t="shared" si="3"/>
        <v>0</v>
      </c>
    </row>
    <row r="68" spans="1:6">
      <c r="A68" s="134" t="s">
        <v>169</v>
      </c>
      <c r="B68" s="10" t="s">
        <v>170</v>
      </c>
      <c r="C68" s="589">
        <v>0</v>
      </c>
      <c r="D68" s="589">
        <v>0</v>
      </c>
      <c r="E68" s="589">
        <v>0</v>
      </c>
      <c r="F68" s="1139">
        <f t="shared" si="3"/>
        <v>0</v>
      </c>
    </row>
    <row r="69" spans="1:6">
      <c r="A69" s="134" t="s">
        <v>171</v>
      </c>
      <c r="B69" s="306" t="s">
        <v>172</v>
      </c>
      <c r="C69" s="589">
        <v>0</v>
      </c>
      <c r="D69" s="589">
        <v>0</v>
      </c>
      <c r="E69" s="589">
        <v>0</v>
      </c>
      <c r="F69" s="1139">
        <f t="shared" si="3"/>
        <v>0</v>
      </c>
    </row>
    <row r="70" spans="1:6">
      <c r="A70" s="134" t="s">
        <v>173</v>
      </c>
      <c r="B70" s="306" t="s">
        <v>174</v>
      </c>
      <c r="C70" s="591">
        <v>0</v>
      </c>
      <c r="D70" s="591">
        <v>0</v>
      </c>
      <c r="E70" s="591">
        <v>0</v>
      </c>
      <c r="F70" s="1142">
        <f t="shared" si="3"/>
        <v>0</v>
      </c>
    </row>
    <row r="71" spans="1:6">
      <c r="A71" s="134" t="s">
        <v>175</v>
      </c>
      <c r="B71" s="306" t="s">
        <v>176</v>
      </c>
      <c r="C71" s="1288">
        <f>C68+C69+C70</f>
        <v>0</v>
      </c>
      <c r="D71" s="1288">
        <f>D68+D69+D70</f>
        <v>0</v>
      </c>
      <c r="E71" s="1288">
        <f>E68+E69+E70</f>
        <v>0</v>
      </c>
      <c r="F71" s="1140">
        <f t="shared" si="3"/>
        <v>0</v>
      </c>
    </row>
    <row r="72" spans="1:6">
      <c r="A72" s="134" t="s">
        <v>177</v>
      </c>
      <c r="B72" s="10" t="s">
        <v>178</v>
      </c>
      <c r="C72" s="589">
        <v>0</v>
      </c>
      <c r="D72" s="589">
        <v>0</v>
      </c>
      <c r="E72" s="589">
        <v>0</v>
      </c>
      <c r="F72" s="1139">
        <f t="shared" si="3"/>
        <v>0</v>
      </c>
    </row>
    <row r="73" spans="1:6" ht="15" thickBot="1">
      <c r="A73" s="298"/>
      <c r="B73" s="10"/>
      <c r="C73" s="592"/>
      <c r="D73" s="592"/>
      <c r="E73" s="592"/>
      <c r="F73" s="1139"/>
    </row>
    <row r="74" spans="1:6">
      <c r="A74" s="316">
        <v>39991</v>
      </c>
      <c r="B74" s="317" t="s">
        <v>179</v>
      </c>
      <c r="C74" s="968">
        <f>SUM(C62:C67)+C71+C72</f>
        <v>0</v>
      </c>
      <c r="D74" s="968">
        <f>SUM(D62:D67)+D71+D72</f>
        <v>0</v>
      </c>
      <c r="E74" s="968">
        <f>SUM(E62:E67)+E71+E72</f>
        <v>0</v>
      </c>
      <c r="F74" s="1006">
        <f>SUM(F62:F67)+F71+F72</f>
        <v>0</v>
      </c>
    </row>
    <row r="75" spans="1:6" ht="15" thickBot="1">
      <c r="A75" s="135">
        <v>39992</v>
      </c>
      <c r="B75" s="136" t="s">
        <v>180</v>
      </c>
      <c r="C75" s="1137">
        <f>C60+C74</f>
        <v>0</v>
      </c>
      <c r="D75" s="1137">
        <f>D60+D74</f>
        <v>0</v>
      </c>
      <c r="E75" s="1137">
        <f>E60+E74</f>
        <v>0</v>
      </c>
      <c r="F75" s="1138">
        <f>F60+F74</f>
        <v>0</v>
      </c>
    </row>
    <row r="76" spans="1:6">
      <c r="A76" s="12"/>
      <c r="B76" s="35"/>
      <c r="C76" s="12"/>
      <c r="D76" s="12"/>
      <c r="E76" s="12"/>
      <c r="F76" s="12"/>
    </row>
  </sheetData>
  <sheetProtection formatCells="0" formatColumns="0" formatRows="0"/>
  <mergeCells count="1">
    <mergeCell ref="F5:F7"/>
  </mergeCells>
  <pageMargins left="0.7" right="0.7" top="0.75" bottom="0.75" header="0.3" footer="0.3"/>
  <ignoredErrors>
    <ignoredError sqref="C74:E74 C53:E53 C47:E47"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091-EF8E-4F23-9067-36630299127E}">
  <dimension ref="A1:P167"/>
  <sheetViews>
    <sheetView showGridLines="0" zoomScale="90" zoomScaleNormal="90" workbookViewId="0">
      <selection activeCell="C152" sqref="C152"/>
    </sheetView>
  </sheetViews>
  <sheetFormatPr defaultColWidth="9.28515625" defaultRowHeight="12.6"/>
  <cols>
    <col min="1" max="1" width="16.5703125" style="27" customWidth="1"/>
    <col min="2" max="2" width="49.7109375" style="27" customWidth="1"/>
    <col min="3" max="3" width="20.5703125" style="27" bestFit="1" customWidth="1"/>
    <col min="4" max="4" width="20.85546875" style="27" customWidth="1"/>
    <col min="5" max="5" width="20.5703125" style="27" customWidth="1"/>
    <col min="6" max="7" width="20.5703125" style="27" bestFit="1" customWidth="1"/>
    <col min="8" max="8" width="20.5703125" style="27" customWidth="1"/>
    <col min="9" max="9" width="20.5703125" style="27" bestFit="1" customWidth="1"/>
    <col min="10" max="10" width="22.28515625" style="27" customWidth="1"/>
    <col min="11" max="11" width="20.5703125" style="27" customWidth="1"/>
    <col min="12" max="12" width="0.85546875" style="27" customWidth="1"/>
    <col min="13" max="15" width="20.5703125" style="27" customWidth="1"/>
    <col min="16" max="16384" width="9.28515625" style="27"/>
  </cols>
  <sheetData>
    <row r="1" spans="1:15" ht="15" thickBot="1">
      <c r="A1" s="676" t="s">
        <v>1077</v>
      </c>
      <c r="B1" s="677"/>
      <c r="C1" s="682"/>
      <c r="D1"/>
      <c r="E1"/>
      <c r="F1"/>
      <c r="G1"/>
      <c r="H1"/>
      <c r="I1"/>
      <c r="J1"/>
      <c r="K1"/>
      <c r="L1"/>
      <c r="M1"/>
      <c r="N1"/>
      <c r="O1"/>
    </row>
    <row r="2" spans="1:15" ht="12.95">
      <c r="A2" s="51" t="s">
        <v>36</v>
      </c>
      <c r="B2" s="2" t="str">
        <f>'FS-Balance Sheet C-1'!B4</f>
        <v>Arizona Complete Health</v>
      </c>
      <c r="C2" s="1"/>
      <c r="D2" s="1"/>
      <c r="E2" s="1"/>
      <c r="F2" s="1"/>
    </row>
    <row r="3" spans="1:15" ht="12.95">
      <c r="A3" s="51" t="s">
        <v>68</v>
      </c>
      <c r="B3" s="644" t="str">
        <f>'FS-Balance Sheet C-1'!B5</f>
        <v>mm/dd/yyyy</v>
      </c>
      <c r="C3" s="1"/>
      <c r="D3" s="1"/>
      <c r="E3" s="1"/>
      <c r="F3" s="1"/>
    </row>
    <row r="4" spans="1:15" ht="12.95" thickBot="1"/>
    <row r="5" spans="1:15" ht="12.95">
      <c r="C5" s="1143" t="s">
        <v>1078</v>
      </c>
      <c r="D5" s="1143" t="s">
        <v>1079</v>
      </c>
      <c r="E5" s="1143" t="s">
        <v>516</v>
      </c>
      <c r="F5" s="1143" t="s">
        <v>1078</v>
      </c>
      <c r="G5" s="1143" t="s">
        <v>1079</v>
      </c>
      <c r="H5" s="1143" t="s">
        <v>516</v>
      </c>
      <c r="I5" s="1143" t="s">
        <v>1078</v>
      </c>
      <c r="J5" s="1143" t="s">
        <v>1079</v>
      </c>
      <c r="K5" s="1143" t="s">
        <v>516</v>
      </c>
      <c r="L5" s="1290"/>
      <c r="M5" s="3179" t="s">
        <v>1080</v>
      </c>
      <c r="N5" s="3179" t="s">
        <v>1081</v>
      </c>
      <c r="O5" s="3179" t="s">
        <v>1082</v>
      </c>
    </row>
    <row r="6" spans="1:15" ht="15" customHeight="1">
      <c r="C6" s="1144" t="s">
        <v>1076</v>
      </c>
      <c r="D6" s="1144" t="s">
        <v>1076</v>
      </c>
      <c r="E6" s="1144" t="s">
        <v>1083</v>
      </c>
      <c r="F6" s="1144" t="s">
        <v>1076</v>
      </c>
      <c r="G6" s="1144" t="s">
        <v>1076</v>
      </c>
      <c r="H6" s="1144" t="s">
        <v>1083</v>
      </c>
      <c r="I6" s="1144" t="s">
        <v>1076</v>
      </c>
      <c r="J6" s="1144" t="s">
        <v>1076</v>
      </c>
      <c r="K6" s="1144" t="s">
        <v>1083</v>
      </c>
      <c r="L6" s="1291"/>
      <c r="M6" s="3180"/>
      <c r="N6" s="3180"/>
      <c r="O6" s="3180"/>
    </row>
    <row r="7" spans="1:15" ht="15.75" customHeight="1" thickBot="1">
      <c r="C7" s="1286" t="str">
        <f>E7</f>
        <v>Contract Year 2021</v>
      </c>
      <c r="D7" s="1286" t="str">
        <f>E7</f>
        <v>Contract Year 2021</v>
      </c>
      <c r="E7" s="1286" t="str">
        <f>"Contract Year "&amp;YEAR('Instructions &amp; Audit Report B'!$C$20)-3</f>
        <v>Contract Year 2021</v>
      </c>
      <c r="F7" s="1286" t="str">
        <f>G7</f>
        <v>Contract Year 2022</v>
      </c>
      <c r="G7" s="1286" t="str">
        <f>H7</f>
        <v>Contract Year 2022</v>
      </c>
      <c r="H7" s="1286" t="str">
        <f>"Contract Year "&amp;YEAR('Instructions &amp; Audit Report B'!$C$20)-2</f>
        <v>Contract Year 2022</v>
      </c>
      <c r="I7" s="1286" t="str">
        <f>K7</f>
        <v>Contract Year 2023</v>
      </c>
      <c r="J7" s="1286" t="str">
        <f>K7</f>
        <v>Contract Year 2023</v>
      </c>
      <c r="K7" s="1286" t="str">
        <f>"Contract Year "&amp;YEAR('Instructions &amp; Audit Report B'!$C$20)-1</f>
        <v>Contract Year 2023</v>
      </c>
      <c r="L7" s="1292"/>
      <c r="M7" s="3181"/>
      <c r="N7" s="3181"/>
      <c r="O7" s="3181"/>
    </row>
    <row r="8" spans="1:15" ht="12.95">
      <c r="A8" s="162"/>
      <c r="B8" s="163" t="s">
        <v>187</v>
      </c>
      <c r="C8" s="180"/>
      <c r="D8" s="180"/>
      <c r="E8" s="1145"/>
      <c r="F8" s="180"/>
      <c r="G8" s="180"/>
      <c r="H8" s="1145"/>
      <c r="I8" s="180"/>
      <c r="J8" s="180"/>
      <c r="K8" s="1145"/>
      <c r="L8" s="1293"/>
      <c r="M8" s="1145"/>
      <c r="N8" s="1145"/>
      <c r="O8" s="1145"/>
    </row>
    <row r="9" spans="1:15" s="157" customFormat="1" ht="12.95">
      <c r="A9" s="156"/>
      <c r="B9" s="445"/>
      <c r="C9" s="448"/>
      <c r="D9" s="448"/>
      <c r="E9" s="1146"/>
      <c r="F9" s="448"/>
      <c r="G9" s="448"/>
      <c r="H9" s="1146"/>
      <c r="I9" s="448"/>
      <c r="J9" s="448"/>
      <c r="K9" s="1146"/>
      <c r="L9" s="1294"/>
      <c r="M9" s="1146"/>
      <c r="N9" s="1146"/>
      <c r="O9" s="1146"/>
    </row>
    <row r="10" spans="1:15" s="157" customFormat="1" ht="12.95">
      <c r="A10" s="156"/>
      <c r="B10" s="445"/>
      <c r="C10" s="448"/>
      <c r="D10" s="448"/>
      <c r="E10" s="1146"/>
      <c r="F10" s="448"/>
      <c r="G10" s="448"/>
      <c r="H10" s="1146"/>
      <c r="I10" s="448"/>
      <c r="J10" s="448"/>
      <c r="K10" s="1146"/>
      <c r="L10" s="1294"/>
      <c r="M10" s="1146"/>
      <c r="N10" s="1146"/>
      <c r="O10" s="1146"/>
    </row>
    <row r="11" spans="1:15" ht="12.95">
      <c r="A11" s="257" t="s">
        <v>185</v>
      </c>
      <c r="B11" s="4" t="s">
        <v>186</v>
      </c>
      <c r="C11" s="594">
        <v>0</v>
      </c>
      <c r="D11" s="594">
        <v>0</v>
      </c>
      <c r="E11" s="1150">
        <f>SUM(C11:D11)</f>
        <v>0</v>
      </c>
      <c r="F11" s="594">
        <v>0</v>
      </c>
      <c r="G11" s="594">
        <v>0</v>
      </c>
      <c r="H11" s="1150">
        <f>SUM(F11:G11)</f>
        <v>0</v>
      </c>
      <c r="I11" s="594">
        <v>0</v>
      </c>
      <c r="J11" s="594">
        <v>0</v>
      </c>
      <c r="K11" s="1150">
        <f>SUM(I11:J11)</f>
        <v>0</v>
      </c>
      <c r="L11" s="1295"/>
      <c r="M11" s="1150">
        <f>C11+F11+I11</f>
        <v>0</v>
      </c>
      <c r="N11" s="1150">
        <f>D11+G11+J11</f>
        <v>0</v>
      </c>
      <c r="O11" s="1150">
        <f>E11+H11+K11</f>
        <v>0</v>
      </c>
    </row>
    <row r="12" spans="1:15" ht="12.95">
      <c r="A12" s="258"/>
      <c r="B12" s="164" t="s">
        <v>187</v>
      </c>
      <c r="C12" s="595"/>
      <c r="D12" s="595"/>
      <c r="E12" s="1151"/>
      <c r="F12" s="596"/>
      <c r="G12" s="595"/>
      <c r="H12" s="1151"/>
      <c r="I12" s="595"/>
      <c r="J12" s="596"/>
      <c r="K12" s="1151"/>
      <c r="L12" s="1296"/>
      <c r="M12" s="1151"/>
      <c r="N12" s="1151"/>
      <c r="O12" s="1151"/>
    </row>
    <row r="13" spans="1:15" ht="12.95">
      <c r="A13" s="259" t="s">
        <v>188</v>
      </c>
      <c r="B13" s="27" t="s">
        <v>189</v>
      </c>
      <c r="C13" s="597">
        <v>0</v>
      </c>
      <c r="D13" s="597">
        <v>0</v>
      </c>
      <c r="E13" s="1151">
        <f>SUM(C13:D13)</f>
        <v>0</v>
      </c>
      <c r="F13" s="597">
        <v>0</v>
      </c>
      <c r="G13" s="597">
        <v>0</v>
      </c>
      <c r="H13" s="1151">
        <f>SUM(F13:G13)</f>
        <v>0</v>
      </c>
      <c r="I13" s="597">
        <v>0</v>
      </c>
      <c r="J13" s="597">
        <v>0</v>
      </c>
      <c r="K13" s="1151">
        <f>SUM(I13:J13)</f>
        <v>0</v>
      </c>
      <c r="L13" s="1296"/>
      <c r="M13" s="1151">
        <f>C13+F13+I13</f>
        <v>0</v>
      </c>
      <c r="N13" s="1151">
        <f>D13+G13+J13</f>
        <v>0</v>
      </c>
      <c r="O13" s="1151">
        <f>M13+N13</f>
        <v>0</v>
      </c>
    </row>
    <row r="14" spans="1:15" ht="12.95">
      <c r="A14" s="259" t="s">
        <v>190</v>
      </c>
      <c r="B14" s="27" t="s">
        <v>191</v>
      </c>
      <c r="C14" s="598">
        <v>0</v>
      </c>
      <c r="D14" s="598">
        <v>0</v>
      </c>
      <c r="E14" s="1151">
        <f t="shared" ref="E14:E24" si="0">SUM(C14:D14)</f>
        <v>0</v>
      </c>
      <c r="F14" s="598">
        <v>0</v>
      </c>
      <c r="G14" s="598">
        <v>0</v>
      </c>
      <c r="H14" s="1151">
        <f t="shared" ref="H14:H24" si="1">SUM(F14:G14)</f>
        <v>0</v>
      </c>
      <c r="I14" s="598">
        <v>0</v>
      </c>
      <c r="J14" s="598">
        <v>0</v>
      </c>
      <c r="K14" s="1151">
        <f t="shared" ref="K14:K24" si="2">SUM(I14:J14)</f>
        <v>0</v>
      </c>
      <c r="L14" s="1296"/>
      <c r="M14" s="1151">
        <f>C14+F14+I14</f>
        <v>0</v>
      </c>
      <c r="N14" s="1151">
        <f>D14+G14+J14</f>
        <v>0</v>
      </c>
      <c r="O14" s="1151">
        <f>M14+N14</f>
        <v>0</v>
      </c>
    </row>
    <row r="15" spans="1:15" ht="12.95">
      <c r="A15" s="259" t="s">
        <v>192</v>
      </c>
      <c r="B15" s="27" t="s">
        <v>193</v>
      </c>
      <c r="C15" s="597">
        <v>0</v>
      </c>
      <c r="D15" s="597">
        <v>0</v>
      </c>
      <c r="E15" s="1151">
        <f t="shared" si="0"/>
        <v>0</v>
      </c>
      <c r="F15" s="597">
        <v>0</v>
      </c>
      <c r="G15" s="597">
        <v>0</v>
      </c>
      <c r="H15" s="1151">
        <f t="shared" si="1"/>
        <v>0</v>
      </c>
      <c r="I15" s="597">
        <v>0</v>
      </c>
      <c r="J15" s="597">
        <v>0</v>
      </c>
      <c r="K15" s="1151">
        <f t="shared" si="2"/>
        <v>0</v>
      </c>
      <c r="L15" s="1296"/>
      <c r="M15" s="1151">
        <f t="shared" ref="M15:M24" si="3">C15+F15+I15</f>
        <v>0</v>
      </c>
      <c r="N15" s="1151">
        <f t="shared" ref="N15:N24" si="4">D15+G15+J15</f>
        <v>0</v>
      </c>
      <c r="O15" s="1151">
        <f t="shared" ref="O15:O24" si="5">M15+N15</f>
        <v>0</v>
      </c>
    </row>
    <row r="16" spans="1:15" ht="12.95">
      <c r="A16" s="259" t="s">
        <v>194</v>
      </c>
      <c r="B16" s="27" t="s">
        <v>195</v>
      </c>
      <c r="C16" s="597">
        <v>0</v>
      </c>
      <c r="D16" s="597">
        <v>0</v>
      </c>
      <c r="E16" s="1151">
        <f t="shared" si="0"/>
        <v>0</v>
      </c>
      <c r="F16" s="597">
        <v>0</v>
      </c>
      <c r="G16" s="597">
        <v>0</v>
      </c>
      <c r="H16" s="1151">
        <f t="shared" si="1"/>
        <v>0</v>
      </c>
      <c r="I16" s="597">
        <v>0</v>
      </c>
      <c r="J16" s="597">
        <v>0</v>
      </c>
      <c r="K16" s="1151">
        <f t="shared" si="2"/>
        <v>0</v>
      </c>
      <c r="L16" s="1296"/>
      <c r="M16" s="1151">
        <f t="shared" si="3"/>
        <v>0</v>
      </c>
      <c r="N16" s="1151">
        <f t="shared" si="4"/>
        <v>0</v>
      </c>
      <c r="O16" s="1151">
        <f t="shared" si="5"/>
        <v>0</v>
      </c>
    </row>
    <row r="17" spans="1:15" ht="12.95">
      <c r="A17" s="259" t="s">
        <v>196</v>
      </c>
      <c r="B17" s="27" t="s">
        <v>197</v>
      </c>
      <c r="C17" s="597">
        <v>0</v>
      </c>
      <c r="D17" s="597">
        <v>0</v>
      </c>
      <c r="E17" s="1151">
        <f t="shared" si="0"/>
        <v>0</v>
      </c>
      <c r="F17" s="597">
        <v>0</v>
      </c>
      <c r="G17" s="597">
        <v>0</v>
      </c>
      <c r="H17" s="1151">
        <f t="shared" si="1"/>
        <v>0</v>
      </c>
      <c r="I17" s="597">
        <v>0</v>
      </c>
      <c r="J17" s="597">
        <v>0</v>
      </c>
      <c r="K17" s="1151">
        <f t="shared" si="2"/>
        <v>0</v>
      </c>
      <c r="L17" s="1296"/>
      <c r="M17" s="1151">
        <f t="shared" si="3"/>
        <v>0</v>
      </c>
      <c r="N17" s="1151">
        <f t="shared" si="4"/>
        <v>0</v>
      </c>
      <c r="O17" s="1151">
        <f t="shared" si="5"/>
        <v>0</v>
      </c>
    </row>
    <row r="18" spans="1:15" ht="12.95">
      <c r="A18" s="259" t="s">
        <v>198</v>
      </c>
      <c r="B18" s="27" t="s">
        <v>199</v>
      </c>
      <c r="C18" s="597">
        <v>0</v>
      </c>
      <c r="D18" s="597">
        <v>0</v>
      </c>
      <c r="E18" s="1151">
        <f t="shared" ref="E18:E19" si="6">SUM(C18:D18)</f>
        <v>0</v>
      </c>
      <c r="F18" s="597">
        <v>0</v>
      </c>
      <c r="G18" s="597">
        <v>0</v>
      </c>
      <c r="H18" s="1151">
        <f t="shared" ref="H18:H19" si="7">SUM(F18:G18)</f>
        <v>0</v>
      </c>
      <c r="I18" s="597">
        <v>0</v>
      </c>
      <c r="J18" s="597">
        <v>0</v>
      </c>
      <c r="K18" s="1151">
        <f t="shared" ref="K18:K19" si="8">SUM(I18:J18)</f>
        <v>0</v>
      </c>
      <c r="L18" s="1296"/>
      <c r="M18" s="1151">
        <f t="shared" ref="M18:M19" si="9">C18+F18+I18</f>
        <v>0</v>
      </c>
      <c r="N18" s="1151">
        <f t="shared" ref="N18:N19" si="10">D18+G18+J18</f>
        <v>0</v>
      </c>
      <c r="O18" s="1151">
        <f t="shared" ref="O18:O19" si="11">M18+N18</f>
        <v>0</v>
      </c>
    </row>
    <row r="19" spans="1:15" ht="12.95">
      <c r="A19" s="259" t="s">
        <v>200</v>
      </c>
      <c r="B19" s="27" t="s">
        <v>201</v>
      </c>
      <c r="C19" s="597">
        <v>0</v>
      </c>
      <c r="D19" s="597">
        <v>0</v>
      </c>
      <c r="E19" s="1151">
        <f t="shared" si="6"/>
        <v>0</v>
      </c>
      <c r="F19" s="597">
        <v>0</v>
      </c>
      <c r="G19" s="597">
        <v>0</v>
      </c>
      <c r="H19" s="1151">
        <f t="shared" si="7"/>
        <v>0</v>
      </c>
      <c r="I19" s="597">
        <v>0</v>
      </c>
      <c r="J19" s="597">
        <v>0</v>
      </c>
      <c r="K19" s="1151">
        <f t="shared" si="8"/>
        <v>0</v>
      </c>
      <c r="L19" s="1296"/>
      <c r="M19" s="1151">
        <f t="shared" si="9"/>
        <v>0</v>
      </c>
      <c r="N19" s="1151">
        <f t="shared" si="10"/>
        <v>0</v>
      </c>
      <c r="O19" s="1151">
        <f t="shared" si="11"/>
        <v>0</v>
      </c>
    </row>
    <row r="20" spans="1:15" ht="12.95">
      <c r="A20" s="259" t="s">
        <v>408</v>
      </c>
      <c r="B20" s="27" t="s">
        <v>409</v>
      </c>
      <c r="C20" s="597">
        <v>0</v>
      </c>
      <c r="D20" s="597">
        <v>0</v>
      </c>
      <c r="E20" s="1151">
        <f t="shared" si="0"/>
        <v>0</v>
      </c>
      <c r="F20" s="597">
        <v>0</v>
      </c>
      <c r="G20" s="597">
        <v>0</v>
      </c>
      <c r="H20" s="1151">
        <f t="shared" si="1"/>
        <v>0</v>
      </c>
      <c r="I20" s="597">
        <v>0</v>
      </c>
      <c r="J20" s="597">
        <v>0</v>
      </c>
      <c r="K20" s="1151">
        <f t="shared" si="2"/>
        <v>0</v>
      </c>
      <c r="L20" s="1296"/>
      <c r="M20" s="1151">
        <f t="shared" si="3"/>
        <v>0</v>
      </c>
      <c r="N20" s="1151">
        <f t="shared" si="4"/>
        <v>0</v>
      </c>
      <c r="O20" s="1151">
        <f t="shared" si="5"/>
        <v>0</v>
      </c>
    </row>
    <row r="21" spans="1:15" ht="12.95">
      <c r="A21" s="259" t="s">
        <v>410</v>
      </c>
      <c r="B21" s="158" t="s">
        <v>1084</v>
      </c>
      <c r="C21" s="598">
        <v>0</v>
      </c>
      <c r="D21" s="598">
        <v>0</v>
      </c>
      <c r="E21" s="1151">
        <f t="shared" si="0"/>
        <v>0</v>
      </c>
      <c r="F21" s="598">
        <v>0</v>
      </c>
      <c r="G21" s="598">
        <v>0</v>
      </c>
      <c r="H21" s="1151">
        <f t="shared" si="1"/>
        <v>0</v>
      </c>
      <c r="I21" s="598">
        <v>0</v>
      </c>
      <c r="J21" s="598">
        <v>0</v>
      </c>
      <c r="K21" s="1151">
        <f t="shared" si="2"/>
        <v>0</v>
      </c>
      <c r="L21" s="1296"/>
      <c r="M21" s="1151">
        <f t="shared" si="3"/>
        <v>0</v>
      </c>
      <c r="N21" s="1151">
        <f t="shared" si="4"/>
        <v>0</v>
      </c>
      <c r="O21" s="1151">
        <f t="shared" si="5"/>
        <v>0</v>
      </c>
    </row>
    <row r="22" spans="1:15" ht="12.95">
      <c r="A22" s="259" t="s">
        <v>412</v>
      </c>
      <c r="B22" s="27" t="s">
        <v>413</v>
      </c>
      <c r="C22" s="598">
        <v>0</v>
      </c>
      <c r="D22" s="598">
        <v>0</v>
      </c>
      <c r="E22" s="1151">
        <f t="shared" si="0"/>
        <v>0</v>
      </c>
      <c r="F22" s="598">
        <v>0</v>
      </c>
      <c r="G22" s="598">
        <v>0</v>
      </c>
      <c r="H22" s="1151">
        <f t="shared" si="1"/>
        <v>0</v>
      </c>
      <c r="I22" s="598">
        <v>0</v>
      </c>
      <c r="J22" s="598">
        <v>0</v>
      </c>
      <c r="K22" s="1151">
        <f t="shared" si="2"/>
        <v>0</v>
      </c>
      <c r="L22" s="1296"/>
      <c r="M22" s="1151">
        <f t="shared" si="3"/>
        <v>0</v>
      </c>
      <c r="N22" s="1151">
        <f t="shared" si="4"/>
        <v>0</v>
      </c>
      <c r="O22" s="1151">
        <f t="shared" si="5"/>
        <v>0</v>
      </c>
    </row>
    <row r="23" spans="1:15" ht="12.95">
      <c r="A23" s="259" t="s">
        <v>202</v>
      </c>
      <c r="B23" s="27" t="s">
        <v>203</v>
      </c>
      <c r="C23" s="597">
        <v>0</v>
      </c>
      <c r="D23" s="597">
        <v>0</v>
      </c>
      <c r="E23" s="1151">
        <f t="shared" si="0"/>
        <v>0</v>
      </c>
      <c r="F23" s="597">
        <v>0</v>
      </c>
      <c r="G23" s="597">
        <v>0</v>
      </c>
      <c r="H23" s="1151">
        <f t="shared" si="1"/>
        <v>0</v>
      </c>
      <c r="I23" s="597">
        <v>0</v>
      </c>
      <c r="J23" s="597">
        <v>0</v>
      </c>
      <c r="K23" s="1151">
        <f t="shared" si="2"/>
        <v>0</v>
      </c>
      <c r="L23" s="1296"/>
      <c r="M23" s="1151">
        <f t="shared" si="3"/>
        <v>0</v>
      </c>
      <c r="N23" s="1151">
        <f t="shared" si="4"/>
        <v>0</v>
      </c>
      <c r="O23" s="1151">
        <f t="shared" si="5"/>
        <v>0</v>
      </c>
    </row>
    <row r="24" spans="1:15" ht="13.5" thickBot="1">
      <c r="A24" s="259" t="s">
        <v>204</v>
      </c>
      <c r="B24" s="27" t="s">
        <v>205</v>
      </c>
      <c r="C24" s="597">
        <v>0</v>
      </c>
      <c r="D24" s="597">
        <v>0</v>
      </c>
      <c r="E24" s="1151">
        <f t="shared" si="0"/>
        <v>0</v>
      </c>
      <c r="F24" s="597">
        <v>0</v>
      </c>
      <c r="G24" s="597">
        <v>0</v>
      </c>
      <c r="H24" s="1151">
        <f t="shared" si="1"/>
        <v>0</v>
      </c>
      <c r="I24" s="597">
        <v>0</v>
      </c>
      <c r="J24" s="597">
        <v>0</v>
      </c>
      <c r="K24" s="1151">
        <f t="shared" si="2"/>
        <v>0</v>
      </c>
      <c r="L24" s="1296"/>
      <c r="M24" s="1151">
        <f t="shared" si="3"/>
        <v>0</v>
      </c>
      <c r="N24" s="1151">
        <f t="shared" si="4"/>
        <v>0</v>
      </c>
      <c r="O24" s="1151">
        <f t="shared" si="5"/>
        <v>0</v>
      </c>
    </row>
    <row r="25" spans="1:15" ht="13.5" thickBot="1">
      <c r="A25" s="266">
        <v>49999</v>
      </c>
      <c r="B25" s="593" t="s">
        <v>206</v>
      </c>
      <c r="C25" s="348">
        <f>SUM(C13:C24)</f>
        <v>0</v>
      </c>
      <c r="D25" s="348">
        <f>SUM(D13:D24)</f>
        <v>0</v>
      </c>
      <c r="E25" s="347">
        <f>SUM(E13:E24)</f>
        <v>0</v>
      </c>
      <c r="F25" s="347">
        <f t="shared" ref="F25:K25" si="12">SUM(F13:F24)</f>
        <v>0</v>
      </c>
      <c r="G25" s="348">
        <f t="shared" si="12"/>
        <v>0</v>
      </c>
      <c r="H25" s="347">
        <f>SUM(H13:H24)</f>
        <v>0</v>
      </c>
      <c r="I25" s="348">
        <f t="shared" si="12"/>
        <v>0</v>
      </c>
      <c r="J25" s="347">
        <f t="shared" si="12"/>
        <v>0</v>
      </c>
      <c r="K25" s="347">
        <f t="shared" si="12"/>
        <v>0</v>
      </c>
      <c r="L25" s="1297"/>
      <c r="M25" s="347">
        <f t="shared" ref="M25:O25" si="13">SUM(M13:M24)</f>
        <v>0</v>
      </c>
      <c r="N25" s="347">
        <f t="shared" si="13"/>
        <v>0</v>
      </c>
      <c r="O25" s="347">
        <f t="shared" si="13"/>
        <v>0</v>
      </c>
    </row>
    <row r="26" spans="1:15" ht="12.95">
      <c r="A26" s="259"/>
      <c r="B26" s="212" t="s">
        <v>207</v>
      </c>
      <c r="C26" s="595"/>
      <c r="D26" s="595"/>
      <c r="E26" s="1151"/>
      <c r="F26" s="596"/>
      <c r="G26" s="595"/>
      <c r="H26" s="899"/>
      <c r="I26" s="595"/>
      <c r="J26" s="596"/>
      <c r="K26" s="899"/>
      <c r="L26" s="1298"/>
      <c r="M26" s="899"/>
      <c r="N26" s="899"/>
      <c r="O26" s="899"/>
    </row>
    <row r="27" spans="1:15" ht="12.95">
      <c r="A27" s="259"/>
      <c r="B27" s="27" t="s">
        <v>208</v>
      </c>
      <c r="C27" s="595"/>
      <c r="D27" s="595"/>
      <c r="E27" s="1151"/>
      <c r="F27" s="596"/>
      <c r="G27" s="595"/>
      <c r="H27" s="899"/>
      <c r="I27" s="595"/>
      <c r="J27" s="596"/>
      <c r="K27" s="899"/>
      <c r="L27" s="1298"/>
      <c r="M27" s="899"/>
      <c r="N27" s="899"/>
      <c r="O27" s="899"/>
    </row>
    <row r="28" spans="1:15" ht="13.5" thickBot="1">
      <c r="A28" s="259" t="s">
        <v>209</v>
      </c>
      <c r="B28" s="27" t="s">
        <v>210</v>
      </c>
      <c r="C28" s="597">
        <v>0</v>
      </c>
      <c r="D28" s="597">
        <v>0</v>
      </c>
      <c r="E28" s="1151">
        <f t="shared" ref="E28" si="14">SUM(C28:D28)</f>
        <v>0</v>
      </c>
      <c r="F28" s="597">
        <v>0</v>
      </c>
      <c r="G28" s="597">
        <v>0</v>
      </c>
      <c r="H28" s="1151">
        <f t="shared" ref="H28" si="15">SUM(F28:G28)</f>
        <v>0</v>
      </c>
      <c r="I28" s="597">
        <v>0</v>
      </c>
      <c r="J28" s="597">
        <v>0</v>
      </c>
      <c r="K28" s="1151">
        <f t="shared" ref="K28" si="16">SUM(I28:J28)</f>
        <v>0</v>
      </c>
      <c r="L28" s="1296"/>
      <c r="M28" s="1151">
        <f t="shared" ref="M28" si="17">C28+F28+I28</f>
        <v>0</v>
      </c>
      <c r="N28" s="1151">
        <f t="shared" ref="N28" si="18">D28+G28+J28</f>
        <v>0</v>
      </c>
      <c r="O28" s="1151">
        <f t="shared" ref="O28" si="19">M28+N28</f>
        <v>0</v>
      </c>
    </row>
    <row r="29" spans="1:15" ht="13.5" thickBot="1">
      <c r="A29" s="266">
        <v>50199</v>
      </c>
      <c r="B29" s="593" t="s">
        <v>211</v>
      </c>
      <c r="C29" s="348">
        <f>SUM(C28:C28)</f>
        <v>0</v>
      </c>
      <c r="D29" s="348">
        <f t="shared" ref="D29:J29" si="20">SUM(D28:D28)</f>
        <v>0</v>
      </c>
      <c r="E29" s="347">
        <f t="shared" si="20"/>
        <v>0</v>
      </c>
      <c r="F29" s="347">
        <f t="shared" si="20"/>
        <v>0</v>
      </c>
      <c r="G29" s="348">
        <f t="shared" si="20"/>
        <v>0</v>
      </c>
      <c r="H29" s="347">
        <f t="shared" si="20"/>
        <v>0</v>
      </c>
      <c r="I29" s="348">
        <f t="shared" si="20"/>
        <v>0</v>
      </c>
      <c r="J29" s="347">
        <f t="shared" si="20"/>
        <v>0</v>
      </c>
      <c r="K29" s="347">
        <f t="shared" ref="K29:N29" si="21">SUM(K28:K28)</f>
        <v>0</v>
      </c>
      <c r="L29" s="1297"/>
      <c r="M29" s="347">
        <f t="shared" si="21"/>
        <v>0</v>
      </c>
      <c r="N29" s="347">
        <f t="shared" si="21"/>
        <v>0</v>
      </c>
      <c r="O29" s="347">
        <f>SUM(O28:O28)</f>
        <v>0</v>
      </c>
    </row>
    <row r="30" spans="1:15" ht="12.95">
      <c r="A30" s="259"/>
      <c r="B30" s="27" t="s">
        <v>212</v>
      </c>
      <c r="C30" s="595"/>
      <c r="D30" s="595"/>
      <c r="E30" s="1151"/>
      <c r="F30" s="596"/>
      <c r="G30" s="595"/>
      <c r="H30" s="899"/>
      <c r="I30" s="595"/>
      <c r="J30" s="596"/>
      <c r="K30" s="899"/>
      <c r="L30" s="1298"/>
      <c r="M30" s="899"/>
      <c r="N30" s="899"/>
      <c r="O30" s="899"/>
    </row>
    <row r="31" spans="1:15" ht="12.95">
      <c r="A31" s="259" t="s">
        <v>213</v>
      </c>
      <c r="B31" s="27" t="s">
        <v>214</v>
      </c>
      <c r="C31" s="597">
        <v>0</v>
      </c>
      <c r="D31" s="597">
        <v>0</v>
      </c>
      <c r="E31" s="1151">
        <f t="shared" ref="E31:E34" si="22">SUM(C31:D31)</f>
        <v>0</v>
      </c>
      <c r="F31" s="597">
        <v>0</v>
      </c>
      <c r="G31" s="597">
        <v>0</v>
      </c>
      <c r="H31" s="1151">
        <f t="shared" ref="H31:H34" si="23">SUM(F31:G31)</f>
        <v>0</v>
      </c>
      <c r="I31" s="597">
        <v>0</v>
      </c>
      <c r="J31" s="597">
        <v>0</v>
      </c>
      <c r="K31" s="1151">
        <f t="shared" ref="K31:K34" si="24">SUM(I31:J31)</f>
        <v>0</v>
      </c>
      <c r="L31" s="1296"/>
      <c r="M31" s="1151">
        <f t="shared" ref="M31" si="25">C31+F31+I31</f>
        <v>0</v>
      </c>
      <c r="N31" s="1151">
        <f t="shared" ref="N31" si="26">D31+G31+J31</f>
        <v>0</v>
      </c>
      <c r="O31" s="1151">
        <f t="shared" ref="O31" si="27">M31+N31</f>
        <v>0</v>
      </c>
    </row>
    <row r="32" spans="1:15" ht="12.95">
      <c r="A32" s="259" t="s">
        <v>215</v>
      </c>
      <c r="B32" s="27" t="s">
        <v>216</v>
      </c>
      <c r="C32" s="597">
        <v>0</v>
      </c>
      <c r="D32" s="597">
        <v>0</v>
      </c>
      <c r="E32" s="1151">
        <f t="shared" si="22"/>
        <v>0</v>
      </c>
      <c r="F32" s="597">
        <v>0</v>
      </c>
      <c r="G32" s="597">
        <v>0</v>
      </c>
      <c r="H32" s="1151">
        <f t="shared" si="23"/>
        <v>0</v>
      </c>
      <c r="I32" s="597">
        <v>0</v>
      </c>
      <c r="J32" s="597">
        <v>0</v>
      </c>
      <c r="K32" s="1151">
        <f t="shared" si="24"/>
        <v>0</v>
      </c>
      <c r="L32" s="1296"/>
      <c r="M32" s="1151">
        <f t="shared" ref="M32:M34" si="28">C32+F32+I32</f>
        <v>0</v>
      </c>
      <c r="N32" s="1151">
        <f t="shared" ref="N32:N34" si="29">D32+G32+J32</f>
        <v>0</v>
      </c>
      <c r="O32" s="1151">
        <f t="shared" ref="O32:O34" si="30">M32+N32</f>
        <v>0</v>
      </c>
    </row>
    <row r="33" spans="1:15" ht="12.95">
      <c r="A33" s="259" t="s">
        <v>217</v>
      </c>
      <c r="B33" s="27" t="s">
        <v>218</v>
      </c>
      <c r="C33" s="597">
        <v>0</v>
      </c>
      <c r="D33" s="597">
        <v>0</v>
      </c>
      <c r="E33" s="1151">
        <f t="shared" si="22"/>
        <v>0</v>
      </c>
      <c r="F33" s="597">
        <v>0</v>
      </c>
      <c r="G33" s="597">
        <v>0</v>
      </c>
      <c r="H33" s="1151">
        <f t="shared" si="23"/>
        <v>0</v>
      </c>
      <c r="I33" s="597">
        <v>0</v>
      </c>
      <c r="J33" s="597">
        <v>0</v>
      </c>
      <c r="K33" s="1151">
        <f t="shared" si="24"/>
        <v>0</v>
      </c>
      <c r="L33" s="1296"/>
      <c r="M33" s="1151">
        <f t="shared" si="28"/>
        <v>0</v>
      </c>
      <c r="N33" s="1151">
        <f t="shared" si="29"/>
        <v>0</v>
      </c>
      <c r="O33" s="1151">
        <f t="shared" si="30"/>
        <v>0</v>
      </c>
    </row>
    <row r="34" spans="1:15" ht="13.5" thickBot="1">
      <c r="A34" s="259" t="s">
        <v>219</v>
      </c>
      <c r="B34" s="27" t="s">
        <v>220</v>
      </c>
      <c r="C34" s="597">
        <v>0</v>
      </c>
      <c r="D34" s="597">
        <v>0</v>
      </c>
      <c r="E34" s="1151">
        <f t="shared" si="22"/>
        <v>0</v>
      </c>
      <c r="F34" s="597">
        <v>0</v>
      </c>
      <c r="G34" s="597">
        <v>0</v>
      </c>
      <c r="H34" s="1151">
        <f t="shared" si="23"/>
        <v>0</v>
      </c>
      <c r="I34" s="597">
        <v>0</v>
      </c>
      <c r="J34" s="597">
        <v>0</v>
      </c>
      <c r="K34" s="1151">
        <f t="shared" si="24"/>
        <v>0</v>
      </c>
      <c r="L34" s="1296"/>
      <c r="M34" s="1151">
        <f t="shared" si="28"/>
        <v>0</v>
      </c>
      <c r="N34" s="1151">
        <f t="shared" si="29"/>
        <v>0</v>
      </c>
      <c r="O34" s="1151">
        <f t="shared" si="30"/>
        <v>0</v>
      </c>
    </row>
    <row r="35" spans="1:15" ht="13.5" thickBot="1">
      <c r="A35" s="266">
        <v>50299</v>
      </c>
      <c r="B35" s="593" t="s">
        <v>1085</v>
      </c>
      <c r="C35" s="348">
        <f>SUM(C31:C34)</f>
        <v>0</v>
      </c>
      <c r="D35" s="348">
        <f t="shared" ref="D35:K35" si="31">SUM(D31:D34)</f>
        <v>0</v>
      </c>
      <c r="E35" s="347">
        <f t="shared" si="31"/>
        <v>0</v>
      </c>
      <c r="F35" s="347">
        <f t="shared" si="31"/>
        <v>0</v>
      </c>
      <c r="G35" s="348">
        <f t="shared" si="31"/>
        <v>0</v>
      </c>
      <c r="H35" s="347">
        <f t="shared" si="31"/>
        <v>0</v>
      </c>
      <c r="I35" s="348">
        <f t="shared" si="31"/>
        <v>0</v>
      </c>
      <c r="J35" s="347">
        <f t="shared" si="31"/>
        <v>0</v>
      </c>
      <c r="K35" s="347">
        <f t="shared" si="31"/>
        <v>0</v>
      </c>
      <c r="L35" s="1297"/>
      <c r="M35" s="347">
        <f t="shared" ref="M35:O35" si="32">SUM(M31:M34)</f>
        <v>0</v>
      </c>
      <c r="N35" s="347">
        <f t="shared" si="32"/>
        <v>0</v>
      </c>
      <c r="O35" s="347">
        <f t="shared" si="32"/>
        <v>0</v>
      </c>
    </row>
    <row r="36" spans="1:15" ht="12.95">
      <c r="A36" s="259"/>
      <c r="B36" s="27" t="s">
        <v>222</v>
      </c>
      <c r="C36" s="595"/>
      <c r="D36" s="595"/>
      <c r="E36" s="1151"/>
      <c r="F36" s="596"/>
      <c r="G36" s="595"/>
      <c r="H36" s="899"/>
      <c r="I36" s="595"/>
      <c r="J36" s="596"/>
      <c r="K36" s="899"/>
      <c r="L36" s="1298"/>
      <c r="M36" s="899"/>
      <c r="N36" s="899"/>
      <c r="O36" s="899"/>
    </row>
    <row r="37" spans="1:15" ht="12.95">
      <c r="A37" s="259" t="s">
        <v>223</v>
      </c>
      <c r="B37" s="27" t="s">
        <v>224</v>
      </c>
      <c r="C37" s="597">
        <v>0</v>
      </c>
      <c r="D37" s="597">
        <v>0</v>
      </c>
      <c r="E37" s="1151">
        <f t="shared" ref="E37:E49" si="33">SUM(C37:D37)</f>
        <v>0</v>
      </c>
      <c r="F37" s="597">
        <v>0</v>
      </c>
      <c r="G37" s="597">
        <v>0</v>
      </c>
      <c r="H37" s="1151">
        <f t="shared" ref="H37:H49" si="34">SUM(F37:G37)</f>
        <v>0</v>
      </c>
      <c r="I37" s="597">
        <v>0</v>
      </c>
      <c r="J37" s="597">
        <v>0</v>
      </c>
      <c r="K37" s="1151">
        <f t="shared" ref="K37:K49" si="35">SUM(I37:J37)</f>
        <v>0</v>
      </c>
      <c r="L37" s="1296"/>
      <c r="M37" s="1151">
        <f t="shared" ref="M37:M39" si="36">C37+F37+I37</f>
        <v>0</v>
      </c>
      <c r="N37" s="1151">
        <f t="shared" ref="N37:N39" si="37">D37+G37+J37</f>
        <v>0</v>
      </c>
      <c r="O37" s="1151">
        <f t="shared" ref="O37:O39" si="38">M37+N37</f>
        <v>0</v>
      </c>
    </row>
    <row r="38" spans="1:15" ht="12.95">
      <c r="A38" s="259" t="s">
        <v>225</v>
      </c>
      <c r="B38" s="27" t="s">
        <v>226</v>
      </c>
      <c r="C38" s="597">
        <v>0</v>
      </c>
      <c r="D38" s="597">
        <v>0</v>
      </c>
      <c r="E38" s="1151">
        <f t="shared" si="33"/>
        <v>0</v>
      </c>
      <c r="F38" s="597">
        <v>0</v>
      </c>
      <c r="G38" s="597">
        <v>0</v>
      </c>
      <c r="H38" s="1151">
        <f t="shared" si="34"/>
        <v>0</v>
      </c>
      <c r="I38" s="597">
        <v>0</v>
      </c>
      <c r="J38" s="597">
        <v>0</v>
      </c>
      <c r="K38" s="1151">
        <f t="shared" si="35"/>
        <v>0</v>
      </c>
      <c r="L38" s="1296"/>
      <c r="M38" s="1151">
        <f t="shared" si="36"/>
        <v>0</v>
      </c>
      <c r="N38" s="1151">
        <f t="shared" si="37"/>
        <v>0</v>
      </c>
      <c r="O38" s="1151">
        <f t="shared" si="38"/>
        <v>0</v>
      </c>
    </row>
    <row r="39" spans="1:15" ht="12.95">
      <c r="A39" s="259" t="s">
        <v>227</v>
      </c>
      <c r="B39" s="27" t="s">
        <v>228</v>
      </c>
      <c r="C39" s="597">
        <v>0</v>
      </c>
      <c r="D39" s="597">
        <v>0</v>
      </c>
      <c r="E39" s="1151">
        <f t="shared" si="33"/>
        <v>0</v>
      </c>
      <c r="F39" s="597">
        <v>0</v>
      </c>
      <c r="G39" s="597">
        <v>0</v>
      </c>
      <c r="H39" s="1151">
        <f t="shared" si="34"/>
        <v>0</v>
      </c>
      <c r="I39" s="597">
        <v>0</v>
      </c>
      <c r="J39" s="597">
        <v>0</v>
      </c>
      <c r="K39" s="1151">
        <f t="shared" si="35"/>
        <v>0</v>
      </c>
      <c r="L39" s="1296"/>
      <c r="M39" s="1151">
        <f t="shared" si="36"/>
        <v>0</v>
      </c>
      <c r="N39" s="1151">
        <f t="shared" si="37"/>
        <v>0</v>
      </c>
      <c r="O39" s="1151">
        <f t="shared" si="38"/>
        <v>0</v>
      </c>
    </row>
    <row r="40" spans="1:15" ht="12.95">
      <c r="A40" s="259" t="s">
        <v>229</v>
      </c>
      <c r="B40" s="27" t="s">
        <v>230</v>
      </c>
      <c r="C40" s="597">
        <v>0</v>
      </c>
      <c r="D40" s="597">
        <v>0</v>
      </c>
      <c r="E40" s="1151">
        <f t="shared" si="33"/>
        <v>0</v>
      </c>
      <c r="F40" s="597">
        <v>0</v>
      </c>
      <c r="G40" s="597">
        <v>0</v>
      </c>
      <c r="H40" s="1151">
        <f t="shared" si="34"/>
        <v>0</v>
      </c>
      <c r="I40" s="597">
        <v>0</v>
      </c>
      <c r="J40" s="597">
        <v>0</v>
      </c>
      <c r="K40" s="1151">
        <f t="shared" si="35"/>
        <v>0</v>
      </c>
      <c r="L40" s="1296"/>
      <c r="M40" s="1151">
        <f t="shared" ref="M40:M49" si="39">C40+F40+I40</f>
        <v>0</v>
      </c>
      <c r="N40" s="1151">
        <f t="shared" ref="N40:N49" si="40">D40+G40+J40</f>
        <v>0</v>
      </c>
      <c r="O40" s="1151">
        <f t="shared" ref="O40:O49" si="41">M40+N40</f>
        <v>0</v>
      </c>
    </row>
    <row r="41" spans="1:15" ht="12.95">
      <c r="A41" s="259" t="s">
        <v>231</v>
      </c>
      <c r="B41" s="27" t="s">
        <v>232</v>
      </c>
      <c r="C41" s="597">
        <v>0</v>
      </c>
      <c r="D41" s="597">
        <v>0</v>
      </c>
      <c r="E41" s="1151">
        <f t="shared" si="33"/>
        <v>0</v>
      </c>
      <c r="F41" s="597">
        <v>0</v>
      </c>
      <c r="G41" s="597">
        <v>0</v>
      </c>
      <c r="H41" s="1151">
        <f t="shared" si="34"/>
        <v>0</v>
      </c>
      <c r="I41" s="597">
        <v>0</v>
      </c>
      <c r="J41" s="597">
        <v>0</v>
      </c>
      <c r="K41" s="1151">
        <f t="shared" si="35"/>
        <v>0</v>
      </c>
      <c r="L41" s="1296"/>
      <c r="M41" s="1151">
        <f t="shared" si="39"/>
        <v>0</v>
      </c>
      <c r="N41" s="1151">
        <f t="shared" si="40"/>
        <v>0</v>
      </c>
      <c r="O41" s="1151">
        <f t="shared" si="41"/>
        <v>0</v>
      </c>
    </row>
    <row r="42" spans="1:15" ht="12.95">
      <c r="A42" s="259" t="s">
        <v>233</v>
      </c>
      <c r="B42" s="27" t="s">
        <v>234</v>
      </c>
      <c r="C42" s="597">
        <v>0</v>
      </c>
      <c r="D42" s="597">
        <v>0</v>
      </c>
      <c r="E42" s="1151">
        <f t="shared" si="33"/>
        <v>0</v>
      </c>
      <c r="F42" s="597">
        <v>0</v>
      </c>
      <c r="G42" s="597">
        <v>0</v>
      </c>
      <c r="H42" s="1151">
        <f t="shared" si="34"/>
        <v>0</v>
      </c>
      <c r="I42" s="597">
        <v>0</v>
      </c>
      <c r="J42" s="597">
        <v>0</v>
      </c>
      <c r="K42" s="1151">
        <f t="shared" si="35"/>
        <v>0</v>
      </c>
      <c r="L42" s="1296"/>
      <c r="M42" s="1151">
        <f t="shared" si="39"/>
        <v>0</v>
      </c>
      <c r="N42" s="1151">
        <f t="shared" si="40"/>
        <v>0</v>
      </c>
      <c r="O42" s="1151">
        <f t="shared" si="41"/>
        <v>0</v>
      </c>
    </row>
    <row r="43" spans="1:15" ht="12.95">
      <c r="A43" s="259" t="s">
        <v>235</v>
      </c>
      <c r="B43" s="27" t="s">
        <v>236</v>
      </c>
      <c r="C43" s="597">
        <v>0</v>
      </c>
      <c r="D43" s="597">
        <v>0</v>
      </c>
      <c r="E43" s="1151">
        <f t="shared" si="33"/>
        <v>0</v>
      </c>
      <c r="F43" s="597">
        <v>0</v>
      </c>
      <c r="G43" s="597">
        <v>0</v>
      </c>
      <c r="H43" s="1151">
        <f t="shared" si="34"/>
        <v>0</v>
      </c>
      <c r="I43" s="597">
        <v>0</v>
      </c>
      <c r="J43" s="597">
        <v>0</v>
      </c>
      <c r="K43" s="1151">
        <f t="shared" si="35"/>
        <v>0</v>
      </c>
      <c r="L43" s="1296"/>
      <c r="M43" s="1151">
        <f t="shared" si="39"/>
        <v>0</v>
      </c>
      <c r="N43" s="1151">
        <f t="shared" si="40"/>
        <v>0</v>
      </c>
      <c r="O43" s="1151">
        <f t="shared" si="41"/>
        <v>0</v>
      </c>
    </row>
    <row r="44" spans="1:15" ht="12.95">
      <c r="A44" s="259" t="s">
        <v>237</v>
      </c>
      <c r="B44" s="27" t="s">
        <v>238</v>
      </c>
      <c r="C44" s="597">
        <v>0</v>
      </c>
      <c r="D44" s="597">
        <v>0</v>
      </c>
      <c r="E44" s="1151">
        <f t="shared" si="33"/>
        <v>0</v>
      </c>
      <c r="F44" s="597">
        <v>0</v>
      </c>
      <c r="G44" s="597">
        <v>0</v>
      </c>
      <c r="H44" s="1151">
        <f t="shared" si="34"/>
        <v>0</v>
      </c>
      <c r="I44" s="597">
        <v>0</v>
      </c>
      <c r="J44" s="597">
        <v>0</v>
      </c>
      <c r="K44" s="1151">
        <f t="shared" si="35"/>
        <v>0</v>
      </c>
      <c r="L44" s="1296"/>
      <c r="M44" s="1151">
        <f t="shared" si="39"/>
        <v>0</v>
      </c>
      <c r="N44" s="1151">
        <f t="shared" si="40"/>
        <v>0</v>
      </c>
      <c r="O44" s="1151">
        <f t="shared" si="41"/>
        <v>0</v>
      </c>
    </row>
    <row r="45" spans="1:15" ht="12.95">
      <c r="A45" s="259" t="s">
        <v>239</v>
      </c>
      <c r="B45" s="27" t="s">
        <v>240</v>
      </c>
      <c r="C45" s="597">
        <v>0</v>
      </c>
      <c r="D45" s="597">
        <v>0</v>
      </c>
      <c r="E45" s="1151">
        <f t="shared" si="33"/>
        <v>0</v>
      </c>
      <c r="F45" s="597">
        <v>0</v>
      </c>
      <c r="G45" s="597">
        <v>0</v>
      </c>
      <c r="H45" s="1151">
        <f t="shared" si="34"/>
        <v>0</v>
      </c>
      <c r="I45" s="597">
        <v>0</v>
      </c>
      <c r="J45" s="597">
        <v>0</v>
      </c>
      <c r="K45" s="1151">
        <f t="shared" si="35"/>
        <v>0</v>
      </c>
      <c r="L45" s="1296"/>
      <c r="M45" s="1151">
        <f t="shared" si="39"/>
        <v>0</v>
      </c>
      <c r="N45" s="1151">
        <f t="shared" si="40"/>
        <v>0</v>
      </c>
      <c r="O45" s="1151">
        <f t="shared" si="41"/>
        <v>0</v>
      </c>
    </row>
    <row r="46" spans="1:15" ht="12.95">
      <c r="A46" s="259" t="s">
        <v>241</v>
      </c>
      <c r="B46" s="27" t="s">
        <v>242</v>
      </c>
      <c r="C46" s="597">
        <v>0</v>
      </c>
      <c r="D46" s="597">
        <v>0</v>
      </c>
      <c r="E46" s="1151">
        <f t="shared" si="33"/>
        <v>0</v>
      </c>
      <c r="F46" s="597">
        <v>0</v>
      </c>
      <c r="G46" s="597">
        <v>0</v>
      </c>
      <c r="H46" s="1151">
        <f t="shared" si="34"/>
        <v>0</v>
      </c>
      <c r="I46" s="597">
        <v>0</v>
      </c>
      <c r="J46" s="597">
        <v>0</v>
      </c>
      <c r="K46" s="1151">
        <f t="shared" si="35"/>
        <v>0</v>
      </c>
      <c r="L46" s="1296"/>
      <c r="M46" s="1151">
        <f t="shared" si="39"/>
        <v>0</v>
      </c>
      <c r="N46" s="1151">
        <f t="shared" si="40"/>
        <v>0</v>
      </c>
      <c r="O46" s="1151">
        <f t="shared" si="41"/>
        <v>0</v>
      </c>
    </row>
    <row r="47" spans="1:15" ht="12.95">
      <c r="A47" s="259" t="s">
        <v>243</v>
      </c>
      <c r="B47" s="27" t="s">
        <v>244</v>
      </c>
      <c r="C47" s="597">
        <v>0</v>
      </c>
      <c r="D47" s="597">
        <v>0</v>
      </c>
      <c r="E47" s="1151">
        <f t="shared" ref="E47:E48" si="42">SUM(C47:D47)</f>
        <v>0</v>
      </c>
      <c r="F47" s="597">
        <v>0</v>
      </c>
      <c r="G47" s="597">
        <v>0</v>
      </c>
      <c r="H47" s="1151">
        <f t="shared" ref="H47:H48" si="43">SUM(F47:G47)</f>
        <v>0</v>
      </c>
      <c r="I47" s="597">
        <v>0</v>
      </c>
      <c r="J47" s="597">
        <v>0</v>
      </c>
      <c r="K47" s="1151">
        <f t="shared" ref="K47:K48" si="44">SUM(I47:J47)</f>
        <v>0</v>
      </c>
      <c r="L47" s="1296"/>
      <c r="M47" s="1151">
        <f t="shared" ref="M47:M48" si="45">C47+F47+I47</f>
        <v>0</v>
      </c>
      <c r="N47" s="1151">
        <f t="shared" ref="N47:N48" si="46">D47+G47+J47</f>
        <v>0</v>
      </c>
      <c r="O47" s="1151">
        <f t="shared" ref="O47:O48" si="47">M47+N47</f>
        <v>0</v>
      </c>
    </row>
    <row r="48" spans="1:15" ht="12.95">
      <c r="A48" s="259" t="s">
        <v>245</v>
      </c>
      <c r="B48" s="27" t="s">
        <v>246</v>
      </c>
      <c r="C48" s="597">
        <v>0</v>
      </c>
      <c r="D48" s="597">
        <v>0</v>
      </c>
      <c r="E48" s="1151">
        <f t="shared" si="42"/>
        <v>0</v>
      </c>
      <c r="F48" s="597">
        <v>0</v>
      </c>
      <c r="G48" s="597">
        <v>0</v>
      </c>
      <c r="H48" s="1151">
        <f t="shared" si="43"/>
        <v>0</v>
      </c>
      <c r="I48" s="597">
        <v>0</v>
      </c>
      <c r="J48" s="597">
        <v>0</v>
      </c>
      <c r="K48" s="1151">
        <f t="shared" si="44"/>
        <v>0</v>
      </c>
      <c r="L48" s="1296"/>
      <c r="M48" s="1151">
        <f t="shared" si="45"/>
        <v>0</v>
      </c>
      <c r="N48" s="1151">
        <f t="shared" si="46"/>
        <v>0</v>
      </c>
      <c r="O48" s="1151">
        <f t="shared" si="47"/>
        <v>0</v>
      </c>
    </row>
    <row r="49" spans="1:15" ht="13.5" thickBot="1">
      <c r="A49" s="259" t="s">
        <v>247</v>
      </c>
      <c r="B49" s="27" t="s">
        <v>222</v>
      </c>
      <c r="C49" s="597">
        <v>0</v>
      </c>
      <c r="D49" s="597">
        <v>0</v>
      </c>
      <c r="E49" s="1151">
        <f t="shared" si="33"/>
        <v>0</v>
      </c>
      <c r="F49" s="597">
        <v>0</v>
      </c>
      <c r="G49" s="597">
        <v>0</v>
      </c>
      <c r="H49" s="1151">
        <f t="shared" si="34"/>
        <v>0</v>
      </c>
      <c r="I49" s="597">
        <v>0</v>
      </c>
      <c r="J49" s="597">
        <v>0</v>
      </c>
      <c r="K49" s="1151">
        <f t="shared" si="35"/>
        <v>0</v>
      </c>
      <c r="L49" s="1296"/>
      <c r="M49" s="1151">
        <f t="shared" si="39"/>
        <v>0</v>
      </c>
      <c r="N49" s="1151">
        <f t="shared" si="40"/>
        <v>0</v>
      </c>
      <c r="O49" s="1151">
        <f t="shared" si="41"/>
        <v>0</v>
      </c>
    </row>
    <row r="50" spans="1:15" ht="12.95">
      <c r="A50" s="601">
        <v>50399</v>
      </c>
      <c r="B50" s="602" t="s">
        <v>248</v>
      </c>
      <c r="C50" s="351">
        <f>SUM(C37:C49)</f>
        <v>0</v>
      </c>
      <c r="D50" s="351">
        <f t="shared" ref="D50:K50" si="48">SUM(D37:D49)</f>
        <v>0</v>
      </c>
      <c r="E50" s="1152">
        <f t="shared" si="48"/>
        <v>0</v>
      </c>
      <c r="F50" s="351">
        <f t="shared" si="48"/>
        <v>0</v>
      </c>
      <c r="G50" s="351">
        <f t="shared" si="48"/>
        <v>0</v>
      </c>
      <c r="H50" s="1152">
        <f t="shared" si="48"/>
        <v>0</v>
      </c>
      <c r="I50" s="351">
        <f t="shared" si="48"/>
        <v>0</v>
      </c>
      <c r="J50" s="351">
        <f t="shared" si="48"/>
        <v>0</v>
      </c>
      <c r="K50" s="1152">
        <f t="shared" si="48"/>
        <v>0</v>
      </c>
      <c r="L50" s="1299"/>
      <c r="M50" s="1152">
        <f t="shared" ref="M50:O50" si="49">SUM(M37:M49)</f>
        <v>0</v>
      </c>
      <c r="N50" s="1152">
        <f t="shared" si="49"/>
        <v>0</v>
      </c>
      <c r="O50" s="1152">
        <f t="shared" si="49"/>
        <v>0</v>
      </c>
    </row>
    <row r="51" spans="1:15" ht="13.5" thickBot="1">
      <c r="A51" s="260">
        <v>59999</v>
      </c>
      <c r="B51" s="159" t="s">
        <v>1086</v>
      </c>
      <c r="C51" s="352">
        <f>C29+C35+C50</f>
        <v>0</v>
      </c>
      <c r="D51" s="352">
        <f t="shared" ref="D51:K51" si="50">D29+D35+D50</f>
        <v>0</v>
      </c>
      <c r="E51" s="1153">
        <f t="shared" si="50"/>
        <v>0</v>
      </c>
      <c r="F51" s="352">
        <f t="shared" si="50"/>
        <v>0</v>
      </c>
      <c r="G51" s="352">
        <f t="shared" si="50"/>
        <v>0</v>
      </c>
      <c r="H51" s="1153">
        <f t="shared" si="50"/>
        <v>0</v>
      </c>
      <c r="I51" s="352">
        <f t="shared" si="50"/>
        <v>0</v>
      </c>
      <c r="J51" s="352">
        <f t="shared" si="50"/>
        <v>0</v>
      </c>
      <c r="K51" s="1153">
        <f t="shared" si="50"/>
        <v>0</v>
      </c>
      <c r="L51" s="1300"/>
      <c r="M51" s="1153">
        <f t="shared" ref="M51:O51" si="51">M29+M35+M50</f>
        <v>0</v>
      </c>
      <c r="N51" s="1153">
        <f t="shared" si="51"/>
        <v>0</v>
      </c>
      <c r="O51" s="1153">
        <f t="shared" si="51"/>
        <v>0</v>
      </c>
    </row>
    <row r="52" spans="1:15" ht="12.95">
      <c r="A52" s="261"/>
      <c r="B52" s="212" t="s">
        <v>250</v>
      </c>
      <c r="C52" s="459"/>
      <c r="D52" s="459"/>
      <c r="E52" s="1151"/>
      <c r="F52" s="459"/>
      <c r="G52" s="459"/>
      <c r="H52" s="899"/>
      <c r="I52" s="459"/>
      <c r="J52" s="459"/>
      <c r="K52" s="899"/>
      <c r="L52" s="1298"/>
      <c r="M52" s="899"/>
      <c r="N52" s="899"/>
      <c r="O52" s="899"/>
    </row>
    <row r="53" spans="1:15" ht="12.95">
      <c r="A53" s="261"/>
      <c r="B53" s="27" t="s">
        <v>251</v>
      </c>
      <c r="C53" s="459"/>
      <c r="D53" s="459"/>
      <c r="E53" s="1151"/>
      <c r="F53" s="459"/>
      <c r="G53" s="459"/>
      <c r="H53" s="899"/>
      <c r="I53" s="459"/>
      <c r="J53" s="459"/>
      <c r="K53" s="899"/>
      <c r="L53" s="1298"/>
      <c r="M53" s="899"/>
      <c r="N53" s="899"/>
      <c r="O53" s="899"/>
    </row>
    <row r="54" spans="1:15" ht="12.95">
      <c r="A54" s="261" t="s">
        <v>252</v>
      </c>
      <c r="B54" s="27" t="s">
        <v>253</v>
      </c>
      <c r="C54" s="597">
        <v>0</v>
      </c>
      <c r="D54" s="597">
        <v>0</v>
      </c>
      <c r="E54" s="1151">
        <f t="shared" ref="E54:E57" si="52">SUM(C54:D54)</f>
        <v>0</v>
      </c>
      <c r="F54" s="597">
        <v>0</v>
      </c>
      <c r="G54" s="597">
        <v>0</v>
      </c>
      <c r="H54" s="1151">
        <f t="shared" ref="H54:H57" si="53">SUM(F54:G54)</f>
        <v>0</v>
      </c>
      <c r="I54" s="597">
        <v>0</v>
      </c>
      <c r="J54" s="597">
        <v>0</v>
      </c>
      <c r="K54" s="1151">
        <f t="shared" ref="K54:K57" si="54">SUM(I54:J54)</f>
        <v>0</v>
      </c>
      <c r="L54" s="1296"/>
      <c r="M54" s="1151">
        <f t="shared" ref="M54:M55" si="55">C54+F54+I54</f>
        <v>0</v>
      </c>
      <c r="N54" s="1151">
        <f t="shared" ref="N54:N55" si="56">D54+G54+J54</f>
        <v>0</v>
      </c>
      <c r="O54" s="1151">
        <f t="shared" ref="O54:O55" si="57">M54+N54</f>
        <v>0</v>
      </c>
    </row>
    <row r="55" spans="1:15" ht="12.95">
      <c r="A55" s="261" t="s">
        <v>254</v>
      </c>
      <c r="B55" s="27" t="s">
        <v>255</v>
      </c>
      <c r="C55" s="597">
        <v>0</v>
      </c>
      <c r="D55" s="597">
        <v>0</v>
      </c>
      <c r="E55" s="1151">
        <f t="shared" si="52"/>
        <v>0</v>
      </c>
      <c r="F55" s="597">
        <v>0</v>
      </c>
      <c r="G55" s="597">
        <v>0</v>
      </c>
      <c r="H55" s="1151">
        <f t="shared" si="53"/>
        <v>0</v>
      </c>
      <c r="I55" s="597">
        <v>0</v>
      </c>
      <c r="J55" s="597">
        <v>0</v>
      </c>
      <c r="K55" s="1151">
        <f t="shared" si="54"/>
        <v>0</v>
      </c>
      <c r="L55" s="1296"/>
      <c r="M55" s="1151">
        <f t="shared" si="55"/>
        <v>0</v>
      </c>
      <c r="N55" s="1151">
        <f t="shared" si="56"/>
        <v>0</v>
      </c>
      <c r="O55" s="1151">
        <f t="shared" si="57"/>
        <v>0</v>
      </c>
    </row>
    <row r="56" spans="1:15" ht="12.95">
      <c r="A56" s="261" t="s">
        <v>416</v>
      </c>
      <c r="B56" s="27" t="s">
        <v>417</v>
      </c>
      <c r="C56" s="597">
        <v>0</v>
      </c>
      <c r="D56" s="597">
        <v>0</v>
      </c>
      <c r="E56" s="1151">
        <f t="shared" ref="E56" si="58">SUM(C56:D56)</f>
        <v>0</v>
      </c>
      <c r="F56" s="597">
        <v>0</v>
      </c>
      <c r="G56" s="597">
        <v>0</v>
      </c>
      <c r="H56" s="1151">
        <f t="shared" ref="H56" si="59">SUM(F56:G56)</f>
        <v>0</v>
      </c>
      <c r="I56" s="597">
        <v>0</v>
      </c>
      <c r="J56" s="597">
        <v>0</v>
      </c>
      <c r="K56" s="1151">
        <f t="shared" ref="K56" si="60">SUM(I56:J56)</f>
        <v>0</v>
      </c>
      <c r="L56" s="1296"/>
      <c r="M56" s="1151">
        <f t="shared" ref="M56" si="61">C56+F56+I56</f>
        <v>0</v>
      </c>
      <c r="N56" s="1151">
        <f t="shared" ref="N56" si="62">D56+G56+J56</f>
        <v>0</v>
      </c>
      <c r="O56" s="1151">
        <f t="shared" ref="O56" si="63">M56+N56</f>
        <v>0</v>
      </c>
    </row>
    <row r="57" spans="1:15" ht="13.5" thickBot="1">
      <c r="A57" s="261" t="s">
        <v>256</v>
      </c>
      <c r="B57" s="27" t="s">
        <v>257</v>
      </c>
      <c r="C57" s="597">
        <v>0</v>
      </c>
      <c r="D57" s="597">
        <v>0</v>
      </c>
      <c r="E57" s="1151">
        <f t="shared" si="52"/>
        <v>0</v>
      </c>
      <c r="F57" s="597">
        <v>0</v>
      </c>
      <c r="G57" s="597">
        <v>0</v>
      </c>
      <c r="H57" s="1151">
        <f t="shared" si="53"/>
        <v>0</v>
      </c>
      <c r="I57" s="597">
        <v>0</v>
      </c>
      <c r="J57" s="597">
        <v>0</v>
      </c>
      <c r="K57" s="1151">
        <f t="shared" si="54"/>
        <v>0</v>
      </c>
      <c r="L57" s="1296"/>
      <c r="M57" s="1151">
        <f t="shared" ref="M57" si="64">C57+F57+I57</f>
        <v>0</v>
      </c>
      <c r="N57" s="1151">
        <f t="shared" ref="N57" si="65">D57+G57+J57</f>
        <v>0</v>
      </c>
      <c r="O57" s="1151">
        <f t="shared" ref="O57" si="66">M57+N57</f>
        <v>0</v>
      </c>
    </row>
    <row r="58" spans="1:15" ht="13.5" thickBot="1">
      <c r="A58" s="266">
        <v>60199</v>
      </c>
      <c r="B58" s="593" t="s">
        <v>258</v>
      </c>
      <c r="C58" s="348">
        <f>SUM(C54:C57)</f>
        <v>0</v>
      </c>
      <c r="D58" s="348">
        <f t="shared" ref="D58:O58" si="67">SUM(D54:D57)</f>
        <v>0</v>
      </c>
      <c r="E58" s="347">
        <f t="shared" si="67"/>
        <v>0</v>
      </c>
      <c r="F58" s="347">
        <f t="shared" si="67"/>
        <v>0</v>
      </c>
      <c r="G58" s="348">
        <f t="shared" si="67"/>
        <v>0</v>
      </c>
      <c r="H58" s="347">
        <f t="shared" si="67"/>
        <v>0</v>
      </c>
      <c r="I58" s="348">
        <f t="shared" si="67"/>
        <v>0</v>
      </c>
      <c r="J58" s="347">
        <f t="shared" si="67"/>
        <v>0</v>
      </c>
      <c r="K58" s="347">
        <f t="shared" si="67"/>
        <v>0</v>
      </c>
      <c r="L58" s="1297"/>
      <c r="M58" s="347">
        <f t="shared" si="67"/>
        <v>0</v>
      </c>
      <c r="N58" s="347">
        <f t="shared" si="67"/>
        <v>0</v>
      </c>
      <c r="O58" s="347">
        <f t="shared" si="67"/>
        <v>0</v>
      </c>
    </row>
    <row r="59" spans="1:15" ht="12.95">
      <c r="A59" s="261"/>
      <c r="B59" s="27" t="s">
        <v>259</v>
      </c>
      <c r="C59" s="459"/>
      <c r="D59" s="301"/>
      <c r="E59" s="1154"/>
      <c r="F59" s="301"/>
      <c r="G59" s="301"/>
      <c r="H59" s="1149"/>
      <c r="I59" s="301"/>
      <c r="J59" s="301"/>
      <c r="K59" s="1149"/>
      <c r="L59" s="1301"/>
      <c r="M59" s="1149"/>
      <c r="N59" s="1149"/>
      <c r="O59" s="1149"/>
    </row>
    <row r="60" spans="1:15" ht="12.95">
      <c r="A60" s="261" t="s">
        <v>260</v>
      </c>
      <c r="B60" s="27" t="s">
        <v>261</v>
      </c>
      <c r="C60" s="597">
        <v>0</v>
      </c>
      <c r="D60" s="597">
        <v>0</v>
      </c>
      <c r="E60" s="1151">
        <f>SUM(C60:D60)</f>
        <v>0</v>
      </c>
      <c r="F60" s="597">
        <v>0</v>
      </c>
      <c r="G60" s="597">
        <v>0</v>
      </c>
      <c r="H60" s="1151">
        <f t="shared" ref="H60:H63" si="68">SUM(F60:G60)</f>
        <v>0</v>
      </c>
      <c r="I60" s="597">
        <v>0</v>
      </c>
      <c r="J60" s="597">
        <v>0</v>
      </c>
      <c r="K60" s="1151">
        <f t="shared" ref="K60:K63" si="69">SUM(I60:J60)</f>
        <v>0</v>
      </c>
      <c r="L60" s="1296"/>
      <c r="M60" s="1151">
        <f t="shared" ref="M60:M63" si="70">C60+F60+I60</f>
        <v>0</v>
      </c>
      <c r="N60" s="1151">
        <f t="shared" ref="N60:N63" si="71">D60+G60+J60</f>
        <v>0</v>
      </c>
      <c r="O60" s="1151">
        <f t="shared" ref="O60:O63" si="72">M60+N60</f>
        <v>0</v>
      </c>
    </row>
    <row r="61" spans="1:15" ht="12.95">
      <c r="A61" s="261" t="s">
        <v>262</v>
      </c>
      <c r="B61" s="27" t="s">
        <v>263</v>
      </c>
      <c r="C61" s="597">
        <v>0</v>
      </c>
      <c r="D61" s="597">
        <v>0</v>
      </c>
      <c r="E61" s="1151">
        <f t="shared" ref="E61:E63" si="73">SUM(C61:D61)</f>
        <v>0</v>
      </c>
      <c r="F61" s="597">
        <v>0</v>
      </c>
      <c r="G61" s="597">
        <v>0</v>
      </c>
      <c r="H61" s="1151">
        <f t="shared" si="68"/>
        <v>0</v>
      </c>
      <c r="I61" s="597">
        <v>0</v>
      </c>
      <c r="J61" s="597">
        <v>0</v>
      </c>
      <c r="K61" s="1151">
        <f>SUM(I61:J61)</f>
        <v>0</v>
      </c>
      <c r="L61" s="1296"/>
      <c r="M61" s="1151">
        <f t="shared" ref="M61:M62" si="74">C61+F61+I61</f>
        <v>0</v>
      </c>
      <c r="N61" s="1151">
        <f t="shared" ref="N61:N62" si="75">D61+G61+J61</f>
        <v>0</v>
      </c>
      <c r="O61" s="1151">
        <f t="shared" ref="O61:O62" si="76">M61+N61</f>
        <v>0</v>
      </c>
    </row>
    <row r="62" spans="1:15" ht="12.95">
      <c r="A62" s="261" t="s">
        <v>264</v>
      </c>
      <c r="B62" s="27" t="s">
        <v>265</v>
      </c>
      <c r="C62" s="597">
        <v>0</v>
      </c>
      <c r="D62" s="597">
        <v>0</v>
      </c>
      <c r="E62" s="1151">
        <f t="shared" si="73"/>
        <v>0</v>
      </c>
      <c r="F62" s="597">
        <v>0</v>
      </c>
      <c r="G62" s="597">
        <v>0</v>
      </c>
      <c r="H62" s="1151">
        <f t="shared" si="68"/>
        <v>0</v>
      </c>
      <c r="I62" s="597">
        <v>0</v>
      </c>
      <c r="J62" s="597">
        <v>0</v>
      </c>
      <c r="K62" s="1151">
        <f t="shared" si="69"/>
        <v>0</v>
      </c>
      <c r="L62" s="1296"/>
      <c r="M62" s="1151">
        <f t="shared" si="74"/>
        <v>0</v>
      </c>
      <c r="N62" s="1151">
        <f t="shared" si="75"/>
        <v>0</v>
      </c>
      <c r="O62" s="1151">
        <f t="shared" si="76"/>
        <v>0</v>
      </c>
    </row>
    <row r="63" spans="1:15" ht="13.5" thickBot="1">
      <c r="A63" s="261" t="s">
        <v>266</v>
      </c>
      <c r="B63" s="27" t="s">
        <v>267</v>
      </c>
      <c r="C63" s="597">
        <v>0</v>
      </c>
      <c r="D63" s="597">
        <v>0</v>
      </c>
      <c r="E63" s="1151">
        <f t="shared" si="73"/>
        <v>0</v>
      </c>
      <c r="F63" s="597">
        <v>0</v>
      </c>
      <c r="G63" s="597">
        <v>0</v>
      </c>
      <c r="H63" s="1151">
        <f t="shared" si="68"/>
        <v>0</v>
      </c>
      <c r="I63" s="597">
        <v>0</v>
      </c>
      <c r="J63" s="597">
        <v>0</v>
      </c>
      <c r="K63" s="1151">
        <f t="shared" si="69"/>
        <v>0</v>
      </c>
      <c r="L63" s="1296"/>
      <c r="M63" s="1151">
        <f t="shared" si="70"/>
        <v>0</v>
      </c>
      <c r="N63" s="1151">
        <f t="shared" si="71"/>
        <v>0</v>
      </c>
      <c r="O63" s="1151">
        <f t="shared" si="72"/>
        <v>0</v>
      </c>
    </row>
    <row r="64" spans="1:15" ht="13.5" thickBot="1">
      <c r="A64" s="266">
        <v>60299</v>
      </c>
      <c r="B64" s="593" t="s">
        <v>268</v>
      </c>
      <c r="C64" s="348">
        <f>SUM(C60:C63)</f>
        <v>0</v>
      </c>
      <c r="D64" s="348">
        <f>SUM(D60:D63)</f>
        <v>0</v>
      </c>
      <c r="E64" s="347">
        <f>SUM(E60:E63)</f>
        <v>0</v>
      </c>
      <c r="F64" s="347">
        <f t="shared" ref="F64:J64" si="77">SUM(F60:F63)</f>
        <v>0</v>
      </c>
      <c r="G64" s="348">
        <f t="shared" si="77"/>
        <v>0</v>
      </c>
      <c r="H64" s="347">
        <f t="shared" si="77"/>
        <v>0</v>
      </c>
      <c r="I64" s="348">
        <f t="shared" si="77"/>
        <v>0</v>
      </c>
      <c r="J64" s="347">
        <f t="shared" si="77"/>
        <v>0</v>
      </c>
      <c r="K64" s="347">
        <f>SUM(K60:K63)</f>
        <v>0</v>
      </c>
      <c r="L64" s="1297"/>
      <c r="M64" s="347">
        <f>SUM(M60:M63)</f>
        <v>0</v>
      </c>
      <c r="N64" s="347">
        <f t="shared" ref="N64" si="78">SUM(N60:N63)</f>
        <v>0</v>
      </c>
      <c r="O64" s="347">
        <f t="shared" ref="O64" si="79">SUM(O60:O63)</f>
        <v>0</v>
      </c>
    </row>
    <row r="65" spans="1:15" ht="12.95">
      <c r="A65" s="261"/>
      <c r="B65" s="27" t="s">
        <v>269</v>
      </c>
      <c r="C65" s="459"/>
      <c r="D65" s="301"/>
      <c r="E65" s="1154"/>
      <c r="F65" s="301"/>
      <c r="G65" s="301"/>
      <c r="H65" s="1149"/>
      <c r="I65" s="301"/>
      <c r="J65" s="301"/>
      <c r="K65" s="1149"/>
      <c r="L65" s="1301"/>
      <c r="M65" s="1149"/>
      <c r="N65" s="1149"/>
      <c r="O65" s="1149"/>
    </row>
    <row r="66" spans="1:15" ht="12.95">
      <c r="A66" s="261" t="s">
        <v>418</v>
      </c>
      <c r="B66" s="27" t="s">
        <v>419</v>
      </c>
      <c r="C66" s="597">
        <v>0</v>
      </c>
      <c r="D66" s="597">
        <v>0</v>
      </c>
      <c r="E66" s="1151">
        <f>SUM(C66:D66)</f>
        <v>0</v>
      </c>
      <c r="F66" s="597">
        <v>0</v>
      </c>
      <c r="G66" s="597">
        <v>0</v>
      </c>
      <c r="H66" s="1151">
        <f t="shared" ref="H66:H70" si="80">SUM(F66:G66)</f>
        <v>0</v>
      </c>
      <c r="I66" s="597">
        <v>0</v>
      </c>
      <c r="J66" s="597">
        <v>0</v>
      </c>
      <c r="K66" s="1151">
        <f t="shared" ref="K66" si="81">SUM(I66:J66)</f>
        <v>0</v>
      </c>
      <c r="L66" s="1296"/>
      <c r="M66" s="1151">
        <f t="shared" ref="M66:M70" si="82">C66+F66+I66</f>
        <v>0</v>
      </c>
      <c r="N66" s="1151">
        <f t="shared" ref="N66:N70" si="83">D66+G66+J66</f>
        <v>0</v>
      </c>
      <c r="O66" s="1151">
        <f t="shared" ref="O66:O70" si="84">M66+N66</f>
        <v>0</v>
      </c>
    </row>
    <row r="67" spans="1:15" ht="12.95">
      <c r="A67" s="261" t="s">
        <v>420</v>
      </c>
      <c r="B67" s="27" t="s">
        <v>421</v>
      </c>
      <c r="C67" s="597">
        <v>0</v>
      </c>
      <c r="D67" s="597">
        <v>0</v>
      </c>
      <c r="E67" s="1151">
        <f t="shared" ref="E67" si="85">SUM(C67:D67)</f>
        <v>0</v>
      </c>
      <c r="F67" s="597">
        <v>0</v>
      </c>
      <c r="G67" s="597">
        <v>0</v>
      </c>
      <c r="H67" s="1151">
        <f t="shared" si="80"/>
        <v>0</v>
      </c>
      <c r="I67" s="597">
        <v>0</v>
      </c>
      <c r="J67" s="597">
        <v>0</v>
      </c>
      <c r="K67" s="1151">
        <f>SUM(I67:J67)</f>
        <v>0</v>
      </c>
      <c r="L67" s="1296"/>
      <c r="M67" s="1151">
        <f t="shared" si="82"/>
        <v>0</v>
      </c>
      <c r="N67" s="1151">
        <f t="shared" si="83"/>
        <v>0</v>
      </c>
      <c r="O67" s="1151">
        <f t="shared" si="84"/>
        <v>0</v>
      </c>
    </row>
    <row r="68" spans="1:15" ht="12.95">
      <c r="A68" s="261" t="s">
        <v>422</v>
      </c>
      <c r="B68" s="27" t="s">
        <v>423</v>
      </c>
      <c r="C68" s="597">
        <v>0</v>
      </c>
      <c r="D68" s="597">
        <v>0</v>
      </c>
      <c r="E68" s="1151">
        <f>SUM(C68:D68)</f>
        <v>0</v>
      </c>
      <c r="F68" s="597">
        <v>0</v>
      </c>
      <c r="G68" s="597">
        <v>0</v>
      </c>
      <c r="H68" s="1151">
        <f t="shared" si="80"/>
        <v>0</v>
      </c>
      <c r="I68" s="597">
        <v>0</v>
      </c>
      <c r="J68" s="597">
        <v>0</v>
      </c>
      <c r="K68" s="1151">
        <f t="shared" ref="K68:K70" si="86">SUM(I68:J68)</f>
        <v>0</v>
      </c>
      <c r="L68" s="1296"/>
      <c r="M68" s="1151">
        <f>C68+F68+I68</f>
        <v>0</v>
      </c>
      <c r="N68" s="1151">
        <f t="shared" si="83"/>
        <v>0</v>
      </c>
      <c r="O68" s="1151">
        <f t="shared" si="84"/>
        <v>0</v>
      </c>
    </row>
    <row r="69" spans="1:15" ht="12.95">
      <c r="A69" s="261" t="s">
        <v>424</v>
      </c>
      <c r="B69" s="27" t="s">
        <v>425</v>
      </c>
      <c r="C69" s="597">
        <v>0</v>
      </c>
      <c r="D69" s="597">
        <v>0</v>
      </c>
      <c r="E69" s="1151">
        <f>SUM(C69:D69)</f>
        <v>0</v>
      </c>
      <c r="F69" s="597">
        <v>0</v>
      </c>
      <c r="G69" s="597">
        <v>0</v>
      </c>
      <c r="H69" s="1151">
        <f t="shared" ref="H69" si="87">SUM(F69:G69)</f>
        <v>0</v>
      </c>
      <c r="I69" s="597">
        <v>0</v>
      </c>
      <c r="J69" s="597">
        <v>0</v>
      </c>
      <c r="K69" s="1151">
        <f t="shared" ref="K69" si="88">SUM(I69:J69)</f>
        <v>0</v>
      </c>
      <c r="L69" s="1296"/>
      <c r="M69" s="1151">
        <f t="shared" ref="M69" si="89">C69+F69+I69</f>
        <v>0</v>
      </c>
      <c r="N69" s="1151">
        <f t="shared" ref="N69" si="90">D69+G69+J69</f>
        <v>0</v>
      </c>
      <c r="O69" s="1151">
        <f t="shared" ref="O69" si="91">M69+N69</f>
        <v>0</v>
      </c>
    </row>
    <row r="70" spans="1:15" ht="13.5" thickBot="1">
      <c r="A70" s="261" t="s">
        <v>270</v>
      </c>
      <c r="B70" s="27" t="s">
        <v>271</v>
      </c>
      <c r="C70" s="597">
        <v>0</v>
      </c>
      <c r="D70" s="597">
        <v>0</v>
      </c>
      <c r="E70" s="1151">
        <f>SUM(C70:D70)</f>
        <v>0</v>
      </c>
      <c r="F70" s="597">
        <v>0</v>
      </c>
      <c r="G70" s="597">
        <v>0</v>
      </c>
      <c r="H70" s="1151">
        <f t="shared" si="80"/>
        <v>0</v>
      </c>
      <c r="I70" s="597">
        <v>0</v>
      </c>
      <c r="J70" s="597">
        <v>0</v>
      </c>
      <c r="K70" s="1151">
        <f t="shared" si="86"/>
        <v>0</v>
      </c>
      <c r="L70" s="1296"/>
      <c r="M70" s="1151">
        <f t="shared" si="82"/>
        <v>0</v>
      </c>
      <c r="N70" s="1151">
        <f t="shared" si="83"/>
        <v>0</v>
      </c>
      <c r="O70" s="1151">
        <f t="shared" si="84"/>
        <v>0</v>
      </c>
    </row>
    <row r="71" spans="1:15" ht="13.5" thickBot="1">
      <c r="A71" s="266">
        <v>60399</v>
      </c>
      <c r="B71" s="593" t="s">
        <v>272</v>
      </c>
      <c r="C71" s="348">
        <f>SUM(C66:C70)</f>
        <v>0</v>
      </c>
      <c r="D71" s="348">
        <f t="shared" ref="D71:E71" si="92">SUM(D66:D70)</f>
        <v>0</v>
      </c>
      <c r="E71" s="347">
        <f t="shared" si="92"/>
        <v>0</v>
      </c>
      <c r="F71" s="347">
        <f t="shared" ref="F71" si="93">SUM(F66:F70)</f>
        <v>0</v>
      </c>
      <c r="G71" s="348">
        <f t="shared" ref="G71" si="94">SUM(G66:G70)</f>
        <v>0</v>
      </c>
      <c r="H71" s="347">
        <f t="shared" ref="H71" si="95">SUM(H66:H70)</f>
        <v>0</v>
      </c>
      <c r="I71" s="348">
        <f t="shared" ref="I71" si="96">SUM(I66:I70)</f>
        <v>0</v>
      </c>
      <c r="J71" s="347">
        <f t="shared" ref="J71" si="97">SUM(J66:J70)</f>
        <v>0</v>
      </c>
      <c r="K71" s="347">
        <f>SUM(K66:K70)</f>
        <v>0</v>
      </c>
      <c r="L71" s="1297"/>
      <c r="M71" s="347">
        <f t="shared" ref="M71" si="98">SUM(M66:M70)</f>
        <v>0</v>
      </c>
      <c r="N71" s="347">
        <f t="shared" ref="N71" si="99">SUM(N66:N70)</f>
        <v>0</v>
      </c>
      <c r="O71" s="347">
        <f t="shared" ref="O71" si="100">SUM(O66:O70)</f>
        <v>0</v>
      </c>
    </row>
    <row r="72" spans="1:15" ht="12.95">
      <c r="A72" s="261"/>
      <c r="B72" s="27" t="s">
        <v>273</v>
      </c>
      <c r="C72" s="459"/>
      <c r="D72" s="301"/>
      <c r="E72" s="1154"/>
      <c r="F72" s="301"/>
      <c r="G72" s="301"/>
      <c r="H72" s="1149"/>
      <c r="I72" s="301"/>
      <c r="J72" s="301"/>
      <c r="K72" s="1149"/>
      <c r="L72" s="1301"/>
      <c r="M72" s="1149"/>
      <c r="N72" s="1149"/>
      <c r="O72" s="1149"/>
    </row>
    <row r="73" spans="1:15" ht="12.95">
      <c r="A73" s="261" t="s">
        <v>274</v>
      </c>
      <c r="B73" s="27" t="s">
        <v>275</v>
      </c>
      <c r="C73" s="597">
        <v>0</v>
      </c>
      <c r="D73" s="597">
        <v>0</v>
      </c>
      <c r="E73" s="1151">
        <f t="shared" ref="E73:E82" si="101">SUM(C73:D73)</f>
        <v>0</v>
      </c>
      <c r="F73" s="597">
        <v>0</v>
      </c>
      <c r="G73" s="597">
        <v>0</v>
      </c>
      <c r="H73" s="1151">
        <f t="shared" ref="H73" si="102">SUM(F73:G73)</f>
        <v>0</v>
      </c>
      <c r="I73" s="597">
        <v>0</v>
      </c>
      <c r="J73" s="597">
        <v>0</v>
      </c>
      <c r="K73" s="1151">
        <f t="shared" ref="K73" si="103">SUM(I73:J73)</f>
        <v>0</v>
      </c>
      <c r="L73" s="1296"/>
      <c r="M73" s="1151">
        <f t="shared" ref="M73" si="104">C73+F73+I73</f>
        <v>0</v>
      </c>
      <c r="N73" s="1151">
        <f t="shared" ref="N73" si="105">D73+G73+J73</f>
        <v>0</v>
      </c>
      <c r="O73" s="1151">
        <f t="shared" ref="O73" si="106">M73+N73</f>
        <v>0</v>
      </c>
    </row>
    <row r="74" spans="1:15" ht="12.95">
      <c r="A74" s="261" t="s">
        <v>427</v>
      </c>
      <c r="B74" s="27" t="s">
        <v>428</v>
      </c>
      <c r="C74" s="597">
        <v>0</v>
      </c>
      <c r="D74" s="597">
        <v>0</v>
      </c>
      <c r="E74" s="1151">
        <f t="shared" si="101"/>
        <v>0</v>
      </c>
      <c r="F74" s="597">
        <v>0</v>
      </c>
      <c r="G74" s="597">
        <v>0</v>
      </c>
      <c r="H74" s="1151">
        <f t="shared" ref="H74:H82" si="107">SUM(F74:G74)</f>
        <v>0</v>
      </c>
      <c r="I74" s="597">
        <v>0</v>
      </c>
      <c r="J74" s="597">
        <v>0</v>
      </c>
      <c r="K74" s="1151">
        <f t="shared" ref="K74:K82" si="108">SUM(I74:J74)</f>
        <v>0</v>
      </c>
      <c r="L74" s="1296"/>
      <c r="M74" s="1151">
        <f t="shared" ref="M74:M82" si="109">C74+F74+I74</f>
        <v>0</v>
      </c>
      <c r="N74" s="1151">
        <f t="shared" ref="N74:N82" si="110">D74+G74+J74</f>
        <v>0</v>
      </c>
      <c r="O74" s="1151">
        <f t="shared" ref="O74:O82" si="111">M74+N74</f>
        <v>0</v>
      </c>
    </row>
    <row r="75" spans="1:15" ht="12.95">
      <c r="A75" s="261" t="s">
        <v>276</v>
      </c>
      <c r="B75" s="27" t="s">
        <v>277</v>
      </c>
      <c r="C75" s="597">
        <v>0</v>
      </c>
      <c r="D75" s="597">
        <v>0</v>
      </c>
      <c r="E75" s="1151">
        <f t="shared" si="101"/>
        <v>0</v>
      </c>
      <c r="F75" s="597">
        <v>0</v>
      </c>
      <c r="G75" s="597">
        <v>0</v>
      </c>
      <c r="H75" s="1151">
        <f t="shared" si="107"/>
        <v>0</v>
      </c>
      <c r="I75" s="597">
        <v>0</v>
      </c>
      <c r="J75" s="597">
        <v>0</v>
      </c>
      <c r="K75" s="1151">
        <f t="shared" si="108"/>
        <v>0</v>
      </c>
      <c r="L75" s="1296"/>
      <c r="M75" s="1151">
        <f t="shared" si="109"/>
        <v>0</v>
      </c>
      <c r="N75" s="1151">
        <f t="shared" si="110"/>
        <v>0</v>
      </c>
      <c r="O75" s="1151">
        <f t="shared" si="111"/>
        <v>0</v>
      </c>
    </row>
    <row r="76" spans="1:15" ht="12.95">
      <c r="A76" s="261" t="s">
        <v>278</v>
      </c>
      <c r="B76" s="27" t="s">
        <v>279</v>
      </c>
      <c r="C76" s="597">
        <v>0</v>
      </c>
      <c r="D76" s="597">
        <v>0</v>
      </c>
      <c r="E76" s="1151">
        <f t="shared" si="101"/>
        <v>0</v>
      </c>
      <c r="F76" s="597">
        <v>0</v>
      </c>
      <c r="G76" s="597">
        <v>0</v>
      </c>
      <c r="H76" s="1151">
        <f t="shared" si="107"/>
        <v>0</v>
      </c>
      <c r="I76" s="597">
        <v>0</v>
      </c>
      <c r="J76" s="597">
        <v>0</v>
      </c>
      <c r="K76" s="1151">
        <f t="shared" si="108"/>
        <v>0</v>
      </c>
      <c r="L76" s="1296"/>
      <c r="M76" s="1151">
        <f t="shared" si="109"/>
        <v>0</v>
      </c>
      <c r="N76" s="1151">
        <f t="shared" si="110"/>
        <v>0</v>
      </c>
      <c r="O76" s="1151">
        <f t="shared" si="111"/>
        <v>0</v>
      </c>
    </row>
    <row r="77" spans="1:15" ht="12.95">
      <c r="A77" s="261" t="s">
        <v>429</v>
      </c>
      <c r="B77" s="27" t="s">
        <v>430</v>
      </c>
      <c r="C77" s="597">
        <v>0</v>
      </c>
      <c r="D77" s="597">
        <v>0</v>
      </c>
      <c r="E77" s="1151">
        <f t="shared" si="101"/>
        <v>0</v>
      </c>
      <c r="F77" s="597">
        <v>0</v>
      </c>
      <c r="G77" s="597">
        <v>0</v>
      </c>
      <c r="H77" s="1151">
        <f t="shared" si="107"/>
        <v>0</v>
      </c>
      <c r="I77" s="597">
        <v>0</v>
      </c>
      <c r="J77" s="597">
        <v>0</v>
      </c>
      <c r="K77" s="1151">
        <f t="shared" si="108"/>
        <v>0</v>
      </c>
      <c r="L77" s="1296"/>
      <c r="M77" s="1151">
        <f t="shared" si="109"/>
        <v>0</v>
      </c>
      <c r="N77" s="1151">
        <f t="shared" si="110"/>
        <v>0</v>
      </c>
      <c r="O77" s="1151">
        <f t="shared" si="111"/>
        <v>0</v>
      </c>
    </row>
    <row r="78" spans="1:15" ht="12.95">
      <c r="A78" s="261" t="s">
        <v>431</v>
      </c>
      <c r="B78" s="27" t="s">
        <v>432</v>
      </c>
      <c r="C78" s="597">
        <v>0</v>
      </c>
      <c r="D78" s="597">
        <v>0</v>
      </c>
      <c r="E78" s="1151">
        <f t="shared" si="101"/>
        <v>0</v>
      </c>
      <c r="F78" s="597">
        <v>0</v>
      </c>
      <c r="G78" s="597">
        <v>0</v>
      </c>
      <c r="H78" s="1151">
        <f t="shared" si="107"/>
        <v>0</v>
      </c>
      <c r="I78" s="597">
        <v>0</v>
      </c>
      <c r="J78" s="597">
        <v>0</v>
      </c>
      <c r="K78" s="1151">
        <f t="shared" si="108"/>
        <v>0</v>
      </c>
      <c r="L78" s="1296"/>
      <c r="M78" s="1151">
        <f>C78+F78+I78</f>
        <v>0</v>
      </c>
      <c r="N78" s="1151">
        <f t="shared" si="110"/>
        <v>0</v>
      </c>
      <c r="O78" s="1151">
        <f t="shared" si="111"/>
        <v>0</v>
      </c>
    </row>
    <row r="79" spans="1:15" ht="12.95">
      <c r="A79" s="261" t="s">
        <v>433</v>
      </c>
      <c r="B79" s="27" t="s">
        <v>434</v>
      </c>
      <c r="C79" s="597">
        <v>0</v>
      </c>
      <c r="D79" s="597">
        <v>0</v>
      </c>
      <c r="E79" s="1151">
        <f t="shared" si="101"/>
        <v>0</v>
      </c>
      <c r="F79" s="597">
        <v>0</v>
      </c>
      <c r="G79" s="597">
        <v>0</v>
      </c>
      <c r="H79" s="1151">
        <f t="shared" si="107"/>
        <v>0</v>
      </c>
      <c r="I79" s="597">
        <v>0</v>
      </c>
      <c r="J79" s="597">
        <v>0</v>
      </c>
      <c r="K79" s="1151">
        <f t="shared" si="108"/>
        <v>0</v>
      </c>
      <c r="L79" s="1296"/>
      <c r="M79" s="1151">
        <f t="shared" si="109"/>
        <v>0</v>
      </c>
      <c r="N79" s="1151">
        <f t="shared" si="110"/>
        <v>0</v>
      </c>
      <c r="O79" s="1151">
        <f t="shared" si="111"/>
        <v>0</v>
      </c>
    </row>
    <row r="80" spans="1:15" ht="12.95">
      <c r="A80" s="261" t="s">
        <v>435</v>
      </c>
      <c r="B80" s="27" t="s">
        <v>436</v>
      </c>
      <c r="C80" s="597">
        <v>0</v>
      </c>
      <c r="D80" s="597">
        <v>0</v>
      </c>
      <c r="E80" s="1151">
        <f t="shared" si="101"/>
        <v>0</v>
      </c>
      <c r="F80" s="597">
        <v>0</v>
      </c>
      <c r="G80" s="597">
        <v>0</v>
      </c>
      <c r="H80" s="1151">
        <f t="shared" si="107"/>
        <v>0</v>
      </c>
      <c r="I80" s="597">
        <v>0</v>
      </c>
      <c r="J80" s="597">
        <v>0</v>
      </c>
      <c r="K80" s="1151">
        <f t="shared" si="108"/>
        <v>0</v>
      </c>
      <c r="L80" s="1296"/>
      <c r="M80" s="1151">
        <f t="shared" si="109"/>
        <v>0</v>
      </c>
      <c r="N80" s="1151">
        <f t="shared" si="110"/>
        <v>0</v>
      </c>
      <c r="O80" s="1151">
        <f t="shared" si="111"/>
        <v>0</v>
      </c>
    </row>
    <row r="81" spans="1:15" ht="12.95">
      <c r="A81" s="261" t="s">
        <v>437</v>
      </c>
      <c r="B81" s="27" t="s">
        <v>236</v>
      </c>
      <c r="C81" s="597">
        <v>0</v>
      </c>
      <c r="D81" s="597">
        <v>0</v>
      </c>
      <c r="E81" s="1151">
        <f t="shared" si="101"/>
        <v>0</v>
      </c>
      <c r="F81" s="597">
        <v>0</v>
      </c>
      <c r="G81" s="597">
        <v>0</v>
      </c>
      <c r="H81" s="1151">
        <f t="shared" si="107"/>
        <v>0</v>
      </c>
      <c r="I81" s="597">
        <v>0</v>
      </c>
      <c r="J81" s="597">
        <v>0</v>
      </c>
      <c r="K81" s="1151">
        <f t="shared" si="108"/>
        <v>0</v>
      </c>
      <c r="L81" s="1296"/>
      <c r="M81" s="1151">
        <f t="shared" si="109"/>
        <v>0</v>
      </c>
      <c r="N81" s="1151">
        <f t="shared" si="110"/>
        <v>0</v>
      </c>
      <c r="O81" s="1151">
        <f t="shared" si="111"/>
        <v>0</v>
      </c>
    </row>
    <row r="82" spans="1:15" ht="13.5" thickBot="1">
      <c r="A82" s="261" t="s">
        <v>280</v>
      </c>
      <c r="B82" s="27" t="s">
        <v>281</v>
      </c>
      <c r="C82" s="597">
        <v>0</v>
      </c>
      <c r="D82" s="597">
        <v>0</v>
      </c>
      <c r="E82" s="1151">
        <f t="shared" si="101"/>
        <v>0</v>
      </c>
      <c r="F82" s="597">
        <v>0</v>
      </c>
      <c r="G82" s="597">
        <v>0</v>
      </c>
      <c r="H82" s="1151">
        <f t="shared" si="107"/>
        <v>0</v>
      </c>
      <c r="I82" s="597">
        <v>0</v>
      </c>
      <c r="J82" s="597">
        <v>0</v>
      </c>
      <c r="K82" s="1151">
        <f t="shared" si="108"/>
        <v>0</v>
      </c>
      <c r="L82" s="1296"/>
      <c r="M82" s="1151">
        <f t="shared" si="109"/>
        <v>0</v>
      </c>
      <c r="N82" s="1151">
        <f t="shared" si="110"/>
        <v>0</v>
      </c>
      <c r="O82" s="1151">
        <f t="shared" si="111"/>
        <v>0</v>
      </c>
    </row>
    <row r="83" spans="1:15" ht="13.5" thickBot="1">
      <c r="A83" s="266">
        <v>60499</v>
      </c>
      <c r="B83" s="593" t="s">
        <v>282</v>
      </c>
      <c r="C83" s="348">
        <f>SUM(C73:C82)</f>
        <v>0</v>
      </c>
      <c r="D83" s="348">
        <f t="shared" ref="D83:J83" si="112">SUM(D73:D82)</f>
        <v>0</v>
      </c>
      <c r="E83" s="347">
        <f t="shared" si="112"/>
        <v>0</v>
      </c>
      <c r="F83" s="347">
        <f t="shared" si="112"/>
        <v>0</v>
      </c>
      <c r="G83" s="348">
        <f t="shared" si="112"/>
        <v>0</v>
      </c>
      <c r="H83" s="347">
        <f t="shared" si="112"/>
        <v>0</v>
      </c>
      <c r="I83" s="348">
        <f t="shared" si="112"/>
        <v>0</v>
      </c>
      <c r="J83" s="347">
        <f t="shared" si="112"/>
        <v>0</v>
      </c>
      <c r="K83" s="347">
        <f>SUM(K73:K82)</f>
        <v>0</v>
      </c>
      <c r="L83" s="1297"/>
      <c r="M83" s="347">
        <f t="shared" ref="M83" si="113">SUM(M73:M82)</f>
        <v>0</v>
      </c>
      <c r="N83" s="347">
        <f t="shared" ref="N83" si="114">SUM(N73:N82)</f>
        <v>0</v>
      </c>
      <c r="O83" s="347">
        <f t="shared" ref="O83" si="115">SUM(O73:O82)</f>
        <v>0</v>
      </c>
    </row>
    <row r="84" spans="1:15" ht="12.95">
      <c r="A84" s="261"/>
      <c r="B84" s="27" t="s">
        <v>283</v>
      </c>
      <c r="C84" s="459"/>
      <c r="D84" s="301"/>
      <c r="E84" s="1154"/>
      <c r="F84" s="301"/>
      <c r="G84" s="301"/>
      <c r="H84" s="1149"/>
      <c r="I84" s="301"/>
      <c r="J84" s="301"/>
      <c r="K84" s="1149"/>
      <c r="L84" s="1301"/>
      <c r="M84" s="1149"/>
      <c r="N84" s="1149"/>
      <c r="O84" s="1149"/>
    </row>
    <row r="85" spans="1:15" ht="12.95">
      <c r="A85" s="261" t="s">
        <v>284</v>
      </c>
      <c r="B85" s="27" t="s">
        <v>285</v>
      </c>
      <c r="C85" s="597">
        <v>0</v>
      </c>
      <c r="D85" s="597">
        <v>0</v>
      </c>
      <c r="E85" s="1151">
        <f t="shared" ref="E85:E87" si="116">SUM(C85:D85)</f>
        <v>0</v>
      </c>
      <c r="F85" s="597">
        <v>0</v>
      </c>
      <c r="G85" s="597">
        <v>0</v>
      </c>
      <c r="H85" s="1151">
        <f t="shared" ref="H85:H87" si="117">SUM(F85:G85)</f>
        <v>0</v>
      </c>
      <c r="I85" s="597">
        <v>0</v>
      </c>
      <c r="J85" s="597">
        <v>0</v>
      </c>
      <c r="K85" s="1151">
        <f t="shared" ref="K85:K87" si="118">SUM(I85:J85)</f>
        <v>0</v>
      </c>
      <c r="L85" s="1296"/>
      <c r="M85" s="1151">
        <f t="shared" ref="M85:M87" si="119">C85+F85+I85</f>
        <v>0</v>
      </c>
      <c r="N85" s="1151">
        <f t="shared" ref="N85:N87" si="120">D85+G85+J85</f>
        <v>0</v>
      </c>
      <c r="O85" s="1151">
        <f t="shared" ref="O85:O87" si="121">M85+N85</f>
        <v>0</v>
      </c>
    </row>
    <row r="86" spans="1:15" ht="12.95">
      <c r="A86" s="261" t="s">
        <v>286</v>
      </c>
      <c r="B86" s="27" t="s">
        <v>287</v>
      </c>
      <c r="C86" s="597">
        <v>0</v>
      </c>
      <c r="D86" s="597">
        <v>0</v>
      </c>
      <c r="E86" s="1151">
        <f t="shared" si="116"/>
        <v>0</v>
      </c>
      <c r="F86" s="597">
        <v>0</v>
      </c>
      <c r="G86" s="597">
        <v>0</v>
      </c>
      <c r="H86" s="1151">
        <f t="shared" si="117"/>
        <v>0</v>
      </c>
      <c r="I86" s="597">
        <v>0</v>
      </c>
      <c r="J86" s="597">
        <v>0</v>
      </c>
      <c r="K86" s="1151">
        <f t="shared" si="118"/>
        <v>0</v>
      </c>
      <c r="L86" s="1296"/>
      <c r="M86" s="1151">
        <f t="shared" si="119"/>
        <v>0</v>
      </c>
      <c r="N86" s="1151">
        <f t="shared" si="120"/>
        <v>0</v>
      </c>
      <c r="O86" s="1151">
        <f t="shared" si="121"/>
        <v>0</v>
      </c>
    </row>
    <row r="87" spans="1:15" ht="13.5" thickBot="1">
      <c r="A87" s="261" t="s">
        <v>288</v>
      </c>
      <c r="B87" s="27" t="s">
        <v>289</v>
      </c>
      <c r="C87" s="597">
        <v>0</v>
      </c>
      <c r="D87" s="597">
        <v>0</v>
      </c>
      <c r="E87" s="1151">
        <f t="shared" si="116"/>
        <v>0</v>
      </c>
      <c r="F87" s="597">
        <v>0</v>
      </c>
      <c r="G87" s="597">
        <v>0</v>
      </c>
      <c r="H87" s="1151">
        <f t="shared" si="117"/>
        <v>0</v>
      </c>
      <c r="I87" s="597">
        <v>0</v>
      </c>
      <c r="J87" s="597">
        <v>0</v>
      </c>
      <c r="K87" s="1151">
        <f t="shared" si="118"/>
        <v>0</v>
      </c>
      <c r="L87" s="1296"/>
      <c r="M87" s="1151">
        <f t="shared" si="119"/>
        <v>0</v>
      </c>
      <c r="N87" s="1151">
        <f t="shared" si="120"/>
        <v>0</v>
      </c>
      <c r="O87" s="1151">
        <f t="shared" si="121"/>
        <v>0</v>
      </c>
    </row>
    <row r="88" spans="1:15" ht="13.5" thickBot="1">
      <c r="A88" s="266">
        <v>60599</v>
      </c>
      <c r="B88" s="593" t="s">
        <v>290</v>
      </c>
      <c r="C88" s="348">
        <f>SUM(C85:C87)</f>
        <v>0</v>
      </c>
      <c r="D88" s="348">
        <f t="shared" ref="D88:K88" si="122">SUM(D85:D87)</f>
        <v>0</v>
      </c>
      <c r="E88" s="347">
        <f t="shared" si="122"/>
        <v>0</v>
      </c>
      <c r="F88" s="347">
        <f t="shared" si="122"/>
        <v>0</v>
      </c>
      <c r="G88" s="348">
        <f t="shared" si="122"/>
        <v>0</v>
      </c>
      <c r="H88" s="347">
        <f t="shared" si="122"/>
        <v>0</v>
      </c>
      <c r="I88" s="348">
        <f t="shared" si="122"/>
        <v>0</v>
      </c>
      <c r="J88" s="347">
        <f t="shared" si="122"/>
        <v>0</v>
      </c>
      <c r="K88" s="347">
        <f t="shared" si="122"/>
        <v>0</v>
      </c>
      <c r="L88" s="1297"/>
      <c r="M88" s="347">
        <f t="shared" ref="M88" si="123">SUM(M85:M87)</f>
        <v>0</v>
      </c>
      <c r="N88" s="347">
        <f t="shared" ref="N88" si="124">SUM(N85:N87)</f>
        <v>0</v>
      </c>
      <c r="O88" s="347">
        <f t="shared" ref="O88" si="125">SUM(O85:O87)</f>
        <v>0</v>
      </c>
    </row>
    <row r="89" spans="1:15" ht="12.95">
      <c r="A89" s="261"/>
      <c r="B89" s="27" t="s">
        <v>291</v>
      </c>
      <c r="C89" s="459"/>
      <c r="D89" s="301"/>
      <c r="E89" s="1154"/>
      <c r="F89" s="301"/>
      <c r="G89" s="301"/>
      <c r="H89" s="1149"/>
      <c r="I89" s="301"/>
      <c r="J89" s="301"/>
      <c r="K89" s="1149"/>
      <c r="L89" s="1301"/>
      <c r="M89" s="1149"/>
      <c r="N89" s="1149"/>
      <c r="O89" s="1149"/>
    </row>
    <row r="90" spans="1:15" ht="12.95">
      <c r="A90" s="261" t="s">
        <v>292</v>
      </c>
      <c r="B90" s="27" t="s">
        <v>293</v>
      </c>
      <c r="C90" s="597">
        <v>0</v>
      </c>
      <c r="D90" s="597">
        <v>0</v>
      </c>
      <c r="E90" s="1151">
        <f t="shared" ref="E90:E93" si="126">SUM(C90:D90)</f>
        <v>0</v>
      </c>
      <c r="F90" s="597">
        <v>0</v>
      </c>
      <c r="G90" s="597">
        <v>0</v>
      </c>
      <c r="H90" s="1151">
        <f t="shared" ref="H90:H93" si="127">SUM(F90:G90)</f>
        <v>0</v>
      </c>
      <c r="I90" s="597">
        <v>0</v>
      </c>
      <c r="J90" s="597">
        <v>0</v>
      </c>
      <c r="K90" s="1151">
        <f t="shared" ref="K90:K93" si="128">SUM(I90:J90)</f>
        <v>0</v>
      </c>
      <c r="L90" s="1296"/>
      <c r="M90" s="1151">
        <f t="shared" ref="M90" si="129">C90+F90+I90</f>
        <v>0</v>
      </c>
      <c r="N90" s="1151">
        <f t="shared" ref="N90" si="130">D90+G90+J90</f>
        <v>0</v>
      </c>
      <c r="O90" s="1151">
        <f t="shared" ref="O90" si="131">M90+N90</f>
        <v>0</v>
      </c>
    </row>
    <row r="91" spans="1:15" ht="12.95">
      <c r="A91" s="261" t="s">
        <v>294</v>
      </c>
      <c r="B91" s="27" t="s">
        <v>295</v>
      </c>
      <c r="C91" s="597">
        <v>0</v>
      </c>
      <c r="D91" s="597">
        <v>0</v>
      </c>
      <c r="E91" s="1151">
        <f t="shared" si="126"/>
        <v>0</v>
      </c>
      <c r="F91" s="597">
        <v>0</v>
      </c>
      <c r="G91" s="597">
        <v>0</v>
      </c>
      <c r="H91" s="1151">
        <f t="shared" si="127"/>
        <v>0</v>
      </c>
      <c r="I91" s="597">
        <v>0</v>
      </c>
      <c r="J91" s="597">
        <v>0</v>
      </c>
      <c r="K91" s="1151">
        <f t="shared" si="128"/>
        <v>0</v>
      </c>
      <c r="L91" s="1296"/>
      <c r="M91" s="1151">
        <f t="shared" ref="M91:M93" si="132">C91+F91+I91</f>
        <v>0</v>
      </c>
      <c r="N91" s="1151">
        <f t="shared" ref="N91:N93" si="133">D91+G91+J91</f>
        <v>0</v>
      </c>
      <c r="O91" s="1151">
        <f t="shared" ref="O91:O93" si="134">M91+N91</f>
        <v>0</v>
      </c>
    </row>
    <row r="92" spans="1:15" ht="12.95">
      <c r="A92" s="261" t="s">
        <v>296</v>
      </c>
      <c r="B92" s="27" t="s">
        <v>297</v>
      </c>
      <c r="C92" s="597">
        <v>0</v>
      </c>
      <c r="D92" s="597">
        <v>0</v>
      </c>
      <c r="E92" s="1151">
        <f t="shared" si="126"/>
        <v>0</v>
      </c>
      <c r="F92" s="597">
        <v>0</v>
      </c>
      <c r="G92" s="597">
        <v>0</v>
      </c>
      <c r="H92" s="1151">
        <f t="shared" si="127"/>
        <v>0</v>
      </c>
      <c r="I92" s="597">
        <v>0</v>
      </c>
      <c r="J92" s="597">
        <v>0</v>
      </c>
      <c r="K92" s="1151">
        <f t="shared" si="128"/>
        <v>0</v>
      </c>
      <c r="L92" s="1296"/>
      <c r="M92" s="1151">
        <f t="shared" si="132"/>
        <v>0</v>
      </c>
      <c r="N92" s="1151">
        <f t="shared" si="133"/>
        <v>0</v>
      </c>
      <c r="O92" s="1151">
        <f t="shared" si="134"/>
        <v>0</v>
      </c>
    </row>
    <row r="93" spans="1:15" ht="13.5" thickBot="1">
      <c r="A93" s="261" t="s">
        <v>298</v>
      </c>
      <c r="B93" s="27" t="s">
        <v>299</v>
      </c>
      <c r="C93" s="597">
        <v>0</v>
      </c>
      <c r="D93" s="597">
        <v>0</v>
      </c>
      <c r="E93" s="1151">
        <f t="shared" si="126"/>
        <v>0</v>
      </c>
      <c r="F93" s="597">
        <v>0</v>
      </c>
      <c r="G93" s="597">
        <v>0</v>
      </c>
      <c r="H93" s="1151">
        <f t="shared" si="127"/>
        <v>0</v>
      </c>
      <c r="I93" s="597">
        <v>0</v>
      </c>
      <c r="J93" s="597">
        <v>0</v>
      </c>
      <c r="K93" s="1151">
        <f t="shared" si="128"/>
        <v>0</v>
      </c>
      <c r="L93" s="1296"/>
      <c r="M93" s="1151">
        <f t="shared" si="132"/>
        <v>0</v>
      </c>
      <c r="N93" s="1151">
        <f t="shared" si="133"/>
        <v>0</v>
      </c>
      <c r="O93" s="1151">
        <f t="shared" si="134"/>
        <v>0</v>
      </c>
    </row>
    <row r="94" spans="1:15" ht="13.5" thickBot="1">
      <c r="A94" s="266">
        <v>60699</v>
      </c>
      <c r="B94" s="593" t="s">
        <v>300</v>
      </c>
      <c r="C94" s="348">
        <f>SUM(C90:C93)</f>
        <v>0</v>
      </c>
      <c r="D94" s="348">
        <f t="shared" ref="D94:K94" si="135">SUM(D90:D93)</f>
        <v>0</v>
      </c>
      <c r="E94" s="347">
        <f t="shared" si="135"/>
        <v>0</v>
      </c>
      <c r="F94" s="347">
        <f t="shared" si="135"/>
        <v>0</v>
      </c>
      <c r="G94" s="348">
        <f t="shared" si="135"/>
        <v>0</v>
      </c>
      <c r="H94" s="347">
        <f t="shared" si="135"/>
        <v>0</v>
      </c>
      <c r="I94" s="348">
        <f t="shared" si="135"/>
        <v>0</v>
      </c>
      <c r="J94" s="347">
        <f t="shared" si="135"/>
        <v>0</v>
      </c>
      <c r="K94" s="347">
        <f t="shared" si="135"/>
        <v>0</v>
      </c>
      <c r="L94" s="1297"/>
      <c r="M94" s="347">
        <f t="shared" ref="M94" si="136">SUM(M90:M93)</f>
        <v>0</v>
      </c>
      <c r="N94" s="347">
        <f t="shared" ref="N94" si="137">SUM(N90:N93)</f>
        <v>0</v>
      </c>
      <c r="O94" s="347">
        <f t="shared" ref="O94" si="138">SUM(O90:O93)</f>
        <v>0</v>
      </c>
    </row>
    <row r="95" spans="1:15" ht="12.95">
      <c r="A95" s="261"/>
      <c r="B95" s="27" t="s">
        <v>301</v>
      </c>
      <c r="C95" s="459"/>
      <c r="D95" s="301"/>
      <c r="E95" s="1154"/>
      <c r="F95" s="301"/>
      <c r="G95" s="301"/>
      <c r="H95" s="1149"/>
      <c r="I95" s="301"/>
      <c r="J95" s="301"/>
      <c r="K95" s="1149"/>
      <c r="L95" s="1301"/>
      <c r="M95" s="1149"/>
      <c r="N95" s="1149"/>
      <c r="O95" s="1149"/>
    </row>
    <row r="96" spans="1:15" ht="12.95">
      <c r="A96" s="261" t="s">
        <v>302</v>
      </c>
      <c r="B96" s="27" t="s">
        <v>303</v>
      </c>
      <c r="C96" s="597">
        <v>0</v>
      </c>
      <c r="D96" s="597">
        <v>0</v>
      </c>
      <c r="E96" s="1151">
        <f t="shared" ref="E96:E97" si="139">SUM(C96:D96)</f>
        <v>0</v>
      </c>
      <c r="F96" s="597">
        <v>0</v>
      </c>
      <c r="G96" s="597">
        <v>0</v>
      </c>
      <c r="H96" s="1151">
        <f t="shared" ref="H96:H97" si="140">SUM(F96:G96)</f>
        <v>0</v>
      </c>
      <c r="I96" s="597">
        <v>0</v>
      </c>
      <c r="J96" s="597">
        <v>0</v>
      </c>
      <c r="K96" s="1151">
        <f t="shared" ref="K96:K97" si="141">SUM(I96:J96)</f>
        <v>0</v>
      </c>
      <c r="L96" s="1296"/>
      <c r="M96" s="1151">
        <f>C96+F96+I96</f>
        <v>0</v>
      </c>
      <c r="N96" s="1151">
        <f t="shared" ref="N96:N97" si="142">D96+G96+J96</f>
        <v>0</v>
      </c>
      <c r="O96" s="1151">
        <f t="shared" ref="O96:O97" si="143">M96+N96</f>
        <v>0</v>
      </c>
    </row>
    <row r="97" spans="1:15" ht="13.5" thickBot="1">
      <c r="A97" s="261" t="s">
        <v>304</v>
      </c>
      <c r="B97" s="27" t="s">
        <v>305</v>
      </c>
      <c r="C97" s="597">
        <v>0</v>
      </c>
      <c r="D97" s="597">
        <v>0</v>
      </c>
      <c r="E97" s="1151">
        <f t="shared" si="139"/>
        <v>0</v>
      </c>
      <c r="F97" s="597">
        <v>0</v>
      </c>
      <c r="G97" s="597">
        <v>0</v>
      </c>
      <c r="H97" s="1151">
        <f t="shared" si="140"/>
        <v>0</v>
      </c>
      <c r="I97" s="597">
        <v>0</v>
      </c>
      <c r="J97" s="597">
        <v>0</v>
      </c>
      <c r="K97" s="1151">
        <f t="shared" si="141"/>
        <v>0</v>
      </c>
      <c r="L97" s="1296"/>
      <c r="M97" s="1151">
        <f t="shared" ref="M97" si="144">C97+F97+I97</f>
        <v>0</v>
      </c>
      <c r="N97" s="1151">
        <f t="shared" si="142"/>
        <v>0</v>
      </c>
      <c r="O97" s="1151">
        <f t="shared" si="143"/>
        <v>0</v>
      </c>
    </row>
    <row r="98" spans="1:15" ht="13.5" thickBot="1">
      <c r="A98" s="266">
        <v>60799</v>
      </c>
      <c r="B98" s="593" t="s">
        <v>306</v>
      </c>
      <c r="C98" s="348">
        <f>SUM(C96:C97)</f>
        <v>0</v>
      </c>
      <c r="D98" s="348">
        <f t="shared" ref="D98:K98" si="145">SUM(D96:D97)</f>
        <v>0</v>
      </c>
      <c r="E98" s="347">
        <f t="shared" si="145"/>
        <v>0</v>
      </c>
      <c r="F98" s="347">
        <f t="shared" si="145"/>
        <v>0</v>
      </c>
      <c r="G98" s="348">
        <f t="shared" si="145"/>
        <v>0</v>
      </c>
      <c r="H98" s="347">
        <f t="shared" si="145"/>
        <v>0</v>
      </c>
      <c r="I98" s="348">
        <f t="shared" si="145"/>
        <v>0</v>
      </c>
      <c r="J98" s="347">
        <f t="shared" si="145"/>
        <v>0</v>
      </c>
      <c r="K98" s="347">
        <f t="shared" si="145"/>
        <v>0</v>
      </c>
      <c r="L98" s="1297"/>
      <c r="M98" s="347">
        <f t="shared" ref="M98" si="146">SUM(M96:M97)</f>
        <v>0</v>
      </c>
      <c r="N98" s="347">
        <f t="shared" ref="N98" si="147">SUM(N96:N97)</f>
        <v>0</v>
      </c>
      <c r="O98" s="347">
        <f t="shared" ref="O98" si="148">SUM(O96:O97)</f>
        <v>0</v>
      </c>
    </row>
    <row r="99" spans="1:15" ht="12.95">
      <c r="A99" s="261"/>
      <c r="B99" s="27" t="s">
        <v>307</v>
      </c>
      <c r="C99" s="459"/>
      <c r="D99" s="301"/>
      <c r="E99" s="1154"/>
      <c r="F99" s="301"/>
      <c r="G99" s="301"/>
      <c r="H99" s="1149"/>
      <c r="I99" s="301"/>
      <c r="J99" s="301"/>
      <c r="K99" s="1149"/>
      <c r="L99" s="1301"/>
      <c r="M99" s="1149"/>
      <c r="N99" s="1149"/>
      <c r="O99" s="1149"/>
    </row>
    <row r="100" spans="1:15" ht="12.95">
      <c r="A100" s="261" t="s">
        <v>308</v>
      </c>
      <c r="B100" s="27" t="s">
        <v>309</v>
      </c>
      <c r="C100" s="597">
        <v>0</v>
      </c>
      <c r="D100" s="597">
        <v>0</v>
      </c>
      <c r="E100" s="1151">
        <f t="shared" ref="E100:E105" si="149">SUM(C100:D100)</f>
        <v>0</v>
      </c>
      <c r="F100" s="597">
        <v>0</v>
      </c>
      <c r="G100" s="597">
        <v>0</v>
      </c>
      <c r="H100" s="1151">
        <f t="shared" ref="H100:H102" si="150">SUM(F100:G100)</f>
        <v>0</v>
      </c>
      <c r="I100" s="597">
        <v>0</v>
      </c>
      <c r="J100" s="597">
        <v>0</v>
      </c>
      <c r="K100" s="1151">
        <f t="shared" ref="K100:K102" si="151">SUM(I100:J100)</f>
        <v>0</v>
      </c>
      <c r="L100" s="1296"/>
      <c r="M100" s="1151">
        <f t="shared" ref="M100:M102" si="152">C100+F100+I100</f>
        <v>0</v>
      </c>
      <c r="N100" s="1151">
        <f t="shared" ref="N100:N102" si="153">D100+G100+J100</f>
        <v>0</v>
      </c>
      <c r="O100" s="1151">
        <f t="shared" ref="O100:O102" si="154">M100+N100</f>
        <v>0</v>
      </c>
    </row>
    <row r="101" spans="1:15" ht="12.95">
      <c r="A101" s="261" t="s">
        <v>310</v>
      </c>
      <c r="B101" s="27" t="s">
        <v>311</v>
      </c>
      <c r="C101" s="597">
        <v>0</v>
      </c>
      <c r="D101" s="597">
        <v>0</v>
      </c>
      <c r="E101" s="1151">
        <f t="shared" si="149"/>
        <v>0</v>
      </c>
      <c r="F101" s="597">
        <v>0</v>
      </c>
      <c r="G101" s="597">
        <v>0</v>
      </c>
      <c r="H101" s="1151">
        <f t="shared" si="150"/>
        <v>0</v>
      </c>
      <c r="I101" s="597">
        <v>0</v>
      </c>
      <c r="J101" s="597">
        <v>0</v>
      </c>
      <c r="K101" s="1151">
        <f t="shared" si="151"/>
        <v>0</v>
      </c>
      <c r="L101" s="1296"/>
      <c r="M101" s="1151">
        <f t="shared" si="152"/>
        <v>0</v>
      </c>
      <c r="N101" s="1151">
        <f t="shared" si="153"/>
        <v>0</v>
      </c>
      <c r="O101" s="1151">
        <f t="shared" si="154"/>
        <v>0</v>
      </c>
    </row>
    <row r="102" spans="1:15" ht="13.5" thickBot="1">
      <c r="A102" s="261" t="s">
        <v>312</v>
      </c>
      <c r="B102" s="27" t="s">
        <v>313</v>
      </c>
      <c r="C102" s="597">
        <v>0</v>
      </c>
      <c r="D102" s="597">
        <v>0</v>
      </c>
      <c r="E102" s="1151">
        <f t="shared" si="149"/>
        <v>0</v>
      </c>
      <c r="F102" s="597">
        <v>0</v>
      </c>
      <c r="G102" s="597">
        <v>0</v>
      </c>
      <c r="H102" s="1151">
        <f t="shared" si="150"/>
        <v>0</v>
      </c>
      <c r="I102" s="597">
        <v>0</v>
      </c>
      <c r="J102" s="597">
        <v>0</v>
      </c>
      <c r="K102" s="1151">
        <f t="shared" si="151"/>
        <v>0</v>
      </c>
      <c r="L102" s="1296"/>
      <c r="M102" s="1151">
        <f t="shared" si="152"/>
        <v>0</v>
      </c>
      <c r="N102" s="1151">
        <f t="shared" si="153"/>
        <v>0</v>
      </c>
      <c r="O102" s="1151">
        <f t="shared" si="154"/>
        <v>0</v>
      </c>
    </row>
    <row r="103" spans="1:15" ht="13.5" thickBot="1">
      <c r="A103" s="266">
        <v>60899</v>
      </c>
      <c r="B103" s="593" t="s">
        <v>314</v>
      </c>
      <c r="C103" s="348">
        <f>SUM(C100:C102)</f>
        <v>0</v>
      </c>
      <c r="D103" s="348">
        <f t="shared" ref="D103:K103" si="155">SUM(D100:D102)</f>
        <v>0</v>
      </c>
      <c r="E103" s="347">
        <f t="shared" si="155"/>
        <v>0</v>
      </c>
      <c r="F103" s="347">
        <f t="shared" si="155"/>
        <v>0</v>
      </c>
      <c r="G103" s="348">
        <f t="shared" si="155"/>
        <v>0</v>
      </c>
      <c r="H103" s="347">
        <f t="shared" si="155"/>
        <v>0</v>
      </c>
      <c r="I103" s="348">
        <f t="shared" si="155"/>
        <v>0</v>
      </c>
      <c r="J103" s="347">
        <f t="shared" si="155"/>
        <v>0</v>
      </c>
      <c r="K103" s="347">
        <f t="shared" si="155"/>
        <v>0</v>
      </c>
      <c r="L103" s="1297"/>
      <c r="M103" s="347">
        <f t="shared" ref="M103" si="156">SUM(M100:M102)</f>
        <v>0</v>
      </c>
      <c r="N103" s="347">
        <f t="shared" ref="N103" si="157">SUM(N100:N102)</f>
        <v>0</v>
      </c>
      <c r="O103" s="347">
        <f t="shared" ref="O103" si="158">SUM(O100:O102)</f>
        <v>0</v>
      </c>
    </row>
    <row r="104" spans="1:15" ht="12.95">
      <c r="A104" s="261"/>
      <c r="B104" s="27" t="s">
        <v>439</v>
      </c>
      <c r="C104" s="461"/>
      <c r="D104" s="307"/>
      <c r="E104" s="1154"/>
      <c r="F104" s="301"/>
      <c r="G104" s="301"/>
      <c r="H104" s="1154"/>
      <c r="I104" s="301"/>
      <c r="J104" s="301"/>
      <c r="K104" s="1154"/>
      <c r="L104" s="1302"/>
      <c r="M104" s="1154"/>
      <c r="N104" s="1154"/>
      <c r="O104" s="1154"/>
    </row>
    <row r="105" spans="1:15" ht="13.5" thickBot="1">
      <c r="A105" s="261" t="s">
        <v>440</v>
      </c>
      <c r="B105" s="27" t="s">
        <v>441</v>
      </c>
      <c r="C105" s="461">
        <v>0</v>
      </c>
      <c r="D105" s="307">
        <v>0</v>
      </c>
      <c r="E105" s="1151">
        <f t="shared" si="149"/>
        <v>0</v>
      </c>
      <c r="F105" s="597">
        <v>0</v>
      </c>
      <c r="G105" s="597">
        <v>0</v>
      </c>
      <c r="H105" s="1151">
        <f t="shared" ref="H105" si="159">SUM(F105:G105)</f>
        <v>0</v>
      </c>
      <c r="I105" s="597">
        <v>0</v>
      </c>
      <c r="J105" s="597">
        <v>0</v>
      </c>
      <c r="K105" s="1151">
        <f t="shared" ref="K105" si="160">SUM(I105:J105)</f>
        <v>0</v>
      </c>
      <c r="L105" s="1296"/>
      <c r="M105" s="1151">
        <f t="shared" ref="M105" si="161">C105+F105+I105</f>
        <v>0</v>
      </c>
      <c r="N105" s="1151">
        <f t="shared" ref="N105" si="162">D105+G105+J105</f>
        <v>0</v>
      </c>
      <c r="O105" s="1151">
        <f t="shared" ref="O105" si="163">M105+N105</f>
        <v>0</v>
      </c>
    </row>
    <row r="106" spans="1:15" ht="13.5" thickBot="1">
      <c r="A106" s="266">
        <v>60999</v>
      </c>
      <c r="B106" s="593" t="s">
        <v>442</v>
      </c>
      <c r="C106" s="348">
        <f>SUM(C105)</f>
        <v>0</v>
      </c>
      <c r="D106" s="348">
        <f t="shared" ref="D106:O106" si="164">SUM(D105)</f>
        <v>0</v>
      </c>
      <c r="E106" s="347">
        <f t="shared" si="164"/>
        <v>0</v>
      </c>
      <c r="F106" s="347">
        <f t="shared" si="164"/>
        <v>0</v>
      </c>
      <c r="G106" s="348">
        <f t="shared" si="164"/>
        <v>0</v>
      </c>
      <c r="H106" s="347">
        <f t="shared" si="164"/>
        <v>0</v>
      </c>
      <c r="I106" s="348">
        <f t="shared" si="164"/>
        <v>0</v>
      </c>
      <c r="J106" s="347">
        <f t="shared" si="164"/>
        <v>0</v>
      </c>
      <c r="K106" s="347">
        <f t="shared" si="164"/>
        <v>0</v>
      </c>
      <c r="L106" s="1297"/>
      <c r="M106" s="347">
        <f t="shared" si="164"/>
        <v>0</v>
      </c>
      <c r="N106" s="347">
        <f t="shared" si="164"/>
        <v>0</v>
      </c>
      <c r="O106" s="347">
        <f t="shared" si="164"/>
        <v>0</v>
      </c>
    </row>
    <row r="107" spans="1:15" ht="12.95">
      <c r="A107" s="261"/>
      <c r="B107" s="27" t="s">
        <v>443</v>
      </c>
      <c r="C107" s="461"/>
      <c r="D107" s="301"/>
      <c r="E107" s="1154"/>
      <c r="F107" s="301"/>
      <c r="G107" s="301"/>
      <c r="H107" s="1154"/>
      <c r="I107" s="301"/>
      <c r="J107" s="301"/>
      <c r="K107" s="1154"/>
      <c r="L107" s="1302"/>
      <c r="M107" s="1154"/>
      <c r="N107" s="1154"/>
      <c r="O107" s="1154"/>
    </row>
    <row r="108" spans="1:15" ht="13.5" thickBot="1">
      <c r="A108" s="261" t="s">
        <v>315</v>
      </c>
      <c r="B108" s="27" t="s">
        <v>444</v>
      </c>
      <c r="C108" s="461">
        <v>0</v>
      </c>
      <c r="D108" s="307">
        <v>0</v>
      </c>
      <c r="E108" s="1151">
        <f t="shared" ref="E108" si="165">SUM(C108:D108)</f>
        <v>0</v>
      </c>
      <c r="F108" s="597">
        <v>0</v>
      </c>
      <c r="G108" s="597">
        <v>0</v>
      </c>
      <c r="H108" s="1151">
        <f t="shared" ref="H108" si="166">SUM(F108:G108)</f>
        <v>0</v>
      </c>
      <c r="I108" s="597">
        <v>0</v>
      </c>
      <c r="J108" s="597">
        <v>0</v>
      </c>
      <c r="K108" s="1151">
        <f t="shared" ref="K108" si="167">SUM(I108:J108)</f>
        <v>0</v>
      </c>
      <c r="L108" s="1296"/>
      <c r="M108" s="1151">
        <f t="shared" ref="M108" si="168">C108+F108+I108</f>
        <v>0</v>
      </c>
      <c r="N108" s="1151">
        <f t="shared" ref="N108" si="169">D108+G108+J108</f>
        <v>0</v>
      </c>
      <c r="O108" s="1151">
        <f t="shared" ref="O108" si="170">M108+N108</f>
        <v>0</v>
      </c>
    </row>
    <row r="109" spans="1:15" ht="13.5" thickBot="1">
      <c r="A109" s="266">
        <v>61099</v>
      </c>
      <c r="B109" s="593" t="s">
        <v>317</v>
      </c>
      <c r="C109" s="348">
        <f>SUM(C108)</f>
        <v>0</v>
      </c>
      <c r="D109" s="348">
        <f t="shared" ref="D109:O109" si="171">SUM(D108)</f>
        <v>0</v>
      </c>
      <c r="E109" s="347">
        <f t="shared" si="171"/>
        <v>0</v>
      </c>
      <c r="F109" s="347">
        <f t="shared" si="171"/>
        <v>0</v>
      </c>
      <c r="G109" s="348">
        <f t="shared" si="171"/>
        <v>0</v>
      </c>
      <c r="H109" s="347">
        <f t="shared" si="171"/>
        <v>0</v>
      </c>
      <c r="I109" s="348">
        <f t="shared" si="171"/>
        <v>0</v>
      </c>
      <c r="J109" s="347">
        <f t="shared" si="171"/>
        <v>0</v>
      </c>
      <c r="K109" s="347">
        <f t="shared" si="171"/>
        <v>0</v>
      </c>
      <c r="L109" s="1297"/>
      <c r="M109" s="347">
        <f t="shared" si="171"/>
        <v>0</v>
      </c>
      <c r="N109" s="347">
        <f t="shared" si="171"/>
        <v>0</v>
      </c>
      <c r="O109" s="347">
        <f t="shared" si="171"/>
        <v>0</v>
      </c>
    </row>
    <row r="110" spans="1:15" ht="12.95">
      <c r="A110" s="261" t="s">
        <v>318</v>
      </c>
      <c r="B110" s="27" t="s">
        <v>319</v>
      </c>
      <c r="C110" s="597">
        <v>0</v>
      </c>
      <c r="D110" s="597">
        <v>0</v>
      </c>
      <c r="E110" s="1151">
        <f t="shared" ref="E110:E112" si="172">SUM(C110:D110)</f>
        <v>0</v>
      </c>
      <c r="F110" s="597">
        <v>0</v>
      </c>
      <c r="G110" s="597">
        <v>0</v>
      </c>
      <c r="H110" s="1151">
        <f t="shared" ref="H110" si="173">SUM(F110:G110)</f>
        <v>0</v>
      </c>
      <c r="I110" s="597">
        <v>0</v>
      </c>
      <c r="J110" s="597">
        <v>0</v>
      </c>
      <c r="K110" s="1151">
        <f t="shared" ref="K110" si="174">SUM(I110:J110)</f>
        <v>0</v>
      </c>
      <c r="L110" s="1296"/>
      <c r="M110" s="1151">
        <f t="shared" ref="M110" si="175">C110+F110+I110</f>
        <v>0</v>
      </c>
      <c r="N110" s="1151">
        <f t="shared" ref="N110" si="176">D110+G110+J110</f>
        <v>0</v>
      </c>
      <c r="O110" s="1151">
        <f t="shared" ref="O110" si="177">M110+N110</f>
        <v>0</v>
      </c>
    </row>
    <row r="111" spans="1:15" ht="12.95">
      <c r="A111" s="261" t="s">
        <v>320</v>
      </c>
      <c r="B111" s="27" t="s">
        <v>321</v>
      </c>
      <c r="C111" s="597">
        <v>0</v>
      </c>
      <c r="D111" s="597">
        <v>0</v>
      </c>
      <c r="E111" s="1151">
        <f t="shared" si="172"/>
        <v>0</v>
      </c>
      <c r="F111" s="597">
        <v>0</v>
      </c>
      <c r="G111" s="597">
        <v>0</v>
      </c>
      <c r="H111" s="1151">
        <f t="shared" ref="H111:H112" si="178">SUM(F111:G111)</f>
        <v>0</v>
      </c>
      <c r="I111" s="597">
        <v>0</v>
      </c>
      <c r="J111" s="597">
        <v>0</v>
      </c>
      <c r="K111" s="1151">
        <f t="shared" ref="K111:K112" si="179">SUM(I111:J111)</f>
        <v>0</v>
      </c>
      <c r="L111" s="1296"/>
      <c r="M111" s="1151">
        <f t="shared" ref="M111:M112" si="180">C111+F111+I111</f>
        <v>0</v>
      </c>
      <c r="N111" s="1151">
        <f t="shared" ref="N111:N112" si="181">D111+G111+J111</f>
        <v>0</v>
      </c>
      <c r="O111" s="1151">
        <f t="shared" ref="O111:O112" si="182">M111+N111</f>
        <v>0</v>
      </c>
    </row>
    <row r="112" spans="1:15" ht="13.5" thickBot="1">
      <c r="A112" s="261" t="s">
        <v>322</v>
      </c>
      <c r="B112" s="27" t="s">
        <v>323</v>
      </c>
      <c r="C112" s="597">
        <v>0</v>
      </c>
      <c r="D112" s="597">
        <v>0</v>
      </c>
      <c r="E112" s="1151">
        <f t="shared" si="172"/>
        <v>0</v>
      </c>
      <c r="F112" s="597">
        <v>0</v>
      </c>
      <c r="G112" s="597">
        <v>0</v>
      </c>
      <c r="H112" s="1151">
        <f t="shared" si="178"/>
        <v>0</v>
      </c>
      <c r="I112" s="597">
        <v>0</v>
      </c>
      <c r="J112" s="597">
        <v>0</v>
      </c>
      <c r="K112" s="1151">
        <f t="shared" si="179"/>
        <v>0</v>
      </c>
      <c r="L112" s="1296"/>
      <c r="M112" s="1151">
        <f t="shared" si="180"/>
        <v>0</v>
      </c>
      <c r="N112" s="1151">
        <f t="shared" si="181"/>
        <v>0</v>
      </c>
      <c r="O112" s="1151">
        <f t="shared" si="182"/>
        <v>0</v>
      </c>
    </row>
    <row r="113" spans="1:15" ht="13.5" thickBot="1">
      <c r="A113" s="266">
        <v>61299</v>
      </c>
      <c r="B113" s="593" t="s">
        <v>446</v>
      </c>
      <c r="C113" s="348">
        <f>C58+C64+C71+C83+C88+C94+C98+C103+C106+C109+C110+C111+C112</f>
        <v>0</v>
      </c>
      <c r="D113" s="348">
        <f t="shared" ref="D113:O113" si="183">D58+D64+D71+D83+D88+D94+D98+D103+D106+D109+D110+D111+D112</f>
        <v>0</v>
      </c>
      <c r="E113" s="347">
        <f t="shared" si="183"/>
        <v>0</v>
      </c>
      <c r="F113" s="347">
        <f t="shared" si="183"/>
        <v>0</v>
      </c>
      <c r="G113" s="348">
        <f t="shared" si="183"/>
        <v>0</v>
      </c>
      <c r="H113" s="347">
        <f t="shared" si="183"/>
        <v>0</v>
      </c>
      <c r="I113" s="348">
        <f t="shared" si="183"/>
        <v>0</v>
      </c>
      <c r="J113" s="347">
        <f t="shared" si="183"/>
        <v>0</v>
      </c>
      <c r="K113" s="347">
        <f t="shared" si="183"/>
        <v>0</v>
      </c>
      <c r="L113" s="1297"/>
      <c r="M113" s="347">
        <f t="shared" si="183"/>
        <v>0</v>
      </c>
      <c r="N113" s="347">
        <f t="shared" si="183"/>
        <v>0</v>
      </c>
      <c r="O113" s="347">
        <f t="shared" si="183"/>
        <v>0</v>
      </c>
    </row>
    <row r="114" spans="1:15" ht="13.5" thickBot="1">
      <c r="A114" s="261" t="s">
        <v>447</v>
      </c>
      <c r="B114" s="32" t="s">
        <v>448</v>
      </c>
      <c r="C114" s="597">
        <v>0</v>
      </c>
      <c r="D114" s="597">
        <v>0</v>
      </c>
      <c r="E114" s="1151">
        <f t="shared" ref="E114" si="184">SUM(C114:D114)</f>
        <v>0</v>
      </c>
      <c r="F114" s="597">
        <v>0</v>
      </c>
      <c r="G114" s="597">
        <v>0</v>
      </c>
      <c r="H114" s="1151">
        <f t="shared" ref="H114" si="185">SUM(F114:G114)</f>
        <v>0</v>
      </c>
      <c r="I114" s="597">
        <v>0</v>
      </c>
      <c r="J114" s="597">
        <v>0</v>
      </c>
      <c r="K114" s="1151">
        <f t="shared" ref="K114" si="186">SUM(I114:J114)</f>
        <v>0</v>
      </c>
      <c r="L114" s="1296"/>
      <c r="M114" s="1151">
        <f t="shared" ref="M114" si="187">C114+F114+I114</f>
        <v>0</v>
      </c>
      <c r="N114" s="1151">
        <f t="shared" ref="N114" si="188">D114+G114+J114</f>
        <v>0</v>
      </c>
      <c r="O114" s="1151">
        <f t="shared" ref="O114" si="189">M114+N114</f>
        <v>0</v>
      </c>
    </row>
    <row r="115" spans="1:15" ht="12.95">
      <c r="A115" s="601">
        <v>69998</v>
      </c>
      <c r="B115" s="602" t="s">
        <v>324</v>
      </c>
      <c r="C115" s="351">
        <f>SUM(C113:C114)</f>
        <v>0</v>
      </c>
      <c r="D115" s="351">
        <f t="shared" ref="D115:O115" si="190">SUM(D113:D114)</f>
        <v>0</v>
      </c>
      <c r="E115" s="1152">
        <f t="shared" si="190"/>
        <v>0</v>
      </c>
      <c r="F115" s="351">
        <f t="shared" si="190"/>
        <v>0</v>
      </c>
      <c r="G115" s="351">
        <f t="shared" si="190"/>
        <v>0</v>
      </c>
      <c r="H115" s="1152">
        <f t="shared" si="190"/>
        <v>0</v>
      </c>
      <c r="I115" s="351">
        <f t="shared" si="190"/>
        <v>0</v>
      </c>
      <c r="J115" s="351">
        <f t="shared" si="190"/>
        <v>0</v>
      </c>
      <c r="K115" s="1152">
        <f t="shared" si="190"/>
        <v>0</v>
      </c>
      <c r="L115" s="1299"/>
      <c r="M115" s="1152">
        <f t="shared" si="190"/>
        <v>0</v>
      </c>
      <c r="N115" s="1152">
        <f t="shared" si="190"/>
        <v>0</v>
      </c>
      <c r="O115" s="1152">
        <f t="shared" si="190"/>
        <v>0</v>
      </c>
    </row>
    <row r="116" spans="1:15" ht="13.5" thickBot="1">
      <c r="A116" s="260">
        <v>69999</v>
      </c>
      <c r="B116" s="159" t="s">
        <v>325</v>
      </c>
      <c r="C116" s="352">
        <f>C51+C115</f>
        <v>0</v>
      </c>
      <c r="D116" s="352">
        <f t="shared" ref="D116:O116" si="191">D51+D115</f>
        <v>0</v>
      </c>
      <c r="E116" s="1153">
        <f t="shared" si="191"/>
        <v>0</v>
      </c>
      <c r="F116" s="352">
        <f t="shared" si="191"/>
        <v>0</v>
      </c>
      <c r="G116" s="352">
        <f t="shared" si="191"/>
        <v>0</v>
      </c>
      <c r="H116" s="1153">
        <f t="shared" si="191"/>
        <v>0</v>
      </c>
      <c r="I116" s="352">
        <f t="shared" si="191"/>
        <v>0</v>
      </c>
      <c r="J116" s="352">
        <f t="shared" si="191"/>
        <v>0</v>
      </c>
      <c r="K116" s="1153">
        <f t="shared" si="191"/>
        <v>0</v>
      </c>
      <c r="L116" s="1300"/>
      <c r="M116" s="1153">
        <f t="shared" si="191"/>
        <v>0</v>
      </c>
      <c r="N116" s="1153">
        <f t="shared" si="191"/>
        <v>0</v>
      </c>
      <c r="O116" s="1153">
        <f t="shared" si="191"/>
        <v>0</v>
      </c>
    </row>
    <row r="117" spans="1:15" ht="12.95">
      <c r="A117" s="262" t="s">
        <v>838</v>
      </c>
      <c r="B117" s="15"/>
      <c r="C117" s="595"/>
      <c r="D117" s="595"/>
      <c r="E117" s="1151"/>
      <c r="F117" s="596"/>
      <c r="G117" s="595"/>
      <c r="H117" s="1151"/>
      <c r="I117" s="595"/>
      <c r="J117" s="596"/>
      <c r="K117" s="1151"/>
      <c r="L117" s="1296"/>
      <c r="M117" s="1151"/>
      <c r="N117" s="1151"/>
      <c r="O117" s="1151"/>
    </row>
    <row r="118" spans="1:15" ht="12.95">
      <c r="A118" s="259" t="s">
        <v>327</v>
      </c>
      <c r="B118" s="27" t="s">
        <v>328</v>
      </c>
      <c r="C118" s="597">
        <v>0</v>
      </c>
      <c r="D118" s="597">
        <v>0</v>
      </c>
      <c r="E118" s="1151">
        <f t="shared" ref="E118:E122" si="192">SUM(C118:D118)</f>
        <v>0</v>
      </c>
      <c r="F118" s="597">
        <v>0</v>
      </c>
      <c r="G118" s="597">
        <v>0</v>
      </c>
      <c r="H118" s="1151">
        <f t="shared" ref="H118:H122" si="193">SUM(F118:G118)</f>
        <v>0</v>
      </c>
      <c r="I118" s="597">
        <v>0</v>
      </c>
      <c r="J118" s="597">
        <v>0</v>
      </c>
      <c r="K118" s="1151">
        <f t="shared" ref="K118:K122" si="194">SUM(I118:J118)</f>
        <v>0</v>
      </c>
      <c r="L118" s="1296"/>
      <c r="M118" s="1151">
        <f t="shared" ref="M118:M120" si="195">C118+F118+I118</f>
        <v>0</v>
      </c>
      <c r="N118" s="1151">
        <f t="shared" ref="N118:N120" si="196">D118+G118+J118</f>
        <v>0</v>
      </c>
      <c r="O118" s="1151">
        <f t="shared" ref="O118:O120" si="197">M118+N118</f>
        <v>0</v>
      </c>
    </row>
    <row r="119" spans="1:15" ht="12.95">
      <c r="A119" s="259" t="s">
        <v>329</v>
      </c>
      <c r="B119" s="27" t="s">
        <v>330</v>
      </c>
      <c r="C119" s="597">
        <v>0</v>
      </c>
      <c r="D119" s="597">
        <v>0</v>
      </c>
      <c r="E119" s="1151">
        <f t="shared" si="192"/>
        <v>0</v>
      </c>
      <c r="F119" s="597">
        <v>0</v>
      </c>
      <c r="G119" s="597">
        <v>0</v>
      </c>
      <c r="H119" s="1151">
        <f t="shared" si="193"/>
        <v>0</v>
      </c>
      <c r="I119" s="597">
        <v>0</v>
      </c>
      <c r="J119" s="597">
        <v>0</v>
      </c>
      <c r="K119" s="1151">
        <f t="shared" si="194"/>
        <v>0</v>
      </c>
      <c r="L119" s="1296"/>
      <c r="M119" s="1151">
        <f t="shared" si="195"/>
        <v>0</v>
      </c>
      <c r="N119" s="1151">
        <f t="shared" si="196"/>
        <v>0</v>
      </c>
      <c r="O119" s="1151">
        <f t="shared" si="197"/>
        <v>0</v>
      </c>
    </row>
    <row r="120" spans="1:15" ht="12.95">
      <c r="A120" s="259" t="s">
        <v>331</v>
      </c>
      <c r="B120" s="27" t="s">
        <v>332</v>
      </c>
      <c r="C120" s="597">
        <v>0</v>
      </c>
      <c r="D120" s="597">
        <v>0</v>
      </c>
      <c r="E120" s="1151">
        <f t="shared" si="192"/>
        <v>0</v>
      </c>
      <c r="F120" s="597">
        <v>0</v>
      </c>
      <c r="G120" s="597">
        <v>0</v>
      </c>
      <c r="H120" s="1151">
        <f t="shared" si="193"/>
        <v>0</v>
      </c>
      <c r="I120" s="597">
        <v>0</v>
      </c>
      <c r="J120" s="597">
        <v>0</v>
      </c>
      <c r="K120" s="1151">
        <f t="shared" si="194"/>
        <v>0</v>
      </c>
      <c r="L120" s="1296"/>
      <c r="M120" s="1151">
        <f t="shared" si="195"/>
        <v>0</v>
      </c>
      <c r="N120" s="1151">
        <f t="shared" si="196"/>
        <v>0</v>
      </c>
      <c r="O120" s="1151">
        <f t="shared" si="197"/>
        <v>0</v>
      </c>
    </row>
    <row r="121" spans="1:15" ht="12.95">
      <c r="A121" s="263" t="s">
        <v>333</v>
      </c>
      <c r="B121" s="27" t="s">
        <v>1087</v>
      </c>
      <c r="C121" s="597">
        <v>0</v>
      </c>
      <c r="D121" s="597">
        <v>0</v>
      </c>
      <c r="E121" s="1151">
        <f t="shared" si="192"/>
        <v>0</v>
      </c>
      <c r="F121" s="597">
        <v>0</v>
      </c>
      <c r="G121" s="597">
        <v>0</v>
      </c>
      <c r="H121" s="1151">
        <f t="shared" si="193"/>
        <v>0</v>
      </c>
      <c r="I121" s="597">
        <v>0</v>
      </c>
      <c r="J121" s="597">
        <v>0</v>
      </c>
      <c r="K121" s="1151">
        <f t="shared" si="194"/>
        <v>0</v>
      </c>
      <c r="L121" s="1296"/>
      <c r="M121" s="1151">
        <f t="shared" ref="M121:M122" si="198">C121+F121+I121</f>
        <v>0</v>
      </c>
      <c r="N121" s="1151">
        <f t="shared" ref="N121:N122" si="199">D121+G121+J121</f>
        <v>0</v>
      </c>
      <c r="O121" s="1151">
        <f t="shared" ref="O121:O122" si="200">M121+N121</f>
        <v>0</v>
      </c>
    </row>
    <row r="122" spans="1:15" ht="13.5" thickBot="1">
      <c r="A122" s="264" t="s">
        <v>335</v>
      </c>
      <c r="B122" s="165" t="s">
        <v>336</v>
      </c>
      <c r="C122" s="597">
        <v>0</v>
      </c>
      <c r="D122" s="597">
        <v>0</v>
      </c>
      <c r="E122" s="1151">
        <f t="shared" si="192"/>
        <v>0</v>
      </c>
      <c r="F122" s="597">
        <v>0</v>
      </c>
      <c r="G122" s="597">
        <v>0</v>
      </c>
      <c r="H122" s="1151">
        <f t="shared" si="193"/>
        <v>0</v>
      </c>
      <c r="I122" s="597">
        <v>0</v>
      </c>
      <c r="J122" s="597">
        <v>0</v>
      </c>
      <c r="K122" s="1151">
        <f t="shared" si="194"/>
        <v>0</v>
      </c>
      <c r="L122" s="1296"/>
      <c r="M122" s="1151">
        <f t="shared" si="198"/>
        <v>0</v>
      </c>
      <c r="N122" s="1151">
        <f t="shared" si="199"/>
        <v>0</v>
      </c>
      <c r="O122" s="1151">
        <f t="shared" si="200"/>
        <v>0</v>
      </c>
    </row>
    <row r="123" spans="1:15" ht="13.5" thickBot="1">
      <c r="A123" s="266">
        <v>85999</v>
      </c>
      <c r="B123" s="593" t="s">
        <v>337</v>
      </c>
      <c r="C123" s="348">
        <f>C116+C118+C119+C120+C121+C122</f>
        <v>0</v>
      </c>
      <c r="D123" s="348">
        <f>D116+D118+D119+D120+D121+D122</f>
        <v>0</v>
      </c>
      <c r="E123" s="348">
        <f t="shared" ref="E123:N123" si="201">E116+E118+E119+E120+E121+E122</f>
        <v>0</v>
      </c>
      <c r="F123" s="348">
        <f t="shared" si="201"/>
        <v>0</v>
      </c>
      <c r="G123" s="348">
        <f t="shared" si="201"/>
        <v>0</v>
      </c>
      <c r="H123" s="348">
        <f t="shared" si="201"/>
        <v>0</v>
      </c>
      <c r="I123" s="348">
        <f t="shared" si="201"/>
        <v>0</v>
      </c>
      <c r="J123" s="348">
        <f t="shared" si="201"/>
        <v>0</v>
      </c>
      <c r="K123" s="348">
        <f t="shared" si="201"/>
        <v>0</v>
      </c>
      <c r="L123" s="1303"/>
      <c r="M123" s="348">
        <f t="shared" si="201"/>
        <v>0</v>
      </c>
      <c r="N123" s="348">
        <f t="shared" si="201"/>
        <v>0</v>
      </c>
      <c r="O123" s="348">
        <f>O116+O118+O119+O120+O121+O122</f>
        <v>0</v>
      </c>
    </row>
    <row r="124" spans="1:15" ht="12.95">
      <c r="A124" s="259"/>
      <c r="B124" s="166" t="s">
        <v>338</v>
      </c>
      <c r="C124" s="595"/>
      <c r="D124" s="595"/>
      <c r="E124" s="1151"/>
      <c r="F124" s="596"/>
      <c r="G124" s="595"/>
      <c r="H124" s="899"/>
      <c r="I124" s="595"/>
      <c r="J124" s="596"/>
      <c r="K124" s="899"/>
      <c r="L124" s="1298"/>
      <c r="M124" s="899"/>
      <c r="N124" s="899"/>
      <c r="O124" s="899"/>
    </row>
    <row r="125" spans="1:15" ht="12.95">
      <c r="A125" s="259" t="s">
        <v>339</v>
      </c>
      <c r="B125" s="27" t="s">
        <v>340</v>
      </c>
      <c r="C125" s="597">
        <v>0</v>
      </c>
      <c r="D125" s="597">
        <v>0</v>
      </c>
      <c r="E125" s="1151">
        <f t="shared" ref="E125:E144" si="202">SUM(C125:D125)</f>
        <v>0</v>
      </c>
      <c r="F125" s="597">
        <v>0</v>
      </c>
      <c r="G125" s="597">
        <v>0</v>
      </c>
      <c r="H125" s="1151">
        <f t="shared" ref="H125:H144" si="203">SUM(F125:G125)</f>
        <v>0</v>
      </c>
      <c r="I125" s="597">
        <v>0</v>
      </c>
      <c r="J125" s="597">
        <v>0</v>
      </c>
      <c r="K125" s="1151">
        <f t="shared" ref="K125:K144" si="204">SUM(I125:J125)</f>
        <v>0</v>
      </c>
      <c r="L125" s="1296"/>
      <c r="M125" s="1151">
        <f t="shared" ref="M125:M129" si="205">C125+F125+I125</f>
        <v>0</v>
      </c>
      <c r="N125" s="1151">
        <f t="shared" ref="N125:N129" si="206">D125+G125+J125</f>
        <v>0</v>
      </c>
      <c r="O125" s="1151">
        <f t="shared" ref="O125:O129" si="207">M125+N125</f>
        <v>0</v>
      </c>
    </row>
    <row r="126" spans="1:15" ht="12.95">
      <c r="A126" s="259" t="s">
        <v>341</v>
      </c>
      <c r="B126" s="27" t="s">
        <v>342</v>
      </c>
      <c r="C126" s="597">
        <v>0</v>
      </c>
      <c r="D126" s="597">
        <v>0</v>
      </c>
      <c r="E126" s="1151">
        <f t="shared" si="202"/>
        <v>0</v>
      </c>
      <c r="F126" s="597">
        <v>0</v>
      </c>
      <c r="G126" s="597">
        <v>0</v>
      </c>
      <c r="H126" s="1151">
        <f t="shared" si="203"/>
        <v>0</v>
      </c>
      <c r="I126" s="597">
        <v>0</v>
      </c>
      <c r="J126" s="597">
        <v>0</v>
      </c>
      <c r="K126" s="1151">
        <f t="shared" si="204"/>
        <v>0</v>
      </c>
      <c r="L126" s="1296"/>
      <c r="M126" s="1151">
        <f t="shared" si="205"/>
        <v>0</v>
      </c>
      <c r="N126" s="1151">
        <f t="shared" si="206"/>
        <v>0</v>
      </c>
      <c r="O126" s="1151">
        <f t="shared" si="207"/>
        <v>0</v>
      </c>
    </row>
    <row r="127" spans="1:15" ht="12.95">
      <c r="A127" s="259" t="s">
        <v>343</v>
      </c>
      <c r="B127" s="27" t="s">
        <v>344</v>
      </c>
      <c r="C127" s="597">
        <v>0</v>
      </c>
      <c r="D127" s="597">
        <v>0</v>
      </c>
      <c r="E127" s="1151">
        <f t="shared" si="202"/>
        <v>0</v>
      </c>
      <c r="F127" s="597">
        <v>0</v>
      </c>
      <c r="G127" s="597">
        <v>0</v>
      </c>
      <c r="H127" s="1151">
        <f t="shared" si="203"/>
        <v>0</v>
      </c>
      <c r="I127" s="597">
        <v>0</v>
      </c>
      <c r="J127" s="597">
        <v>0</v>
      </c>
      <c r="K127" s="1151">
        <f t="shared" si="204"/>
        <v>0</v>
      </c>
      <c r="L127" s="1296"/>
      <c r="M127" s="1151">
        <f t="shared" si="205"/>
        <v>0</v>
      </c>
      <c r="N127" s="1151">
        <f t="shared" si="206"/>
        <v>0</v>
      </c>
      <c r="O127" s="1151">
        <f t="shared" si="207"/>
        <v>0</v>
      </c>
    </row>
    <row r="128" spans="1:15" ht="12.95">
      <c r="A128" s="259" t="s">
        <v>345</v>
      </c>
      <c r="B128" s="27" t="s">
        <v>346</v>
      </c>
      <c r="C128" s="597">
        <v>0</v>
      </c>
      <c r="D128" s="597">
        <v>0</v>
      </c>
      <c r="E128" s="1151">
        <f t="shared" si="202"/>
        <v>0</v>
      </c>
      <c r="F128" s="597">
        <v>0</v>
      </c>
      <c r="G128" s="597">
        <v>0</v>
      </c>
      <c r="H128" s="1151">
        <f t="shared" si="203"/>
        <v>0</v>
      </c>
      <c r="I128" s="597">
        <v>0</v>
      </c>
      <c r="J128" s="597">
        <v>0</v>
      </c>
      <c r="K128" s="1151">
        <f t="shared" si="204"/>
        <v>0</v>
      </c>
      <c r="L128" s="1296"/>
      <c r="M128" s="1151">
        <f t="shared" si="205"/>
        <v>0</v>
      </c>
      <c r="N128" s="1151">
        <f t="shared" si="206"/>
        <v>0</v>
      </c>
      <c r="O128" s="1151">
        <f t="shared" si="207"/>
        <v>0</v>
      </c>
    </row>
    <row r="129" spans="1:15" ht="12.95">
      <c r="A129" s="259" t="s">
        <v>347</v>
      </c>
      <c r="B129" s="27" t="s">
        <v>348</v>
      </c>
      <c r="C129" s="597">
        <v>0</v>
      </c>
      <c r="D129" s="597">
        <v>0</v>
      </c>
      <c r="E129" s="1151">
        <f t="shared" si="202"/>
        <v>0</v>
      </c>
      <c r="F129" s="597">
        <v>0</v>
      </c>
      <c r="G129" s="597">
        <v>0</v>
      </c>
      <c r="H129" s="1151">
        <f t="shared" si="203"/>
        <v>0</v>
      </c>
      <c r="I129" s="597">
        <v>0</v>
      </c>
      <c r="J129" s="597">
        <v>0</v>
      </c>
      <c r="K129" s="1151">
        <f t="shared" si="204"/>
        <v>0</v>
      </c>
      <c r="L129" s="1296"/>
      <c r="M129" s="1151">
        <f t="shared" si="205"/>
        <v>0</v>
      </c>
      <c r="N129" s="1151">
        <f t="shared" si="206"/>
        <v>0</v>
      </c>
      <c r="O129" s="1151">
        <f t="shared" si="207"/>
        <v>0</v>
      </c>
    </row>
    <row r="130" spans="1:15" ht="12.95">
      <c r="A130" s="259" t="s">
        <v>349</v>
      </c>
      <c r="B130" s="27" t="s">
        <v>350</v>
      </c>
      <c r="C130" s="597">
        <v>0</v>
      </c>
      <c r="D130" s="597">
        <v>0</v>
      </c>
      <c r="E130" s="1151">
        <f t="shared" si="202"/>
        <v>0</v>
      </c>
      <c r="F130" s="597">
        <v>0</v>
      </c>
      <c r="G130" s="597">
        <v>0</v>
      </c>
      <c r="H130" s="1151">
        <f t="shared" si="203"/>
        <v>0</v>
      </c>
      <c r="I130" s="597">
        <v>0</v>
      </c>
      <c r="J130" s="597">
        <v>0</v>
      </c>
      <c r="K130" s="1151">
        <f t="shared" si="204"/>
        <v>0</v>
      </c>
      <c r="L130" s="1296"/>
      <c r="M130" s="1151">
        <f t="shared" ref="M130:M144" si="208">C130+F130+I130</f>
        <v>0</v>
      </c>
      <c r="N130" s="1151">
        <f t="shared" ref="N130:N144" si="209">D130+G130+J130</f>
        <v>0</v>
      </c>
      <c r="O130" s="1151">
        <f t="shared" ref="O130:O144" si="210">M130+N130</f>
        <v>0</v>
      </c>
    </row>
    <row r="131" spans="1:15" ht="12.95">
      <c r="A131" s="259" t="s">
        <v>351</v>
      </c>
      <c r="B131" s="27" t="s">
        <v>352</v>
      </c>
      <c r="C131" s="597">
        <v>0</v>
      </c>
      <c r="D131" s="597">
        <v>0</v>
      </c>
      <c r="E131" s="1151">
        <f t="shared" si="202"/>
        <v>0</v>
      </c>
      <c r="F131" s="597">
        <v>0</v>
      </c>
      <c r="G131" s="597">
        <v>0</v>
      </c>
      <c r="H131" s="1151">
        <f t="shared" si="203"/>
        <v>0</v>
      </c>
      <c r="I131" s="597">
        <v>0</v>
      </c>
      <c r="J131" s="597">
        <v>0</v>
      </c>
      <c r="K131" s="1151">
        <f t="shared" si="204"/>
        <v>0</v>
      </c>
      <c r="L131" s="1296"/>
      <c r="M131" s="1151">
        <f t="shared" si="208"/>
        <v>0</v>
      </c>
      <c r="N131" s="1151">
        <f t="shared" si="209"/>
        <v>0</v>
      </c>
      <c r="O131" s="1151">
        <f t="shared" si="210"/>
        <v>0</v>
      </c>
    </row>
    <row r="132" spans="1:15" ht="12.95">
      <c r="A132" s="259" t="s">
        <v>353</v>
      </c>
      <c r="B132" s="27" t="s">
        <v>354</v>
      </c>
      <c r="C132" s="597">
        <v>0</v>
      </c>
      <c r="D132" s="597">
        <v>0</v>
      </c>
      <c r="E132" s="1151">
        <f t="shared" si="202"/>
        <v>0</v>
      </c>
      <c r="F132" s="597">
        <v>0</v>
      </c>
      <c r="G132" s="597">
        <v>0</v>
      </c>
      <c r="H132" s="1151">
        <f t="shared" si="203"/>
        <v>0</v>
      </c>
      <c r="I132" s="597">
        <v>0</v>
      </c>
      <c r="J132" s="597">
        <v>0</v>
      </c>
      <c r="K132" s="1151">
        <f t="shared" si="204"/>
        <v>0</v>
      </c>
      <c r="L132" s="1296"/>
      <c r="M132" s="1151">
        <f t="shared" si="208"/>
        <v>0</v>
      </c>
      <c r="N132" s="1151">
        <f t="shared" si="209"/>
        <v>0</v>
      </c>
      <c r="O132" s="1151">
        <f t="shared" si="210"/>
        <v>0</v>
      </c>
    </row>
    <row r="133" spans="1:15" ht="12.95">
      <c r="A133" s="259" t="s">
        <v>355</v>
      </c>
      <c r="B133" s="27" t="s">
        <v>356</v>
      </c>
      <c r="C133" s="597">
        <v>0</v>
      </c>
      <c r="D133" s="597">
        <v>0</v>
      </c>
      <c r="E133" s="1151">
        <f t="shared" si="202"/>
        <v>0</v>
      </c>
      <c r="F133" s="597">
        <v>0</v>
      </c>
      <c r="G133" s="597">
        <v>0</v>
      </c>
      <c r="H133" s="1151">
        <f t="shared" si="203"/>
        <v>0</v>
      </c>
      <c r="I133" s="597">
        <v>0</v>
      </c>
      <c r="J133" s="597">
        <v>0</v>
      </c>
      <c r="K133" s="1151">
        <f t="shared" si="204"/>
        <v>0</v>
      </c>
      <c r="L133" s="1296"/>
      <c r="M133" s="1151">
        <f t="shared" si="208"/>
        <v>0</v>
      </c>
      <c r="N133" s="1151">
        <f t="shared" si="209"/>
        <v>0</v>
      </c>
      <c r="O133" s="1151">
        <f t="shared" si="210"/>
        <v>0</v>
      </c>
    </row>
    <row r="134" spans="1:15" ht="12.95">
      <c r="A134" s="259" t="s">
        <v>357</v>
      </c>
      <c r="B134" s="27" t="s">
        <v>358</v>
      </c>
      <c r="C134" s="597">
        <v>0</v>
      </c>
      <c r="D134" s="597">
        <v>0</v>
      </c>
      <c r="E134" s="1151">
        <f t="shared" si="202"/>
        <v>0</v>
      </c>
      <c r="F134" s="597">
        <v>0</v>
      </c>
      <c r="G134" s="597">
        <v>0</v>
      </c>
      <c r="H134" s="1151">
        <f t="shared" si="203"/>
        <v>0</v>
      </c>
      <c r="I134" s="597">
        <v>0</v>
      </c>
      <c r="J134" s="597">
        <v>0</v>
      </c>
      <c r="K134" s="1151">
        <f t="shared" si="204"/>
        <v>0</v>
      </c>
      <c r="L134" s="1296"/>
      <c r="M134" s="1151">
        <f t="shared" si="208"/>
        <v>0</v>
      </c>
      <c r="N134" s="1151">
        <f t="shared" si="209"/>
        <v>0</v>
      </c>
      <c r="O134" s="1151">
        <f t="shared" si="210"/>
        <v>0</v>
      </c>
    </row>
    <row r="135" spans="1:15" ht="12.95">
      <c r="A135" s="259" t="s">
        <v>359</v>
      </c>
      <c r="B135" s="27" t="s">
        <v>360</v>
      </c>
      <c r="C135" s="597">
        <v>0</v>
      </c>
      <c r="D135" s="597">
        <v>0</v>
      </c>
      <c r="E135" s="1151">
        <f t="shared" si="202"/>
        <v>0</v>
      </c>
      <c r="F135" s="597">
        <v>0</v>
      </c>
      <c r="G135" s="597">
        <v>0</v>
      </c>
      <c r="H135" s="1151">
        <f t="shared" si="203"/>
        <v>0</v>
      </c>
      <c r="I135" s="597">
        <v>0</v>
      </c>
      <c r="J135" s="597">
        <v>0</v>
      </c>
      <c r="K135" s="1151">
        <f t="shared" si="204"/>
        <v>0</v>
      </c>
      <c r="L135" s="1296"/>
      <c r="M135" s="1151">
        <f t="shared" si="208"/>
        <v>0</v>
      </c>
      <c r="N135" s="1151">
        <f t="shared" si="209"/>
        <v>0</v>
      </c>
      <c r="O135" s="1151">
        <f t="shared" si="210"/>
        <v>0</v>
      </c>
    </row>
    <row r="136" spans="1:15" ht="12.95">
      <c r="A136" s="259" t="s">
        <v>361</v>
      </c>
      <c r="B136" s="27" t="s">
        <v>362</v>
      </c>
      <c r="C136" s="597">
        <v>0</v>
      </c>
      <c r="D136" s="597">
        <v>0</v>
      </c>
      <c r="E136" s="1151">
        <f t="shared" si="202"/>
        <v>0</v>
      </c>
      <c r="F136" s="597">
        <v>0</v>
      </c>
      <c r="G136" s="597">
        <v>0</v>
      </c>
      <c r="H136" s="1151">
        <f t="shared" si="203"/>
        <v>0</v>
      </c>
      <c r="I136" s="597">
        <v>0</v>
      </c>
      <c r="J136" s="597">
        <v>0</v>
      </c>
      <c r="K136" s="1151">
        <f t="shared" si="204"/>
        <v>0</v>
      </c>
      <c r="L136" s="1296"/>
      <c r="M136" s="1151">
        <f t="shared" si="208"/>
        <v>0</v>
      </c>
      <c r="N136" s="1151">
        <f t="shared" si="209"/>
        <v>0</v>
      </c>
      <c r="O136" s="1151">
        <f t="shared" si="210"/>
        <v>0</v>
      </c>
    </row>
    <row r="137" spans="1:15" ht="12.95">
      <c r="A137" s="259" t="s">
        <v>363</v>
      </c>
      <c r="B137" s="27" t="s">
        <v>364</v>
      </c>
      <c r="C137" s="597">
        <v>0</v>
      </c>
      <c r="D137" s="597">
        <v>0</v>
      </c>
      <c r="E137" s="1151">
        <f t="shared" si="202"/>
        <v>0</v>
      </c>
      <c r="F137" s="597">
        <v>0</v>
      </c>
      <c r="G137" s="597">
        <v>0</v>
      </c>
      <c r="H137" s="1151">
        <f t="shared" si="203"/>
        <v>0</v>
      </c>
      <c r="I137" s="597">
        <v>0</v>
      </c>
      <c r="J137" s="597">
        <v>0</v>
      </c>
      <c r="K137" s="1151">
        <f t="shared" si="204"/>
        <v>0</v>
      </c>
      <c r="L137" s="1296"/>
      <c r="M137" s="1151">
        <f t="shared" si="208"/>
        <v>0</v>
      </c>
      <c r="N137" s="1151">
        <f t="shared" si="209"/>
        <v>0</v>
      </c>
      <c r="O137" s="1151">
        <f t="shared" si="210"/>
        <v>0</v>
      </c>
    </row>
    <row r="138" spans="1:15" ht="12.95">
      <c r="A138" s="259" t="s">
        <v>365</v>
      </c>
      <c r="B138" s="27" t="s">
        <v>366</v>
      </c>
      <c r="C138" s="597">
        <v>0</v>
      </c>
      <c r="D138" s="597">
        <v>0</v>
      </c>
      <c r="E138" s="1151">
        <f t="shared" si="202"/>
        <v>0</v>
      </c>
      <c r="F138" s="597">
        <v>0</v>
      </c>
      <c r="G138" s="597">
        <v>0</v>
      </c>
      <c r="H138" s="1151">
        <f t="shared" si="203"/>
        <v>0</v>
      </c>
      <c r="I138" s="597">
        <v>0</v>
      </c>
      <c r="J138" s="597">
        <v>0</v>
      </c>
      <c r="K138" s="1151">
        <f t="shared" si="204"/>
        <v>0</v>
      </c>
      <c r="L138" s="1296"/>
      <c r="M138" s="1151">
        <f t="shared" si="208"/>
        <v>0</v>
      </c>
      <c r="N138" s="1151">
        <f t="shared" si="209"/>
        <v>0</v>
      </c>
      <c r="O138" s="1151">
        <f t="shared" si="210"/>
        <v>0</v>
      </c>
    </row>
    <row r="139" spans="1:15" ht="12.95">
      <c r="A139" s="259" t="s">
        <v>367</v>
      </c>
      <c r="B139" s="27" t="s">
        <v>368</v>
      </c>
      <c r="C139" s="597">
        <v>0</v>
      </c>
      <c r="D139" s="597">
        <v>0</v>
      </c>
      <c r="E139" s="1151">
        <f t="shared" si="202"/>
        <v>0</v>
      </c>
      <c r="F139" s="597">
        <v>0</v>
      </c>
      <c r="G139" s="597">
        <v>0</v>
      </c>
      <c r="H139" s="1151">
        <f t="shared" si="203"/>
        <v>0</v>
      </c>
      <c r="I139" s="597">
        <v>0</v>
      </c>
      <c r="J139" s="597">
        <v>0</v>
      </c>
      <c r="K139" s="1151">
        <f t="shared" si="204"/>
        <v>0</v>
      </c>
      <c r="L139" s="1296"/>
      <c r="M139" s="1151">
        <f t="shared" si="208"/>
        <v>0</v>
      </c>
      <c r="N139" s="1151">
        <f t="shared" si="209"/>
        <v>0</v>
      </c>
      <c r="O139" s="1151">
        <f t="shared" si="210"/>
        <v>0</v>
      </c>
    </row>
    <row r="140" spans="1:15" ht="12.95">
      <c r="A140" s="259" t="s">
        <v>369</v>
      </c>
      <c r="B140" s="27" t="s">
        <v>370</v>
      </c>
      <c r="C140" s="597">
        <v>0</v>
      </c>
      <c r="D140" s="597">
        <v>0</v>
      </c>
      <c r="E140" s="1151">
        <f t="shared" si="202"/>
        <v>0</v>
      </c>
      <c r="F140" s="597">
        <v>0</v>
      </c>
      <c r="G140" s="597">
        <v>0</v>
      </c>
      <c r="H140" s="1151">
        <f t="shared" si="203"/>
        <v>0</v>
      </c>
      <c r="I140" s="597">
        <v>0</v>
      </c>
      <c r="J140" s="597">
        <v>0</v>
      </c>
      <c r="K140" s="1151">
        <f t="shared" si="204"/>
        <v>0</v>
      </c>
      <c r="L140" s="1296"/>
      <c r="M140" s="1151">
        <f t="shared" si="208"/>
        <v>0</v>
      </c>
      <c r="N140" s="1151">
        <f t="shared" si="209"/>
        <v>0</v>
      </c>
      <c r="O140" s="1151">
        <f t="shared" si="210"/>
        <v>0</v>
      </c>
    </row>
    <row r="141" spans="1:15" ht="12.95">
      <c r="A141" s="259" t="s">
        <v>371</v>
      </c>
      <c r="B141" s="27" t="s">
        <v>372</v>
      </c>
      <c r="C141" s="597">
        <v>0</v>
      </c>
      <c r="D141" s="597">
        <v>0</v>
      </c>
      <c r="E141" s="1151">
        <f t="shared" si="202"/>
        <v>0</v>
      </c>
      <c r="F141" s="597">
        <v>0</v>
      </c>
      <c r="G141" s="597">
        <v>0</v>
      </c>
      <c r="H141" s="1151">
        <f t="shared" si="203"/>
        <v>0</v>
      </c>
      <c r="I141" s="597">
        <v>0</v>
      </c>
      <c r="J141" s="597">
        <v>0</v>
      </c>
      <c r="K141" s="1151">
        <f t="shared" si="204"/>
        <v>0</v>
      </c>
      <c r="L141" s="1296"/>
      <c r="M141" s="1151">
        <f t="shared" si="208"/>
        <v>0</v>
      </c>
      <c r="N141" s="1151">
        <f t="shared" si="209"/>
        <v>0</v>
      </c>
      <c r="O141" s="1151">
        <f t="shared" si="210"/>
        <v>0</v>
      </c>
    </row>
    <row r="142" spans="1:15" ht="12.95">
      <c r="A142" s="259" t="s">
        <v>373</v>
      </c>
      <c r="B142" s="27" t="s">
        <v>374</v>
      </c>
      <c r="C142" s="597">
        <v>0</v>
      </c>
      <c r="D142" s="597">
        <v>0</v>
      </c>
      <c r="E142" s="1151">
        <f t="shared" si="202"/>
        <v>0</v>
      </c>
      <c r="F142" s="597">
        <v>0</v>
      </c>
      <c r="G142" s="597">
        <v>0</v>
      </c>
      <c r="H142" s="1151">
        <f t="shared" si="203"/>
        <v>0</v>
      </c>
      <c r="I142" s="597">
        <v>0</v>
      </c>
      <c r="J142" s="597">
        <v>0</v>
      </c>
      <c r="K142" s="1151">
        <f t="shared" si="204"/>
        <v>0</v>
      </c>
      <c r="L142" s="1296"/>
      <c r="M142" s="1151">
        <f t="shared" si="208"/>
        <v>0</v>
      </c>
      <c r="N142" s="1151">
        <f t="shared" si="209"/>
        <v>0</v>
      </c>
      <c r="O142" s="1151">
        <f t="shared" si="210"/>
        <v>0</v>
      </c>
    </row>
    <row r="143" spans="1:15" ht="12.95">
      <c r="A143" s="263" t="s">
        <v>375</v>
      </c>
      <c r="B143" s="158" t="s">
        <v>376</v>
      </c>
      <c r="C143" s="597">
        <v>0</v>
      </c>
      <c r="D143" s="597">
        <v>0</v>
      </c>
      <c r="E143" s="1151">
        <f t="shared" si="202"/>
        <v>0</v>
      </c>
      <c r="F143" s="597">
        <v>0</v>
      </c>
      <c r="G143" s="597">
        <v>0</v>
      </c>
      <c r="H143" s="1151">
        <f t="shared" si="203"/>
        <v>0</v>
      </c>
      <c r="I143" s="597">
        <v>0</v>
      </c>
      <c r="J143" s="597">
        <v>0</v>
      </c>
      <c r="K143" s="1151">
        <f t="shared" si="204"/>
        <v>0</v>
      </c>
      <c r="L143" s="1296"/>
      <c r="M143" s="1151">
        <f t="shared" si="208"/>
        <v>0</v>
      </c>
      <c r="N143" s="1151">
        <f t="shared" si="209"/>
        <v>0</v>
      </c>
      <c r="O143" s="1151">
        <f t="shared" si="210"/>
        <v>0</v>
      </c>
    </row>
    <row r="144" spans="1:15" ht="13.5" thickBot="1">
      <c r="A144" s="259" t="s">
        <v>377</v>
      </c>
      <c r="B144" s="27" t="s">
        <v>378</v>
      </c>
      <c r="C144" s="597">
        <v>0</v>
      </c>
      <c r="D144" s="597">
        <v>0</v>
      </c>
      <c r="E144" s="1151">
        <f t="shared" si="202"/>
        <v>0</v>
      </c>
      <c r="F144" s="597">
        <v>0</v>
      </c>
      <c r="G144" s="597">
        <v>0</v>
      </c>
      <c r="H144" s="1151">
        <f t="shared" si="203"/>
        <v>0</v>
      </c>
      <c r="I144" s="597">
        <v>0</v>
      </c>
      <c r="J144" s="597">
        <v>0</v>
      </c>
      <c r="K144" s="1151">
        <f t="shared" si="204"/>
        <v>0</v>
      </c>
      <c r="L144" s="1296"/>
      <c r="M144" s="1151">
        <f t="shared" si="208"/>
        <v>0</v>
      </c>
      <c r="N144" s="1151">
        <f t="shared" si="209"/>
        <v>0</v>
      </c>
      <c r="O144" s="1151">
        <f t="shared" si="210"/>
        <v>0</v>
      </c>
    </row>
    <row r="145" spans="1:15" ht="13.5" thickBot="1">
      <c r="A145" s="266">
        <v>83999</v>
      </c>
      <c r="B145" s="593" t="s">
        <v>456</v>
      </c>
      <c r="C145" s="348">
        <f>SUM(C125:C144)</f>
        <v>0</v>
      </c>
      <c r="D145" s="348">
        <f t="shared" ref="D145:O145" si="211">SUM(D125:D144)</f>
        <v>0</v>
      </c>
      <c r="E145" s="347">
        <f t="shared" si="211"/>
        <v>0</v>
      </c>
      <c r="F145" s="347">
        <f t="shared" si="211"/>
        <v>0</v>
      </c>
      <c r="G145" s="348">
        <f t="shared" si="211"/>
        <v>0</v>
      </c>
      <c r="H145" s="347">
        <f t="shared" si="211"/>
        <v>0</v>
      </c>
      <c r="I145" s="348">
        <f t="shared" si="211"/>
        <v>0</v>
      </c>
      <c r="J145" s="347">
        <f t="shared" si="211"/>
        <v>0</v>
      </c>
      <c r="K145" s="347">
        <f t="shared" si="211"/>
        <v>0</v>
      </c>
      <c r="L145" s="1297"/>
      <c r="M145" s="347">
        <f t="shared" si="211"/>
        <v>0</v>
      </c>
      <c r="N145" s="347">
        <f t="shared" si="211"/>
        <v>0</v>
      </c>
      <c r="O145" s="347">
        <f t="shared" si="211"/>
        <v>0</v>
      </c>
    </row>
    <row r="146" spans="1:15" ht="12.95">
      <c r="A146" s="38" t="s">
        <v>457</v>
      </c>
      <c r="B146" s="10" t="s">
        <v>458</v>
      </c>
      <c r="C146" s="597">
        <v>0</v>
      </c>
      <c r="D146" s="597">
        <v>0</v>
      </c>
      <c r="E146" s="1151">
        <f t="shared" ref="E146:E147" si="212">SUM(C146:D146)</f>
        <v>0</v>
      </c>
      <c r="F146" s="597">
        <v>0</v>
      </c>
      <c r="G146" s="597">
        <v>0</v>
      </c>
      <c r="H146" s="1151">
        <f t="shared" ref="H146:H147" si="213">SUM(F146:G146)</f>
        <v>0</v>
      </c>
      <c r="I146" s="597">
        <v>0</v>
      </c>
      <c r="J146" s="597">
        <v>0</v>
      </c>
      <c r="K146" s="1151">
        <f t="shared" ref="K146:K147" si="214">SUM(I146:J146)</f>
        <v>0</v>
      </c>
      <c r="L146" s="1296"/>
      <c r="M146" s="1151">
        <f t="shared" ref="M146:M147" si="215">C146+F146+I146</f>
        <v>0</v>
      </c>
      <c r="N146" s="1151">
        <f t="shared" ref="N146:N147" si="216">D146+G146+J146</f>
        <v>0</v>
      </c>
      <c r="O146" s="1151">
        <f t="shared" ref="O146:O147" si="217">M146+N146</f>
        <v>0</v>
      </c>
    </row>
    <row r="147" spans="1:15" ht="13.5" thickBot="1">
      <c r="A147" s="41" t="s">
        <v>459</v>
      </c>
      <c r="B147" s="40" t="s">
        <v>460</v>
      </c>
      <c r="C147" s="597">
        <v>0</v>
      </c>
      <c r="D147" s="597">
        <v>0</v>
      </c>
      <c r="E147" s="1151">
        <f t="shared" si="212"/>
        <v>0</v>
      </c>
      <c r="F147" s="597">
        <v>0</v>
      </c>
      <c r="G147" s="597">
        <v>0</v>
      </c>
      <c r="H147" s="1151">
        <f t="shared" si="213"/>
        <v>0</v>
      </c>
      <c r="I147" s="597">
        <v>0</v>
      </c>
      <c r="J147" s="597">
        <v>0</v>
      </c>
      <c r="K147" s="1151">
        <f t="shared" si="214"/>
        <v>0</v>
      </c>
      <c r="L147" s="1296"/>
      <c r="M147" s="1151">
        <f t="shared" si="215"/>
        <v>0</v>
      </c>
      <c r="N147" s="1151">
        <f t="shared" si="216"/>
        <v>0</v>
      </c>
      <c r="O147" s="1151">
        <f t="shared" si="217"/>
        <v>0</v>
      </c>
    </row>
    <row r="148" spans="1:15" ht="13.5" thickBot="1">
      <c r="A148" s="266">
        <v>84999</v>
      </c>
      <c r="B148" s="593" t="s">
        <v>379</v>
      </c>
      <c r="C148" s="348">
        <f>SUM(C145:C147)</f>
        <v>0</v>
      </c>
      <c r="D148" s="348">
        <f t="shared" ref="D148:O148" si="218">SUM(D145:D147)</f>
        <v>0</v>
      </c>
      <c r="E148" s="347">
        <f t="shared" si="218"/>
        <v>0</v>
      </c>
      <c r="F148" s="347">
        <f t="shared" si="218"/>
        <v>0</v>
      </c>
      <c r="G148" s="348">
        <f t="shared" si="218"/>
        <v>0</v>
      </c>
      <c r="H148" s="347">
        <f t="shared" si="218"/>
        <v>0</v>
      </c>
      <c r="I148" s="348">
        <f t="shared" si="218"/>
        <v>0</v>
      </c>
      <c r="J148" s="347">
        <f t="shared" si="218"/>
        <v>0</v>
      </c>
      <c r="K148" s="347">
        <f t="shared" si="218"/>
        <v>0</v>
      </c>
      <c r="L148" s="1297"/>
      <c r="M148" s="347">
        <f t="shared" si="218"/>
        <v>0</v>
      </c>
      <c r="N148" s="347">
        <f t="shared" si="218"/>
        <v>0</v>
      </c>
      <c r="O148" s="347">
        <f t="shared" si="218"/>
        <v>0</v>
      </c>
    </row>
    <row r="149" spans="1:15" ht="13.5" thickBot="1">
      <c r="A149" s="259"/>
      <c r="C149" s="595"/>
      <c r="D149" s="595"/>
      <c r="E149" s="1151"/>
      <c r="F149" s="596"/>
      <c r="G149" s="595"/>
      <c r="H149" s="899"/>
      <c r="I149" s="595"/>
      <c r="J149" s="596"/>
      <c r="K149" s="899"/>
      <c r="L149" s="1298"/>
      <c r="M149" s="899"/>
      <c r="N149" s="899"/>
      <c r="O149" s="899"/>
    </row>
    <row r="150" spans="1:15" ht="13.5" thickBot="1">
      <c r="A150" s="266">
        <v>86999</v>
      </c>
      <c r="B150" s="593" t="s">
        <v>380</v>
      </c>
      <c r="C150" s="348">
        <f>C123+C148</f>
        <v>0</v>
      </c>
      <c r="D150" s="348">
        <f t="shared" ref="D150:O150" si="219">D123+D148</f>
        <v>0</v>
      </c>
      <c r="E150" s="347">
        <f t="shared" si="219"/>
        <v>0</v>
      </c>
      <c r="F150" s="347">
        <f t="shared" si="219"/>
        <v>0</v>
      </c>
      <c r="G150" s="348">
        <f t="shared" si="219"/>
        <v>0</v>
      </c>
      <c r="H150" s="1148">
        <f t="shared" si="219"/>
        <v>0</v>
      </c>
      <c r="I150" s="348">
        <f t="shared" si="219"/>
        <v>0</v>
      </c>
      <c r="J150" s="347">
        <f t="shared" si="219"/>
        <v>0</v>
      </c>
      <c r="K150" s="1148">
        <f t="shared" si="219"/>
        <v>0</v>
      </c>
      <c r="L150" s="1304"/>
      <c r="M150" s="1148">
        <f t="shared" si="219"/>
        <v>0</v>
      </c>
      <c r="N150" s="1148">
        <f t="shared" si="219"/>
        <v>0</v>
      </c>
      <c r="O150" s="1148">
        <f t="shared" si="219"/>
        <v>0</v>
      </c>
    </row>
    <row r="151" spans="1:15" ht="12.95">
      <c r="A151" s="259"/>
      <c r="B151" s="166"/>
      <c r="C151" s="599"/>
      <c r="D151" s="599"/>
      <c r="E151" s="1151"/>
      <c r="F151" s="596"/>
      <c r="G151" s="599"/>
      <c r="H151" s="899"/>
      <c r="I151" s="599"/>
      <c r="J151" s="596"/>
      <c r="K151" s="899"/>
      <c r="L151" s="1298"/>
      <c r="M151" s="899"/>
      <c r="N151" s="899"/>
      <c r="O151" s="899"/>
    </row>
    <row r="152" spans="1:15" s="15" customFormat="1" ht="12.95">
      <c r="A152" s="1308">
        <v>87999</v>
      </c>
      <c r="B152" s="1309" t="s">
        <v>854</v>
      </c>
      <c r="C152" s="831">
        <f t="shared" ref="C152:O152" si="220">SUM(C13:C22,C24)-C150</f>
        <v>0</v>
      </c>
      <c r="D152" s="831">
        <f t="shared" si="220"/>
        <v>0</v>
      </c>
      <c r="E152" s="831">
        <f t="shared" si="220"/>
        <v>0</v>
      </c>
      <c r="F152" s="831">
        <f t="shared" si="220"/>
        <v>0</v>
      </c>
      <c r="G152" s="831">
        <f t="shared" si="220"/>
        <v>0</v>
      </c>
      <c r="H152" s="831">
        <f t="shared" si="220"/>
        <v>0</v>
      </c>
      <c r="I152" s="831">
        <f t="shared" si="220"/>
        <v>0</v>
      </c>
      <c r="J152" s="831">
        <f t="shared" si="220"/>
        <v>0</v>
      </c>
      <c r="K152" s="831">
        <f t="shared" si="220"/>
        <v>0</v>
      </c>
      <c r="L152" s="1305"/>
      <c r="M152" s="831">
        <f t="shared" si="220"/>
        <v>0</v>
      </c>
      <c r="N152" s="831">
        <f t="shared" si="220"/>
        <v>0</v>
      </c>
      <c r="O152" s="831">
        <f t="shared" si="220"/>
        <v>0</v>
      </c>
    </row>
    <row r="153" spans="1:15" s="15" customFormat="1" ht="12.95">
      <c r="A153" s="259" t="s">
        <v>382</v>
      </c>
      <c r="B153" s="27" t="s">
        <v>383</v>
      </c>
      <c r="C153" s="459">
        <f t="shared" ref="C153:O153" si="221">C23</f>
        <v>0</v>
      </c>
      <c r="D153" s="459">
        <f t="shared" si="221"/>
        <v>0</v>
      </c>
      <c r="E153" s="1151">
        <f t="shared" si="221"/>
        <v>0</v>
      </c>
      <c r="F153" s="459">
        <f t="shared" si="221"/>
        <v>0</v>
      </c>
      <c r="G153" s="459">
        <f t="shared" si="221"/>
        <v>0</v>
      </c>
      <c r="H153" s="1151">
        <f t="shared" si="221"/>
        <v>0</v>
      </c>
      <c r="I153" s="459">
        <f t="shared" si="221"/>
        <v>0</v>
      </c>
      <c r="J153" s="459">
        <f t="shared" si="221"/>
        <v>0</v>
      </c>
      <c r="K153" s="1151">
        <f t="shared" si="221"/>
        <v>0</v>
      </c>
      <c r="L153" s="1296"/>
      <c r="M153" s="1151">
        <f t="shared" si="221"/>
        <v>0</v>
      </c>
      <c r="N153" s="1151">
        <f t="shared" si="221"/>
        <v>0</v>
      </c>
      <c r="O153" s="1151">
        <f t="shared" si="221"/>
        <v>0</v>
      </c>
    </row>
    <row r="154" spans="1:15" ht="12.95">
      <c r="A154" s="259" t="s">
        <v>384</v>
      </c>
      <c r="B154" s="27" t="s">
        <v>385</v>
      </c>
      <c r="C154" s="600">
        <v>0</v>
      </c>
      <c r="D154" s="600">
        <v>0</v>
      </c>
      <c r="E154" s="1151">
        <f>SUM(C154:D154)</f>
        <v>0</v>
      </c>
      <c r="F154" s="600">
        <v>0</v>
      </c>
      <c r="G154" s="600">
        <v>0</v>
      </c>
      <c r="H154" s="1151">
        <f t="shared" ref="H154:H155" si="222">SUM(F154:G154)</f>
        <v>0</v>
      </c>
      <c r="I154" s="461">
        <v>0</v>
      </c>
      <c r="J154" s="461">
        <v>0</v>
      </c>
      <c r="K154" s="1151">
        <f t="shared" ref="K154:K155" si="223">SUM(I154:J154)</f>
        <v>0</v>
      </c>
      <c r="L154" s="1296"/>
      <c r="M154" s="1151">
        <f t="shared" ref="M154" si="224">C154+F154+I154</f>
        <v>0</v>
      </c>
      <c r="N154" s="1151">
        <f t="shared" ref="N154" si="225">D154+G154+J154</f>
        <v>0</v>
      </c>
      <c r="O154" s="1151">
        <f t="shared" ref="O154" si="226">M154+N154</f>
        <v>0</v>
      </c>
    </row>
    <row r="155" spans="1:15" ht="12.95">
      <c r="A155" s="1308">
        <v>88999</v>
      </c>
      <c r="B155" s="1309" t="s">
        <v>855</v>
      </c>
      <c r="C155" s="1289">
        <f>SUM(C153:C154)</f>
        <v>0</v>
      </c>
      <c r="D155" s="1289">
        <f>SUM(D153:D154)</f>
        <v>0</v>
      </c>
      <c r="E155" s="1155">
        <f t="shared" ref="E155" si="227">SUM(C155:D155)</f>
        <v>0</v>
      </c>
      <c r="F155" s="1289">
        <f>SUM(F153:F154)</f>
        <v>0</v>
      </c>
      <c r="G155" s="1289">
        <f>SUM(G153:G154)</f>
        <v>0</v>
      </c>
      <c r="H155" s="1155">
        <f t="shared" si="222"/>
        <v>0</v>
      </c>
      <c r="I155" s="1289">
        <f>SUM(I153:I154)</f>
        <v>0</v>
      </c>
      <c r="J155" s="1289">
        <f>SUM(J153:J154)</f>
        <v>0</v>
      </c>
      <c r="K155" s="1155">
        <f t="shared" si="223"/>
        <v>0</v>
      </c>
      <c r="L155" s="1296"/>
      <c r="M155" s="1155">
        <f>SUM(M153:M154)</f>
        <v>0</v>
      </c>
      <c r="N155" s="1155">
        <f t="shared" ref="N155:O155" si="228">SUM(N153:N154)</f>
        <v>0</v>
      </c>
      <c r="O155" s="1155">
        <f t="shared" si="228"/>
        <v>0</v>
      </c>
    </row>
    <row r="156" spans="1:15" s="15" customFormat="1" ht="12.95">
      <c r="A156" s="1308">
        <v>89999</v>
      </c>
      <c r="B156" s="1309" t="s">
        <v>856</v>
      </c>
      <c r="C156" s="831">
        <f>C152+C155</f>
        <v>0</v>
      </c>
      <c r="D156" s="831">
        <f t="shared" ref="D156:O156" si="229">D152+D155</f>
        <v>0</v>
      </c>
      <c r="E156" s="1155">
        <f>E152+E155</f>
        <v>0</v>
      </c>
      <c r="F156" s="831">
        <f t="shared" si="229"/>
        <v>0</v>
      </c>
      <c r="G156" s="831">
        <f t="shared" si="229"/>
        <v>0</v>
      </c>
      <c r="H156" s="1155">
        <f t="shared" si="229"/>
        <v>0</v>
      </c>
      <c r="I156" s="831">
        <f t="shared" si="229"/>
        <v>0</v>
      </c>
      <c r="J156" s="831">
        <f t="shared" si="229"/>
        <v>0</v>
      </c>
      <c r="K156" s="1155">
        <f t="shared" si="229"/>
        <v>0</v>
      </c>
      <c r="L156" s="1296"/>
      <c r="M156" s="1155">
        <f t="shared" si="229"/>
        <v>0</v>
      </c>
      <c r="N156" s="1155">
        <f t="shared" si="229"/>
        <v>0</v>
      </c>
      <c r="O156" s="1155">
        <f t="shared" si="229"/>
        <v>0</v>
      </c>
    </row>
    <row r="157" spans="1:15" ht="12.95">
      <c r="A157" s="259" t="s">
        <v>388</v>
      </c>
      <c r="B157" s="27" t="s">
        <v>389</v>
      </c>
      <c r="C157" s="597">
        <v>0</v>
      </c>
      <c r="D157" s="597">
        <v>0</v>
      </c>
      <c r="E157" s="1151">
        <f t="shared" ref="E157:E158" si="230">SUM(C157:D157)</f>
        <v>0</v>
      </c>
      <c r="F157" s="597">
        <v>0</v>
      </c>
      <c r="G157" s="597">
        <v>0</v>
      </c>
      <c r="H157" s="1151">
        <f t="shared" ref="H157:H158" si="231">SUM(F157:G157)</f>
        <v>0</v>
      </c>
      <c r="I157" s="597">
        <v>0</v>
      </c>
      <c r="J157" s="597">
        <v>0</v>
      </c>
      <c r="K157" s="1151">
        <f t="shared" ref="K157:K158" si="232">SUM(I157:J157)</f>
        <v>0</v>
      </c>
      <c r="L157" s="1296"/>
      <c r="M157" s="1151">
        <f t="shared" ref="M157:M158" si="233">C157+F157+I157</f>
        <v>0</v>
      </c>
      <c r="N157" s="1151">
        <f t="shared" ref="N157:N158" si="234">D157+G157+J157</f>
        <v>0</v>
      </c>
      <c r="O157" s="1151">
        <f t="shared" ref="O157:O158" si="235">M157+N157</f>
        <v>0</v>
      </c>
    </row>
    <row r="158" spans="1:15" ht="12.95">
      <c r="A158" s="259" t="s">
        <v>390</v>
      </c>
      <c r="B158" s="27" t="s">
        <v>391</v>
      </c>
      <c r="C158" s="597">
        <v>0</v>
      </c>
      <c r="D158" s="597">
        <v>0</v>
      </c>
      <c r="E158" s="1151">
        <f t="shared" si="230"/>
        <v>0</v>
      </c>
      <c r="F158" s="597">
        <v>0</v>
      </c>
      <c r="G158" s="597">
        <v>0</v>
      </c>
      <c r="H158" s="1151">
        <f t="shared" si="231"/>
        <v>0</v>
      </c>
      <c r="I158" s="597">
        <v>0</v>
      </c>
      <c r="J158" s="597">
        <v>0</v>
      </c>
      <c r="K158" s="1151">
        <f t="shared" si="232"/>
        <v>0</v>
      </c>
      <c r="L158" s="1296"/>
      <c r="M158" s="1151">
        <f t="shared" si="233"/>
        <v>0</v>
      </c>
      <c r="N158" s="1151">
        <f t="shared" si="234"/>
        <v>0</v>
      </c>
      <c r="O158" s="1151">
        <f t="shared" si="235"/>
        <v>0</v>
      </c>
    </row>
    <row r="159" spans="1:15" ht="13.5" thickBot="1">
      <c r="A159" s="259"/>
      <c r="C159" s="595"/>
      <c r="D159" s="595"/>
      <c r="E159" s="1151"/>
      <c r="F159" s="596"/>
      <c r="G159" s="595"/>
      <c r="H159" s="899"/>
      <c r="I159" s="595"/>
      <c r="J159" s="596"/>
      <c r="K159" s="899"/>
      <c r="L159" s="1298"/>
      <c r="M159" s="899"/>
      <c r="N159" s="899"/>
      <c r="O159" s="899"/>
    </row>
    <row r="160" spans="1:15" ht="13.5" thickBot="1">
      <c r="A160" s="266">
        <v>99999</v>
      </c>
      <c r="B160" s="593" t="s">
        <v>392</v>
      </c>
      <c r="C160" s="348">
        <f>C156-C157-C158</f>
        <v>0</v>
      </c>
      <c r="D160" s="348">
        <f t="shared" ref="D160:O160" si="236">D156-D157-D158</f>
        <v>0</v>
      </c>
      <c r="E160" s="347">
        <f t="shared" si="236"/>
        <v>0</v>
      </c>
      <c r="F160" s="347">
        <f t="shared" si="236"/>
        <v>0</v>
      </c>
      <c r="G160" s="348">
        <f t="shared" si="236"/>
        <v>0</v>
      </c>
      <c r="H160" s="347">
        <f t="shared" si="236"/>
        <v>0</v>
      </c>
      <c r="I160" s="348">
        <f t="shared" si="236"/>
        <v>0</v>
      </c>
      <c r="J160" s="347">
        <f t="shared" si="236"/>
        <v>0</v>
      </c>
      <c r="K160" s="347">
        <f t="shared" si="236"/>
        <v>0</v>
      </c>
      <c r="L160" s="1297"/>
      <c r="M160" s="347">
        <f t="shared" si="236"/>
        <v>0</v>
      </c>
      <c r="N160" s="347">
        <f t="shared" si="236"/>
        <v>0</v>
      </c>
      <c r="O160" s="347">
        <f t="shared" si="236"/>
        <v>0</v>
      </c>
    </row>
    <row r="161" spans="1:16" ht="12.95">
      <c r="A161" s="265"/>
      <c r="B161" s="161"/>
      <c r="C161" s="181"/>
      <c r="D161" s="181"/>
      <c r="E161" s="824"/>
      <c r="F161" s="181"/>
      <c r="G161" s="181"/>
      <c r="H161" s="824"/>
      <c r="I161" s="181"/>
      <c r="J161" s="181"/>
      <c r="K161" s="824"/>
      <c r="L161" s="1306"/>
      <c r="M161" s="824"/>
      <c r="N161" s="824"/>
      <c r="O161" s="824"/>
    </row>
    <row r="162" spans="1:16" ht="12.95">
      <c r="A162" s="259" t="s">
        <v>393</v>
      </c>
      <c r="B162" s="27" t="s">
        <v>394</v>
      </c>
      <c r="C162" s="182">
        <v>0</v>
      </c>
      <c r="D162" s="182">
        <v>0</v>
      </c>
      <c r="E162" s="1151">
        <f t="shared" ref="E162:E164" si="237">SUM(C162:D162)</f>
        <v>0</v>
      </c>
      <c r="F162" s="182">
        <v>0</v>
      </c>
      <c r="G162" s="182">
        <v>0</v>
      </c>
      <c r="H162" s="1151">
        <f t="shared" ref="H162:H164" si="238">SUM(F162:G162)</f>
        <v>0</v>
      </c>
      <c r="I162" s="182">
        <v>0</v>
      </c>
      <c r="J162" s="182">
        <v>0</v>
      </c>
      <c r="K162" s="1151">
        <f t="shared" ref="K162:K164" si="239">SUM(I162:J162)</f>
        <v>0</v>
      </c>
      <c r="L162" s="1296"/>
      <c r="M162" s="1151">
        <f t="shared" ref="M162:M163" si="240">C162+F162+I162</f>
        <v>0</v>
      </c>
      <c r="N162" s="1151">
        <f t="shared" ref="N162:N163" si="241">D162+G162+J162</f>
        <v>0</v>
      </c>
      <c r="O162" s="1151">
        <f t="shared" ref="O162:O163" si="242">M162+N162</f>
        <v>0</v>
      </c>
      <c r="P162" s="144"/>
    </row>
    <row r="163" spans="1:16" ht="12.95">
      <c r="A163" s="259" t="s">
        <v>395</v>
      </c>
      <c r="B163" s="27" t="s">
        <v>396</v>
      </c>
      <c r="C163" s="182">
        <v>0</v>
      </c>
      <c r="D163" s="182">
        <v>0</v>
      </c>
      <c r="E163" s="1151">
        <f t="shared" si="237"/>
        <v>0</v>
      </c>
      <c r="F163" s="182">
        <v>0</v>
      </c>
      <c r="G163" s="182">
        <v>0</v>
      </c>
      <c r="H163" s="1151">
        <f t="shared" si="238"/>
        <v>0</v>
      </c>
      <c r="I163" s="182">
        <v>0</v>
      </c>
      <c r="J163" s="182">
        <v>0</v>
      </c>
      <c r="K163" s="1151">
        <f>SUM(I163:J163)</f>
        <v>0</v>
      </c>
      <c r="L163" s="1296"/>
      <c r="M163" s="1151">
        <f t="shared" si="240"/>
        <v>0</v>
      </c>
      <c r="N163" s="1151">
        <f t="shared" si="241"/>
        <v>0</v>
      </c>
      <c r="O163" s="1151">
        <f t="shared" si="242"/>
        <v>0</v>
      </c>
      <c r="P163" s="144"/>
    </row>
    <row r="164" spans="1:16" ht="12.95">
      <c r="A164" s="259" t="s">
        <v>397</v>
      </c>
      <c r="B164" s="27" t="s">
        <v>398</v>
      </c>
      <c r="C164" s="182">
        <v>0</v>
      </c>
      <c r="D164" s="182">
        <v>0</v>
      </c>
      <c r="E164" s="1151">
        <f t="shared" si="237"/>
        <v>0</v>
      </c>
      <c r="F164" s="182">
        <v>0</v>
      </c>
      <c r="G164" s="182">
        <v>0</v>
      </c>
      <c r="H164" s="1151">
        <f t="shared" si="238"/>
        <v>0</v>
      </c>
      <c r="I164" s="182">
        <v>0</v>
      </c>
      <c r="J164" s="182">
        <v>0</v>
      </c>
      <c r="K164" s="1151">
        <f t="shared" si="239"/>
        <v>0</v>
      </c>
      <c r="L164" s="1296"/>
      <c r="M164" s="1151">
        <f t="shared" ref="M164:M165" si="243">C164+F164+I164</f>
        <v>0</v>
      </c>
      <c r="N164" s="1151">
        <f t="shared" ref="N164:N165" si="244">D164+G164+J164</f>
        <v>0</v>
      </c>
      <c r="O164" s="1151">
        <f t="shared" ref="O164:O165" si="245">M164+N164</f>
        <v>0</v>
      </c>
      <c r="P164" s="144"/>
    </row>
    <row r="165" spans="1:16" ht="12.95">
      <c r="A165" s="259" t="s">
        <v>399</v>
      </c>
      <c r="B165" s="27" t="s">
        <v>400</v>
      </c>
      <c r="C165" s="182">
        <v>0</v>
      </c>
      <c r="D165" s="182">
        <v>0</v>
      </c>
      <c r="E165" s="1151">
        <f t="shared" ref="E165" si="246">SUM(C165:D165)</f>
        <v>0</v>
      </c>
      <c r="F165" s="182">
        <v>0</v>
      </c>
      <c r="G165" s="182">
        <v>0</v>
      </c>
      <c r="H165" s="1151">
        <f t="shared" ref="H165" si="247">SUM(F165:G165)</f>
        <v>0</v>
      </c>
      <c r="I165" s="182">
        <v>0</v>
      </c>
      <c r="J165" s="182">
        <v>0</v>
      </c>
      <c r="K165" s="1151">
        <f t="shared" ref="K165" si="248">SUM(I165:J165)</f>
        <v>0</v>
      </c>
      <c r="L165" s="1296"/>
      <c r="M165" s="1151">
        <f t="shared" si="243"/>
        <v>0</v>
      </c>
      <c r="N165" s="1151">
        <f t="shared" si="244"/>
        <v>0</v>
      </c>
      <c r="O165" s="1151">
        <f t="shared" si="245"/>
        <v>0</v>
      </c>
      <c r="P165" s="144"/>
    </row>
    <row r="166" spans="1:16" ht="13.5" thickBot="1">
      <c r="A166" s="259"/>
      <c r="B166" s="185"/>
      <c r="C166" s="267"/>
      <c r="D166" s="182"/>
      <c r="E166" s="824"/>
      <c r="F166" s="182"/>
      <c r="G166" s="182"/>
      <c r="H166" s="1147"/>
      <c r="I166" s="182"/>
      <c r="J166" s="182"/>
      <c r="K166" s="1147"/>
      <c r="L166" s="1307"/>
      <c r="M166" s="1147"/>
      <c r="N166" s="1147"/>
      <c r="O166" s="1147"/>
      <c r="P166" s="144"/>
    </row>
    <row r="167" spans="1:16" ht="13.5" thickBot="1">
      <c r="A167" s="266">
        <v>999999</v>
      </c>
      <c r="B167" s="593" t="s">
        <v>401</v>
      </c>
      <c r="C167" s="348">
        <f>+C160-C162-C163-C164-C165</f>
        <v>0</v>
      </c>
      <c r="D167" s="348">
        <f t="shared" ref="D167:O167" si="249">+D160-D162-D163-D164-D165</f>
        <v>0</v>
      </c>
      <c r="E167" s="347">
        <f t="shared" si="249"/>
        <v>0</v>
      </c>
      <c r="F167" s="347">
        <f t="shared" si="249"/>
        <v>0</v>
      </c>
      <c r="G167" s="348">
        <f t="shared" si="249"/>
        <v>0</v>
      </c>
      <c r="H167" s="347">
        <f t="shared" si="249"/>
        <v>0</v>
      </c>
      <c r="I167" s="348">
        <f t="shared" si="249"/>
        <v>0</v>
      </c>
      <c r="J167" s="347">
        <f t="shared" si="249"/>
        <v>0</v>
      </c>
      <c r="K167" s="347">
        <f t="shared" si="249"/>
        <v>0</v>
      </c>
      <c r="L167" s="1304"/>
      <c r="M167" s="347">
        <f t="shared" si="249"/>
        <v>0</v>
      </c>
      <c r="N167" s="347">
        <f t="shared" si="249"/>
        <v>0</v>
      </c>
      <c r="O167" s="347">
        <f t="shared" si="249"/>
        <v>0</v>
      </c>
    </row>
  </sheetData>
  <mergeCells count="3">
    <mergeCell ref="M5:M7"/>
    <mergeCell ref="N5:N7"/>
    <mergeCell ref="O5:O7"/>
  </mergeCells>
  <pageMargins left="0.7" right="0.7" top="0.75" bottom="0.75" header="0.3" footer="0.3"/>
  <pageSetup orientation="portrait" horizontalDpi="1200" verticalDpi="1200" r:id="rId1"/>
  <ignoredErrors>
    <ignoredError sqref="E56:K56 H145 M145:O145 M156:O156 E156:K156 K145 E109:O109 M113:O113" formula="1"/>
    <ignoredError sqref="C155:D155 M155:O155 M150:O150 H150:K150" unlockedFormula="1"/>
    <ignoredError sqref="E155:K155" formula="1" unlocked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B2" sqref="B2"/>
    </sheetView>
  </sheetViews>
  <sheetFormatPr defaultRowHeight="14.45"/>
  <cols>
    <col min="6" max="6" width="14.85546875" customWidth="1"/>
  </cols>
  <sheetData>
    <row r="1" spans="1:1">
      <c r="A1" t="s">
        <v>1088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02-B7DE-4727-9549-AD9FC905D519}">
  <dimension ref="A1:AB3055"/>
  <sheetViews>
    <sheetView showGridLines="0" workbookViewId="0">
      <pane xSplit="1" ySplit="7" topLeftCell="E84" activePane="bottomRight" state="frozen"/>
      <selection pane="bottomRight" activeCell="F39" sqref="F39"/>
      <selection pane="bottomLeft" activeCell="A8" sqref="A8"/>
      <selection pane="topRight" activeCell="B1" sqref="B1"/>
    </sheetView>
  </sheetViews>
  <sheetFormatPr defaultColWidth="8.7109375" defaultRowHeight="12.6"/>
  <cols>
    <col min="1" max="1" width="20.42578125" style="58" customWidth="1"/>
    <col min="2" max="2" width="23.7109375" style="58" customWidth="1"/>
    <col min="3" max="3" width="11" style="59" customWidth="1"/>
    <col min="4" max="4" width="10.28515625" style="59" customWidth="1"/>
    <col min="5" max="5" width="64.42578125" style="58" customWidth="1"/>
    <col min="6" max="6" width="18.7109375" style="58" customWidth="1"/>
    <col min="7" max="7" width="20.140625" style="60" customWidth="1"/>
    <col min="8" max="11" width="13.28515625" style="58" customWidth="1"/>
    <col min="12" max="12" width="14.5703125" style="102" customWidth="1"/>
    <col min="13" max="13" width="15" style="103" customWidth="1"/>
    <col min="14" max="14" width="15" style="104" customWidth="1"/>
    <col min="15" max="15" width="17.7109375" style="105" customWidth="1"/>
    <col min="16" max="16" width="8.7109375" style="58"/>
    <col min="17" max="17" width="45.7109375" style="58" customWidth="1"/>
    <col min="18" max="18" width="11.7109375" style="58" customWidth="1"/>
    <col min="19" max="19" width="39.5703125" style="58" customWidth="1"/>
    <col min="20" max="16384" width="8.7109375" style="58"/>
  </cols>
  <sheetData>
    <row r="1" spans="1:18" ht="14.45" thickBot="1">
      <c r="A1" s="739" t="s">
        <v>1089</v>
      </c>
      <c r="B1" s="740"/>
      <c r="C1" s="741"/>
      <c r="D1" s="741"/>
      <c r="E1" s="742"/>
      <c r="L1" s="58"/>
      <c r="M1" s="58"/>
      <c r="N1" s="58"/>
      <c r="O1" s="58"/>
    </row>
    <row r="2" spans="1:18" ht="12.95">
      <c r="A2" s="603" t="s">
        <v>36</v>
      </c>
      <c r="B2" s="1156" t="str">
        <f>'FS-Balance Sheet C-1'!B4</f>
        <v>Arizona Complete Health</v>
      </c>
      <c r="C2" s="61"/>
      <c r="D2" s="61"/>
      <c r="E2" s="64" t="s">
        <v>1090</v>
      </c>
      <c r="F2" s="62"/>
      <c r="G2" s="63"/>
      <c r="H2" s="62"/>
      <c r="I2" s="62"/>
      <c r="J2" s="62"/>
      <c r="K2" s="62"/>
      <c r="L2" s="62"/>
      <c r="M2" s="62"/>
      <c r="N2" s="62"/>
      <c r="O2" s="62"/>
      <c r="P2" s="3321" t="s">
        <v>1091</v>
      </c>
      <c r="Q2" s="3322"/>
    </row>
    <row r="3" spans="1:18" ht="13.5" thickBot="1">
      <c r="A3" s="603" t="s">
        <v>1092</v>
      </c>
      <c r="B3" s="1156">
        <f>'Instructions &amp; Audit Report B'!C20</f>
        <v>45565</v>
      </c>
      <c r="C3" s="68"/>
      <c r="D3" s="68"/>
      <c r="E3" s="69"/>
      <c r="F3" s="65"/>
      <c r="G3" s="66"/>
      <c r="H3" s="62"/>
      <c r="I3" s="62"/>
      <c r="J3" s="62"/>
      <c r="K3" s="62"/>
      <c r="L3" s="62"/>
      <c r="M3" s="62"/>
      <c r="N3" s="62"/>
      <c r="O3" s="62"/>
      <c r="P3" s="3325" t="s">
        <v>1093</v>
      </c>
      <c r="Q3" s="3326"/>
    </row>
    <row r="4" spans="1:18" ht="13.5" thickBot="1">
      <c r="A4" s="57"/>
      <c r="B4" s="67"/>
      <c r="C4" s="68"/>
      <c r="D4" s="68"/>
      <c r="E4" s="69"/>
      <c r="F4" s="70"/>
      <c r="G4" s="71"/>
      <c r="H4" s="3323" t="s">
        <v>1094</v>
      </c>
      <c r="I4" s="3283"/>
      <c r="J4" s="3283"/>
      <c r="K4" s="3283"/>
      <c r="L4" s="3324"/>
      <c r="M4" s="72"/>
      <c r="N4" s="72"/>
      <c r="O4" s="2668" t="s">
        <v>873</v>
      </c>
      <c r="P4" s="3348"/>
      <c r="Q4" s="3349"/>
    </row>
    <row r="5" spans="1:18" ht="26.25" customHeight="1" thickBot="1">
      <c r="B5" s="62"/>
      <c r="C5" s="73"/>
      <c r="D5" s="73"/>
      <c r="E5" s="74"/>
      <c r="F5" s="75"/>
      <c r="G5" s="76"/>
      <c r="H5" s="2459">
        <f>EOMONTH(I5,-3)</f>
        <v>45291</v>
      </c>
      <c r="I5" s="2460">
        <f>EOMONTH(J5,-3)</f>
        <v>45382</v>
      </c>
      <c r="J5" s="2460">
        <f>EOMONTH(K5,-3)</f>
        <v>45473</v>
      </c>
      <c r="K5" s="2671">
        <f>B3</f>
        <v>45565</v>
      </c>
      <c r="L5" s="2672" t="str">
        <f>"CYE "&amp;TEXT(B3,"yy")</f>
        <v>CYE 24</v>
      </c>
      <c r="M5" s="2666" t="s">
        <v>1095</v>
      </c>
      <c r="N5" s="2667" t="s">
        <v>1096</v>
      </c>
      <c r="O5" s="2669" t="str">
        <f>"Restated "&amp;L5</f>
        <v>Restated CYE 24</v>
      </c>
      <c r="P5" s="3325" t="s">
        <v>1097</v>
      </c>
      <c r="Q5" s="3326"/>
      <c r="R5" s="77"/>
    </row>
    <row r="6" spans="1:18" ht="24.75" customHeight="1" thickBot="1">
      <c r="A6" s="2461"/>
      <c r="B6" s="61"/>
      <c r="C6" s="61"/>
      <c r="D6" s="61"/>
      <c r="E6" s="62"/>
      <c r="F6" s="2462"/>
      <c r="G6" s="2659" t="s">
        <v>407</v>
      </c>
      <c r="H6" s="2463">
        <v>0</v>
      </c>
      <c r="I6" s="2464">
        <v>0</v>
      </c>
      <c r="J6" s="2464">
        <v>0</v>
      </c>
      <c r="K6" s="2496">
        <v>0</v>
      </c>
      <c r="L6" s="2608">
        <f>SUM(H6:K6)</f>
        <v>0</v>
      </c>
      <c r="M6" s="2463">
        <v>0</v>
      </c>
      <c r="N6" s="2465">
        <v>0</v>
      </c>
      <c r="O6" s="2670">
        <f>SUM(L6:N6)</f>
        <v>0</v>
      </c>
      <c r="P6" s="3327"/>
      <c r="Q6" s="3328"/>
    </row>
    <row r="7" spans="1:18" s="57" customFormat="1" ht="35.1" thickBot="1">
      <c r="A7" s="2661" t="s">
        <v>1098</v>
      </c>
      <c r="B7" s="2662" t="s">
        <v>1099</v>
      </c>
      <c r="C7" s="2663" t="s">
        <v>1100</v>
      </c>
      <c r="D7" s="2663" t="s">
        <v>1101</v>
      </c>
      <c r="E7" s="2662" t="s">
        <v>1102</v>
      </c>
      <c r="F7" s="2663" t="s">
        <v>1103</v>
      </c>
      <c r="G7" s="2664" t="s">
        <v>1104</v>
      </c>
      <c r="H7" s="2665"/>
      <c r="I7" s="2665"/>
      <c r="J7" s="2665"/>
      <c r="K7" s="2665"/>
      <c r="L7" s="3329"/>
      <c r="M7" s="3329"/>
      <c r="N7" s="3329"/>
      <c r="O7" s="3329"/>
      <c r="P7" s="3329"/>
      <c r="Q7" s="3330"/>
    </row>
    <row r="8" spans="1:18" s="57" customFormat="1" ht="14.85" customHeight="1">
      <c r="A8" s="3307" t="s">
        <v>1105</v>
      </c>
      <c r="B8" s="3331"/>
      <c r="C8" s="3332"/>
      <c r="D8" s="3333"/>
      <c r="E8" s="2488" t="s">
        <v>1106</v>
      </c>
      <c r="F8" s="3334"/>
      <c r="G8" s="3335"/>
      <c r="H8" s="3335"/>
      <c r="I8" s="3335"/>
      <c r="J8" s="3335"/>
      <c r="K8" s="3335"/>
      <c r="L8" s="3335"/>
      <c r="M8" s="3335"/>
      <c r="N8" s="3335"/>
      <c r="O8" s="3335"/>
      <c r="P8" s="3335"/>
      <c r="Q8" s="3336"/>
    </row>
    <row r="9" spans="1:18" s="57" customFormat="1" ht="13.5" thickBot="1">
      <c r="A9" s="3308"/>
      <c r="B9" s="3337"/>
      <c r="C9" s="3338"/>
      <c r="D9" s="3339"/>
      <c r="E9" s="2489" t="s">
        <v>1107</v>
      </c>
      <c r="F9" s="3340"/>
      <c r="G9" s="3341"/>
      <c r="H9" s="3341"/>
      <c r="I9" s="3341"/>
      <c r="J9" s="3341"/>
      <c r="K9" s="3341"/>
      <c r="L9" s="3341"/>
      <c r="M9" s="3341"/>
      <c r="N9" s="3341"/>
      <c r="O9" s="3341"/>
      <c r="P9" s="3342"/>
      <c r="Q9" s="3343"/>
    </row>
    <row r="10" spans="1:18" ht="36.75" customHeight="1">
      <c r="A10" s="3308"/>
      <c r="B10" s="2740" t="s">
        <v>1108</v>
      </c>
      <c r="C10" s="2497" t="s">
        <v>1109</v>
      </c>
      <c r="D10" s="2498">
        <v>1</v>
      </c>
      <c r="E10" s="2484" t="s">
        <v>1110</v>
      </c>
      <c r="F10" s="2484" t="s">
        <v>1111</v>
      </c>
      <c r="G10" s="2485" t="s">
        <v>188</v>
      </c>
      <c r="H10" s="2508">
        <v>0</v>
      </c>
      <c r="I10" s="2509">
        <v>0</v>
      </c>
      <c r="J10" s="2509">
        <v>0</v>
      </c>
      <c r="K10" s="2510">
        <v>0</v>
      </c>
      <c r="L10" s="2501">
        <f t="shared" ref="L10:L24" si="0">SUM(H10:K10)</f>
        <v>0</v>
      </c>
      <c r="M10" s="2519">
        <v>0</v>
      </c>
      <c r="N10" s="2510">
        <v>0</v>
      </c>
      <c r="O10" s="2501">
        <f t="shared" ref="O10:O23" si="1">SUM(L10:N10)</f>
        <v>0</v>
      </c>
      <c r="P10" s="3251" t="s">
        <v>1112</v>
      </c>
      <c r="Q10" s="3252"/>
    </row>
    <row r="11" spans="1:18" ht="51" customHeight="1">
      <c r="A11" s="3308"/>
      <c r="B11" s="2685" t="s">
        <v>1113</v>
      </c>
      <c r="C11" s="2483" t="s">
        <v>1114</v>
      </c>
      <c r="D11" s="81">
        <v>2</v>
      </c>
      <c r="E11" s="82" t="s">
        <v>1115</v>
      </c>
      <c r="F11" s="82" t="s">
        <v>1116</v>
      </c>
      <c r="G11" s="2486" t="s">
        <v>190</v>
      </c>
      <c r="H11" s="2511">
        <v>0</v>
      </c>
      <c r="I11" s="2512">
        <v>0</v>
      </c>
      <c r="J11" s="2512">
        <v>0</v>
      </c>
      <c r="K11" s="2513">
        <v>0</v>
      </c>
      <c r="L11" s="2502">
        <f>SUM(H11:K11)</f>
        <v>0</v>
      </c>
      <c r="M11" s="2511">
        <v>0</v>
      </c>
      <c r="N11" s="2513">
        <v>0</v>
      </c>
      <c r="O11" s="2502">
        <f t="shared" si="1"/>
        <v>0</v>
      </c>
      <c r="P11" s="3251" t="s">
        <v>1117</v>
      </c>
      <c r="Q11" s="3252"/>
      <c r="R11" s="2476"/>
    </row>
    <row r="12" spans="1:18">
      <c r="A12" s="3308"/>
      <c r="B12" s="2676" t="s">
        <v>1118</v>
      </c>
      <c r="C12" s="2482" t="s">
        <v>1109</v>
      </c>
      <c r="D12" s="79">
        <v>3</v>
      </c>
      <c r="E12" s="80" t="s">
        <v>1119</v>
      </c>
      <c r="F12" s="80" t="s">
        <v>1120</v>
      </c>
      <c r="G12" s="2486" t="s">
        <v>192</v>
      </c>
      <c r="H12" s="2511">
        <v>0</v>
      </c>
      <c r="I12" s="2512">
        <v>0</v>
      </c>
      <c r="J12" s="2512">
        <v>0</v>
      </c>
      <c r="K12" s="2513">
        <v>0</v>
      </c>
      <c r="L12" s="2502">
        <f t="shared" si="0"/>
        <v>0</v>
      </c>
      <c r="M12" s="2511">
        <v>0</v>
      </c>
      <c r="N12" s="2513">
        <v>0</v>
      </c>
      <c r="O12" s="2502">
        <f t="shared" si="1"/>
        <v>0</v>
      </c>
      <c r="P12" s="3216"/>
      <c r="Q12" s="3217"/>
    </row>
    <row r="13" spans="1:18" ht="36" customHeight="1">
      <c r="A13" s="3308"/>
      <c r="B13" s="2684" t="s">
        <v>1121</v>
      </c>
      <c r="C13" s="2500" t="s">
        <v>1109</v>
      </c>
      <c r="D13" s="2499">
        <v>4</v>
      </c>
      <c r="E13" s="2493" t="s">
        <v>1122</v>
      </c>
      <c r="F13" s="2493" t="s">
        <v>1111</v>
      </c>
      <c r="G13" s="2977"/>
      <c r="H13" s="2516">
        <v>0</v>
      </c>
      <c r="I13" s="2517">
        <v>0</v>
      </c>
      <c r="J13" s="2517">
        <v>0</v>
      </c>
      <c r="K13" s="2518">
        <v>0</v>
      </c>
      <c r="L13" s="2503">
        <f t="shared" si="0"/>
        <v>0</v>
      </c>
      <c r="M13" s="2978">
        <v>0</v>
      </c>
      <c r="N13" s="2518">
        <v>0</v>
      </c>
      <c r="O13" s="2503">
        <f t="shared" si="1"/>
        <v>0</v>
      </c>
      <c r="P13" s="3251" t="s">
        <v>1123</v>
      </c>
      <c r="Q13" s="3252"/>
    </row>
    <row r="14" spans="1:18">
      <c r="A14" s="3309"/>
      <c r="B14" s="2685" t="s">
        <v>1124</v>
      </c>
      <c r="C14" s="2976" t="s">
        <v>1114</v>
      </c>
      <c r="D14" s="81">
        <v>5</v>
      </c>
      <c r="E14" s="82" t="s">
        <v>1125</v>
      </c>
      <c r="F14" s="80" t="s">
        <v>1111</v>
      </c>
      <c r="G14" s="2487"/>
      <c r="H14" s="2511">
        <v>0</v>
      </c>
      <c r="I14" s="2512">
        <v>0</v>
      </c>
      <c r="J14" s="2512">
        <v>0</v>
      </c>
      <c r="K14" s="2513">
        <v>0</v>
      </c>
      <c r="L14" s="2502">
        <f t="shared" si="0"/>
        <v>0</v>
      </c>
      <c r="M14" s="2511">
        <v>0</v>
      </c>
      <c r="N14" s="2513">
        <v>0</v>
      </c>
      <c r="O14" s="2502">
        <f t="shared" si="1"/>
        <v>0</v>
      </c>
      <c r="P14" s="3346" t="s">
        <v>1126</v>
      </c>
      <c r="Q14" s="3347"/>
    </row>
    <row r="15" spans="1:18" ht="27.6" customHeight="1">
      <c r="A15" s="3308"/>
      <c r="B15" s="3350" t="s">
        <v>1127</v>
      </c>
      <c r="C15" s="2979" t="s">
        <v>1114</v>
      </c>
      <c r="D15" s="2980">
        <v>6</v>
      </c>
      <c r="E15" s="2565" t="s">
        <v>1128</v>
      </c>
      <c r="F15" s="2565"/>
      <c r="G15" s="2981"/>
      <c r="H15" s="2982">
        <v>0</v>
      </c>
      <c r="I15" s="2983">
        <v>0</v>
      </c>
      <c r="J15" s="2983">
        <v>0</v>
      </c>
      <c r="K15" s="2984">
        <v>0</v>
      </c>
      <c r="L15" s="2985">
        <f t="shared" si="0"/>
        <v>0</v>
      </c>
      <c r="M15" s="2986">
        <v>0</v>
      </c>
      <c r="N15" s="2984">
        <v>0</v>
      </c>
      <c r="O15" s="2985">
        <f t="shared" si="1"/>
        <v>0</v>
      </c>
      <c r="P15" s="3251" t="s">
        <v>1129</v>
      </c>
      <c r="Q15" s="3252"/>
    </row>
    <row r="16" spans="1:18" ht="23.1">
      <c r="A16" s="3308"/>
      <c r="B16" s="3350"/>
      <c r="C16" s="2483" t="s">
        <v>1114</v>
      </c>
      <c r="D16" s="81">
        <v>7</v>
      </c>
      <c r="E16" s="80" t="s">
        <v>1130</v>
      </c>
      <c r="F16" s="82" t="s">
        <v>1131</v>
      </c>
      <c r="G16" s="2486" t="s">
        <v>1132</v>
      </c>
      <c r="H16" s="2511">
        <v>0</v>
      </c>
      <c r="I16" s="2512">
        <v>0</v>
      </c>
      <c r="J16" s="2512">
        <v>0</v>
      </c>
      <c r="K16" s="2513">
        <v>0</v>
      </c>
      <c r="L16" s="2502">
        <f t="shared" si="0"/>
        <v>0</v>
      </c>
      <c r="M16" s="2511">
        <v>0</v>
      </c>
      <c r="N16" s="2513">
        <v>0</v>
      </c>
      <c r="O16" s="2502">
        <f t="shared" si="1"/>
        <v>0</v>
      </c>
      <c r="P16" s="3344"/>
      <c r="Q16" s="3345"/>
    </row>
    <row r="17" spans="1:17">
      <c r="A17" s="3308"/>
      <c r="B17" s="3350"/>
      <c r="C17" s="2483" t="s">
        <v>1114</v>
      </c>
      <c r="D17" s="81">
        <v>8</v>
      </c>
      <c r="E17" s="80" t="s">
        <v>1128</v>
      </c>
      <c r="F17" s="83"/>
      <c r="G17" s="2486"/>
      <c r="H17" s="2511">
        <v>0</v>
      </c>
      <c r="I17" s="2512">
        <v>0</v>
      </c>
      <c r="J17" s="2512">
        <v>0</v>
      </c>
      <c r="K17" s="2513">
        <v>0</v>
      </c>
      <c r="L17" s="2502">
        <f t="shared" si="0"/>
        <v>0</v>
      </c>
      <c r="M17" s="2511">
        <v>0</v>
      </c>
      <c r="N17" s="2513">
        <v>0</v>
      </c>
      <c r="O17" s="2502">
        <f t="shared" si="1"/>
        <v>0</v>
      </c>
      <c r="P17" s="3344"/>
      <c r="Q17" s="3345"/>
    </row>
    <row r="18" spans="1:17" ht="24.75" customHeight="1">
      <c r="A18" s="3308"/>
      <c r="B18" s="3350"/>
      <c r="C18" s="2483" t="s">
        <v>1114</v>
      </c>
      <c r="D18" s="81">
        <v>9</v>
      </c>
      <c r="E18" s="80" t="s">
        <v>1133</v>
      </c>
      <c r="F18" s="82" t="s">
        <v>1131</v>
      </c>
      <c r="G18" s="2486" t="s">
        <v>196</v>
      </c>
      <c r="H18" s="2511">
        <v>0</v>
      </c>
      <c r="I18" s="2512">
        <v>0</v>
      </c>
      <c r="J18" s="2512">
        <v>0</v>
      </c>
      <c r="K18" s="2513">
        <v>0</v>
      </c>
      <c r="L18" s="2502">
        <f>SUM(H18:K18)</f>
        <v>0</v>
      </c>
      <c r="M18" s="2520">
        <v>0</v>
      </c>
      <c r="N18" s="2513">
        <v>0</v>
      </c>
      <c r="O18" s="2502">
        <f t="shared" si="1"/>
        <v>0</v>
      </c>
      <c r="P18" s="3251" t="s">
        <v>1134</v>
      </c>
      <c r="Q18" s="3252"/>
    </row>
    <row r="19" spans="1:17">
      <c r="A19" s="3308"/>
      <c r="B19" s="3350"/>
      <c r="C19" s="2483" t="s">
        <v>1114</v>
      </c>
      <c r="D19" s="81">
        <v>10</v>
      </c>
      <c r="E19" s="80" t="s">
        <v>1135</v>
      </c>
      <c r="F19" s="82" t="s">
        <v>1136</v>
      </c>
      <c r="G19" s="2486" t="s">
        <v>1137</v>
      </c>
      <c r="H19" s="2511">
        <v>0</v>
      </c>
      <c r="I19" s="2512">
        <v>0</v>
      </c>
      <c r="J19" s="2512">
        <v>0</v>
      </c>
      <c r="K19" s="2513">
        <v>0</v>
      </c>
      <c r="L19" s="2502">
        <f>SUM(H19:K19)</f>
        <v>0</v>
      </c>
      <c r="M19" s="2511">
        <v>0</v>
      </c>
      <c r="N19" s="2513">
        <v>0</v>
      </c>
      <c r="O19" s="2502">
        <f t="shared" si="1"/>
        <v>0</v>
      </c>
      <c r="P19" s="3344"/>
      <c r="Q19" s="3345"/>
    </row>
    <row r="20" spans="1:17">
      <c r="A20" s="3308"/>
      <c r="B20" s="3351"/>
      <c r="C20" s="2483" t="s">
        <v>1114</v>
      </c>
      <c r="D20" s="81">
        <v>11</v>
      </c>
      <c r="E20" s="80" t="s">
        <v>1128</v>
      </c>
      <c r="F20" s="82"/>
      <c r="G20" s="2486"/>
      <c r="H20" s="2514">
        <v>0</v>
      </c>
      <c r="I20" s="2515">
        <v>0</v>
      </c>
      <c r="J20" s="2515">
        <v>0</v>
      </c>
      <c r="K20" s="2513">
        <v>0</v>
      </c>
      <c r="L20" s="2502">
        <f t="shared" si="0"/>
        <v>0</v>
      </c>
      <c r="M20" s="2511">
        <v>0</v>
      </c>
      <c r="N20" s="2513">
        <v>0</v>
      </c>
      <c r="O20" s="2502">
        <f t="shared" si="1"/>
        <v>0</v>
      </c>
      <c r="P20" s="3344"/>
      <c r="Q20" s="3345"/>
    </row>
    <row r="21" spans="1:17">
      <c r="A21" s="3308"/>
      <c r="B21" s="2685"/>
      <c r="C21" s="2483" t="s">
        <v>1109</v>
      </c>
      <c r="D21" s="81">
        <v>12</v>
      </c>
      <c r="E21" s="80" t="s">
        <v>1128</v>
      </c>
      <c r="F21" s="82"/>
      <c r="G21" s="2486"/>
      <c r="H21" s="2511">
        <v>0</v>
      </c>
      <c r="I21" s="2512">
        <v>0</v>
      </c>
      <c r="J21" s="2512">
        <v>0</v>
      </c>
      <c r="K21" s="2513">
        <v>0</v>
      </c>
      <c r="L21" s="2502">
        <f t="shared" si="0"/>
        <v>0</v>
      </c>
      <c r="M21" s="2511">
        <v>0</v>
      </c>
      <c r="N21" s="2513">
        <v>0</v>
      </c>
      <c r="O21" s="2502">
        <f t="shared" si="1"/>
        <v>0</v>
      </c>
      <c r="P21" s="3346"/>
      <c r="Q21" s="3347"/>
    </row>
    <row r="22" spans="1:17" ht="26.25" customHeight="1">
      <c r="A22" s="3308"/>
      <c r="B22" s="2685"/>
      <c r="C22" s="2483" t="s">
        <v>1109</v>
      </c>
      <c r="D22" s="81">
        <v>13</v>
      </c>
      <c r="E22" s="78" t="s">
        <v>205</v>
      </c>
      <c r="F22" s="62" t="s">
        <v>1111</v>
      </c>
      <c r="G22" s="2486" t="s">
        <v>204</v>
      </c>
      <c r="H22" s="2511">
        <v>0</v>
      </c>
      <c r="I22" s="2512">
        <v>0</v>
      </c>
      <c r="J22" s="2512">
        <v>0</v>
      </c>
      <c r="K22" s="2513">
        <v>0</v>
      </c>
      <c r="L22" s="2502">
        <f>SUM(H22:K22)</f>
        <v>0</v>
      </c>
      <c r="M22" s="2511">
        <v>0</v>
      </c>
      <c r="N22" s="2513">
        <v>0</v>
      </c>
      <c r="O22" s="2502">
        <f t="shared" si="1"/>
        <v>0</v>
      </c>
      <c r="P22" s="3251" t="s">
        <v>1138</v>
      </c>
      <c r="Q22" s="3311"/>
    </row>
    <row r="23" spans="1:17">
      <c r="A23" s="3308"/>
      <c r="B23" s="2685"/>
      <c r="C23" s="2483" t="s">
        <v>1109</v>
      </c>
      <c r="D23" s="81">
        <v>14</v>
      </c>
      <c r="E23" s="80" t="s">
        <v>1139</v>
      </c>
      <c r="F23" s="80" t="s">
        <v>1136</v>
      </c>
      <c r="G23" s="2486" t="s">
        <v>1140</v>
      </c>
      <c r="H23" s="2511">
        <v>0</v>
      </c>
      <c r="I23" s="2512">
        <v>0</v>
      </c>
      <c r="J23" s="2512">
        <v>0</v>
      </c>
      <c r="K23" s="2513">
        <v>0</v>
      </c>
      <c r="L23" s="2502">
        <f t="shared" si="0"/>
        <v>0</v>
      </c>
      <c r="M23" s="2520">
        <v>0</v>
      </c>
      <c r="N23" s="2513">
        <v>0</v>
      </c>
      <c r="O23" s="2502">
        <f t="shared" si="1"/>
        <v>0</v>
      </c>
      <c r="P23" s="3354"/>
      <c r="Q23" s="3355"/>
    </row>
    <row r="24" spans="1:17">
      <c r="A24" s="3308"/>
      <c r="B24" s="2685"/>
      <c r="C24" s="2483" t="s">
        <v>1114</v>
      </c>
      <c r="D24" s="81">
        <v>15</v>
      </c>
      <c r="E24" s="80" t="s">
        <v>1141</v>
      </c>
      <c r="F24" s="80" t="s">
        <v>1111</v>
      </c>
      <c r="G24" s="2487"/>
      <c r="H24" s="2511">
        <v>0</v>
      </c>
      <c r="I24" s="2512">
        <v>0</v>
      </c>
      <c r="J24" s="2512">
        <v>0</v>
      </c>
      <c r="K24" s="2513">
        <v>0</v>
      </c>
      <c r="L24" s="2502">
        <f t="shared" si="0"/>
        <v>0</v>
      </c>
      <c r="M24" s="2511">
        <v>0</v>
      </c>
      <c r="N24" s="2513">
        <v>0</v>
      </c>
      <c r="O24" s="2502">
        <f>SUM(L24:N24)</f>
        <v>0</v>
      </c>
      <c r="P24" s="3346"/>
      <c r="Q24" s="3347"/>
    </row>
    <row r="25" spans="1:17" ht="51.95" customHeight="1">
      <c r="A25" s="3308"/>
      <c r="B25" s="2685" t="s">
        <v>1142</v>
      </c>
      <c r="C25" s="2483" t="s">
        <v>1109</v>
      </c>
      <c r="D25" s="81">
        <v>16</v>
      </c>
      <c r="E25" s="80" t="s">
        <v>1143</v>
      </c>
      <c r="F25" s="80" t="s">
        <v>1111</v>
      </c>
      <c r="G25" s="2486" t="s">
        <v>198</v>
      </c>
      <c r="H25" s="2511">
        <v>0</v>
      </c>
      <c r="I25" s="2512">
        <v>0</v>
      </c>
      <c r="J25" s="2512">
        <v>0</v>
      </c>
      <c r="K25" s="2513">
        <v>0</v>
      </c>
      <c r="L25" s="2502">
        <f>SUM(H25:K25)</f>
        <v>0</v>
      </c>
      <c r="M25" s="2511">
        <v>0</v>
      </c>
      <c r="N25" s="2513">
        <v>0</v>
      </c>
      <c r="O25" s="2502">
        <f>SUM(L25:N25)</f>
        <v>0</v>
      </c>
      <c r="P25" s="3315" t="s">
        <v>1144</v>
      </c>
      <c r="Q25" s="3316"/>
    </row>
    <row r="26" spans="1:17" ht="51.95" customHeight="1" thickBot="1">
      <c r="A26" s="3308"/>
      <c r="B26" s="2683" t="s">
        <v>1145</v>
      </c>
      <c r="C26" s="2500" t="s">
        <v>1109</v>
      </c>
      <c r="D26" s="2499">
        <v>17</v>
      </c>
      <c r="E26" s="2493" t="s">
        <v>1146</v>
      </c>
      <c r="F26" s="2493" t="s">
        <v>1111</v>
      </c>
      <c r="G26" s="2494" t="s">
        <v>200</v>
      </c>
      <c r="H26" s="2516">
        <v>0</v>
      </c>
      <c r="I26" s="2517">
        <v>0</v>
      </c>
      <c r="J26" s="2517">
        <v>0</v>
      </c>
      <c r="K26" s="2518">
        <v>0</v>
      </c>
      <c r="L26" s="2503">
        <f>SUM(H26:K26)</f>
        <v>0</v>
      </c>
      <c r="M26" s="2516">
        <v>0</v>
      </c>
      <c r="N26" s="2518">
        <v>0</v>
      </c>
      <c r="O26" s="2503">
        <f>SUM(L26:N26)</f>
        <v>0</v>
      </c>
      <c r="P26" s="3319" t="s">
        <v>1147</v>
      </c>
      <c r="Q26" s="3320"/>
    </row>
    <row r="27" spans="1:17" ht="23.45" thickBot="1">
      <c r="A27" s="3310"/>
      <c r="B27" s="2534"/>
      <c r="C27" s="2525"/>
      <c r="D27" s="2526">
        <v>18</v>
      </c>
      <c r="E27" s="2466" t="s">
        <v>1148</v>
      </c>
      <c r="F27" s="2527"/>
      <c r="G27" s="2528" t="s">
        <v>1149</v>
      </c>
      <c r="H27" s="2504">
        <f>SUM(H10:H26)</f>
        <v>0</v>
      </c>
      <c r="I27" s="2505">
        <f>SUM(I10:I26)</f>
        <v>0</v>
      </c>
      <c r="J27" s="2505">
        <f>SUM(J10:J26)</f>
        <v>0</v>
      </c>
      <c r="K27" s="2506">
        <f>SUM(K10:K26)</f>
        <v>0</v>
      </c>
      <c r="L27" s="2507">
        <f>SUM(H27:K27)</f>
        <v>0</v>
      </c>
      <c r="M27" s="2504">
        <f>SUM(M10:M26)</f>
        <v>0</v>
      </c>
      <c r="N27" s="2506">
        <f>SUM(N10:N26)</f>
        <v>0</v>
      </c>
      <c r="O27" s="2507">
        <f>SUM(L27:N27)</f>
        <v>0</v>
      </c>
      <c r="P27" s="3363"/>
      <c r="Q27" s="3273"/>
    </row>
    <row r="28" spans="1:17" ht="12.75" customHeight="1" thickBot="1">
      <c r="A28" s="3364"/>
      <c r="B28" s="3365"/>
      <c r="C28" s="3365"/>
      <c r="D28" s="3365"/>
      <c r="E28" s="3365"/>
      <c r="F28" s="3365"/>
      <c r="G28" s="3365"/>
      <c r="H28" s="3365"/>
      <c r="I28" s="3365"/>
      <c r="J28" s="3365"/>
      <c r="K28" s="3365"/>
      <c r="L28" s="3365"/>
      <c r="M28" s="3365"/>
      <c r="N28" s="3365"/>
      <c r="O28" s="3365"/>
      <c r="P28" s="3365"/>
      <c r="Q28" s="3366"/>
    </row>
    <row r="29" spans="1:17" ht="12.95" thickBot="1">
      <c r="A29" s="3367" t="s">
        <v>1150</v>
      </c>
      <c r="B29" s="3370"/>
      <c r="C29" s="3370"/>
      <c r="D29" s="3371"/>
      <c r="E29" s="2522" t="s">
        <v>1150</v>
      </c>
      <c r="F29" s="3372"/>
      <c r="G29" s="3373"/>
      <c r="H29" s="3373"/>
      <c r="I29" s="3373"/>
      <c r="J29" s="3373"/>
      <c r="K29" s="3373"/>
      <c r="L29" s="3373"/>
      <c r="M29" s="3373"/>
      <c r="N29" s="3373"/>
      <c r="O29" s="3373"/>
      <c r="P29" s="3374"/>
      <c r="Q29" s="3375"/>
    </row>
    <row r="30" spans="1:17" ht="24" customHeight="1">
      <c r="A30" s="3368"/>
      <c r="B30" s="3376" t="s">
        <v>1151</v>
      </c>
      <c r="C30" s="2498" t="s">
        <v>1109</v>
      </c>
      <c r="D30" s="2498">
        <v>19</v>
      </c>
      <c r="E30" s="2523" t="s">
        <v>1152</v>
      </c>
      <c r="F30" s="2524" t="s">
        <v>1131</v>
      </c>
      <c r="G30" s="2485" t="s">
        <v>388</v>
      </c>
      <c r="H30" s="2508">
        <v>0</v>
      </c>
      <c r="I30" s="2509">
        <v>0</v>
      </c>
      <c r="J30" s="2509">
        <v>0</v>
      </c>
      <c r="K30" s="2510">
        <v>0</v>
      </c>
      <c r="L30" s="2501">
        <f t="shared" ref="L30:L35" si="2">SUM(H30:K30)</f>
        <v>0</v>
      </c>
      <c r="M30" s="2537">
        <v>0</v>
      </c>
      <c r="N30" s="2510">
        <v>0</v>
      </c>
      <c r="O30" s="2501">
        <f t="shared" ref="O30:O35" si="3">SUM(L30:N30)</f>
        <v>0</v>
      </c>
      <c r="P30" s="3305" t="s">
        <v>1153</v>
      </c>
      <c r="Q30" s="3306"/>
    </row>
    <row r="31" spans="1:17">
      <c r="A31" s="3368"/>
      <c r="B31" s="3350"/>
      <c r="C31" s="84" t="s">
        <v>1109</v>
      </c>
      <c r="D31" s="79">
        <v>20</v>
      </c>
      <c r="E31" s="80" t="s">
        <v>1154</v>
      </c>
      <c r="F31" s="80" t="s">
        <v>1111</v>
      </c>
      <c r="G31" s="2486" t="s">
        <v>390</v>
      </c>
      <c r="H31" s="2511">
        <v>0</v>
      </c>
      <c r="I31" s="2512">
        <v>0</v>
      </c>
      <c r="J31" s="2512">
        <v>0</v>
      </c>
      <c r="K31" s="2513">
        <v>0</v>
      </c>
      <c r="L31" s="2502">
        <f t="shared" si="2"/>
        <v>0</v>
      </c>
      <c r="M31" s="2538">
        <v>0</v>
      </c>
      <c r="N31" s="2513">
        <v>0</v>
      </c>
      <c r="O31" s="2502">
        <f t="shared" si="3"/>
        <v>0</v>
      </c>
      <c r="P31" s="3346"/>
      <c r="Q31" s="3347"/>
    </row>
    <row r="32" spans="1:17">
      <c r="A32" s="3368"/>
      <c r="B32" s="3350"/>
      <c r="C32" s="84" t="s">
        <v>1109</v>
      </c>
      <c r="D32" s="79">
        <v>21</v>
      </c>
      <c r="E32" s="80" t="s">
        <v>1128</v>
      </c>
      <c r="F32" s="82"/>
      <c r="G32" s="2486"/>
      <c r="H32" s="2511">
        <v>0</v>
      </c>
      <c r="I32" s="2512">
        <v>0</v>
      </c>
      <c r="J32" s="2512">
        <v>0</v>
      </c>
      <c r="K32" s="2513">
        <v>0</v>
      </c>
      <c r="L32" s="2502">
        <f t="shared" si="2"/>
        <v>0</v>
      </c>
      <c r="M32" s="2538">
        <v>0</v>
      </c>
      <c r="N32" s="2513">
        <v>0</v>
      </c>
      <c r="O32" s="2502">
        <f t="shared" si="3"/>
        <v>0</v>
      </c>
      <c r="P32" s="3346"/>
      <c r="Q32" s="3347"/>
    </row>
    <row r="33" spans="1:28">
      <c r="A33" s="3368"/>
      <c r="B33" s="2685" t="s">
        <v>1155</v>
      </c>
      <c r="C33" s="84" t="s">
        <v>1109</v>
      </c>
      <c r="D33" s="79">
        <v>22</v>
      </c>
      <c r="E33" s="82" t="s">
        <v>1156</v>
      </c>
      <c r="F33" s="82" t="s">
        <v>1111</v>
      </c>
      <c r="G33" s="2487"/>
      <c r="H33" s="2511">
        <v>0</v>
      </c>
      <c r="I33" s="2512">
        <v>0</v>
      </c>
      <c r="J33" s="2512">
        <v>0</v>
      </c>
      <c r="K33" s="2513">
        <v>0</v>
      </c>
      <c r="L33" s="2502">
        <f t="shared" si="2"/>
        <v>0</v>
      </c>
      <c r="M33" s="2538">
        <v>0</v>
      </c>
      <c r="N33" s="2513">
        <v>0</v>
      </c>
      <c r="O33" s="2502">
        <f t="shared" si="3"/>
        <v>0</v>
      </c>
      <c r="P33" s="3346"/>
      <c r="Q33" s="3347"/>
    </row>
    <row r="34" spans="1:28" ht="23.45" thickBot="1">
      <c r="A34" s="3368"/>
      <c r="B34" s="2684" t="s">
        <v>1155</v>
      </c>
      <c r="C34" s="2529" t="s">
        <v>1109</v>
      </c>
      <c r="D34" s="2530">
        <v>23</v>
      </c>
      <c r="E34" s="2531" t="s">
        <v>1157</v>
      </c>
      <c r="F34" s="2532" t="s">
        <v>1131</v>
      </c>
      <c r="G34" s="2494" t="s">
        <v>1158</v>
      </c>
      <c r="H34" s="2516">
        <v>0</v>
      </c>
      <c r="I34" s="2517">
        <v>0</v>
      </c>
      <c r="J34" s="2517">
        <v>0</v>
      </c>
      <c r="K34" s="2518">
        <v>0</v>
      </c>
      <c r="L34" s="2503">
        <f t="shared" si="2"/>
        <v>0</v>
      </c>
      <c r="M34" s="2539">
        <v>0</v>
      </c>
      <c r="N34" s="2518">
        <v>0</v>
      </c>
      <c r="O34" s="2503">
        <f t="shared" si="3"/>
        <v>0</v>
      </c>
      <c r="P34" s="3356" t="s">
        <v>1159</v>
      </c>
      <c r="Q34" s="3357"/>
    </row>
    <row r="35" spans="1:28" ht="12.95" thickBot="1">
      <c r="A35" s="3369"/>
      <c r="B35" s="2534"/>
      <c r="C35" s="2535"/>
      <c r="D35" s="2536">
        <v>24</v>
      </c>
      <c r="E35" s="2466" t="s">
        <v>1160</v>
      </c>
      <c r="F35" s="2466"/>
      <c r="G35" s="2533"/>
      <c r="H35" s="2504">
        <f>SUM(H30:H34)</f>
        <v>0</v>
      </c>
      <c r="I35" s="2505">
        <f>SUM(I30:I34)</f>
        <v>0</v>
      </c>
      <c r="J35" s="2505">
        <f>SUM(J30:J34)</f>
        <v>0</v>
      </c>
      <c r="K35" s="2506">
        <f>SUM(K30:K34)</f>
        <v>0</v>
      </c>
      <c r="L35" s="2507">
        <f t="shared" si="2"/>
        <v>0</v>
      </c>
      <c r="M35" s="2540">
        <f>SUM(M30:M34)</f>
        <v>0</v>
      </c>
      <c r="N35" s="2506">
        <f>SUM(N30:N34)</f>
        <v>0</v>
      </c>
      <c r="O35" s="2507">
        <f t="shared" si="3"/>
        <v>0</v>
      </c>
      <c r="P35" s="3358"/>
      <c r="Q35" s="3359"/>
    </row>
    <row r="36" spans="1:28" ht="12.75" customHeight="1" thickBot="1">
      <c r="A36" s="3360"/>
      <c r="B36" s="3361"/>
      <c r="C36" s="3361"/>
      <c r="D36" s="3361"/>
      <c r="E36" s="3361"/>
      <c r="F36" s="3361"/>
      <c r="G36" s="3361"/>
      <c r="H36" s="3361"/>
      <c r="I36" s="3361"/>
      <c r="J36" s="3361"/>
      <c r="K36" s="3361"/>
      <c r="L36" s="3361"/>
      <c r="M36" s="3361"/>
      <c r="N36" s="3361"/>
      <c r="O36" s="3361"/>
      <c r="P36" s="3361"/>
      <c r="Q36" s="3362"/>
    </row>
    <row r="37" spans="1:28" s="85" customFormat="1">
      <c r="A37" s="3255" t="s">
        <v>1161</v>
      </c>
      <c r="B37" s="3292"/>
      <c r="C37" s="3293"/>
      <c r="D37" s="3294"/>
      <c r="E37" s="2491" t="s">
        <v>1161</v>
      </c>
      <c r="F37" s="3295"/>
      <c r="G37" s="3296"/>
      <c r="H37" s="3296"/>
      <c r="I37" s="3296"/>
      <c r="J37" s="3296"/>
      <c r="K37" s="3296"/>
      <c r="L37" s="3296"/>
      <c r="M37" s="3296"/>
      <c r="N37" s="3296"/>
      <c r="O37" s="3296"/>
      <c r="P37" s="3296"/>
      <c r="Q37" s="3297"/>
    </row>
    <row r="38" spans="1:28" s="85" customFormat="1" ht="12.95" thickBot="1">
      <c r="A38" s="3256"/>
      <c r="B38" s="3298"/>
      <c r="C38" s="3299"/>
      <c r="D38" s="3300"/>
      <c r="E38" s="2492" t="s">
        <v>1107</v>
      </c>
      <c r="F38" s="3301"/>
      <c r="G38" s="3302"/>
      <c r="H38" s="3303"/>
      <c r="I38" s="3303"/>
      <c r="J38" s="3303"/>
      <c r="K38" s="3303"/>
      <c r="L38" s="3303"/>
      <c r="M38" s="3302"/>
      <c r="N38" s="3302"/>
      <c r="O38" s="3303"/>
      <c r="P38" s="3302"/>
      <c r="Q38" s="3304"/>
    </row>
    <row r="39" spans="1:28" s="85" customFormat="1" ht="96.95" customHeight="1">
      <c r="A39" s="3256"/>
      <c r="B39" s="2676" t="s">
        <v>1162</v>
      </c>
      <c r="C39" s="79" t="s">
        <v>1109</v>
      </c>
      <c r="D39" s="79">
        <v>25</v>
      </c>
      <c r="E39" s="2474" t="s">
        <v>1163</v>
      </c>
      <c r="F39" s="87" t="s">
        <v>1111</v>
      </c>
      <c r="G39" s="2480" t="s">
        <v>1164</v>
      </c>
      <c r="H39" s="2573">
        <v>0</v>
      </c>
      <c r="I39" s="2574">
        <v>0</v>
      </c>
      <c r="J39" s="2574">
        <v>0</v>
      </c>
      <c r="K39" s="2584">
        <v>0</v>
      </c>
      <c r="L39" s="2570">
        <f t="shared" ref="L39:L45" si="4">SUM(H39:K39)</f>
        <v>0</v>
      </c>
      <c r="M39" s="2582">
        <v>0</v>
      </c>
      <c r="N39" s="2578">
        <v>0</v>
      </c>
      <c r="O39" s="2570">
        <f t="shared" ref="O39:O54" si="5">SUM(L39:N39)</f>
        <v>0</v>
      </c>
      <c r="P39" s="3267" t="s">
        <v>1165</v>
      </c>
      <c r="Q39" s="3268"/>
    </row>
    <row r="40" spans="1:28" s="85" customFormat="1" ht="44.25" customHeight="1">
      <c r="A40" s="3256"/>
      <c r="B40" s="2676" t="s">
        <v>1166</v>
      </c>
      <c r="C40" s="79" t="s">
        <v>1109</v>
      </c>
      <c r="D40" s="79">
        <v>26</v>
      </c>
      <c r="E40" s="86" t="s">
        <v>1167</v>
      </c>
      <c r="F40" s="87" t="s">
        <v>1111</v>
      </c>
      <c r="G40" s="2480" t="s">
        <v>1168</v>
      </c>
      <c r="H40" s="2576">
        <v>0</v>
      </c>
      <c r="I40" s="2577">
        <v>0</v>
      </c>
      <c r="J40" s="2577">
        <v>0</v>
      </c>
      <c r="K40" s="2585">
        <v>0</v>
      </c>
      <c r="L40" s="2571">
        <f t="shared" si="4"/>
        <v>0</v>
      </c>
      <c r="M40" s="2582">
        <v>0</v>
      </c>
      <c r="N40" s="2578">
        <v>0</v>
      </c>
      <c r="O40" s="2571">
        <f t="shared" si="5"/>
        <v>0</v>
      </c>
      <c r="P40" s="3267" t="s">
        <v>1169</v>
      </c>
      <c r="Q40" s="3268"/>
      <c r="R40" s="3352"/>
      <c r="S40" s="3352"/>
      <c r="T40" s="3352"/>
    </row>
    <row r="41" spans="1:28" s="85" customFormat="1">
      <c r="A41" s="3256"/>
      <c r="B41" s="2676" t="s">
        <v>1170</v>
      </c>
      <c r="C41" s="79" t="s">
        <v>1109</v>
      </c>
      <c r="D41" s="79">
        <v>27</v>
      </c>
      <c r="E41" s="88" t="s">
        <v>1171</v>
      </c>
      <c r="F41" s="87" t="s">
        <v>1111</v>
      </c>
      <c r="G41" s="2480"/>
      <c r="H41" s="2576">
        <v>0</v>
      </c>
      <c r="I41" s="2577">
        <v>0</v>
      </c>
      <c r="J41" s="2577">
        <v>0</v>
      </c>
      <c r="K41" s="2585">
        <v>0</v>
      </c>
      <c r="L41" s="2571">
        <f t="shared" si="4"/>
        <v>0</v>
      </c>
      <c r="M41" s="2582">
        <v>0</v>
      </c>
      <c r="N41" s="2578">
        <v>0</v>
      </c>
      <c r="O41" s="2571">
        <f t="shared" si="5"/>
        <v>0</v>
      </c>
      <c r="P41" s="3285"/>
      <c r="Q41" s="3286"/>
    </row>
    <row r="42" spans="1:28" s="85" customFormat="1" ht="25.5" customHeight="1">
      <c r="A42" s="3256"/>
      <c r="B42" s="2676" t="s">
        <v>1172</v>
      </c>
      <c r="C42" s="79" t="s">
        <v>1109</v>
      </c>
      <c r="D42" s="79">
        <v>28</v>
      </c>
      <c r="E42" s="88" t="s">
        <v>1173</v>
      </c>
      <c r="F42" s="87" t="s">
        <v>1111</v>
      </c>
      <c r="G42" s="2480"/>
      <c r="H42" s="2576">
        <v>0</v>
      </c>
      <c r="I42" s="2577">
        <v>0</v>
      </c>
      <c r="J42" s="2577">
        <v>0</v>
      </c>
      <c r="K42" s="2585">
        <v>0</v>
      </c>
      <c r="L42" s="2571">
        <f t="shared" si="4"/>
        <v>0</v>
      </c>
      <c r="M42" s="2582">
        <v>0</v>
      </c>
      <c r="N42" s="2578">
        <v>0</v>
      </c>
      <c r="O42" s="2571">
        <f t="shared" si="5"/>
        <v>0</v>
      </c>
      <c r="P42" s="3267" t="s">
        <v>1174</v>
      </c>
      <c r="Q42" s="3268"/>
      <c r="W42" s="89"/>
      <c r="X42" s="89"/>
      <c r="Y42" s="89"/>
      <c r="Z42" s="89"/>
      <c r="AA42" s="89"/>
      <c r="AB42" s="89"/>
    </row>
    <row r="43" spans="1:28" s="85" customFormat="1" ht="39" customHeight="1">
      <c r="A43" s="3256"/>
      <c r="B43" s="2676" t="s">
        <v>1175</v>
      </c>
      <c r="C43" s="79" t="s">
        <v>1176</v>
      </c>
      <c r="D43" s="79">
        <v>29</v>
      </c>
      <c r="E43" s="90" t="s">
        <v>1177</v>
      </c>
      <c r="F43" s="87" t="s">
        <v>1111</v>
      </c>
      <c r="G43" s="2480" t="s">
        <v>365</v>
      </c>
      <c r="H43" s="2576">
        <v>0</v>
      </c>
      <c r="I43" s="2577">
        <v>0</v>
      </c>
      <c r="J43" s="2577">
        <v>0</v>
      </c>
      <c r="K43" s="2585">
        <v>0</v>
      </c>
      <c r="L43" s="2571">
        <f t="shared" si="4"/>
        <v>0</v>
      </c>
      <c r="M43" s="2582">
        <v>0</v>
      </c>
      <c r="N43" s="2578">
        <v>0</v>
      </c>
      <c r="O43" s="2571">
        <f t="shared" si="5"/>
        <v>0</v>
      </c>
      <c r="P43" s="3267" t="s">
        <v>1178</v>
      </c>
      <c r="Q43" s="3268"/>
    </row>
    <row r="44" spans="1:28" s="85" customFormat="1">
      <c r="A44" s="3256"/>
      <c r="B44" s="2676" t="s">
        <v>1179</v>
      </c>
      <c r="C44" s="79" t="s">
        <v>1109</v>
      </c>
      <c r="D44" s="79">
        <v>30</v>
      </c>
      <c r="E44" s="90" t="s">
        <v>1180</v>
      </c>
      <c r="F44" s="87" t="s">
        <v>1111</v>
      </c>
      <c r="G44" s="2544"/>
      <c r="H44" s="2576">
        <v>0</v>
      </c>
      <c r="I44" s="2577">
        <v>0</v>
      </c>
      <c r="J44" s="2577">
        <v>0</v>
      </c>
      <c r="K44" s="2585">
        <v>0</v>
      </c>
      <c r="L44" s="2571">
        <f t="shared" si="4"/>
        <v>0</v>
      </c>
      <c r="M44" s="2582">
        <v>0</v>
      </c>
      <c r="N44" s="2578">
        <v>0</v>
      </c>
      <c r="O44" s="2571">
        <f t="shared" si="5"/>
        <v>0</v>
      </c>
      <c r="P44" s="3285"/>
      <c r="Q44" s="3286"/>
    </row>
    <row r="45" spans="1:28" s="85" customFormat="1" ht="81" customHeight="1">
      <c r="A45" s="3256"/>
      <c r="B45" s="2676" t="s">
        <v>1181</v>
      </c>
      <c r="C45" s="79" t="s">
        <v>1109</v>
      </c>
      <c r="D45" s="79">
        <v>31</v>
      </c>
      <c r="E45" s="90" t="s">
        <v>1182</v>
      </c>
      <c r="F45" s="87" t="s">
        <v>1111</v>
      </c>
      <c r="G45" s="2544"/>
      <c r="H45" s="2576">
        <v>0</v>
      </c>
      <c r="I45" s="2577">
        <v>0</v>
      </c>
      <c r="J45" s="2577">
        <v>0</v>
      </c>
      <c r="K45" s="2585">
        <v>0</v>
      </c>
      <c r="L45" s="2571">
        <f t="shared" si="4"/>
        <v>0</v>
      </c>
      <c r="M45" s="2582">
        <v>0</v>
      </c>
      <c r="N45" s="2578">
        <v>0</v>
      </c>
      <c r="O45" s="2571">
        <f t="shared" si="5"/>
        <v>0</v>
      </c>
      <c r="P45" s="3267" t="s">
        <v>1183</v>
      </c>
      <c r="Q45" s="3268"/>
    </row>
    <row r="46" spans="1:28" s="85" customFormat="1" ht="54.95" customHeight="1">
      <c r="A46" s="3256"/>
      <c r="B46" s="2682" t="s">
        <v>1184</v>
      </c>
      <c r="C46" s="79" t="s">
        <v>1109</v>
      </c>
      <c r="D46" s="79">
        <v>32</v>
      </c>
      <c r="E46" s="90" t="s">
        <v>1185</v>
      </c>
      <c r="F46" s="87" t="s">
        <v>1111</v>
      </c>
      <c r="G46" s="2545" t="s">
        <v>243</v>
      </c>
      <c r="H46" s="2576">
        <v>0</v>
      </c>
      <c r="I46" s="2577">
        <v>0</v>
      </c>
      <c r="J46" s="2577">
        <v>0</v>
      </c>
      <c r="K46" s="2585">
        <v>0</v>
      </c>
      <c r="L46" s="2571">
        <f t="shared" ref="L46" si="6">SUM(H46:K46)</f>
        <v>0</v>
      </c>
      <c r="M46" s="2582">
        <v>0</v>
      </c>
      <c r="N46" s="2578">
        <v>0</v>
      </c>
      <c r="O46" s="2571">
        <f t="shared" ref="O46" si="7">SUM(L46:N46)</f>
        <v>0</v>
      </c>
      <c r="P46" s="3315" t="s">
        <v>1144</v>
      </c>
      <c r="Q46" s="3316"/>
    </row>
    <row r="47" spans="1:28" s="85" customFormat="1" ht="42" customHeight="1" thickBot="1">
      <c r="A47" s="3256"/>
      <c r="B47" s="2683" t="s">
        <v>1145</v>
      </c>
      <c r="C47" s="2469" t="s">
        <v>1109</v>
      </c>
      <c r="D47" s="2469">
        <v>33</v>
      </c>
      <c r="E47" s="2479" t="s">
        <v>1186</v>
      </c>
      <c r="F47" s="2470" t="s">
        <v>1111</v>
      </c>
      <c r="G47" s="2546" t="s">
        <v>245</v>
      </c>
      <c r="H47" s="2590">
        <v>0</v>
      </c>
      <c r="I47" s="2591">
        <v>0</v>
      </c>
      <c r="J47" s="2591">
        <v>0</v>
      </c>
      <c r="K47" s="2592">
        <v>0</v>
      </c>
      <c r="L47" s="2594">
        <f t="shared" ref="L47" si="8">SUM(H47:K47)</f>
        <v>0</v>
      </c>
      <c r="M47" s="2595">
        <v>0</v>
      </c>
      <c r="N47" s="2596">
        <v>0</v>
      </c>
      <c r="O47" s="2594">
        <f t="shared" ref="O47" si="9">SUM(L47:N47)</f>
        <v>0</v>
      </c>
      <c r="P47" s="3317" t="s">
        <v>1187</v>
      </c>
      <c r="Q47" s="3318"/>
    </row>
    <row r="48" spans="1:28" s="85" customFormat="1" ht="15" thickBot="1">
      <c r="A48" s="3256"/>
      <c r="B48" s="3312"/>
      <c r="C48" s="3312"/>
      <c r="D48" s="3313"/>
      <c r="E48" s="2541" t="s">
        <v>1188</v>
      </c>
      <c r="F48" s="3314"/>
      <c r="G48" s="3437"/>
      <c r="H48" s="3438"/>
      <c r="I48" s="3438"/>
      <c r="J48" s="3438"/>
      <c r="K48" s="3438"/>
      <c r="L48" s="3438"/>
      <c r="M48" s="3438"/>
      <c r="N48" s="3438"/>
      <c r="O48" s="3438"/>
      <c r="P48" s="3437"/>
      <c r="Q48" s="2542"/>
    </row>
    <row r="49" spans="1:17" s="85" customFormat="1" ht="25.5" customHeight="1">
      <c r="A49" s="3256"/>
      <c r="B49" s="2680" t="s">
        <v>1189</v>
      </c>
      <c r="C49" s="79" t="s">
        <v>1176</v>
      </c>
      <c r="D49" s="79">
        <v>34</v>
      </c>
      <c r="E49" s="87" t="s">
        <v>328</v>
      </c>
      <c r="F49" s="87" t="s">
        <v>1111</v>
      </c>
      <c r="G49" s="2480" t="s">
        <v>327</v>
      </c>
      <c r="H49" s="2573">
        <v>0</v>
      </c>
      <c r="I49" s="2574">
        <v>0</v>
      </c>
      <c r="J49" s="2574">
        <v>0</v>
      </c>
      <c r="K49" s="2575">
        <v>0</v>
      </c>
      <c r="L49" s="2570">
        <f t="shared" ref="L49:L54" si="10">SUM(H49:K49)</f>
        <v>0</v>
      </c>
      <c r="M49" s="2602">
        <v>0</v>
      </c>
      <c r="N49" s="2584">
        <v>0</v>
      </c>
      <c r="O49" s="2570">
        <f t="shared" ref="O49" si="11">SUM(L49:N49)</f>
        <v>0</v>
      </c>
      <c r="P49" s="3285" t="s">
        <v>1190</v>
      </c>
      <c r="Q49" s="3286"/>
    </row>
    <row r="50" spans="1:17" s="85" customFormat="1">
      <c r="A50" s="3256"/>
      <c r="B50" s="2680" t="s">
        <v>1191</v>
      </c>
      <c r="C50" s="79" t="s">
        <v>1176</v>
      </c>
      <c r="D50" s="79">
        <v>35</v>
      </c>
      <c r="E50" s="88" t="s">
        <v>1192</v>
      </c>
      <c r="F50" s="87" t="s">
        <v>1111</v>
      </c>
      <c r="G50" s="2480" t="s">
        <v>1193</v>
      </c>
      <c r="H50" s="2576">
        <v>0</v>
      </c>
      <c r="I50" s="2577">
        <v>0</v>
      </c>
      <c r="J50" s="2577">
        <v>0</v>
      </c>
      <c r="K50" s="2578">
        <v>0</v>
      </c>
      <c r="L50" s="2571">
        <f t="shared" si="10"/>
        <v>0</v>
      </c>
      <c r="M50" s="2582">
        <v>0</v>
      </c>
      <c r="N50" s="2585">
        <v>0</v>
      </c>
      <c r="O50" s="2571">
        <f t="shared" si="5"/>
        <v>0</v>
      </c>
      <c r="P50" s="3285" t="s">
        <v>1190</v>
      </c>
      <c r="Q50" s="3286"/>
    </row>
    <row r="51" spans="1:17" s="85" customFormat="1">
      <c r="A51" s="3256"/>
      <c r="B51" s="2680" t="s">
        <v>1194</v>
      </c>
      <c r="C51" s="79" t="s">
        <v>1176</v>
      </c>
      <c r="D51" s="79">
        <v>36</v>
      </c>
      <c r="E51" s="88" t="s">
        <v>1195</v>
      </c>
      <c r="F51" s="87" t="s">
        <v>1111</v>
      </c>
      <c r="G51" s="2480" t="s">
        <v>333</v>
      </c>
      <c r="H51" s="2576">
        <v>0</v>
      </c>
      <c r="I51" s="2577">
        <v>0</v>
      </c>
      <c r="J51" s="2577">
        <v>0</v>
      </c>
      <c r="K51" s="2578">
        <v>0</v>
      </c>
      <c r="L51" s="2571">
        <f t="shared" si="10"/>
        <v>0</v>
      </c>
      <c r="M51" s="2582">
        <v>0</v>
      </c>
      <c r="N51" s="2585">
        <v>0</v>
      </c>
      <c r="O51" s="2571">
        <f t="shared" si="5"/>
        <v>0</v>
      </c>
      <c r="P51" s="3285" t="s">
        <v>1190</v>
      </c>
      <c r="Q51" s="3286"/>
    </row>
    <row r="52" spans="1:17" s="85" customFormat="1" ht="24" customHeight="1">
      <c r="A52" s="3256"/>
      <c r="B52" s="2680"/>
      <c r="C52" s="79" t="s">
        <v>1176</v>
      </c>
      <c r="D52" s="79">
        <v>37</v>
      </c>
      <c r="E52" s="88" t="s">
        <v>1196</v>
      </c>
      <c r="F52" s="87" t="s">
        <v>1111</v>
      </c>
      <c r="G52" s="2480" t="s">
        <v>1197</v>
      </c>
      <c r="H52" s="2586">
        <v>0</v>
      </c>
      <c r="I52" s="2587">
        <v>0</v>
      </c>
      <c r="J52" s="2587">
        <v>0</v>
      </c>
      <c r="K52" s="2606">
        <v>0</v>
      </c>
      <c r="L52" s="2589">
        <f t="shared" si="10"/>
        <v>0</v>
      </c>
      <c r="M52" s="2607">
        <v>0</v>
      </c>
      <c r="N52" s="2588">
        <v>0</v>
      </c>
      <c r="O52" s="2589">
        <f t="shared" si="5"/>
        <v>0</v>
      </c>
      <c r="P52" s="3267" t="s">
        <v>1190</v>
      </c>
      <c r="Q52" s="3269"/>
    </row>
    <row r="53" spans="1:17" s="85" customFormat="1" ht="12.95" thickBot="1">
      <c r="A53" s="3256"/>
      <c r="B53" s="2681" t="s">
        <v>1198</v>
      </c>
      <c r="C53" s="2530" t="s">
        <v>1176</v>
      </c>
      <c r="D53" s="2530">
        <v>38</v>
      </c>
      <c r="E53" s="2543" t="s">
        <v>1199</v>
      </c>
      <c r="F53" s="99" t="s">
        <v>1111</v>
      </c>
      <c r="G53" s="2547" t="s">
        <v>329</v>
      </c>
      <c r="H53" s="2590">
        <v>0</v>
      </c>
      <c r="I53" s="2591">
        <v>0</v>
      </c>
      <c r="J53" s="2591">
        <v>0</v>
      </c>
      <c r="K53" s="2596">
        <v>0</v>
      </c>
      <c r="L53" s="2593">
        <f t="shared" si="10"/>
        <v>0</v>
      </c>
      <c r="M53" s="2595">
        <v>0</v>
      </c>
      <c r="N53" s="2592">
        <v>0</v>
      </c>
      <c r="O53" s="2572">
        <f t="shared" si="5"/>
        <v>0</v>
      </c>
      <c r="P53" s="3270" t="s">
        <v>1190</v>
      </c>
      <c r="Q53" s="3271"/>
    </row>
    <row r="54" spans="1:17" s="85" customFormat="1" ht="12.95" thickBot="1">
      <c r="A54" s="3291"/>
      <c r="B54" s="2548"/>
      <c r="C54" s="2549"/>
      <c r="D54" s="2536">
        <v>39</v>
      </c>
      <c r="E54" s="2550" t="s">
        <v>1200</v>
      </c>
      <c r="F54" s="2550"/>
      <c r="G54" s="2551"/>
      <c r="H54" s="2552">
        <f>SUM(H39:H53)</f>
        <v>0</v>
      </c>
      <c r="I54" s="2553">
        <f>SUM(I39:I53)</f>
        <v>0</v>
      </c>
      <c r="J54" s="2553">
        <f>SUM(J39:J53)</f>
        <v>0</v>
      </c>
      <c r="K54" s="2603">
        <f>SUM(K39:K53)</f>
        <v>0</v>
      </c>
      <c r="L54" s="2605">
        <f t="shared" si="10"/>
        <v>0</v>
      </c>
      <c r="M54" s="2604">
        <f>SUM(M39:M53)</f>
        <v>0</v>
      </c>
      <c r="N54" s="2554">
        <f>SUM(N39:N53)</f>
        <v>0</v>
      </c>
      <c r="O54" s="2605">
        <f t="shared" si="5"/>
        <v>0</v>
      </c>
      <c r="P54" s="3272"/>
      <c r="Q54" s="3273"/>
    </row>
    <row r="55" spans="1:17" ht="12.75" customHeight="1" thickBot="1">
      <c r="A55" s="3274"/>
      <c r="B55" s="3275"/>
      <c r="C55" s="3275"/>
      <c r="D55" s="3275"/>
      <c r="E55" s="3275"/>
      <c r="F55" s="3275"/>
      <c r="G55" s="3275"/>
      <c r="H55" s="3275"/>
      <c r="I55" s="3275"/>
      <c r="J55" s="3275"/>
      <c r="K55" s="3275"/>
      <c r="L55" s="3275"/>
      <c r="M55" s="3275"/>
      <c r="N55" s="3275"/>
      <c r="O55" s="3275"/>
      <c r="P55" s="3275"/>
      <c r="Q55" s="3276"/>
    </row>
    <row r="56" spans="1:17" ht="12.95" thickBot="1">
      <c r="A56" s="3277" t="s">
        <v>1201</v>
      </c>
      <c r="B56" s="3278"/>
      <c r="C56" s="3279"/>
      <c r="D56" s="3280"/>
      <c r="E56" s="2488" t="s">
        <v>1202</v>
      </c>
      <c r="F56" s="3281"/>
      <c r="G56" s="3282"/>
      <c r="H56" s="3283"/>
      <c r="I56" s="3283"/>
      <c r="J56" s="3283"/>
      <c r="K56" s="3283"/>
      <c r="L56" s="3283"/>
      <c r="M56" s="3282"/>
      <c r="N56" s="3282"/>
      <c r="O56" s="3283"/>
      <c r="P56" s="3282"/>
      <c r="Q56" s="3284"/>
    </row>
    <row r="57" spans="1:17" ht="29.25" customHeight="1">
      <c r="A57" s="3199"/>
      <c r="B57" s="2678"/>
      <c r="C57" s="79" t="s">
        <v>1109</v>
      </c>
      <c r="D57" s="79">
        <v>40</v>
      </c>
      <c r="E57" s="87" t="s">
        <v>340</v>
      </c>
      <c r="F57" s="87" t="s">
        <v>1111</v>
      </c>
      <c r="G57" s="2566" t="s">
        <v>339</v>
      </c>
      <c r="H57" s="2573">
        <v>0</v>
      </c>
      <c r="I57" s="2574">
        <v>0</v>
      </c>
      <c r="J57" s="2574">
        <v>0</v>
      </c>
      <c r="K57" s="2575">
        <v>0</v>
      </c>
      <c r="L57" s="2570">
        <f t="shared" ref="L57:L77" si="12">SUM(H57:K57)</f>
        <v>0</v>
      </c>
      <c r="M57" s="2582">
        <v>0</v>
      </c>
      <c r="N57" s="2578">
        <v>0</v>
      </c>
      <c r="O57" s="2570">
        <f t="shared" ref="O57:O77" si="13">SUM(L57:N57)</f>
        <v>0</v>
      </c>
      <c r="P57" s="3267" t="s">
        <v>1203</v>
      </c>
      <c r="Q57" s="3268"/>
    </row>
    <row r="58" spans="1:17">
      <c r="A58" s="3199"/>
      <c r="B58" s="2678"/>
      <c r="C58" s="79" t="s">
        <v>1109</v>
      </c>
      <c r="D58" s="79">
        <v>41</v>
      </c>
      <c r="E58" s="87" t="s">
        <v>342</v>
      </c>
      <c r="F58" s="87" t="s">
        <v>1111</v>
      </c>
      <c r="G58" s="2566" t="s">
        <v>341</v>
      </c>
      <c r="H58" s="2576">
        <v>0</v>
      </c>
      <c r="I58" s="2577">
        <v>0</v>
      </c>
      <c r="J58" s="2577">
        <v>0</v>
      </c>
      <c r="K58" s="2578">
        <v>0</v>
      </c>
      <c r="L58" s="2571">
        <f t="shared" si="12"/>
        <v>0</v>
      </c>
      <c r="M58" s="2582">
        <v>0</v>
      </c>
      <c r="N58" s="2578">
        <v>0</v>
      </c>
      <c r="O58" s="2571">
        <f t="shared" si="13"/>
        <v>0</v>
      </c>
      <c r="P58" s="3216"/>
      <c r="Q58" s="3217"/>
    </row>
    <row r="59" spans="1:17">
      <c r="A59" s="3199"/>
      <c r="B59" s="2678"/>
      <c r="C59" s="79" t="s">
        <v>1109</v>
      </c>
      <c r="D59" s="79">
        <v>42</v>
      </c>
      <c r="E59" s="87" t="s">
        <v>344</v>
      </c>
      <c r="F59" s="87" t="s">
        <v>1111</v>
      </c>
      <c r="G59" s="2566" t="s">
        <v>343</v>
      </c>
      <c r="H59" s="2576">
        <v>0</v>
      </c>
      <c r="I59" s="2577">
        <v>0</v>
      </c>
      <c r="J59" s="2577">
        <v>0</v>
      </c>
      <c r="K59" s="2578">
        <v>0</v>
      </c>
      <c r="L59" s="2571">
        <f t="shared" si="12"/>
        <v>0</v>
      </c>
      <c r="M59" s="2582">
        <v>0</v>
      </c>
      <c r="N59" s="2578">
        <v>0</v>
      </c>
      <c r="O59" s="2571">
        <f t="shared" si="13"/>
        <v>0</v>
      </c>
      <c r="P59" s="3216"/>
      <c r="Q59" s="3217"/>
    </row>
    <row r="60" spans="1:17" ht="23.1">
      <c r="A60" s="3199"/>
      <c r="B60" s="2678"/>
      <c r="C60" s="79" t="s">
        <v>1109</v>
      </c>
      <c r="D60" s="79">
        <v>43</v>
      </c>
      <c r="E60" s="91" t="s">
        <v>1204</v>
      </c>
      <c r="F60" s="87" t="s">
        <v>1111</v>
      </c>
      <c r="G60" s="2566" t="s">
        <v>345</v>
      </c>
      <c r="H60" s="2576">
        <v>0</v>
      </c>
      <c r="I60" s="2577">
        <v>0</v>
      </c>
      <c r="J60" s="2577">
        <v>0</v>
      </c>
      <c r="K60" s="2578">
        <v>0</v>
      </c>
      <c r="L60" s="2571">
        <f t="shared" si="12"/>
        <v>0</v>
      </c>
      <c r="M60" s="2582">
        <v>0</v>
      </c>
      <c r="N60" s="2578">
        <v>0</v>
      </c>
      <c r="O60" s="2571">
        <f t="shared" si="13"/>
        <v>0</v>
      </c>
      <c r="P60" s="3216"/>
      <c r="Q60" s="3217"/>
    </row>
    <row r="61" spans="1:17" ht="35.25" customHeight="1">
      <c r="A61" s="3199"/>
      <c r="B61" s="2678"/>
      <c r="C61" s="79" t="s">
        <v>1109</v>
      </c>
      <c r="D61" s="79">
        <v>44</v>
      </c>
      <c r="E61" s="87" t="s">
        <v>348</v>
      </c>
      <c r="F61" s="87" t="s">
        <v>1111</v>
      </c>
      <c r="G61" s="2566" t="s">
        <v>347</v>
      </c>
      <c r="H61" s="2576">
        <v>0</v>
      </c>
      <c r="I61" s="2577">
        <v>0</v>
      </c>
      <c r="J61" s="2577">
        <v>0</v>
      </c>
      <c r="K61" s="2578">
        <v>0</v>
      </c>
      <c r="L61" s="2571">
        <f t="shared" si="12"/>
        <v>0</v>
      </c>
      <c r="M61" s="2582">
        <v>0</v>
      </c>
      <c r="N61" s="2578">
        <v>0</v>
      </c>
      <c r="O61" s="2571">
        <f t="shared" si="13"/>
        <v>0</v>
      </c>
      <c r="P61" s="3267" t="s">
        <v>1205</v>
      </c>
      <c r="Q61" s="3268"/>
    </row>
    <row r="62" spans="1:17">
      <c r="A62" s="3199"/>
      <c r="B62" s="2678"/>
      <c r="C62" s="79" t="s">
        <v>1109</v>
      </c>
      <c r="D62" s="79">
        <v>45</v>
      </c>
      <c r="E62" s="87" t="s">
        <v>350</v>
      </c>
      <c r="F62" s="87" t="s">
        <v>1111</v>
      </c>
      <c r="G62" s="2566" t="s">
        <v>349</v>
      </c>
      <c r="H62" s="2576">
        <v>0</v>
      </c>
      <c r="I62" s="2577">
        <v>0</v>
      </c>
      <c r="J62" s="2577">
        <v>0</v>
      </c>
      <c r="K62" s="2578">
        <v>0</v>
      </c>
      <c r="L62" s="2571">
        <f t="shared" si="12"/>
        <v>0</v>
      </c>
      <c r="M62" s="2582">
        <v>0</v>
      </c>
      <c r="N62" s="2578">
        <v>0</v>
      </c>
      <c r="O62" s="2571">
        <f t="shared" si="13"/>
        <v>0</v>
      </c>
      <c r="P62" s="3216"/>
      <c r="Q62" s="3217"/>
    </row>
    <row r="63" spans="1:17">
      <c r="A63" s="3199"/>
      <c r="B63" s="2678"/>
      <c r="C63" s="79" t="s">
        <v>1109</v>
      </c>
      <c r="D63" s="79">
        <v>46</v>
      </c>
      <c r="E63" s="87" t="s">
        <v>352</v>
      </c>
      <c r="F63" s="87" t="s">
        <v>1111</v>
      </c>
      <c r="G63" s="2566" t="s">
        <v>351</v>
      </c>
      <c r="H63" s="2576">
        <v>0</v>
      </c>
      <c r="I63" s="2577">
        <v>0</v>
      </c>
      <c r="J63" s="2577">
        <v>0</v>
      </c>
      <c r="K63" s="2578">
        <v>0</v>
      </c>
      <c r="L63" s="2571">
        <f t="shared" si="12"/>
        <v>0</v>
      </c>
      <c r="M63" s="2582">
        <v>0</v>
      </c>
      <c r="N63" s="2578">
        <v>0</v>
      </c>
      <c r="O63" s="2571">
        <f t="shared" si="13"/>
        <v>0</v>
      </c>
      <c r="P63" s="3216"/>
      <c r="Q63" s="3217"/>
    </row>
    <row r="64" spans="1:17">
      <c r="A64" s="3199"/>
      <c r="B64" s="2678"/>
      <c r="C64" s="79" t="s">
        <v>1109</v>
      </c>
      <c r="D64" s="79">
        <v>47</v>
      </c>
      <c r="E64" s="87" t="s">
        <v>354</v>
      </c>
      <c r="F64" s="87" t="s">
        <v>1111</v>
      </c>
      <c r="G64" s="2566" t="s">
        <v>353</v>
      </c>
      <c r="H64" s="2576">
        <v>0</v>
      </c>
      <c r="I64" s="2577">
        <v>0</v>
      </c>
      <c r="J64" s="2577">
        <v>0</v>
      </c>
      <c r="K64" s="2578">
        <v>0</v>
      </c>
      <c r="L64" s="2571">
        <f t="shared" si="12"/>
        <v>0</v>
      </c>
      <c r="M64" s="2582">
        <v>0</v>
      </c>
      <c r="N64" s="2578">
        <v>0</v>
      </c>
      <c r="O64" s="2571">
        <f t="shared" si="13"/>
        <v>0</v>
      </c>
      <c r="P64" s="3216"/>
      <c r="Q64" s="3217"/>
    </row>
    <row r="65" spans="1:21">
      <c r="A65" s="3199"/>
      <c r="B65" s="2678"/>
      <c r="C65" s="79" t="s">
        <v>1109</v>
      </c>
      <c r="D65" s="79">
        <v>48</v>
      </c>
      <c r="E65" s="87" t="s">
        <v>356</v>
      </c>
      <c r="F65" s="87" t="s">
        <v>1111</v>
      </c>
      <c r="G65" s="2566" t="s">
        <v>355</v>
      </c>
      <c r="H65" s="2576">
        <v>0</v>
      </c>
      <c r="I65" s="2577">
        <v>0</v>
      </c>
      <c r="J65" s="2577">
        <v>0</v>
      </c>
      <c r="K65" s="2578">
        <v>0</v>
      </c>
      <c r="L65" s="2571">
        <f t="shared" si="12"/>
        <v>0</v>
      </c>
      <c r="M65" s="2582">
        <v>0</v>
      </c>
      <c r="N65" s="2578">
        <v>0</v>
      </c>
      <c r="O65" s="2571">
        <f t="shared" si="13"/>
        <v>0</v>
      </c>
      <c r="P65" s="3216"/>
      <c r="Q65" s="3217"/>
    </row>
    <row r="66" spans="1:21">
      <c r="A66" s="3199"/>
      <c r="B66" s="2678"/>
      <c r="C66" s="79" t="s">
        <v>1109</v>
      </c>
      <c r="D66" s="79">
        <v>49</v>
      </c>
      <c r="E66" s="87" t="s">
        <v>358</v>
      </c>
      <c r="F66" s="87" t="s">
        <v>1111</v>
      </c>
      <c r="G66" s="2480" t="s">
        <v>357</v>
      </c>
      <c r="H66" s="2576">
        <v>0</v>
      </c>
      <c r="I66" s="2577">
        <v>0</v>
      </c>
      <c r="J66" s="2577">
        <v>0</v>
      </c>
      <c r="K66" s="2578">
        <v>0</v>
      </c>
      <c r="L66" s="2571">
        <f t="shared" si="12"/>
        <v>0</v>
      </c>
      <c r="M66" s="2582">
        <v>0</v>
      </c>
      <c r="N66" s="2578">
        <v>0</v>
      </c>
      <c r="O66" s="2571">
        <f t="shared" si="13"/>
        <v>0</v>
      </c>
      <c r="P66" s="3216"/>
      <c r="Q66" s="3217"/>
    </row>
    <row r="67" spans="1:21">
      <c r="A67" s="3199"/>
      <c r="B67" s="2678"/>
      <c r="C67" s="79" t="s">
        <v>1109</v>
      </c>
      <c r="D67" s="79">
        <v>50</v>
      </c>
      <c r="E67" s="87" t="s">
        <v>360</v>
      </c>
      <c r="F67" s="87" t="s">
        <v>1111</v>
      </c>
      <c r="G67" s="2480" t="s">
        <v>359</v>
      </c>
      <c r="H67" s="2576">
        <v>0</v>
      </c>
      <c r="I67" s="2577">
        <v>0</v>
      </c>
      <c r="J67" s="2577">
        <v>0</v>
      </c>
      <c r="K67" s="2578">
        <v>0</v>
      </c>
      <c r="L67" s="2571">
        <f t="shared" si="12"/>
        <v>0</v>
      </c>
      <c r="M67" s="2582">
        <v>0</v>
      </c>
      <c r="N67" s="2578">
        <v>0</v>
      </c>
      <c r="O67" s="2571">
        <f t="shared" si="13"/>
        <v>0</v>
      </c>
      <c r="P67" s="3216"/>
      <c r="Q67" s="3217"/>
    </row>
    <row r="68" spans="1:21">
      <c r="A68" s="3199"/>
      <c r="B68" s="2678"/>
      <c r="C68" s="79" t="s">
        <v>1109</v>
      </c>
      <c r="D68" s="79">
        <v>51</v>
      </c>
      <c r="E68" s="87" t="s">
        <v>362</v>
      </c>
      <c r="F68" s="87" t="s">
        <v>1111</v>
      </c>
      <c r="G68" s="2480" t="s">
        <v>361</v>
      </c>
      <c r="H68" s="2576">
        <v>0</v>
      </c>
      <c r="I68" s="2577">
        <v>0</v>
      </c>
      <c r="J68" s="2577">
        <v>0</v>
      </c>
      <c r="K68" s="2578">
        <v>0</v>
      </c>
      <c r="L68" s="2571">
        <f t="shared" si="12"/>
        <v>0</v>
      </c>
      <c r="M68" s="2582">
        <v>0</v>
      </c>
      <c r="N68" s="2578">
        <v>0</v>
      </c>
      <c r="O68" s="2571">
        <f t="shared" si="13"/>
        <v>0</v>
      </c>
      <c r="P68" s="3216"/>
      <c r="Q68" s="3217"/>
    </row>
    <row r="69" spans="1:21">
      <c r="A69" s="3199"/>
      <c r="B69" s="2678"/>
      <c r="C69" s="79" t="s">
        <v>1109</v>
      </c>
      <c r="D69" s="79">
        <v>52</v>
      </c>
      <c r="E69" s="87" t="s">
        <v>364</v>
      </c>
      <c r="F69" s="87" t="s">
        <v>1111</v>
      </c>
      <c r="G69" s="2566" t="s">
        <v>363</v>
      </c>
      <c r="H69" s="2576">
        <v>0</v>
      </c>
      <c r="I69" s="2577">
        <v>0</v>
      </c>
      <c r="J69" s="2577">
        <v>0</v>
      </c>
      <c r="K69" s="2578">
        <v>0</v>
      </c>
      <c r="L69" s="2571">
        <f>SUM(H69:K69)</f>
        <v>0</v>
      </c>
      <c r="M69" s="2582">
        <v>0</v>
      </c>
      <c r="N69" s="2578">
        <v>0</v>
      </c>
      <c r="O69" s="2571">
        <f t="shared" si="13"/>
        <v>0</v>
      </c>
      <c r="P69" s="3216"/>
      <c r="Q69" s="3217"/>
    </row>
    <row r="70" spans="1:21">
      <c r="A70" s="3199"/>
      <c r="B70" s="2676" t="s">
        <v>1206</v>
      </c>
      <c r="C70" s="79" t="s">
        <v>1109</v>
      </c>
      <c r="D70" s="79">
        <v>53</v>
      </c>
      <c r="E70" s="87" t="s">
        <v>1207</v>
      </c>
      <c r="F70" s="87" t="s">
        <v>1111</v>
      </c>
      <c r="G70" s="2566" t="s">
        <v>1208</v>
      </c>
      <c r="H70" s="2576">
        <v>0</v>
      </c>
      <c r="I70" s="2577">
        <v>0</v>
      </c>
      <c r="J70" s="2577">
        <v>0</v>
      </c>
      <c r="K70" s="2578">
        <v>0</v>
      </c>
      <c r="L70" s="2571">
        <f>SUM(H70:K70)</f>
        <v>0</v>
      </c>
      <c r="M70" s="2582">
        <v>0</v>
      </c>
      <c r="N70" s="2578">
        <v>0</v>
      </c>
      <c r="O70" s="2571">
        <f t="shared" si="13"/>
        <v>0</v>
      </c>
      <c r="P70" s="3216"/>
      <c r="Q70" s="3217"/>
    </row>
    <row r="71" spans="1:21" ht="105" customHeight="1">
      <c r="A71" s="3199"/>
      <c r="B71" s="2676" t="s">
        <v>1206</v>
      </c>
      <c r="C71" s="84" t="s">
        <v>1109</v>
      </c>
      <c r="D71" s="79">
        <v>54</v>
      </c>
      <c r="E71" s="187" t="s">
        <v>1209</v>
      </c>
      <c r="F71" s="188" t="s">
        <v>1111</v>
      </c>
      <c r="G71" s="2567" t="s">
        <v>1208</v>
      </c>
      <c r="H71" s="2576">
        <v>0</v>
      </c>
      <c r="I71" s="2577">
        <v>0</v>
      </c>
      <c r="J71" s="2577">
        <v>0</v>
      </c>
      <c r="K71" s="2578">
        <v>0</v>
      </c>
      <c r="L71" s="2571">
        <f>SUM(H71:K71)</f>
        <v>0</v>
      </c>
      <c r="M71" s="2582">
        <v>0</v>
      </c>
      <c r="N71" s="2578">
        <v>0</v>
      </c>
      <c r="O71" s="2571">
        <f t="shared" si="13"/>
        <v>0</v>
      </c>
      <c r="P71" s="3251" t="s">
        <v>1210</v>
      </c>
      <c r="Q71" s="3252"/>
    </row>
    <row r="72" spans="1:21" ht="99" customHeight="1">
      <c r="A72" s="3199"/>
      <c r="B72" s="2676" t="s">
        <v>1211</v>
      </c>
      <c r="C72" s="84" t="s">
        <v>1109</v>
      </c>
      <c r="D72" s="79">
        <v>55</v>
      </c>
      <c r="E72" s="186" t="s">
        <v>1212</v>
      </c>
      <c r="F72" s="188" t="s">
        <v>1111</v>
      </c>
      <c r="G72" s="2567" t="s">
        <v>1213</v>
      </c>
      <c r="H72" s="2576">
        <v>0</v>
      </c>
      <c r="I72" s="2577">
        <v>0</v>
      </c>
      <c r="J72" s="2577">
        <v>0</v>
      </c>
      <c r="K72" s="2578">
        <v>0</v>
      </c>
      <c r="L72" s="2571">
        <f>SUM(H72:K72)</f>
        <v>0</v>
      </c>
      <c r="M72" s="2582">
        <v>0</v>
      </c>
      <c r="N72" s="2578">
        <v>0</v>
      </c>
      <c r="O72" s="2571">
        <f t="shared" si="13"/>
        <v>0</v>
      </c>
      <c r="P72" s="3251" t="s">
        <v>1214</v>
      </c>
      <c r="Q72" s="3252"/>
      <c r="R72" s="92"/>
      <c r="S72" s="93"/>
      <c r="T72" s="92"/>
      <c r="U72" s="93"/>
    </row>
    <row r="73" spans="1:21">
      <c r="A73" s="3199"/>
      <c r="B73" s="2678"/>
      <c r="C73" s="79" t="s">
        <v>1109</v>
      </c>
      <c r="D73" s="79">
        <v>56</v>
      </c>
      <c r="E73" s="87" t="s">
        <v>376</v>
      </c>
      <c r="F73" s="87" t="s">
        <v>1111</v>
      </c>
      <c r="G73" s="2480" t="s">
        <v>375</v>
      </c>
      <c r="H73" s="2576">
        <v>0</v>
      </c>
      <c r="I73" s="2577">
        <v>0</v>
      </c>
      <c r="J73" s="2577">
        <v>0</v>
      </c>
      <c r="K73" s="2578">
        <v>0</v>
      </c>
      <c r="L73" s="2571">
        <f>SUM(H73:K73)</f>
        <v>0</v>
      </c>
      <c r="M73" s="2582">
        <v>0</v>
      </c>
      <c r="N73" s="2578">
        <v>0</v>
      </c>
      <c r="O73" s="2571">
        <f t="shared" si="13"/>
        <v>0</v>
      </c>
      <c r="P73" s="3214"/>
      <c r="Q73" s="3215"/>
    </row>
    <row r="74" spans="1:21" ht="11.25" customHeight="1">
      <c r="A74" s="3199"/>
      <c r="B74" s="2678"/>
      <c r="C74" s="79" t="s">
        <v>1109</v>
      </c>
      <c r="D74" s="79">
        <v>57</v>
      </c>
      <c r="E74" s="87" t="s">
        <v>378</v>
      </c>
      <c r="F74" s="87" t="s">
        <v>1111</v>
      </c>
      <c r="G74" s="2566" t="s">
        <v>377</v>
      </c>
      <c r="H74" s="2576">
        <v>0</v>
      </c>
      <c r="I74" s="2577">
        <v>0</v>
      </c>
      <c r="J74" s="2577">
        <v>0</v>
      </c>
      <c r="K74" s="2578">
        <v>0</v>
      </c>
      <c r="L74" s="2571">
        <f t="shared" si="12"/>
        <v>0</v>
      </c>
      <c r="M74" s="2582">
        <v>0</v>
      </c>
      <c r="N74" s="2578">
        <v>0</v>
      </c>
      <c r="O74" s="2571">
        <f t="shared" si="13"/>
        <v>0</v>
      </c>
      <c r="P74" s="3216"/>
      <c r="Q74" s="3217"/>
    </row>
    <row r="75" spans="1:21">
      <c r="A75" s="3199"/>
      <c r="B75" s="2676" t="s">
        <v>1215</v>
      </c>
      <c r="C75" s="79" t="s">
        <v>1109</v>
      </c>
      <c r="D75" s="79">
        <v>58</v>
      </c>
      <c r="E75" s="94" t="s">
        <v>1216</v>
      </c>
      <c r="F75" s="87" t="s">
        <v>1111</v>
      </c>
      <c r="G75" s="2480" t="s">
        <v>1217</v>
      </c>
      <c r="H75" s="2576">
        <v>0</v>
      </c>
      <c r="I75" s="2577">
        <v>0</v>
      </c>
      <c r="J75" s="2577">
        <v>0</v>
      </c>
      <c r="K75" s="2578">
        <v>0</v>
      </c>
      <c r="L75" s="2571">
        <f t="shared" si="12"/>
        <v>0</v>
      </c>
      <c r="M75" s="2582">
        <v>0</v>
      </c>
      <c r="N75" s="2578">
        <v>0</v>
      </c>
      <c r="O75" s="2571">
        <f t="shared" si="13"/>
        <v>0</v>
      </c>
      <c r="P75" s="3285" t="s">
        <v>1218</v>
      </c>
      <c r="Q75" s="3286"/>
    </row>
    <row r="76" spans="1:21" ht="43.5" customHeight="1" thickBot="1">
      <c r="A76" s="3199"/>
      <c r="B76" s="2679"/>
      <c r="C76" s="2530" t="s">
        <v>1109</v>
      </c>
      <c r="D76" s="2530">
        <v>59</v>
      </c>
      <c r="E76" s="2493" t="s">
        <v>1219</v>
      </c>
      <c r="F76" s="2493"/>
      <c r="G76" s="2547"/>
      <c r="H76" s="2579">
        <v>0</v>
      </c>
      <c r="I76" s="2580">
        <v>0</v>
      </c>
      <c r="J76" s="2580">
        <v>0</v>
      </c>
      <c r="K76" s="2581">
        <v>0</v>
      </c>
      <c r="L76" s="2572">
        <f t="shared" si="12"/>
        <v>0</v>
      </c>
      <c r="M76" s="2583">
        <v>0</v>
      </c>
      <c r="N76" s="2581">
        <v>0</v>
      </c>
      <c r="O76" s="2572">
        <f>SUM(L76:N76)</f>
        <v>0</v>
      </c>
      <c r="P76" s="3287" t="s">
        <v>1220</v>
      </c>
      <c r="Q76" s="3288"/>
    </row>
    <row r="77" spans="1:21" ht="12.95" thickBot="1">
      <c r="A77" s="3200"/>
      <c r="B77" s="2568"/>
      <c r="C77" s="2569"/>
      <c r="D77" s="2536">
        <v>60</v>
      </c>
      <c r="E77" s="2550" t="s">
        <v>1221</v>
      </c>
      <c r="F77" s="2550"/>
      <c r="G77" s="2528"/>
      <c r="H77" s="2604">
        <f>SUM(H57:H76)</f>
        <v>0</v>
      </c>
      <c r="I77" s="2553">
        <f>SUM(I57:I76)</f>
        <v>0</v>
      </c>
      <c r="J77" s="2553">
        <f>SUM(J57:J76)</f>
        <v>0</v>
      </c>
      <c r="K77" s="2603">
        <f>SUM(K57:K76)</f>
        <v>0</v>
      </c>
      <c r="L77" s="2605">
        <f t="shared" si="12"/>
        <v>0</v>
      </c>
      <c r="M77" s="2604">
        <f>SUM(M57:M76)</f>
        <v>0</v>
      </c>
      <c r="N77" s="2603">
        <f>SUM(N57:N76)</f>
        <v>0</v>
      </c>
      <c r="O77" s="2605">
        <f t="shared" si="13"/>
        <v>0</v>
      </c>
      <c r="P77" s="3289"/>
      <c r="Q77" s="3290"/>
    </row>
    <row r="78" spans="1:21" ht="12.75" customHeight="1" thickBot="1">
      <c r="A78" s="2555"/>
      <c r="B78" s="2490"/>
      <c r="C78" s="2490"/>
      <c r="D78" s="2490"/>
      <c r="E78" s="2556"/>
      <c r="F78" s="2556"/>
      <c r="G78" s="2556"/>
      <c r="H78" s="3253"/>
      <c r="I78" s="3439"/>
      <c r="J78" s="3439"/>
      <c r="K78" s="3439"/>
      <c r="L78" s="3439"/>
      <c r="M78" s="3439"/>
      <c r="N78" s="3439"/>
      <c r="O78" s="3440"/>
      <c r="P78" s="3254"/>
      <c r="Q78" s="3202"/>
    </row>
    <row r="79" spans="1:21" ht="36" customHeight="1" thickBot="1">
      <c r="A79" s="3255" t="s">
        <v>1222</v>
      </c>
      <c r="B79" s="2674" t="s">
        <v>1223</v>
      </c>
      <c r="C79" s="3258"/>
      <c r="D79" s="3259"/>
      <c r="E79" s="2597" t="s">
        <v>1224</v>
      </c>
      <c r="F79" s="3260"/>
      <c r="G79" s="3261"/>
      <c r="H79" s="3261"/>
      <c r="I79" s="3261"/>
      <c r="J79" s="3261"/>
      <c r="K79" s="3261"/>
      <c r="L79" s="3261"/>
      <c r="M79" s="3261"/>
      <c r="N79" s="3261"/>
      <c r="O79" s="3262"/>
      <c r="P79" s="3263" t="s">
        <v>1225</v>
      </c>
      <c r="Q79" s="3264"/>
    </row>
    <row r="80" spans="1:21">
      <c r="A80" s="3256"/>
      <c r="B80" s="2675" t="s">
        <v>1226</v>
      </c>
      <c r="C80" s="2498" t="s">
        <v>1109</v>
      </c>
      <c r="D80" s="2498">
        <v>61</v>
      </c>
      <c r="E80" s="2598" t="s">
        <v>1227</v>
      </c>
      <c r="F80" s="2599" t="s">
        <v>1111</v>
      </c>
      <c r="G80" s="2601" t="s">
        <v>1228</v>
      </c>
      <c r="H80" s="2573">
        <v>0</v>
      </c>
      <c r="I80" s="2574">
        <v>0</v>
      </c>
      <c r="J80" s="2574">
        <v>0</v>
      </c>
      <c r="K80" s="2575">
        <v>0</v>
      </c>
      <c r="L80" s="2570">
        <f t="shared" ref="L80:L85" si="14">SUM(H80:K80)</f>
        <v>0</v>
      </c>
      <c r="M80" s="2602">
        <v>0</v>
      </c>
      <c r="N80" s="2575">
        <v>0</v>
      </c>
      <c r="O80" s="2570">
        <f t="shared" ref="O80:O86" si="15">SUM(L80:N80)</f>
        <v>0</v>
      </c>
      <c r="P80" s="3265"/>
      <c r="Q80" s="3266"/>
    </row>
    <row r="81" spans="1:20">
      <c r="A81" s="3256"/>
      <c r="B81" s="2676" t="s">
        <v>1229</v>
      </c>
      <c r="C81" s="79" t="s">
        <v>1109</v>
      </c>
      <c r="D81" s="79">
        <v>62</v>
      </c>
      <c r="E81" s="88" t="s">
        <v>1230</v>
      </c>
      <c r="F81" s="87" t="s">
        <v>1111</v>
      </c>
      <c r="G81" s="2480" t="s">
        <v>1228</v>
      </c>
      <c r="H81" s="2576">
        <v>0</v>
      </c>
      <c r="I81" s="2577">
        <v>0</v>
      </c>
      <c r="J81" s="2577">
        <v>0</v>
      </c>
      <c r="K81" s="2578">
        <v>0</v>
      </c>
      <c r="L81" s="2571">
        <f t="shared" si="14"/>
        <v>0</v>
      </c>
      <c r="M81" s="2582">
        <v>0</v>
      </c>
      <c r="N81" s="2578">
        <v>0</v>
      </c>
      <c r="O81" s="2571">
        <f t="shared" si="15"/>
        <v>0</v>
      </c>
      <c r="P81" s="3216"/>
      <c r="Q81" s="3217"/>
    </row>
    <row r="82" spans="1:20" ht="12.75" customHeight="1">
      <c r="A82" s="3256"/>
      <c r="B82" s="2676" t="s">
        <v>1231</v>
      </c>
      <c r="C82" s="79" t="s">
        <v>1109</v>
      </c>
      <c r="D82" s="79">
        <v>63</v>
      </c>
      <c r="E82" s="88" t="s">
        <v>1232</v>
      </c>
      <c r="F82" s="87" t="s">
        <v>1111</v>
      </c>
      <c r="G82" s="2480" t="s">
        <v>1228</v>
      </c>
      <c r="H82" s="2576">
        <v>0</v>
      </c>
      <c r="I82" s="2577">
        <v>0</v>
      </c>
      <c r="J82" s="2577">
        <v>0</v>
      </c>
      <c r="K82" s="2578">
        <v>0</v>
      </c>
      <c r="L82" s="2571">
        <f t="shared" si="14"/>
        <v>0</v>
      </c>
      <c r="M82" s="2582">
        <v>0</v>
      </c>
      <c r="N82" s="2578">
        <v>0</v>
      </c>
      <c r="O82" s="2571">
        <f t="shared" si="15"/>
        <v>0</v>
      </c>
      <c r="P82" s="3216"/>
      <c r="Q82" s="3217"/>
    </row>
    <row r="83" spans="1:20" ht="20.25" customHeight="1">
      <c r="A83" s="3256"/>
      <c r="B83" s="2676" t="s">
        <v>1233</v>
      </c>
      <c r="C83" s="79" t="s">
        <v>1109</v>
      </c>
      <c r="D83" s="79">
        <v>64</v>
      </c>
      <c r="E83" s="88" t="s">
        <v>1234</v>
      </c>
      <c r="F83" s="87" t="s">
        <v>1111</v>
      </c>
      <c r="G83" s="2480" t="s">
        <v>1228</v>
      </c>
      <c r="H83" s="2576">
        <v>0</v>
      </c>
      <c r="I83" s="2577">
        <v>0</v>
      </c>
      <c r="J83" s="2577">
        <v>0</v>
      </c>
      <c r="K83" s="2578">
        <v>0</v>
      </c>
      <c r="L83" s="2571">
        <f t="shared" si="14"/>
        <v>0</v>
      </c>
      <c r="M83" s="2582">
        <v>0</v>
      </c>
      <c r="N83" s="2578">
        <v>0</v>
      </c>
      <c r="O83" s="2571">
        <f t="shared" si="15"/>
        <v>0</v>
      </c>
      <c r="P83" s="3216"/>
      <c r="Q83" s="3217"/>
    </row>
    <row r="84" spans="1:20" ht="23.1">
      <c r="A84" s="3256"/>
      <c r="B84" s="2676" t="s">
        <v>1235</v>
      </c>
      <c r="C84" s="79" t="s">
        <v>1109</v>
      </c>
      <c r="D84" s="79">
        <v>65</v>
      </c>
      <c r="E84" s="90" t="s">
        <v>1236</v>
      </c>
      <c r="F84" s="87" t="s">
        <v>1111</v>
      </c>
      <c r="G84" s="2480" t="s">
        <v>1228</v>
      </c>
      <c r="H84" s="2576">
        <v>0</v>
      </c>
      <c r="I84" s="2577">
        <v>0</v>
      </c>
      <c r="J84" s="2577">
        <v>0</v>
      </c>
      <c r="K84" s="2578">
        <v>0</v>
      </c>
      <c r="L84" s="2571">
        <f t="shared" si="14"/>
        <v>0</v>
      </c>
      <c r="M84" s="2582">
        <v>0</v>
      </c>
      <c r="N84" s="2578">
        <v>0</v>
      </c>
      <c r="O84" s="2571">
        <f t="shared" si="15"/>
        <v>0</v>
      </c>
      <c r="P84" s="3216"/>
      <c r="Q84" s="3217"/>
    </row>
    <row r="85" spans="1:20" ht="23.45" thickBot="1">
      <c r="A85" s="3256"/>
      <c r="B85" s="2677" t="s">
        <v>1237</v>
      </c>
      <c r="C85" s="2469" t="s">
        <v>1109</v>
      </c>
      <c r="D85" s="2469">
        <v>66</v>
      </c>
      <c r="E85" s="2600" t="s">
        <v>1238</v>
      </c>
      <c r="F85" s="2470" t="s">
        <v>1111</v>
      </c>
      <c r="G85" s="2481" t="s">
        <v>1228</v>
      </c>
      <c r="H85" s="2590">
        <v>0</v>
      </c>
      <c r="I85" s="2591">
        <v>0</v>
      </c>
      <c r="J85" s="2591">
        <v>0</v>
      </c>
      <c r="K85" s="2596">
        <v>0</v>
      </c>
      <c r="L85" s="2594">
        <f t="shared" si="14"/>
        <v>0</v>
      </c>
      <c r="M85" s="2583">
        <v>0</v>
      </c>
      <c r="N85" s="2581">
        <v>0</v>
      </c>
      <c r="O85" s="2572">
        <f t="shared" si="15"/>
        <v>0</v>
      </c>
      <c r="P85" s="3194"/>
      <c r="Q85" s="3195"/>
    </row>
    <row r="86" spans="1:20" ht="12.95" thickBot="1">
      <c r="A86" s="3257"/>
      <c r="B86" s="2687"/>
      <c r="C86" s="2688"/>
      <c r="D86" s="2689">
        <v>67</v>
      </c>
      <c r="E86" s="2690" t="s">
        <v>1239</v>
      </c>
      <c r="F86" s="2690"/>
      <c r="G86" s="2691"/>
      <c r="H86" s="2692">
        <f>SUM(H80:H85)</f>
        <v>0</v>
      </c>
      <c r="I86" s="2693">
        <f>SUM(I80:I85)</f>
        <v>0</v>
      </c>
      <c r="J86" s="2693">
        <f>SUM(J80:J85)</f>
        <v>0</v>
      </c>
      <c r="K86" s="2694">
        <f>SUM(K80:K85)</f>
        <v>0</v>
      </c>
      <c r="L86" s="2695">
        <f>SUM(H86:K86)</f>
        <v>0</v>
      </c>
      <c r="M86" s="2705">
        <f>SUM(M80:M85)</f>
        <v>0</v>
      </c>
      <c r="N86" s="2706">
        <f>SUM(N80:N85)</f>
        <v>0</v>
      </c>
      <c r="O86" s="2605">
        <f t="shared" si="15"/>
        <v>0</v>
      </c>
      <c r="P86" s="3246"/>
      <c r="Q86" s="3247"/>
    </row>
    <row r="87" spans="1:20" ht="12.75" customHeight="1" thickBot="1">
      <c r="A87" s="2555"/>
      <c r="B87" s="2490"/>
      <c r="C87" s="2490"/>
      <c r="D87" s="2490"/>
      <c r="E87" s="2556"/>
      <c r="F87" s="2556"/>
      <c r="G87" s="2556"/>
      <c r="H87" s="2557"/>
      <c r="I87" s="2557"/>
      <c r="J87" s="2557"/>
      <c r="K87" s="2557"/>
      <c r="L87" s="2557"/>
      <c r="M87" s="2557"/>
      <c r="N87" s="2557"/>
      <c r="O87" s="2557"/>
      <c r="P87" s="3201"/>
      <c r="Q87" s="3202"/>
    </row>
    <row r="88" spans="1:20" ht="57.95" thickBot="1">
      <c r="A88" s="2696" t="s">
        <v>1240</v>
      </c>
      <c r="B88" s="2697" t="s">
        <v>1241</v>
      </c>
      <c r="C88" s="2698" t="s">
        <v>1109</v>
      </c>
      <c r="D88" s="2698">
        <v>68</v>
      </c>
      <c r="E88" s="2699" t="s">
        <v>1242</v>
      </c>
      <c r="F88" s="2700" t="s">
        <v>1111</v>
      </c>
      <c r="G88" s="2701" t="s">
        <v>373</v>
      </c>
      <c r="H88" s="2702">
        <v>0</v>
      </c>
      <c r="I88" s="2703">
        <v>0</v>
      </c>
      <c r="J88" s="2703">
        <v>0</v>
      </c>
      <c r="K88" s="2686">
        <v>0</v>
      </c>
      <c r="L88" s="2704">
        <f>SUM(H88:K88)</f>
        <v>0</v>
      </c>
      <c r="M88" s="2702">
        <v>0</v>
      </c>
      <c r="N88" s="2707">
        <v>0</v>
      </c>
      <c r="O88" s="2709">
        <f>SUM(L88:N88)</f>
        <v>0</v>
      </c>
      <c r="P88" s="3248" t="s">
        <v>1243</v>
      </c>
      <c r="Q88" s="3249"/>
    </row>
    <row r="89" spans="1:20" ht="12.75" customHeight="1" thickBot="1">
      <c r="A89" s="2657"/>
      <c r="B89" s="2521"/>
      <c r="C89" s="2521"/>
      <c r="D89" s="2521"/>
      <c r="E89" s="2559"/>
      <c r="F89" s="2559"/>
      <c r="G89" s="2559"/>
      <c r="H89" s="2560"/>
      <c r="I89" s="2560"/>
      <c r="J89" s="2560"/>
      <c r="K89" s="2560"/>
      <c r="L89" s="2561"/>
      <c r="M89" s="2561"/>
      <c r="N89" s="2560"/>
      <c r="O89" s="3250"/>
      <c r="P89" s="3441"/>
      <c r="Q89" s="3442"/>
    </row>
    <row r="90" spans="1:20" s="85" customFormat="1" ht="48.95" thickBot="1">
      <c r="A90" s="2558" t="s">
        <v>1244</v>
      </c>
      <c r="B90" s="2673" t="s">
        <v>1245</v>
      </c>
      <c r="C90" s="2471" t="s">
        <v>1109</v>
      </c>
      <c r="D90" s="2471">
        <v>69</v>
      </c>
      <c r="E90" s="2472" t="s">
        <v>1246</v>
      </c>
      <c r="F90" s="2473" t="s">
        <v>1247</v>
      </c>
      <c r="G90" s="2495"/>
      <c r="H90" s="2609">
        <v>0</v>
      </c>
      <c r="I90" s="2610">
        <v>0</v>
      </c>
      <c r="J90" s="2610">
        <v>0</v>
      </c>
      <c r="K90" s="2611">
        <v>0</v>
      </c>
      <c r="L90" s="2613">
        <v>0</v>
      </c>
      <c r="M90" s="2612">
        <v>0</v>
      </c>
      <c r="N90" s="2708">
        <v>0</v>
      </c>
      <c r="O90" s="2710">
        <v>0</v>
      </c>
      <c r="P90" s="3206" t="s">
        <v>1248</v>
      </c>
      <c r="Q90" s="3207"/>
      <c r="R90" s="95"/>
      <c r="S90" s="95"/>
      <c r="T90" s="95"/>
    </row>
    <row r="91" spans="1:20" ht="12.75" customHeight="1" thickBot="1">
      <c r="A91" s="2657"/>
      <c r="B91" s="2521"/>
      <c r="C91" s="2521"/>
      <c r="D91" s="2521"/>
      <c r="E91" s="2559"/>
      <c r="F91" s="2559"/>
      <c r="G91" s="2559"/>
      <c r="H91" s="2560"/>
      <c r="I91" s="2560"/>
      <c r="J91" s="2560"/>
      <c r="K91" s="2560"/>
      <c r="L91" s="2560"/>
      <c r="M91" s="2560"/>
      <c r="N91" s="2560"/>
      <c r="O91" s="2560"/>
      <c r="P91" s="2562"/>
      <c r="Q91" s="2658"/>
    </row>
    <row r="92" spans="1:20" s="85" customFormat="1" ht="12.95" thickBot="1">
      <c r="A92" s="3229" t="s">
        <v>1249</v>
      </c>
      <c r="B92" s="3232"/>
      <c r="C92" s="3233"/>
      <c r="D92" s="3234"/>
      <c r="E92" s="2614" t="s">
        <v>1250</v>
      </c>
      <c r="F92" s="3235"/>
      <c r="G92" s="3236"/>
      <c r="H92" s="3236"/>
      <c r="I92" s="3236"/>
      <c r="J92" s="3236"/>
      <c r="K92" s="3236"/>
      <c r="L92" s="3236"/>
      <c r="M92" s="3237"/>
      <c r="N92" s="3237"/>
      <c r="O92" s="3236"/>
      <c r="P92" s="3237"/>
      <c r="Q92" s="3238"/>
    </row>
    <row r="93" spans="1:20" s="85" customFormat="1">
      <c r="A93" s="3230"/>
      <c r="B93" s="2615"/>
      <c r="C93" s="2616"/>
      <c r="D93" s="2498">
        <v>70</v>
      </c>
      <c r="E93" s="2598" t="s">
        <v>1161</v>
      </c>
      <c r="F93" s="2599"/>
      <c r="G93" s="2601"/>
      <c r="H93" s="2624">
        <f>+H54</f>
        <v>0</v>
      </c>
      <c r="I93" s="2625">
        <f>+I54</f>
        <v>0</v>
      </c>
      <c r="J93" s="2625">
        <f>+J54</f>
        <v>0</v>
      </c>
      <c r="K93" s="2626">
        <f>+K54</f>
        <v>0</v>
      </c>
      <c r="L93" s="2620">
        <f>SUM(H93:K93)</f>
        <v>0</v>
      </c>
      <c r="M93" s="2633">
        <f>+M54</f>
        <v>0</v>
      </c>
      <c r="N93" s="2634">
        <f>+N54</f>
        <v>0</v>
      </c>
      <c r="O93" s="2620">
        <f>SUM(L93:N93)</f>
        <v>0</v>
      </c>
      <c r="P93" s="3216"/>
      <c r="Q93" s="3217"/>
    </row>
    <row r="94" spans="1:20" s="85" customFormat="1">
      <c r="A94" s="3230"/>
      <c r="B94" s="2617"/>
      <c r="C94" s="96"/>
      <c r="D94" s="79">
        <v>71</v>
      </c>
      <c r="E94" s="88" t="s">
        <v>1222</v>
      </c>
      <c r="F94" s="87"/>
      <c r="G94" s="2480"/>
      <c r="H94" s="2627">
        <f>+H86</f>
        <v>0</v>
      </c>
      <c r="I94" s="2628">
        <f>+I86</f>
        <v>0</v>
      </c>
      <c r="J94" s="2628">
        <f>+J86</f>
        <v>0</v>
      </c>
      <c r="K94" s="2629">
        <f>+K86</f>
        <v>0</v>
      </c>
      <c r="L94" s="2589">
        <f t="shared" ref="L94:L99" si="16">SUM(H94:K94)</f>
        <v>0</v>
      </c>
      <c r="M94" s="2633">
        <f t="shared" ref="M94:N94" si="17">+M86</f>
        <v>0</v>
      </c>
      <c r="N94" s="2634">
        <f t="shared" si="17"/>
        <v>0</v>
      </c>
      <c r="O94" s="2589">
        <f t="shared" ref="O94:O95" si="18">SUM(L94:N94)</f>
        <v>0</v>
      </c>
      <c r="P94" s="3216"/>
      <c r="Q94" s="3217"/>
    </row>
    <row r="95" spans="1:20" s="85" customFormat="1" ht="12.95" thickBot="1">
      <c r="A95" s="3230"/>
      <c r="B95" s="2618"/>
      <c r="C95" s="2468"/>
      <c r="D95" s="2469">
        <v>72</v>
      </c>
      <c r="E95" s="2600" t="s">
        <v>516</v>
      </c>
      <c r="F95" s="2470"/>
      <c r="G95" s="2481"/>
      <c r="H95" s="2630">
        <f>SUM(H93:H94)</f>
        <v>0</v>
      </c>
      <c r="I95" s="2631">
        <f>SUM(I93:I94)</f>
        <v>0</v>
      </c>
      <c r="J95" s="2631">
        <f>SUM(J93:J94)</f>
        <v>0</v>
      </c>
      <c r="K95" s="2632">
        <f>SUM(K93:K94)</f>
        <v>0</v>
      </c>
      <c r="L95" s="2593">
        <f t="shared" si="16"/>
        <v>0</v>
      </c>
      <c r="M95" s="2633">
        <f t="shared" ref="M95:N95" si="19">SUM(M93:M94)</f>
        <v>0</v>
      </c>
      <c r="N95" s="2634">
        <f t="shared" si="19"/>
        <v>0</v>
      </c>
      <c r="O95" s="2593">
        <f t="shared" si="18"/>
        <v>0</v>
      </c>
      <c r="P95" s="3216"/>
      <c r="Q95" s="3217"/>
    </row>
    <row r="96" spans="1:20" s="85" customFormat="1" ht="12.95" thickBot="1">
      <c r="A96" s="3231"/>
      <c r="B96" s="3239"/>
      <c r="C96" s="3240"/>
      <c r="D96" s="3241"/>
      <c r="E96" s="2619" t="s">
        <v>1251</v>
      </c>
      <c r="F96" s="3242"/>
      <c r="G96" s="3243"/>
      <c r="H96" s="3243"/>
      <c r="I96" s="3243"/>
      <c r="J96" s="3243"/>
      <c r="K96" s="3243"/>
      <c r="L96" s="3243"/>
      <c r="M96" s="3244"/>
      <c r="N96" s="3244"/>
      <c r="O96" s="3243"/>
      <c r="P96" s="3244"/>
      <c r="Q96" s="3245"/>
    </row>
    <row r="97" spans="1:17" s="85" customFormat="1">
      <c r="A97" s="3230"/>
      <c r="B97" s="2615"/>
      <c r="C97" s="2616"/>
      <c r="D97" s="2498">
        <v>73</v>
      </c>
      <c r="E97" s="2598" t="s">
        <v>1105</v>
      </c>
      <c r="F97" s="2599"/>
      <c r="G97" s="2601"/>
      <c r="H97" s="2624">
        <f>+H27</f>
        <v>0</v>
      </c>
      <c r="I97" s="2625">
        <f>+I27</f>
        <v>0</v>
      </c>
      <c r="J97" s="2625">
        <f>+J27</f>
        <v>0</v>
      </c>
      <c r="K97" s="2626">
        <f>+K27</f>
        <v>0</v>
      </c>
      <c r="L97" s="2620">
        <f t="shared" si="16"/>
        <v>0</v>
      </c>
      <c r="M97" s="2633">
        <f>M27</f>
        <v>0</v>
      </c>
      <c r="N97" s="2634">
        <f>N27</f>
        <v>0</v>
      </c>
      <c r="O97" s="2620">
        <f>+O27</f>
        <v>0</v>
      </c>
      <c r="P97" s="3216"/>
      <c r="Q97" s="3217"/>
    </row>
    <row r="98" spans="1:17" s="85" customFormat="1">
      <c r="A98" s="3230"/>
      <c r="B98" s="2617"/>
      <c r="C98" s="96"/>
      <c r="D98" s="79">
        <v>74</v>
      </c>
      <c r="E98" s="88" t="s">
        <v>1252</v>
      </c>
      <c r="F98" s="87"/>
      <c r="G98" s="2480"/>
      <c r="H98" s="2627">
        <f>+H35</f>
        <v>0</v>
      </c>
      <c r="I98" s="2628">
        <f>+I35</f>
        <v>0</v>
      </c>
      <c r="J98" s="2628">
        <f>+J35</f>
        <v>0</v>
      </c>
      <c r="K98" s="2629">
        <f>+K35</f>
        <v>0</v>
      </c>
      <c r="L98" s="2589">
        <f t="shared" si="16"/>
        <v>0</v>
      </c>
      <c r="M98" s="2633">
        <f>M35</f>
        <v>0</v>
      </c>
      <c r="N98" s="2634">
        <f>N35</f>
        <v>0</v>
      </c>
      <c r="O98" s="2589">
        <f>+O35</f>
        <v>0</v>
      </c>
      <c r="P98" s="3216"/>
      <c r="Q98" s="3217"/>
    </row>
    <row r="99" spans="1:17" s="85" customFormat="1" ht="12.95" thickBot="1">
      <c r="A99" s="3230"/>
      <c r="B99" s="2621"/>
      <c r="C99" s="97"/>
      <c r="D99" s="2530">
        <v>75</v>
      </c>
      <c r="E99" s="2543" t="s">
        <v>516</v>
      </c>
      <c r="F99" s="99"/>
      <c r="G99" s="2547"/>
      <c r="H99" s="2635">
        <f>+H97-H98</f>
        <v>0</v>
      </c>
      <c r="I99" s="2636">
        <f>+I97-I98</f>
        <v>0</v>
      </c>
      <c r="J99" s="2636">
        <f>+J97-J98</f>
        <v>0</v>
      </c>
      <c r="K99" s="2637">
        <f>+K97-K98</f>
        <v>0</v>
      </c>
      <c r="L99" s="2622">
        <f t="shared" si="16"/>
        <v>0</v>
      </c>
      <c r="M99" s="2638">
        <f>+M97-M98</f>
        <v>0</v>
      </c>
      <c r="N99" s="2639">
        <f>+N97-N98</f>
        <v>0</v>
      </c>
      <c r="O99" s="2622">
        <f>+O97-O98</f>
        <v>0</v>
      </c>
      <c r="P99" s="3216"/>
      <c r="Q99" s="3217"/>
    </row>
    <row r="100" spans="1:17" s="85" customFormat="1">
      <c r="A100" s="3230"/>
      <c r="B100" s="2615"/>
      <c r="C100" s="2616"/>
      <c r="D100" s="2498">
        <v>76</v>
      </c>
      <c r="E100" s="2467" t="s">
        <v>1253</v>
      </c>
      <c r="F100" s="2599"/>
      <c r="G100" s="2601"/>
      <c r="H100" s="2640">
        <f>IFERROR(+H95/H99,0)</f>
        <v>0</v>
      </c>
      <c r="I100" s="2641">
        <f t="shared" ref="I100:L100" si="20">IFERROR(+I95/I99,0)</f>
        <v>0</v>
      </c>
      <c r="J100" s="2641">
        <f t="shared" si="20"/>
        <v>0</v>
      </c>
      <c r="K100" s="2642">
        <f t="shared" si="20"/>
        <v>0</v>
      </c>
      <c r="L100" s="2623">
        <f t="shared" si="20"/>
        <v>0</v>
      </c>
      <c r="M100" s="2643"/>
      <c r="N100" s="2644"/>
      <c r="O100" s="2623">
        <f>IFERROR(+O95/O99,0)</f>
        <v>0</v>
      </c>
      <c r="P100" s="3216"/>
      <c r="Q100" s="3217"/>
    </row>
    <row r="101" spans="1:17" s="85" customFormat="1" ht="12.95" thickBot="1">
      <c r="A101" s="3230"/>
      <c r="B101" s="2621"/>
      <c r="C101" s="97"/>
      <c r="D101" s="2530">
        <v>77</v>
      </c>
      <c r="E101" s="98" t="s">
        <v>1254</v>
      </c>
      <c r="F101" s="99"/>
      <c r="G101" s="2547"/>
      <c r="H101" s="2649">
        <f>+H100+H90</f>
        <v>0</v>
      </c>
      <c r="I101" s="2650">
        <f>+I100+I90</f>
        <v>0</v>
      </c>
      <c r="J101" s="2650">
        <f>+J100+J90</f>
        <v>0</v>
      </c>
      <c r="K101" s="2651">
        <f>+K100+K90</f>
        <v>0</v>
      </c>
      <c r="L101" s="2652">
        <f>+L100+L90</f>
        <v>0</v>
      </c>
      <c r="M101" s="2653"/>
      <c r="N101" s="2654"/>
      <c r="O101" s="2652">
        <f>+O100+O90</f>
        <v>0</v>
      </c>
      <c r="P101" s="3194"/>
      <c r="Q101" s="3195"/>
    </row>
    <row r="102" spans="1:17" ht="12.75" customHeight="1" thickBot="1">
      <c r="A102" s="2555"/>
      <c r="B102" s="2490"/>
      <c r="C102" s="2490"/>
      <c r="D102" s="2490"/>
      <c r="E102" s="2556"/>
      <c r="F102" s="2556"/>
      <c r="G102" s="2556"/>
      <c r="H102" s="2557"/>
      <c r="I102" s="2557"/>
      <c r="J102" s="2557"/>
      <c r="K102" s="2557"/>
      <c r="L102" s="3196"/>
      <c r="M102" s="3196"/>
      <c r="N102" s="3196"/>
      <c r="O102" s="3196"/>
      <c r="P102" s="3197"/>
      <c r="Q102" s="3198"/>
    </row>
    <row r="103" spans="1:17" ht="12.95" thickBot="1">
      <c r="A103" s="3199" t="s">
        <v>1255</v>
      </c>
      <c r="B103" s="3218" t="s">
        <v>1256</v>
      </c>
      <c r="C103" s="3219"/>
      <c r="D103" s="3221">
        <v>78</v>
      </c>
      <c r="E103" s="3223" t="s">
        <v>1257</v>
      </c>
      <c r="F103" s="3224"/>
      <c r="G103" s="3224"/>
      <c r="H103" s="3224"/>
      <c r="I103" s="3224"/>
      <c r="J103" s="3224"/>
      <c r="K103" s="3224"/>
      <c r="L103" s="3224"/>
      <c r="M103" s="3224"/>
      <c r="N103" s="3224"/>
      <c r="O103" s="3225"/>
      <c r="P103" s="3186" t="s">
        <v>1258</v>
      </c>
      <c r="Q103" s="3187"/>
    </row>
    <row r="104" spans="1:17" ht="142.5" customHeight="1" thickBot="1">
      <c r="A104" s="3199"/>
      <c r="B104" s="3218"/>
      <c r="C104" s="3220"/>
      <c r="D104" s="3222"/>
      <c r="E104" s="3226"/>
      <c r="F104" s="3227"/>
      <c r="G104" s="3227"/>
      <c r="H104" s="3227"/>
      <c r="I104" s="3227"/>
      <c r="J104" s="3227"/>
      <c r="K104" s="3227"/>
      <c r="L104" s="3227"/>
      <c r="M104" s="3227"/>
      <c r="N104" s="3227"/>
      <c r="O104" s="3228"/>
      <c r="P104" s="3186"/>
      <c r="Q104" s="3187"/>
    </row>
    <row r="105" spans="1:17" ht="12.75" customHeight="1" thickBot="1">
      <c r="A105" s="2555"/>
      <c r="B105" s="2490"/>
      <c r="C105" s="2490"/>
      <c r="D105" s="2490"/>
      <c r="E105" s="2556"/>
      <c r="F105" s="2556"/>
      <c r="G105" s="2563"/>
      <c r="H105" s="2557"/>
      <c r="I105" s="2557"/>
      <c r="J105" s="2557"/>
      <c r="K105" s="2557"/>
      <c r="L105" s="3196"/>
      <c r="M105" s="3196"/>
      <c r="N105" s="3196"/>
      <c r="O105" s="3196"/>
      <c r="P105" s="3197"/>
      <c r="Q105" s="3198"/>
    </row>
    <row r="106" spans="1:17" ht="15" customHeight="1">
      <c r="A106" s="3199" t="s">
        <v>1259</v>
      </c>
      <c r="B106" s="2655"/>
      <c r="C106" s="2565"/>
      <c r="D106" s="2656">
        <v>79</v>
      </c>
      <c r="E106" s="3208"/>
      <c r="F106" s="3209"/>
      <c r="G106" s="3209"/>
      <c r="H106" s="3209"/>
      <c r="I106" s="3209"/>
      <c r="J106" s="3209"/>
      <c r="K106" s="3209"/>
      <c r="L106" s="3209"/>
      <c r="M106" s="3209"/>
      <c r="N106" s="3209"/>
      <c r="O106" s="3210"/>
      <c r="P106" s="3211"/>
      <c r="Q106" s="3212"/>
    </row>
    <row r="107" spans="1:17">
      <c r="A107" s="3199"/>
      <c r="B107" s="2477"/>
      <c r="C107" s="80"/>
      <c r="D107" s="2645">
        <v>80</v>
      </c>
      <c r="E107" s="3213"/>
      <c r="F107" s="3214"/>
      <c r="G107" s="3214"/>
      <c r="H107" s="3214"/>
      <c r="I107" s="3214"/>
      <c r="J107" s="3214"/>
      <c r="K107" s="3214"/>
      <c r="L107" s="3214"/>
      <c r="M107" s="3214"/>
      <c r="N107" s="3214"/>
      <c r="O107" s="3215"/>
      <c r="P107" s="3216"/>
      <c r="Q107" s="3217"/>
    </row>
    <row r="108" spans="1:17">
      <c r="A108" s="3199"/>
      <c r="B108" s="2477"/>
      <c r="C108" s="80"/>
      <c r="D108" s="2645">
        <v>81</v>
      </c>
      <c r="E108" s="3213"/>
      <c r="F108" s="3214"/>
      <c r="G108" s="3214"/>
      <c r="H108" s="3214"/>
      <c r="I108" s="3214"/>
      <c r="J108" s="3214"/>
      <c r="K108" s="3214"/>
      <c r="L108" s="3214"/>
      <c r="M108" s="3214"/>
      <c r="N108" s="3214"/>
      <c r="O108" s="3215"/>
      <c r="P108" s="3216"/>
      <c r="Q108" s="3217"/>
    </row>
    <row r="109" spans="1:17">
      <c r="A109" s="3199"/>
      <c r="B109" s="2477"/>
      <c r="C109" s="80"/>
      <c r="D109" s="2645">
        <v>82</v>
      </c>
      <c r="E109" s="3213"/>
      <c r="F109" s="3214"/>
      <c r="G109" s="3214"/>
      <c r="H109" s="3214"/>
      <c r="I109" s="3214"/>
      <c r="J109" s="3214"/>
      <c r="K109" s="3214"/>
      <c r="L109" s="3214"/>
      <c r="M109" s="3214"/>
      <c r="N109" s="3214"/>
      <c r="O109" s="3215"/>
      <c r="P109" s="3216"/>
      <c r="Q109" s="3217"/>
    </row>
    <row r="110" spans="1:17">
      <c r="A110" s="3199"/>
      <c r="B110" s="2477"/>
      <c r="C110" s="80"/>
      <c r="D110" s="2645">
        <v>83</v>
      </c>
      <c r="E110" s="3213"/>
      <c r="F110" s="3214"/>
      <c r="G110" s="3214"/>
      <c r="H110" s="3214"/>
      <c r="I110" s="3214"/>
      <c r="J110" s="3214"/>
      <c r="K110" s="3214"/>
      <c r="L110" s="3214"/>
      <c r="M110" s="3214"/>
      <c r="N110" s="3214"/>
      <c r="O110" s="3215"/>
      <c r="P110" s="3216"/>
      <c r="Q110" s="3217"/>
    </row>
    <row r="111" spans="1:17">
      <c r="A111" s="3199"/>
      <c r="B111" s="2477"/>
      <c r="C111" s="80"/>
      <c r="D111" s="2645">
        <v>84</v>
      </c>
      <c r="E111" s="3213"/>
      <c r="F111" s="3214"/>
      <c r="G111" s="3214"/>
      <c r="H111" s="3214"/>
      <c r="I111" s="3214"/>
      <c r="J111" s="3214"/>
      <c r="K111" s="3214"/>
      <c r="L111" s="3214"/>
      <c r="M111" s="3214"/>
      <c r="N111" s="3214"/>
      <c r="O111" s="3215"/>
      <c r="P111" s="3216"/>
      <c r="Q111" s="3217"/>
    </row>
    <row r="112" spans="1:17" ht="12.95" thickBot="1">
      <c r="A112" s="3200"/>
      <c r="B112" s="2475"/>
      <c r="C112" s="2478"/>
      <c r="D112" s="2646">
        <v>85</v>
      </c>
      <c r="E112" s="3191"/>
      <c r="F112" s="3192"/>
      <c r="G112" s="3192"/>
      <c r="H112" s="3192"/>
      <c r="I112" s="3192"/>
      <c r="J112" s="3192"/>
      <c r="K112" s="3192"/>
      <c r="L112" s="3192"/>
      <c r="M112" s="3192"/>
      <c r="N112" s="3192"/>
      <c r="O112" s="3193"/>
      <c r="P112" s="3194"/>
      <c r="Q112" s="3195"/>
    </row>
    <row r="113" spans="1:17" ht="12.75" customHeight="1" thickBot="1">
      <c r="A113" s="2555"/>
      <c r="B113" s="2490"/>
      <c r="C113" s="2490"/>
      <c r="D113" s="2490"/>
      <c r="E113" s="2556"/>
      <c r="F113" s="2556"/>
      <c r="G113" s="2563"/>
      <c r="H113" s="2557"/>
      <c r="I113" s="2557"/>
      <c r="J113" s="2557"/>
      <c r="K113" s="2557"/>
      <c r="L113" s="3196"/>
      <c r="M113" s="3196"/>
      <c r="N113" s="3196"/>
      <c r="O113" s="3196"/>
      <c r="P113" s="3201"/>
      <c r="Q113" s="3202"/>
    </row>
    <row r="114" spans="1:17" ht="12.95" thickBot="1">
      <c r="A114" s="3182" t="s">
        <v>1260</v>
      </c>
      <c r="B114" s="3183" t="s">
        <v>1261</v>
      </c>
      <c r="C114" s="3184"/>
      <c r="D114" s="3185">
        <v>86</v>
      </c>
      <c r="E114" s="2660" t="s">
        <v>1262</v>
      </c>
      <c r="F114" s="2647"/>
      <c r="G114" s="2647"/>
      <c r="H114" s="2647"/>
      <c r="I114" s="2647"/>
      <c r="J114" s="2647"/>
      <c r="K114" s="2647"/>
      <c r="L114" s="2647"/>
      <c r="M114" s="2647"/>
      <c r="N114" s="2647"/>
      <c r="O114" s="2648"/>
      <c r="P114" s="3186" t="s">
        <v>1263</v>
      </c>
      <c r="Q114" s="3187"/>
    </row>
    <row r="115" spans="1:17" ht="36.75" customHeight="1" thickBot="1">
      <c r="A115" s="3182"/>
      <c r="B115" s="3183"/>
      <c r="C115" s="3184"/>
      <c r="D115" s="3185"/>
      <c r="E115" s="3188"/>
      <c r="F115" s="3189"/>
      <c r="G115" s="3189"/>
      <c r="H115" s="3189"/>
      <c r="I115" s="3189"/>
      <c r="J115" s="3189"/>
      <c r="K115" s="3189"/>
      <c r="L115" s="3189"/>
      <c r="M115" s="3189"/>
      <c r="N115" s="3189"/>
      <c r="O115" s="3190"/>
      <c r="P115" s="3186"/>
      <c r="Q115" s="3187"/>
    </row>
    <row r="116" spans="1:17" ht="12.75" customHeight="1" thickBot="1">
      <c r="A116" s="2555"/>
      <c r="B116" s="2490"/>
      <c r="C116" s="2490"/>
      <c r="D116" s="2490"/>
      <c r="E116" s="2556"/>
      <c r="F116" s="2556"/>
      <c r="G116" s="2563"/>
      <c r="H116" s="2564"/>
      <c r="I116" s="2564"/>
      <c r="J116" s="2564"/>
      <c r="K116" s="2564"/>
      <c r="L116" s="3196"/>
      <c r="M116" s="3196"/>
      <c r="N116" s="3196"/>
      <c r="O116" s="3196"/>
      <c r="P116" s="3201"/>
      <c r="Q116" s="3202"/>
    </row>
    <row r="117" spans="1:17">
      <c r="A117" s="58" t="s">
        <v>1264</v>
      </c>
      <c r="B117" s="62"/>
      <c r="C117" s="73"/>
      <c r="D117" s="73"/>
      <c r="E117" s="62"/>
      <c r="F117" s="62"/>
      <c r="G117" s="63"/>
      <c r="H117" s="62"/>
      <c r="I117" s="62"/>
      <c r="J117" s="62"/>
      <c r="K117" s="62"/>
      <c r="L117" s="62"/>
      <c r="M117" s="62"/>
      <c r="N117" s="62"/>
      <c r="O117" s="62"/>
      <c r="P117" s="62"/>
      <c r="Q117" s="62"/>
    </row>
    <row r="118" spans="1:17" ht="14.45">
      <c r="A118" s="100" t="s">
        <v>1265</v>
      </c>
      <c r="B118" s="3203" t="s">
        <v>1266</v>
      </c>
      <c r="C118" s="3204"/>
      <c r="D118" s="3204"/>
      <c r="E118" s="3204"/>
      <c r="F118" s="3204"/>
      <c r="G118" s="3204"/>
      <c r="H118" s="3204"/>
      <c r="I118" s="3204"/>
      <c r="J118" s="3205"/>
      <c r="K118" s="3205"/>
      <c r="L118" s="3205"/>
      <c r="M118" s="3205"/>
      <c r="N118" s="3205"/>
      <c r="O118" s="3205"/>
    </row>
    <row r="119" spans="1:17" ht="14.45">
      <c r="A119" s="100" t="s">
        <v>1267</v>
      </c>
      <c r="B119" s="3353" t="s">
        <v>1268</v>
      </c>
      <c r="C119" s="3204"/>
      <c r="D119" s="3204"/>
      <c r="E119" s="3204"/>
      <c r="F119" s="3204"/>
      <c r="G119" s="3204"/>
      <c r="H119" s="3204"/>
      <c r="I119" s="3204"/>
      <c r="J119" s="3205"/>
      <c r="K119" s="3205"/>
      <c r="L119" s="3205"/>
      <c r="M119" s="3205"/>
      <c r="N119" s="3205"/>
      <c r="O119" s="3205"/>
    </row>
    <row r="120" spans="1:17" ht="12.95">
      <c r="A120" s="100" t="s">
        <v>1269</v>
      </c>
      <c r="B120" s="58" t="s">
        <v>1270</v>
      </c>
      <c r="L120" s="58"/>
      <c r="M120" s="58"/>
      <c r="N120" s="58"/>
      <c r="O120" s="58"/>
    </row>
    <row r="121" spans="1:17">
      <c r="L121" s="58"/>
      <c r="M121" s="58"/>
      <c r="N121" s="58"/>
      <c r="O121" s="58"/>
    </row>
    <row r="122" spans="1:17">
      <c r="H122" s="101"/>
      <c r="L122" s="58"/>
      <c r="M122" s="58"/>
      <c r="N122" s="58"/>
      <c r="O122" s="58"/>
    </row>
    <row r="123" spans="1:17">
      <c r="L123" s="58"/>
      <c r="M123" s="58"/>
      <c r="N123" s="58"/>
      <c r="O123" s="58"/>
    </row>
    <row r="124" spans="1:17">
      <c r="L124" s="58"/>
      <c r="M124" s="58"/>
      <c r="N124" s="58"/>
      <c r="O124" s="58"/>
    </row>
    <row r="125" spans="1:17">
      <c r="L125" s="58"/>
      <c r="M125" s="58"/>
      <c r="N125" s="58"/>
      <c r="O125" s="58"/>
    </row>
    <row r="126" spans="1:17">
      <c r="L126" s="58"/>
      <c r="M126" s="58"/>
      <c r="N126" s="58"/>
      <c r="O126" s="58"/>
    </row>
    <row r="127" spans="1:17">
      <c r="L127" s="58"/>
      <c r="M127" s="58"/>
      <c r="N127" s="58"/>
      <c r="O127" s="58"/>
    </row>
    <row r="128" spans="1:17">
      <c r="L128" s="58"/>
      <c r="M128" s="58"/>
      <c r="N128" s="58"/>
      <c r="O128" s="58"/>
    </row>
    <row r="129" spans="12:15">
      <c r="L129" s="58"/>
      <c r="M129" s="58"/>
      <c r="N129" s="58"/>
      <c r="O129" s="58"/>
    </row>
    <row r="130" spans="12:15">
      <c r="L130" s="58"/>
      <c r="M130" s="58"/>
      <c r="N130" s="58"/>
      <c r="O130" s="58"/>
    </row>
    <row r="131" spans="12:15">
      <c r="L131" s="58"/>
      <c r="M131" s="58"/>
      <c r="N131" s="58"/>
      <c r="O131" s="58"/>
    </row>
    <row r="132" spans="12:15">
      <c r="L132" s="58"/>
      <c r="M132" s="58"/>
      <c r="N132" s="58"/>
      <c r="O132" s="58"/>
    </row>
    <row r="133" spans="12:15">
      <c r="L133" s="58"/>
      <c r="M133" s="58"/>
      <c r="N133" s="58"/>
      <c r="O133" s="58"/>
    </row>
    <row r="134" spans="12:15">
      <c r="L134" s="58"/>
      <c r="M134" s="58"/>
      <c r="N134" s="58"/>
      <c r="O134" s="58"/>
    </row>
    <row r="135" spans="12:15">
      <c r="L135" s="58"/>
      <c r="M135" s="58"/>
      <c r="N135" s="58"/>
      <c r="O135" s="58"/>
    </row>
    <row r="136" spans="12:15">
      <c r="L136" s="58"/>
      <c r="M136" s="58"/>
      <c r="N136" s="58"/>
      <c r="O136" s="58"/>
    </row>
    <row r="137" spans="12:15">
      <c r="L137" s="58"/>
      <c r="M137" s="58"/>
      <c r="N137" s="58"/>
      <c r="O137" s="58"/>
    </row>
    <row r="138" spans="12:15">
      <c r="L138" s="58"/>
      <c r="M138" s="58"/>
      <c r="N138" s="58"/>
      <c r="O138" s="58"/>
    </row>
    <row r="139" spans="12:15">
      <c r="L139" s="58"/>
      <c r="M139" s="58"/>
      <c r="N139" s="58"/>
      <c r="O139" s="58"/>
    </row>
    <row r="140" spans="12:15">
      <c r="L140" s="58"/>
      <c r="M140" s="58"/>
      <c r="N140" s="58"/>
      <c r="O140" s="58"/>
    </row>
    <row r="141" spans="12:15">
      <c r="L141" s="58"/>
      <c r="M141" s="58"/>
      <c r="N141" s="58"/>
      <c r="O141" s="58"/>
    </row>
    <row r="142" spans="12:15">
      <c r="L142" s="58"/>
      <c r="M142" s="58"/>
      <c r="N142" s="58"/>
      <c r="O142" s="58"/>
    </row>
    <row r="143" spans="12:15">
      <c r="L143" s="58"/>
      <c r="M143" s="58"/>
      <c r="N143" s="58"/>
      <c r="O143" s="58"/>
    </row>
    <row r="144" spans="12:15">
      <c r="L144" s="58"/>
      <c r="M144" s="58"/>
      <c r="N144" s="58"/>
      <c r="O144" s="58"/>
    </row>
    <row r="145" spans="12:15">
      <c r="L145" s="58"/>
      <c r="M145" s="58"/>
      <c r="N145" s="58"/>
      <c r="O145" s="58"/>
    </row>
    <row r="146" spans="12:15">
      <c r="L146" s="58"/>
      <c r="M146" s="58"/>
      <c r="N146" s="58"/>
      <c r="O146" s="58"/>
    </row>
    <row r="147" spans="12:15">
      <c r="L147" s="58"/>
      <c r="M147" s="58"/>
      <c r="N147" s="58"/>
      <c r="O147" s="58"/>
    </row>
    <row r="148" spans="12:15">
      <c r="L148" s="58"/>
      <c r="M148" s="58"/>
      <c r="N148" s="58"/>
      <c r="O148" s="58"/>
    </row>
    <row r="149" spans="12:15">
      <c r="L149" s="58"/>
      <c r="M149" s="58"/>
      <c r="N149" s="58"/>
      <c r="O149" s="58"/>
    </row>
    <row r="150" spans="12:15">
      <c r="L150" s="58"/>
      <c r="M150" s="58"/>
      <c r="N150" s="58"/>
      <c r="O150" s="58"/>
    </row>
    <row r="151" spans="12:15">
      <c r="L151" s="58"/>
      <c r="M151" s="58"/>
      <c r="N151" s="58"/>
      <c r="O151" s="58"/>
    </row>
    <row r="152" spans="12:15">
      <c r="L152" s="58"/>
      <c r="M152" s="58"/>
      <c r="N152" s="58"/>
      <c r="O152" s="58"/>
    </row>
    <row r="153" spans="12:15">
      <c r="L153" s="58"/>
      <c r="M153" s="58"/>
      <c r="N153" s="58"/>
      <c r="O153" s="58"/>
    </row>
    <row r="154" spans="12:15">
      <c r="L154" s="58"/>
      <c r="M154" s="58"/>
      <c r="N154" s="58"/>
      <c r="O154" s="58"/>
    </row>
    <row r="155" spans="12:15">
      <c r="L155" s="58"/>
      <c r="M155" s="58"/>
      <c r="N155" s="58"/>
      <c r="O155" s="58"/>
    </row>
    <row r="156" spans="12:15">
      <c r="L156" s="58"/>
      <c r="M156" s="58"/>
      <c r="N156" s="58"/>
      <c r="O156" s="58"/>
    </row>
    <row r="157" spans="12:15">
      <c r="L157" s="58"/>
      <c r="M157" s="58"/>
      <c r="N157" s="58"/>
      <c r="O157" s="58"/>
    </row>
    <row r="158" spans="12:15">
      <c r="L158" s="58"/>
      <c r="M158" s="58"/>
      <c r="N158" s="58"/>
      <c r="O158" s="58"/>
    </row>
    <row r="159" spans="12:15">
      <c r="L159" s="58"/>
      <c r="M159" s="58"/>
      <c r="N159" s="58"/>
      <c r="O159" s="58"/>
    </row>
    <row r="160" spans="12:15">
      <c r="L160" s="58"/>
      <c r="M160" s="58"/>
      <c r="N160" s="58"/>
      <c r="O160" s="58"/>
    </row>
    <row r="161" spans="12:15">
      <c r="L161" s="58"/>
      <c r="M161" s="58"/>
      <c r="N161" s="58"/>
      <c r="O161" s="58"/>
    </row>
    <row r="162" spans="12:15">
      <c r="L162" s="58"/>
      <c r="M162" s="58"/>
      <c r="N162" s="58"/>
      <c r="O162" s="58"/>
    </row>
    <row r="163" spans="12:15">
      <c r="L163" s="58"/>
      <c r="M163" s="58"/>
      <c r="N163" s="58"/>
      <c r="O163" s="58"/>
    </row>
    <row r="164" spans="12:15">
      <c r="L164" s="58"/>
      <c r="M164" s="58"/>
      <c r="N164" s="58"/>
      <c r="O164" s="58"/>
    </row>
    <row r="165" spans="12:15">
      <c r="L165" s="58"/>
      <c r="M165" s="58"/>
      <c r="N165" s="58"/>
      <c r="O165" s="58"/>
    </row>
    <row r="166" spans="12:15">
      <c r="L166" s="58"/>
      <c r="M166" s="58"/>
      <c r="N166" s="58"/>
      <c r="O166" s="58"/>
    </row>
    <row r="167" spans="12:15">
      <c r="L167" s="58"/>
      <c r="M167" s="58"/>
      <c r="N167" s="58"/>
      <c r="O167" s="58"/>
    </row>
    <row r="168" spans="12:15">
      <c r="L168" s="58"/>
      <c r="M168" s="58"/>
      <c r="N168" s="58"/>
      <c r="O168" s="58"/>
    </row>
    <row r="169" spans="12:15">
      <c r="L169" s="58"/>
      <c r="M169" s="58"/>
      <c r="N169" s="58"/>
      <c r="O169" s="58"/>
    </row>
    <row r="170" spans="12:15">
      <c r="L170" s="58"/>
      <c r="M170" s="58"/>
      <c r="N170" s="58"/>
      <c r="O170" s="58"/>
    </row>
    <row r="171" spans="12:15">
      <c r="L171" s="58"/>
      <c r="M171" s="58"/>
      <c r="N171" s="58"/>
      <c r="O171" s="58"/>
    </row>
    <row r="172" spans="12:15">
      <c r="L172" s="58"/>
      <c r="M172" s="58"/>
      <c r="N172" s="58"/>
      <c r="O172" s="58"/>
    </row>
    <row r="173" spans="12:15">
      <c r="L173" s="58"/>
      <c r="M173" s="58"/>
      <c r="N173" s="58"/>
      <c r="O173" s="58"/>
    </row>
    <row r="174" spans="12:15">
      <c r="L174" s="58"/>
      <c r="M174" s="58"/>
      <c r="N174" s="58"/>
      <c r="O174" s="58"/>
    </row>
    <row r="175" spans="12:15">
      <c r="L175" s="58"/>
      <c r="M175" s="58"/>
      <c r="N175" s="58"/>
      <c r="O175" s="58"/>
    </row>
    <row r="176" spans="12:15">
      <c r="L176" s="58"/>
      <c r="M176" s="58"/>
      <c r="N176" s="58"/>
      <c r="O176" s="58"/>
    </row>
    <row r="177" spans="12:15">
      <c r="L177" s="58"/>
      <c r="M177" s="58"/>
      <c r="N177" s="58"/>
      <c r="O177" s="58"/>
    </row>
    <row r="178" spans="12:15">
      <c r="L178" s="58"/>
      <c r="M178" s="58"/>
      <c r="N178" s="58"/>
      <c r="O178" s="58"/>
    </row>
    <row r="179" spans="12:15">
      <c r="L179" s="58"/>
      <c r="M179" s="58"/>
      <c r="N179" s="58"/>
      <c r="O179" s="58"/>
    </row>
    <row r="180" spans="12:15">
      <c r="L180" s="58"/>
      <c r="M180" s="58"/>
      <c r="N180" s="58"/>
      <c r="O180" s="58"/>
    </row>
    <row r="181" spans="12:15">
      <c r="L181" s="58"/>
      <c r="M181" s="58"/>
      <c r="N181" s="58"/>
      <c r="O181" s="58"/>
    </row>
    <row r="182" spans="12:15">
      <c r="L182" s="58"/>
      <c r="M182" s="58"/>
      <c r="N182" s="58"/>
      <c r="O182" s="58"/>
    </row>
    <row r="183" spans="12:15">
      <c r="L183" s="58"/>
      <c r="M183" s="58"/>
      <c r="N183" s="58"/>
      <c r="O183" s="58"/>
    </row>
    <row r="184" spans="12:15">
      <c r="L184" s="58"/>
      <c r="M184" s="58"/>
      <c r="N184" s="58"/>
      <c r="O184" s="58"/>
    </row>
    <row r="185" spans="12:15">
      <c r="L185" s="58"/>
      <c r="M185" s="58"/>
      <c r="N185" s="58"/>
      <c r="O185" s="58"/>
    </row>
    <row r="186" spans="12:15">
      <c r="L186" s="58"/>
      <c r="M186" s="58"/>
      <c r="N186" s="58"/>
      <c r="O186" s="58"/>
    </row>
    <row r="187" spans="12:15">
      <c r="L187" s="58"/>
      <c r="M187" s="58"/>
      <c r="N187" s="58"/>
      <c r="O187" s="58"/>
    </row>
    <row r="188" spans="12:15">
      <c r="L188" s="58"/>
      <c r="M188" s="58"/>
      <c r="N188" s="58"/>
      <c r="O188" s="58"/>
    </row>
    <row r="189" spans="12:15">
      <c r="L189" s="58"/>
      <c r="M189" s="58"/>
      <c r="N189" s="58"/>
      <c r="O189" s="58"/>
    </row>
    <row r="190" spans="12:15">
      <c r="L190" s="58"/>
      <c r="M190" s="58"/>
      <c r="N190" s="58"/>
      <c r="O190" s="58"/>
    </row>
    <row r="191" spans="12:15">
      <c r="L191" s="58"/>
      <c r="M191" s="58"/>
      <c r="N191" s="58"/>
      <c r="O191" s="58"/>
    </row>
    <row r="192" spans="12:15">
      <c r="L192" s="58"/>
      <c r="M192" s="58"/>
      <c r="N192" s="58"/>
      <c r="O192" s="58"/>
    </row>
    <row r="193" spans="12:15">
      <c r="L193" s="58"/>
      <c r="M193" s="58"/>
      <c r="N193" s="58"/>
      <c r="O193" s="58"/>
    </row>
    <row r="194" spans="12:15">
      <c r="L194" s="58"/>
      <c r="M194" s="58"/>
      <c r="N194" s="58"/>
      <c r="O194" s="58"/>
    </row>
    <row r="195" spans="12:15">
      <c r="L195" s="58"/>
      <c r="M195" s="58"/>
      <c r="N195" s="58"/>
      <c r="O195" s="58"/>
    </row>
    <row r="196" spans="12:15">
      <c r="L196" s="58"/>
      <c r="M196" s="58"/>
      <c r="N196" s="58"/>
      <c r="O196" s="58"/>
    </row>
    <row r="197" spans="12:15">
      <c r="L197" s="58"/>
      <c r="M197" s="58"/>
      <c r="N197" s="58"/>
      <c r="O197" s="58"/>
    </row>
    <row r="198" spans="12:15">
      <c r="L198" s="58"/>
      <c r="M198" s="58"/>
      <c r="N198" s="58"/>
      <c r="O198" s="58"/>
    </row>
    <row r="199" spans="12:15">
      <c r="L199" s="58"/>
      <c r="M199" s="58"/>
      <c r="N199" s="58"/>
      <c r="O199" s="58"/>
    </row>
    <row r="200" spans="12:15">
      <c r="L200" s="58"/>
      <c r="M200" s="58"/>
      <c r="N200" s="58"/>
      <c r="O200" s="58"/>
    </row>
    <row r="201" spans="12:15">
      <c r="L201" s="58"/>
      <c r="M201" s="58"/>
      <c r="N201" s="58"/>
      <c r="O201" s="58"/>
    </row>
    <row r="202" spans="12:15">
      <c r="L202" s="58"/>
      <c r="M202" s="58"/>
      <c r="N202" s="58"/>
      <c r="O202" s="58"/>
    </row>
    <row r="203" spans="12:15">
      <c r="L203" s="58"/>
      <c r="M203" s="58"/>
      <c r="N203" s="58"/>
      <c r="O203" s="58"/>
    </row>
    <row r="204" spans="12:15">
      <c r="L204" s="58"/>
      <c r="M204" s="58"/>
      <c r="N204" s="58"/>
      <c r="O204" s="58"/>
    </row>
    <row r="205" spans="12:15">
      <c r="L205" s="58"/>
      <c r="M205" s="58"/>
      <c r="N205" s="58"/>
      <c r="O205" s="58"/>
    </row>
    <row r="206" spans="12:15">
      <c r="L206" s="58"/>
      <c r="M206" s="58"/>
      <c r="N206" s="58"/>
      <c r="O206" s="58"/>
    </row>
    <row r="207" spans="12:15">
      <c r="L207" s="58"/>
      <c r="M207" s="58"/>
      <c r="N207" s="58"/>
      <c r="O207" s="58"/>
    </row>
    <row r="208" spans="12:15">
      <c r="L208" s="58"/>
      <c r="M208" s="58"/>
      <c r="N208" s="58"/>
      <c r="O208" s="58"/>
    </row>
    <row r="209" spans="12:15">
      <c r="L209" s="58"/>
      <c r="M209" s="58"/>
      <c r="N209" s="58"/>
      <c r="O209" s="58"/>
    </row>
    <row r="210" spans="12:15">
      <c r="L210" s="58"/>
      <c r="M210" s="58"/>
      <c r="N210" s="58"/>
      <c r="O210" s="58"/>
    </row>
    <row r="211" spans="12:15">
      <c r="L211" s="58"/>
      <c r="M211" s="58"/>
      <c r="N211" s="58"/>
      <c r="O211" s="58"/>
    </row>
    <row r="212" spans="12:15">
      <c r="L212" s="58"/>
      <c r="M212" s="58"/>
      <c r="N212" s="58"/>
      <c r="O212" s="58"/>
    </row>
    <row r="213" spans="12:15">
      <c r="L213" s="58"/>
      <c r="M213" s="58"/>
      <c r="N213" s="58"/>
      <c r="O213" s="58"/>
    </row>
    <row r="214" spans="12:15">
      <c r="L214" s="58"/>
      <c r="M214" s="58"/>
      <c r="N214" s="58"/>
      <c r="O214" s="58"/>
    </row>
    <row r="215" spans="12:15">
      <c r="L215" s="58"/>
      <c r="M215" s="58"/>
      <c r="N215" s="58"/>
      <c r="O215" s="58"/>
    </row>
    <row r="216" spans="12:15">
      <c r="L216" s="58"/>
      <c r="M216" s="58"/>
      <c r="N216" s="58"/>
      <c r="O216" s="58"/>
    </row>
    <row r="217" spans="12:15">
      <c r="L217" s="58"/>
      <c r="M217" s="58"/>
      <c r="N217" s="58"/>
      <c r="O217" s="58"/>
    </row>
    <row r="218" spans="12:15">
      <c r="L218" s="58"/>
      <c r="M218" s="58"/>
      <c r="N218" s="58"/>
      <c r="O218" s="58"/>
    </row>
    <row r="219" spans="12:15">
      <c r="L219" s="58"/>
      <c r="M219" s="58"/>
      <c r="N219" s="58"/>
      <c r="O219" s="58"/>
    </row>
    <row r="220" spans="12:15">
      <c r="L220" s="58"/>
      <c r="M220" s="58"/>
      <c r="N220" s="58"/>
      <c r="O220" s="58"/>
    </row>
    <row r="221" spans="12:15">
      <c r="L221" s="58"/>
      <c r="M221" s="58"/>
      <c r="N221" s="58"/>
      <c r="O221" s="58"/>
    </row>
    <row r="222" spans="12:15">
      <c r="L222" s="58"/>
      <c r="M222" s="58"/>
      <c r="N222" s="58"/>
      <c r="O222" s="58"/>
    </row>
    <row r="223" spans="12:15">
      <c r="L223" s="58"/>
      <c r="M223" s="58"/>
      <c r="N223" s="58"/>
      <c r="O223" s="58"/>
    </row>
    <row r="224" spans="12:15">
      <c r="L224" s="58"/>
      <c r="M224" s="58"/>
      <c r="N224" s="58"/>
      <c r="O224" s="58"/>
    </row>
    <row r="225" spans="12:15">
      <c r="L225" s="58"/>
      <c r="M225" s="58"/>
      <c r="N225" s="58"/>
      <c r="O225" s="58"/>
    </row>
    <row r="226" spans="12:15">
      <c r="L226" s="58"/>
      <c r="M226" s="58"/>
      <c r="N226" s="58"/>
      <c r="O226" s="58"/>
    </row>
    <row r="227" spans="12:15">
      <c r="L227" s="58"/>
      <c r="M227" s="58"/>
      <c r="N227" s="58"/>
      <c r="O227" s="58"/>
    </row>
    <row r="228" spans="12:15">
      <c r="L228" s="58"/>
      <c r="M228" s="58"/>
      <c r="N228" s="58"/>
      <c r="O228" s="58"/>
    </row>
    <row r="229" spans="12:15">
      <c r="L229" s="58"/>
      <c r="M229" s="58"/>
      <c r="N229" s="58"/>
      <c r="O229" s="58"/>
    </row>
    <row r="230" spans="12:15">
      <c r="L230" s="58"/>
      <c r="M230" s="58"/>
      <c r="N230" s="58"/>
      <c r="O230" s="58"/>
    </row>
    <row r="231" spans="12:15">
      <c r="L231" s="58"/>
      <c r="M231" s="58"/>
      <c r="N231" s="58"/>
      <c r="O231" s="58"/>
    </row>
    <row r="232" spans="12:15">
      <c r="L232" s="58"/>
      <c r="M232" s="58"/>
      <c r="N232" s="58"/>
      <c r="O232" s="58"/>
    </row>
    <row r="233" spans="12:15">
      <c r="L233" s="58"/>
      <c r="M233" s="58"/>
      <c r="N233" s="58"/>
      <c r="O233" s="58"/>
    </row>
    <row r="234" spans="12:15">
      <c r="L234" s="58"/>
      <c r="M234" s="58"/>
      <c r="N234" s="58"/>
      <c r="O234" s="58"/>
    </row>
    <row r="235" spans="12:15">
      <c r="L235" s="58"/>
      <c r="M235" s="58"/>
      <c r="N235" s="58"/>
      <c r="O235" s="58"/>
    </row>
    <row r="236" spans="12:15">
      <c r="L236" s="58"/>
      <c r="M236" s="58"/>
      <c r="N236" s="58"/>
      <c r="O236" s="58"/>
    </row>
    <row r="237" spans="12:15">
      <c r="L237" s="58"/>
      <c r="M237" s="58"/>
      <c r="N237" s="58"/>
      <c r="O237" s="58"/>
    </row>
    <row r="238" spans="12:15">
      <c r="L238" s="58"/>
      <c r="M238" s="58"/>
      <c r="N238" s="58"/>
      <c r="O238" s="58"/>
    </row>
    <row r="239" spans="12:15">
      <c r="L239" s="58"/>
      <c r="M239" s="58"/>
      <c r="N239" s="58"/>
      <c r="O239" s="58"/>
    </row>
    <row r="240" spans="12:15">
      <c r="L240" s="58"/>
      <c r="M240" s="58"/>
      <c r="N240" s="58"/>
      <c r="O240" s="58"/>
    </row>
    <row r="241" spans="12:15">
      <c r="L241" s="58"/>
      <c r="M241" s="58"/>
      <c r="N241" s="58"/>
      <c r="O241" s="58"/>
    </row>
    <row r="242" spans="12:15">
      <c r="L242" s="58"/>
      <c r="M242" s="58"/>
      <c r="N242" s="58"/>
      <c r="O242" s="58"/>
    </row>
    <row r="243" spans="12:15">
      <c r="L243" s="58"/>
      <c r="M243" s="58"/>
      <c r="N243" s="58"/>
      <c r="O243" s="58"/>
    </row>
    <row r="244" spans="12:15">
      <c r="L244" s="58"/>
      <c r="M244" s="58"/>
      <c r="N244" s="58"/>
      <c r="O244" s="58"/>
    </row>
    <row r="245" spans="12:15">
      <c r="L245" s="58"/>
      <c r="M245" s="58"/>
      <c r="N245" s="58"/>
      <c r="O245" s="58"/>
    </row>
    <row r="246" spans="12:15">
      <c r="L246" s="58"/>
      <c r="M246" s="58"/>
      <c r="N246" s="58"/>
      <c r="O246" s="58"/>
    </row>
    <row r="247" spans="12:15">
      <c r="L247" s="58"/>
      <c r="M247" s="58"/>
      <c r="N247" s="58"/>
      <c r="O247" s="58"/>
    </row>
    <row r="248" spans="12:15">
      <c r="L248" s="58"/>
      <c r="M248" s="58"/>
      <c r="N248" s="58"/>
      <c r="O248" s="58"/>
    </row>
    <row r="249" spans="12:15">
      <c r="L249" s="58"/>
      <c r="M249" s="58"/>
      <c r="N249" s="58"/>
      <c r="O249" s="58"/>
    </row>
    <row r="250" spans="12:15">
      <c r="L250" s="58"/>
      <c r="M250" s="58"/>
      <c r="N250" s="58"/>
      <c r="O250" s="58"/>
    </row>
    <row r="251" spans="12:15">
      <c r="L251" s="58"/>
      <c r="M251" s="58"/>
      <c r="N251" s="58"/>
      <c r="O251" s="58"/>
    </row>
    <row r="252" spans="12:15">
      <c r="L252" s="58"/>
      <c r="M252" s="58"/>
      <c r="N252" s="58"/>
      <c r="O252" s="58"/>
    </row>
    <row r="253" spans="12:15">
      <c r="L253" s="58"/>
      <c r="M253" s="58"/>
      <c r="N253" s="58"/>
      <c r="O253" s="58"/>
    </row>
    <row r="254" spans="12:15">
      <c r="L254" s="58"/>
      <c r="M254" s="58"/>
      <c r="N254" s="58"/>
      <c r="O254" s="58"/>
    </row>
    <row r="255" spans="12:15">
      <c r="L255" s="58"/>
      <c r="M255" s="58"/>
      <c r="N255" s="58"/>
      <c r="O255" s="58"/>
    </row>
    <row r="256" spans="12:15">
      <c r="L256" s="58"/>
      <c r="M256" s="58"/>
      <c r="N256" s="58"/>
      <c r="O256" s="58"/>
    </row>
    <row r="257" spans="12:15">
      <c r="L257" s="58"/>
      <c r="M257" s="58"/>
      <c r="N257" s="58"/>
      <c r="O257" s="58"/>
    </row>
    <row r="258" spans="12:15">
      <c r="L258" s="58"/>
      <c r="M258" s="58"/>
      <c r="N258" s="58"/>
      <c r="O258" s="58"/>
    </row>
    <row r="259" spans="12:15">
      <c r="L259" s="58"/>
      <c r="M259" s="58"/>
      <c r="N259" s="58"/>
      <c r="O259" s="58"/>
    </row>
    <row r="260" spans="12:15">
      <c r="L260" s="58"/>
      <c r="M260" s="58"/>
      <c r="N260" s="58"/>
      <c r="O260" s="58"/>
    </row>
    <row r="261" spans="12:15">
      <c r="L261" s="58"/>
      <c r="M261" s="58"/>
      <c r="N261" s="58"/>
      <c r="O261" s="58"/>
    </row>
    <row r="262" spans="12:15">
      <c r="L262" s="58"/>
      <c r="M262" s="58"/>
      <c r="N262" s="58"/>
      <c r="O262" s="58"/>
    </row>
    <row r="263" spans="12:15">
      <c r="L263" s="58"/>
      <c r="M263" s="58"/>
      <c r="N263" s="58"/>
      <c r="O263" s="58"/>
    </row>
    <row r="264" spans="12:15">
      <c r="L264" s="58"/>
      <c r="M264" s="58"/>
      <c r="N264" s="58"/>
      <c r="O264" s="58"/>
    </row>
    <row r="265" spans="12:15">
      <c r="L265" s="58"/>
      <c r="M265" s="58"/>
      <c r="N265" s="58"/>
      <c r="O265" s="58"/>
    </row>
    <row r="266" spans="12:15">
      <c r="L266" s="58"/>
      <c r="M266" s="58"/>
      <c r="N266" s="58"/>
      <c r="O266" s="58"/>
    </row>
    <row r="267" spans="12:15">
      <c r="L267" s="58"/>
      <c r="M267" s="58"/>
      <c r="N267" s="58"/>
      <c r="O267" s="58"/>
    </row>
    <row r="268" spans="12:15">
      <c r="L268" s="58"/>
      <c r="M268" s="58"/>
      <c r="N268" s="58"/>
      <c r="O268" s="58"/>
    </row>
    <row r="269" spans="12:15">
      <c r="L269" s="58"/>
      <c r="M269" s="58"/>
      <c r="N269" s="58"/>
      <c r="O269" s="58"/>
    </row>
    <row r="270" spans="12:15">
      <c r="L270" s="58"/>
      <c r="M270" s="58"/>
      <c r="N270" s="58"/>
      <c r="O270" s="58"/>
    </row>
    <row r="271" spans="12:15">
      <c r="L271" s="58"/>
      <c r="M271" s="58"/>
      <c r="N271" s="58"/>
      <c r="O271" s="58"/>
    </row>
    <row r="272" spans="12:15">
      <c r="L272" s="58"/>
      <c r="M272" s="58"/>
      <c r="N272" s="58"/>
      <c r="O272" s="58"/>
    </row>
    <row r="273" spans="12:15">
      <c r="L273" s="58"/>
      <c r="M273" s="58"/>
      <c r="N273" s="58"/>
      <c r="O273" s="58"/>
    </row>
    <row r="274" spans="12:15">
      <c r="L274" s="58"/>
      <c r="M274" s="58"/>
      <c r="N274" s="58"/>
      <c r="O274" s="58"/>
    </row>
    <row r="275" spans="12:15">
      <c r="L275" s="58"/>
      <c r="M275" s="58"/>
      <c r="N275" s="58"/>
      <c r="O275" s="58"/>
    </row>
    <row r="276" spans="12:15">
      <c r="L276" s="58"/>
      <c r="M276" s="58"/>
      <c r="N276" s="58"/>
      <c r="O276" s="58"/>
    </row>
    <row r="277" spans="12:15">
      <c r="L277" s="58"/>
      <c r="M277" s="58"/>
      <c r="N277" s="58"/>
      <c r="O277" s="58"/>
    </row>
    <row r="278" spans="12:15">
      <c r="L278" s="58"/>
      <c r="M278" s="58"/>
      <c r="N278" s="58"/>
      <c r="O278" s="58"/>
    </row>
    <row r="279" spans="12:15">
      <c r="L279" s="58"/>
      <c r="M279" s="58"/>
      <c r="N279" s="58"/>
      <c r="O279" s="58"/>
    </row>
    <row r="280" spans="12:15">
      <c r="L280" s="58"/>
      <c r="M280" s="58"/>
      <c r="N280" s="58"/>
      <c r="O280" s="58"/>
    </row>
    <row r="281" spans="12:15">
      <c r="L281" s="58"/>
      <c r="M281" s="58"/>
      <c r="N281" s="58"/>
      <c r="O281" s="58"/>
    </row>
    <row r="282" spans="12:15">
      <c r="L282" s="58"/>
      <c r="M282" s="58"/>
      <c r="N282" s="58"/>
      <c r="O282" s="58"/>
    </row>
    <row r="283" spans="12:15">
      <c r="L283" s="58"/>
      <c r="M283" s="58"/>
      <c r="N283" s="58"/>
      <c r="O283" s="58"/>
    </row>
    <row r="284" spans="12:15">
      <c r="L284" s="58"/>
      <c r="M284" s="58"/>
      <c r="N284" s="58"/>
      <c r="O284" s="58"/>
    </row>
    <row r="285" spans="12:15">
      <c r="L285" s="58"/>
      <c r="M285" s="58"/>
      <c r="N285" s="58"/>
      <c r="O285" s="58"/>
    </row>
    <row r="286" spans="12:15">
      <c r="L286" s="58"/>
      <c r="M286" s="58"/>
      <c r="N286" s="58"/>
      <c r="O286" s="58"/>
    </row>
    <row r="287" spans="12:15">
      <c r="L287" s="58"/>
      <c r="M287" s="58"/>
      <c r="N287" s="58"/>
      <c r="O287" s="58"/>
    </row>
    <row r="288" spans="12:15">
      <c r="L288" s="58"/>
      <c r="M288" s="58"/>
      <c r="N288" s="58"/>
      <c r="O288" s="58"/>
    </row>
    <row r="289" spans="12:15">
      <c r="L289" s="58"/>
      <c r="M289" s="58"/>
      <c r="N289" s="58"/>
      <c r="O289" s="58"/>
    </row>
    <row r="290" spans="12:15">
      <c r="L290" s="58"/>
      <c r="M290" s="58"/>
      <c r="N290" s="58"/>
      <c r="O290" s="58"/>
    </row>
    <row r="291" spans="12:15">
      <c r="L291" s="58"/>
      <c r="M291" s="58"/>
      <c r="N291" s="58"/>
      <c r="O291" s="58"/>
    </row>
    <row r="292" spans="12:15">
      <c r="L292" s="58"/>
      <c r="M292" s="58"/>
      <c r="N292" s="58"/>
      <c r="O292" s="58"/>
    </row>
    <row r="293" spans="12:15">
      <c r="L293" s="58"/>
      <c r="M293" s="58"/>
      <c r="N293" s="58"/>
      <c r="O293" s="58"/>
    </row>
    <row r="294" spans="12:15">
      <c r="L294" s="58"/>
      <c r="M294" s="58"/>
      <c r="N294" s="58"/>
      <c r="O294" s="58"/>
    </row>
    <row r="295" spans="12:15">
      <c r="L295" s="58"/>
      <c r="M295" s="58"/>
      <c r="N295" s="58"/>
      <c r="O295" s="58"/>
    </row>
    <row r="296" spans="12:15">
      <c r="L296" s="58"/>
      <c r="M296" s="58"/>
      <c r="N296" s="58"/>
      <c r="O296" s="58"/>
    </row>
    <row r="297" spans="12:15">
      <c r="L297" s="58"/>
      <c r="M297" s="58"/>
      <c r="N297" s="58"/>
      <c r="O297" s="58"/>
    </row>
    <row r="298" spans="12:15">
      <c r="L298" s="58"/>
      <c r="M298" s="58"/>
      <c r="N298" s="58"/>
      <c r="O298" s="58"/>
    </row>
    <row r="299" spans="12:15">
      <c r="L299" s="58"/>
      <c r="M299" s="58"/>
      <c r="N299" s="58"/>
      <c r="O299" s="58"/>
    </row>
    <row r="300" spans="12:15">
      <c r="L300" s="58"/>
      <c r="M300" s="58"/>
      <c r="N300" s="58"/>
      <c r="O300" s="58"/>
    </row>
    <row r="301" spans="12:15">
      <c r="L301" s="58"/>
      <c r="M301" s="58"/>
      <c r="N301" s="58"/>
      <c r="O301" s="58"/>
    </row>
    <row r="302" spans="12:15">
      <c r="L302" s="58"/>
      <c r="M302" s="58"/>
      <c r="N302" s="58"/>
      <c r="O302" s="58"/>
    </row>
    <row r="303" spans="12:15">
      <c r="L303" s="58"/>
      <c r="M303" s="58"/>
      <c r="N303" s="58"/>
      <c r="O303" s="58"/>
    </row>
    <row r="304" spans="12:15">
      <c r="L304" s="58"/>
      <c r="M304" s="58"/>
      <c r="N304" s="58"/>
      <c r="O304" s="58"/>
    </row>
    <row r="305" spans="12:15">
      <c r="L305" s="58"/>
      <c r="M305" s="58"/>
      <c r="N305" s="58"/>
      <c r="O305" s="58"/>
    </row>
    <row r="306" spans="12:15">
      <c r="L306" s="58"/>
      <c r="M306" s="58"/>
      <c r="N306" s="58"/>
      <c r="O306" s="58"/>
    </row>
    <row r="307" spans="12:15">
      <c r="L307" s="58"/>
      <c r="M307" s="58"/>
      <c r="N307" s="58"/>
      <c r="O307" s="58"/>
    </row>
    <row r="308" spans="12:15">
      <c r="L308" s="58"/>
      <c r="M308" s="58"/>
      <c r="N308" s="58"/>
      <c r="O308" s="58"/>
    </row>
    <row r="309" spans="12:15">
      <c r="L309" s="58"/>
      <c r="M309" s="58"/>
      <c r="N309" s="58"/>
      <c r="O309" s="58"/>
    </row>
    <row r="310" spans="12:15">
      <c r="L310" s="58"/>
      <c r="M310" s="58"/>
      <c r="N310" s="58"/>
      <c r="O310" s="58"/>
    </row>
    <row r="311" spans="12:15">
      <c r="L311" s="58"/>
      <c r="M311" s="58"/>
      <c r="N311" s="58"/>
      <c r="O311" s="58"/>
    </row>
    <row r="312" spans="12:15">
      <c r="L312" s="58"/>
      <c r="M312" s="58"/>
      <c r="N312" s="58"/>
      <c r="O312" s="58"/>
    </row>
    <row r="313" spans="12:15">
      <c r="L313" s="58"/>
      <c r="M313" s="58"/>
      <c r="N313" s="58"/>
      <c r="O313" s="58"/>
    </row>
    <row r="314" spans="12:15">
      <c r="L314" s="58"/>
      <c r="M314" s="58"/>
      <c r="N314" s="58"/>
      <c r="O314" s="58"/>
    </row>
    <row r="315" spans="12:15">
      <c r="L315" s="58"/>
      <c r="M315" s="58"/>
      <c r="N315" s="58"/>
      <c r="O315" s="58"/>
    </row>
    <row r="316" spans="12:15">
      <c r="L316" s="58"/>
      <c r="M316" s="58"/>
      <c r="N316" s="58"/>
      <c r="O316" s="58"/>
    </row>
    <row r="317" spans="12:15">
      <c r="L317" s="58"/>
      <c r="M317" s="58"/>
      <c r="N317" s="58"/>
      <c r="O317" s="58"/>
    </row>
    <row r="318" spans="12:15">
      <c r="L318" s="58"/>
      <c r="M318" s="58"/>
      <c r="N318" s="58"/>
      <c r="O318" s="58"/>
    </row>
    <row r="319" spans="12:15">
      <c r="L319" s="58"/>
      <c r="M319" s="58"/>
      <c r="N319" s="58"/>
      <c r="O319" s="58"/>
    </row>
    <row r="320" spans="12:15">
      <c r="L320" s="58"/>
      <c r="M320" s="58"/>
      <c r="N320" s="58"/>
      <c r="O320" s="58"/>
    </row>
    <row r="321" spans="12:15">
      <c r="L321" s="58"/>
      <c r="M321" s="58"/>
      <c r="N321" s="58"/>
      <c r="O321" s="58"/>
    </row>
    <row r="322" spans="12:15">
      <c r="L322" s="58"/>
      <c r="M322" s="58"/>
      <c r="N322" s="58"/>
      <c r="O322" s="58"/>
    </row>
    <row r="323" spans="12:15">
      <c r="L323" s="58"/>
      <c r="M323" s="58"/>
      <c r="N323" s="58"/>
      <c r="O323" s="58"/>
    </row>
    <row r="324" spans="12:15">
      <c r="L324" s="58"/>
      <c r="M324" s="58"/>
      <c r="N324" s="58"/>
      <c r="O324" s="58"/>
    </row>
    <row r="325" spans="12:15">
      <c r="L325" s="58"/>
      <c r="M325" s="58"/>
      <c r="N325" s="58"/>
      <c r="O325" s="58"/>
    </row>
    <row r="326" spans="12:15">
      <c r="L326" s="58"/>
      <c r="M326" s="58"/>
      <c r="N326" s="58"/>
      <c r="O326" s="58"/>
    </row>
    <row r="327" spans="12:15">
      <c r="L327" s="58"/>
      <c r="M327" s="58"/>
      <c r="N327" s="58"/>
      <c r="O327" s="58"/>
    </row>
    <row r="328" spans="12:15">
      <c r="L328" s="58"/>
      <c r="M328" s="58"/>
      <c r="N328" s="58"/>
      <c r="O328" s="58"/>
    </row>
    <row r="329" spans="12:15">
      <c r="L329" s="58"/>
      <c r="M329" s="58"/>
      <c r="N329" s="58"/>
      <c r="O329" s="58"/>
    </row>
    <row r="330" spans="12:15">
      <c r="L330" s="58"/>
      <c r="M330" s="58"/>
      <c r="N330" s="58"/>
      <c r="O330" s="58"/>
    </row>
    <row r="331" spans="12:15">
      <c r="L331" s="58"/>
      <c r="M331" s="58"/>
      <c r="N331" s="58"/>
      <c r="O331" s="58"/>
    </row>
    <row r="332" spans="12:15">
      <c r="L332" s="58"/>
      <c r="M332" s="58"/>
      <c r="N332" s="58"/>
      <c r="O332" s="58"/>
    </row>
    <row r="333" spans="12:15">
      <c r="L333" s="58"/>
      <c r="M333" s="58"/>
      <c r="N333" s="58"/>
      <c r="O333" s="58"/>
    </row>
    <row r="334" spans="12:15">
      <c r="L334" s="58"/>
      <c r="M334" s="58"/>
      <c r="N334" s="58"/>
      <c r="O334" s="58"/>
    </row>
    <row r="335" spans="12:15">
      <c r="L335" s="58"/>
      <c r="M335" s="58"/>
      <c r="N335" s="58"/>
      <c r="O335" s="58"/>
    </row>
    <row r="336" spans="12:15">
      <c r="L336" s="58"/>
      <c r="M336" s="58"/>
      <c r="N336" s="58"/>
      <c r="O336" s="58"/>
    </row>
    <row r="337" spans="12:15">
      <c r="L337" s="58"/>
      <c r="M337" s="58"/>
      <c r="N337" s="58"/>
      <c r="O337" s="58"/>
    </row>
    <row r="338" spans="12:15">
      <c r="L338" s="58"/>
      <c r="M338" s="58"/>
      <c r="N338" s="58"/>
      <c r="O338" s="58"/>
    </row>
    <row r="339" spans="12:15">
      <c r="L339" s="58"/>
      <c r="M339" s="58"/>
      <c r="N339" s="58"/>
      <c r="O339" s="58"/>
    </row>
    <row r="340" spans="12:15">
      <c r="L340" s="58"/>
      <c r="M340" s="58"/>
      <c r="N340" s="58"/>
      <c r="O340" s="58"/>
    </row>
    <row r="341" spans="12:15">
      <c r="L341" s="58"/>
      <c r="M341" s="58"/>
      <c r="N341" s="58"/>
      <c r="O341" s="58"/>
    </row>
    <row r="342" spans="12:15">
      <c r="L342" s="58"/>
      <c r="M342" s="58"/>
      <c r="N342" s="58"/>
      <c r="O342" s="58"/>
    </row>
    <row r="343" spans="12:15">
      <c r="L343" s="58"/>
      <c r="M343" s="58"/>
      <c r="N343" s="58"/>
      <c r="O343" s="58"/>
    </row>
    <row r="344" spans="12:15">
      <c r="L344" s="58"/>
      <c r="M344" s="58"/>
      <c r="N344" s="58"/>
      <c r="O344" s="58"/>
    </row>
    <row r="345" spans="12:15">
      <c r="L345" s="58"/>
      <c r="M345" s="58"/>
      <c r="N345" s="58"/>
      <c r="O345" s="58"/>
    </row>
    <row r="346" spans="12:15">
      <c r="L346" s="58"/>
      <c r="M346" s="58"/>
      <c r="N346" s="58"/>
      <c r="O346" s="58"/>
    </row>
    <row r="347" spans="12:15">
      <c r="L347" s="58"/>
      <c r="M347" s="58"/>
      <c r="N347" s="58"/>
      <c r="O347" s="58"/>
    </row>
    <row r="348" spans="12:15">
      <c r="L348" s="58"/>
      <c r="M348" s="58"/>
      <c r="N348" s="58"/>
      <c r="O348" s="58"/>
    </row>
    <row r="349" spans="12:15">
      <c r="L349" s="58"/>
      <c r="M349" s="58"/>
      <c r="N349" s="58"/>
      <c r="O349" s="58"/>
    </row>
    <row r="350" spans="12:15">
      <c r="L350" s="58"/>
      <c r="M350" s="58"/>
      <c r="N350" s="58"/>
      <c r="O350" s="58"/>
    </row>
    <row r="351" spans="12:15">
      <c r="L351" s="58"/>
      <c r="M351" s="58"/>
      <c r="N351" s="58"/>
      <c r="O351" s="58"/>
    </row>
    <row r="352" spans="12:15">
      <c r="L352" s="58"/>
      <c r="M352" s="58"/>
      <c r="N352" s="58"/>
      <c r="O352" s="58"/>
    </row>
    <row r="353" spans="12:15">
      <c r="L353" s="58"/>
      <c r="M353" s="58"/>
      <c r="N353" s="58"/>
      <c r="O353" s="58"/>
    </row>
    <row r="354" spans="12:15">
      <c r="L354" s="58"/>
      <c r="M354" s="58"/>
      <c r="N354" s="58"/>
      <c r="O354" s="58"/>
    </row>
    <row r="355" spans="12:15">
      <c r="L355" s="58"/>
      <c r="M355" s="58"/>
      <c r="N355" s="58"/>
      <c r="O355" s="58"/>
    </row>
    <row r="356" spans="12:15">
      <c r="L356" s="58"/>
      <c r="M356" s="58"/>
      <c r="N356" s="58"/>
      <c r="O356" s="58"/>
    </row>
    <row r="357" spans="12:15">
      <c r="L357" s="58"/>
      <c r="M357" s="58"/>
      <c r="N357" s="58"/>
      <c r="O357" s="58"/>
    </row>
    <row r="358" spans="12:15">
      <c r="L358" s="58"/>
      <c r="M358" s="58"/>
      <c r="N358" s="58"/>
      <c r="O358" s="58"/>
    </row>
    <row r="359" spans="12:15">
      <c r="L359" s="58"/>
      <c r="M359" s="58"/>
      <c r="N359" s="58"/>
      <c r="O359" s="58"/>
    </row>
    <row r="360" spans="12:15">
      <c r="L360" s="58"/>
      <c r="M360" s="58"/>
      <c r="N360" s="58"/>
      <c r="O360" s="58"/>
    </row>
    <row r="361" spans="12:15">
      <c r="L361" s="58"/>
      <c r="M361" s="58"/>
      <c r="N361" s="58"/>
      <c r="O361" s="58"/>
    </row>
    <row r="362" spans="12:15">
      <c r="L362" s="58"/>
      <c r="M362" s="58"/>
      <c r="N362" s="58"/>
      <c r="O362" s="58"/>
    </row>
    <row r="363" spans="12:15">
      <c r="L363" s="58"/>
      <c r="M363" s="58"/>
      <c r="N363" s="58"/>
      <c r="O363" s="58"/>
    </row>
    <row r="364" spans="12:15">
      <c r="L364" s="58"/>
      <c r="M364" s="58"/>
      <c r="N364" s="58"/>
      <c r="O364" s="58"/>
    </row>
    <row r="365" spans="12:15">
      <c r="L365" s="58"/>
      <c r="M365" s="58"/>
      <c r="N365" s="58"/>
      <c r="O365" s="58"/>
    </row>
    <row r="366" spans="12:15">
      <c r="L366" s="58"/>
      <c r="M366" s="58"/>
      <c r="N366" s="58"/>
      <c r="O366" s="58"/>
    </row>
    <row r="367" spans="12:15">
      <c r="L367" s="58"/>
      <c r="M367" s="58"/>
      <c r="N367" s="58"/>
      <c r="O367" s="58"/>
    </row>
    <row r="368" spans="12:15">
      <c r="L368" s="58"/>
      <c r="M368" s="58"/>
      <c r="N368" s="58"/>
      <c r="O368" s="58"/>
    </row>
    <row r="369" spans="12:15">
      <c r="L369" s="58"/>
      <c r="M369" s="58"/>
      <c r="N369" s="58"/>
      <c r="O369" s="58"/>
    </row>
    <row r="370" spans="12:15">
      <c r="L370" s="58"/>
      <c r="M370" s="58"/>
      <c r="N370" s="58"/>
      <c r="O370" s="58"/>
    </row>
    <row r="371" spans="12:15">
      <c r="L371" s="58"/>
      <c r="M371" s="58"/>
      <c r="N371" s="58"/>
      <c r="O371" s="58"/>
    </row>
    <row r="372" spans="12:15">
      <c r="L372" s="58"/>
      <c r="M372" s="58"/>
      <c r="N372" s="58"/>
      <c r="O372" s="58"/>
    </row>
    <row r="373" spans="12:15">
      <c r="L373" s="58"/>
      <c r="M373" s="58"/>
      <c r="N373" s="58"/>
      <c r="O373" s="58"/>
    </row>
    <row r="374" spans="12:15">
      <c r="L374" s="58"/>
      <c r="M374" s="58"/>
      <c r="N374" s="58"/>
      <c r="O374" s="58"/>
    </row>
    <row r="375" spans="12:15">
      <c r="L375" s="58"/>
      <c r="M375" s="58"/>
      <c r="N375" s="58"/>
      <c r="O375" s="58"/>
    </row>
    <row r="376" spans="12:15">
      <c r="L376" s="58"/>
      <c r="M376" s="58"/>
      <c r="N376" s="58"/>
      <c r="O376" s="58"/>
    </row>
    <row r="377" spans="12:15">
      <c r="L377" s="58"/>
      <c r="M377" s="58"/>
      <c r="N377" s="58"/>
      <c r="O377" s="58"/>
    </row>
    <row r="378" spans="12:15">
      <c r="L378" s="58"/>
      <c r="M378" s="58"/>
      <c r="N378" s="58"/>
      <c r="O378" s="58"/>
    </row>
    <row r="379" spans="12:15">
      <c r="L379" s="58"/>
      <c r="M379" s="58"/>
      <c r="N379" s="58"/>
      <c r="O379" s="58"/>
    </row>
    <row r="380" spans="12:15">
      <c r="L380" s="58"/>
      <c r="M380" s="58"/>
      <c r="N380" s="58"/>
      <c r="O380" s="58"/>
    </row>
    <row r="381" spans="12:15">
      <c r="L381" s="58"/>
      <c r="M381" s="58"/>
      <c r="N381" s="58"/>
      <c r="O381" s="58"/>
    </row>
    <row r="382" spans="12:15">
      <c r="L382" s="58"/>
      <c r="M382" s="58"/>
      <c r="N382" s="58"/>
      <c r="O382" s="58"/>
    </row>
    <row r="383" spans="12:15">
      <c r="L383" s="58"/>
      <c r="M383" s="58"/>
      <c r="N383" s="58"/>
      <c r="O383" s="58"/>
    </row>
    <row r="384" spans="12:15">
      <c r="L384" s="58"/>
      <c r="M384" s="58"/>
      <c r="N384" s="58"/>
      <c r="O384" s="58"/>
    </row>
    <row r="385" spans="12:15">
      <c r="L385" s="58"/>
      <c r="M385" s="58"/>
      <c r="N385" s="58"/>
      <c r="O385" s="58"/>
    </row>
    <row r="386" spans="12:15">
      <c r="L386" s="58"/>
      <c r="M386" s="58"/>
      <c r="N386" s="58"/>
      <c r="O386" s="58"/>
    </row>
    <row r="387" spans="12:15">
      <c r="L387" s="58"/>
      <c r="M387" s="58"/>
      <c r="N387" s="58"/>
      <c r="O387" s="58"/>
    </row>
    <row r="388" spans="12:15">
      <c r="L388" s="58"/>
      <c r="M388" s="58"/>
      <c r="N388" s="58"/>
      <c r="O388" s="58"/>
    </row>
    <row r="389" spans="12:15">
      <c r="L389" s="58"/>
      <c r="M389" s="58"/>
      <c r="N389" s="58"/>
      <c r="O389" s="58"/>
    </row>
    <row r="390" spans="12:15">
      <c r="L390" s="58"/>
      <c r="M390" s="58"/>
      <c r="N390" s="58"/>
      <c r="O390" s="58"/>
    </row>
    <row r="391" spans="12:15">
      <c r="L391" s="58"/>
      <c r="M391" s="58"/>
      <c r="N391" s="58"/>
      <c r="O391" s="58"/>
    </row>
    <row r="392" spans="12:15">
      <c r="L392" s="58"/>
      <c r="M392" s="58"/>
      <c r="N392" s="58"/>
      <c r="O392" s="58"/>
    </row>
    <row r="393" spans="12:15">
      <c r="L393" s="58"/>
      <c r="M393" s="58"/>
      <c r="N393" s="58"/>
      <c r="O393" s="58"/>
    </row>
    <row r="394" spans="12:15">
      <c r="L394" s="58"/>
      <c r="M394" s="58"/>
      <c r="N394" s="58"/>
      <c r="O394" s="58"/>
    </row>
    <row r="395" spans="12:15">
      <c r="L395" s="58"/>
      <c r="M395" s="58"/>
      <c r="N395" s="58"/>
      <c r="O395" s="58"/>
    </row>
    <row r="396" spans="12:15">
      <c r="L396" s="58"/>
      <c r="M396" s="58"/>
      <c r="N396" s="58"/>
      <c r="O396" s="58"/>
    </row>
    <row r="397" spans="12:15">
      <c r="L397" s="58"/>
      <c r="M397" s="58"/>
      <c r="N397" s="58"/>
      <c r="O397" s="58"/>
    </row>
    <row r="398" spans="12:15">
      <c r="L398" s="58"/>
      <c r="M398" s="58"/>
      <c r="N398" s="58"/>
      <c r="O398" s="58"/>
    </row>
    <row r="399" spans="12:15">
      <c r="L399" s="58"/>
      <c r="M399" s="58"/>
      <c r="N399" s="58"/>
      <c r="O399" s="58"/>
    </row>
    <row r="400" spans="12:15">
      <c r="L400" s="58"/>
      <c r="M400" s="58"/>
      <c r="N400" s="58"/>
      <c r="O400" s="58"/>
    </row>
    <row r="401" spans="12:15">
      <c r="L401" s="58"/>
      <c r="M401" s="58"/>
      <c r="N401" s="58"/>
      <c r="O401" s="58"/>
    </row>
    <row r="402" spans="12:15">
      <c r="L402" s="58"/>
      <c r="M402" s="58"/>
      <c r="N402" s="58"/>
      <c r="O402" s="58"/>
    </row>
    <row r="403" spans="12:15">
      <c r="L403" s="58"/>
      <c r="M403" s="58"/>
      <c r="N403" s="58"/>
      <c r="O403" s="58"/>
    </row>
    <row r="404" spans="12:15">
      <c r="L404" s="58"/>
      <c r="M404" s="58"/>
      <c r="N404" s="58"/>
      <c r="O404" s="58"/>
    </row>
    <row r="405" spans="12:15">
      <c r="L405" s="58"/>
      <c r="M405" s="58"/>
      <c r="N405" s="58"/>
      <c r="O405" s="58"/>
    </row>
    <row r="406" spans="12:15">
      <c r="L406" s="58"/>
      <c r="M406" s="58"/>
      <c r="N406" s="58"/>
      <c r="O406" s="58"/>
    </row>
    <row r="407" spans="12:15">
      <c r="L407" s="58"/>
      <c r="M407" s="58"/>
      <c r="N407" s="58"/>
      <c r="O407" s="58"/>
    </row>
    <row r="408" spans="12:15">
      <c r="L408" s="58"/>
      <c r="M408" s="58"/>
      <c r="N408" s="58"/>
      <c r="O408" s="58"/>
    </row>
    <row r="409" spans="12:15">
      <c r="L409" s="58"/>
      <c r="M409" s="58"/>
      <c r="N409" s="58"/>
      <c r="O409" s="58"/>
    </row>
    <row r="410" spans="12:15">
      <c r="L410" s="58"/>
      <c r="M410" s="58"/>
      <c r="N410" s="58"/>
      <c r="O410" s="58"/>
    </row>
    <row r="411" spans="12:15">
      <c r="L411" s="58"/>
      <c r="M411" s="58"/>
      <c r="N411" s="58"/>
      <c r="O411" s="58"/>
    </row>
    <row r="412" spans="12:15">
      <c r="L412" s="58"/>
      <c r="M412" s="58"/>
      <c r="N412" s="58"/>
      <c r="O412" s="58"/>
    </row>
    <row r="413" spans="12:15">
      <c r="L413" s="58"/>
      <c r="M413" s="58"/>
      <c r="N413" s="58"/>
      <c r="O413" s="58"/>
    </row>
    <row r="414" spans="12:15">
      <c r="L414" s="58"/>
      <c r="M414" s="58"/>
      <c r="N414" s="58"/>
      <c r="O414" s="58"/>
    </row>
    <row r="415" spans="12:15">
      <c r="L415" s="58"/>
      <c r="M415" s="58"/>
      <c r="N415" s="58"/>
      <c r="O415" s="58"/>
    </row>
    <row r="416" spans="12:15">
      <c r="L416" s="58"/>
      <c r="M416" s="58"/>
      <c r="N416" s="58"/>
      <c r="O416" s="58"/>
    </row>
    <row r="417" spans="12:15">
      <c r="L417" s="58"/>
      <c r="M417" s="58"/>
      <c r="N417" s="58"/>
      <c r="O417" s="58"/>
    </row>
    <row r="418" spans="12:15">
      <c r="L418" s="58"/>
      <c r="M418" s="58"/>
      <c r="N418" s="58"/>
      <c r="O418" s="58"/>
    </row>
    <row r="419" spans="12:15">
      <c r="L419" s="58"/>
      <c r="M419" s="58"/>
      <c r="N419" s="58"/>
      <c r="O419" s="58"/>
    </row>
    <row r="420" spans="12:15">
      <c r="L420" s="58"/>
      <c r="M420" s="58"/>
      <c r="N420" s="58"/>
      <c r="O420" s="58"/>
    </row>
    <row r="421" spans="12:15">
      <c r="L421" s="58"/>
      <c r="M421" s="58"/>
      <c r="N421" s="58"/>
      <c r="O421" s="58"/>
    </row>
    <row r="422" spans="12:15">
      <c r="L422" s="58"/>
      <c r="M422" s="58"/>
      <c r="N422" s="58"/>
      <c r="O422" s="58"/>
    </row>
    <row r="423" spans="12:15">
      <c r="L423" s="58"/>
      <c r="M423" s="58"/>
      <c r="N423" s="58"/>
      <c r="O423" s="58"/>
    </row>
    <row r="424" spans="12:15">
      <c r="L424" s="58"/>
      <c r="M424" s="58"/>
      <c r="N424" s="58"/>
      <c r="O424" s="58"/>
    </row>
    <row r="425" spans="12:15">
      <c r="L425" s="58"/>
      <c r="M425" s="58"/>
      <c r="N425" s="58"/>
      <c r="O425" s="58"/>
    </row>
    <row r="426" spans="12:15">
      <c r="L426" s="58"/>
      <c r="M426" s="58"/>
      <c r="N426" s="58"/>
      <c r="O426" s="58"/>
    </row>
    <row r="427" spans="12:15">
      <c r="L427" s="58"/>
      <c r="M427" s="58"/>
      <c r="N427" s="58"/>
      <c r="O427" s="58"/>
    </row>
    <row r="428" spans="12:15">
      <c r="L428" s="58"/>
      <c r="M428" s="58"/>
      <c r="N428" s="58"/>
      <c r="O428" s="58"/>
    </row>
    <row r="429" spans="12:15">
      <c r="L429" s="58"/>
      <c r="M429" s="58"/>
      <c r="N429" s="58"/>
      <c r="O429" s="58"/>
    </row>
    <row r="430" spans="12:15">
      <c r="L430" s="58"/>
      <c r="M430" s="58"/>
      <c r="N430" s="58"/>
      <c r="O430" s="58"/>
    </row>
    <row r="431" spans="12:15">
      <c r="L431" s="58"/>
      <c r="M431" s="58"/>
      <c r="N431" s="58"/>
      <c r="O431" s="58"/>
    </row>
    <row r="432" spans="12:15">
      <c r="L432" s="58"/>
      <c r="M432" s="58"/>
      <c r="N432" s="58"/>
      <c r="O432" s="58"/>
    </row>
    <row r="433" spans="12:15">
      <c r="L433" s="58"/>
      <c r="M433" s="58"/>
      <c r="N433" s="58"/>
      <c r="O433" s="58"/>
    </row>
    <row r="434" spans="12:15">
      <c r="L434" s="58"/>
      <c r="M434" s="58"/>
      <c r="N434" s="58"/>
      <c r="O434" s="58"/>
    </row>
    <row r="435" spans="12:15">
      <c r="L435" s="58"/>
      <c r="M435" s="58"/>
      <c r="N435" s="58"/>
      <c r="O435" s="58"/>
    </row>
    <row r="436" spans="12:15">
      <c r="L436" s="58"/>
      <c r="M436" s="58"/>
      <c r="N436" s="58"/>
      <c r="O436" s="58"/>
    </row>
    <row r="437" spans="12:15">
      <c r="L437" s="58"/>
      <c r="M437" s="58"/>
      <c r="N437" s="58"/>
      <c r="O437" s="58"/>
    </row>
    <row r="438" spans="12:15">
      <c r="L438" s="58"/>
      <c r="M438" s="58"/>
      <c r="N438" s="58"/>
      <c r="O438" s="58"/>
    </row>
    <row r="439" spans="12:15">
      <c r="L439" s="58"/>
      <c r="M439" s="58"/>
      <c r="N439" s="58"/>
      <c r="O439" s="58"/>
    </row>
    <row r="440" spans="12:15">
      <c r="L440" s="58"/>
      <c r="M440" s="58"/>
      <c r="N440" s="58"/>
      <c r="O440" s="58"/>
    </row>
    <row r="441" spans="12:15">
      <c r="L441" s="58"/>
      <c r="M441" s="58"/>
      <c r="N441" s="58"/>
      <c r="O441" s="58"/>
    </row>
    <row r="442" spans="12:15">
      <c r="L442" s="58"/>
      <c r="M442" s="58"/>
      <c r="N442" s="58"/>
      <c r="O442" s="58"/>
    </row>
    <row r="443" spans="12:15">
      <c r="L443" s="58"/>
      <c r="M443" s="58"/>
      <c r="N443" s="58"/>
      <c r="O443" s="58"/>
    </row>
    <row r="444" spans="12:15">
      <c r="L444" s="58"/>
      <c r="M444" s="58"/>
      <c r="N444" s="58"/>
      <c r="O444" s="58"/>
    </row>
    <row r="445" spans="12:15">
      <c r="L445" s="58"/>
      <c r="M445" s="58"/>
      <c r="N445" s="58"/>
      <c r="O445" s="58"/>
    </row>
    <row r="446" spans="12:15">
      <c r="L446" s="58"/>
      <c r="M446" s="58"/>
      <c r="N446" s="58"/>
      <c r="O446" s="58"/>
    </row>
    <row r="447" spans="12:15">
      <c r="L447" s="58"/>
      <c r="M447" s="58"/>
      <c r="N447" s="58"/>
      <c r="O447" s="58"/>
    </row>
    <row r="448" spans="12:15">
      <c r="L448" s="58"/>
      <c r="M448" s="58"/>
      <c r="N448" s="58"/>
      <c r="O448" s="58"/>
    </row>
    <row r="449" spans="12:15">
      <c r="L449" s="58"/>
      <c r="M449" s="58"/>
      <c r="N449" s="58"/>
      <c r="O449" s="58"/>
    </row>
    <row r="450" spans="12:15">
      <c r="L450" s="58"/>
      <c r="M450" s="58"/>
      <c r="N450" s="58"/>
      <c r="O450" s="58"/>
    </row>
    <row r="451" spans="12:15">
      <c r="L451" s="58"/>
      <c r="M451" s="58"/>
      <c r="N451" s="58"/>
      <c r="O451" s="58"/>
    </row>
    <row r="452" spans="12:15">
      <c r="L452" s="58"/>
      <c r="M452" s="58"/>
      <c r="N452" s="58"/>
      <c r="O452" s="58"/>
    </row>
    <row r="453" spans="12:15">
      <c r="L453" s="58"/>
      <c r="M453" s="58"/>
      <c r="N453" s="58"/>
      <c r="O453" s="58"/>
    </row>
    <row r="454" spans="12:15">
      <c r="L454" s="58"/>
      <c r="M454" s="58"/>
      <c r="N454" s="58"/>
      <c r="O454" s="58"/>
    </row>
    <row r="455" spans="12:15">
      <c r="L455" s="58"/>
      <c r="M455" s="58"/>
      <c r="N455" s="58"/>
      <c r="O455" s="58"/>
    </row>
    <row r="456" spans="12:15">
      <c r="L456" s="58"/>
      <c r="M456" s="58"/>
      <c r="N456" s="58"/>
      <c r="O456" s="58"/>
    </row>
    <row r="457" spans="12:15">
      <c r="L457" s="58"/>
      <c r="M457" s="58"/>
      <c r="N457" s="58"/>
      <c r="O457" s="58"/>
    </row>
    <row r="458" spans="12:15">
      <c r="L458" s="58"/>
      <c r="M458" s="58"/>
      <c r="N458" s="58"/>
      <c r="O458" s="58"/>
    </row>
    <row r="459" spans="12:15">
      <c r="L459" s="58"/>
      <c r="M459" s="58"/>
      <c r="N459" s="58"/>
      <c r="O459" s="58"/>
    </row>
    <row r="460" spans="12:15">
      <c r="L460" s="58"/>
      <c r="M460" s="58"/>
      <c r="N460" s="58"/>
      <c r="O460" s="58"/>
    </row>
    <row r="461" spans="12:15">
      <c r="L461" s="58"/>
      <c r="M461" s="58"/>
      <c r="N461" s="58"/>
      <c r="O461" s="58"/>
    </row>
    <row r="462" spans="12:15">
      <c r="L462" s="58"/>
      <c r="M462" s="58"/>
      <c r="N462" s="58"/>
      <c r="O462" s="58"/>
    </row>
    <row r="463" spans="12:15">
      <c r="L463" s="58"/>
      <c r="M463" s="58"/>
      <c r="N463" s="58"/>
      <c r="O463" s="58"/>
    </row>
    <row r="464" spans="12:15">
      <c r="L464" s="58"/>
      <c r="M464" s="58"/>
      <c r="N464" s="58"/>
      <c r="O464" s="58"/>
    </row>
    <row r="465" spans="12:15">
      <c r="L465" s="58"/>
      <c r="M465" s="58"/>
      <c r="N465" s="58"/>
      <c r="O465" s="58"/>
    </row>
    <row r="466" spans="12:15">
      <c r="L466" s="58"/>
      <c r="M466" s="58"/>
      <c r="N466" s="58"/>
      <c r="O466" s="58"/>
    </row>
    <row r="467" spans="12:15">
      <c r="L467" s="58"/>
      <c r="M467" s="58"/>
      <c r="N467" s="58"/>
      <c r="O467" s="58"/>
    </row>
    <row r="468" spans="12:15">
      <c r="L468" s="58"/>
      <c r="M468" s="58"/>
      <c r="N468" s="58"/>
      <c r="O468" s="58"/>
    </row>
    <row r="469" spans="12:15">
      <c r="L469" s="58"/>
      <c r="M469" s="58"/>
      <c r="N469" s="58"/>
      <c r="O469" s="58"/>
    </row>
    <row r="470" spans="12:15">
      <c r="L470" s="58"/>
      <c r="M470" s="58"/>
      <c r="N470" s="58"/>
      <c r="O470" s="58"/>
    </row>
    <row r="471" spans="12:15">
      <c r="L471" s="58"/>
      <c r="M471" s="58"/>
      <c r="N471" s="58"/>
      <c r="O471" s="58"/>
    </row>
    <row r="472" spans="12:15">
      <c r="L472" s="58"/>
      <c r="M472" s="58"/>
      <c r="N472" s="58"/>
      <c r="O472" s="58"/>
    </row>
    <row r="473" spans="12:15">
      <c r="L473" s="58"/>
      <c r="M473" s="58"/>
      <c r="N473" s="58"/>
      <c r="O473" s="58"/>
    </row>
    <row r="474" spans="12:15">
      <c r="L474" s="58"/>
      <c r="M474" s="58"/>
      <c r="N474" s="58"/>
      <c r="O474" s="58"/>
    </row>
    <row r="475" spans="12:15">
      <c r="L475" s="58"/>
      <c r="M475" s="58"/>
      <c r="N475" s="58"/>
      <c r="O475" s="58"/>
    </row>
    <row r="476" spans="12:15">
      <c r="L476" s="58"/>
      <c r="M476" s="58"/>
      <c r="N476" s="58"/>
      <c r="O476" s="58"/>
    </row>
    <row r="477" spans="12:15">
      <c r="L477" s="58"/>
      <c r="M477" s="58"/>
      <c r="N477" s="58"/>
      <c r="O477" s="58"/>
    </row>
    <row r="478" spans="12:15">
      <c r="L478" s="58"/>
      <c r="M478" s="58"/>
      <c r="N478" s="58"/>
      <c r="O478" s="58"/>
    </row>
    <row r="479" spans="12:15">
      <c r="L479" s="58"/>
      <c r="M479" s="58"/>
      <c r="N479" s="58"/>
      <c r="O479" s="58"/>
    </row>
    <row r="480" spans="12:15">
      <c r="L480" s="58"/>
      <c r="M480" s="58"/>
      <c r="N480" s="58"/>
      <c r="O480" s="58"/>
    </row>
    <row r="481" spans="12:15">
      <c r="L481" s="58"/>
      <c r="M481" s="58"/>
      <c r="N481" s="58"/>
      <c r="O481" s="58"/>
    </row>
    <row r="482" spans="12:15">
      <c r="L482" s="58"/>
      <c r="M482" s="58"/>
      <c r="N482" s="58"/>
      <c r="O482" s="58"/>
    </row>
    <row r="483" spans="12:15">
      <c r="L483" s="58"/>
      <c r="M483" s="58"/>
      <c r="N483" s="58"/>
      <c r="O483" s="58"/>
    </row>
    <row r="484" spans="12:15">
      <c r="L484" s="58"/>
      <c r="M484" s="58"/>
      <c r="N484" s="58"/>
      <c r="O484" s="58"/>
    </row>
    <row r="485" spans="12:15">
      <c r="L485" s="58"/>
      <c r="M485" s="58"/>
      <c r="N485" s="58"/>
      <c r="O485" s="58"/>
    </row>
    <row r="486" spans="12:15">
      <c r="L486" s="58"/>
      <c r="M486" s="58"/>
      <c r="N486" s="58"/>
      <c r="O486" s="58"/>
    </row>
    <row r="487" spans="12:15">
      <c r="L487" s="58"/>
      <c r="M487" s="58"/>
      <c r="N487" s="58"/>
      <c r="O487" s="58"/>
    </row>
    <row r="488" spans="12:15">
      <c r="L488" s="58"/>
      <c r="M488" s="58"/>
      <c r="N488" s="58"/>
      <c r="O488" s="58"/>
    </row>
    <row r="489" spans="12:15">
      <c r="L489" s="58"/>
      <c r="M489" s="58"/>
      <c r="N489" s="58"/>
      <c r="O489" s="58"/>
    </row>
    <row r="490" spans="12:15">
      <c r="L490" s="58"/>
      <c r="M490" s="58"/>
      <c r="N490" s="58"/>
      <c r="O490" s="58"/>
    </row>
    <row r="491" spans="12:15">
      <c r="L491" s="58"/>
      <c r="M491" s="58"/>
      <c r="N491" s="58"/>
      <c r="O491" s="58"/>
    </row>
    <row r="492" spans="12:15">
      <c r="L492" s="58"/>
      <c r="M492" s="58"/>
      <c r="N492" s="58"/>
      <c r="O492" s="58"/>
    </row>
    <row r="493" spans="12:15">
      <c r="L493" s="58"/>
      <c r="M493" s="58"/>
      <c r="N493" s="58"/>
      <c r="O493" s="58"/>
    </row>
    <row r="494" spans="12:15">
      <c r="L494" s="58"/>
      <c r="M494" s="58"/>
      <c r="N494" s="58"/>
      <c r="O494" s="58"/>
    </row>
    <row r="495" spans="12:15">
      <c r="L495" s="58"/>
      <c r="M495" s="58"/>
      <c r="N495" s="58"/>
      <c r="O495" s="58"/>
    </row>
    <row r="496" spans="12:15">
      <c r="L496" s="58"/>
      <c r="M496" s="58"/>
      <c r="N496" s="58"/>
      <c r="O496" s="58"/>
    </row>
    <row r="497" spans="12:15">
      <c r="L497" s="58"/>
      <c r="M497" s="58"/>
      <c r="N497" s="58"/>
      <c r="O497" s="58"/>
    </row>
    <row r="498" spans="12:15">
      <c r="L498" s="58"/>
      <c r="M498" s="58"/>
      <c r="N498" s="58"/>
      <c r="O498" s="58"/>
    </row>
    <row r="499" spans="12:15">
      <c r="L499" s="58"/>
      <c r="M499" s="58"/>
      <c r="N499" s="58"/>
      <c r="O499" s="58"/>
    </row>
    <row r="500" spans="12:15">
      <c r="L500" s="58"/>
      <c r="M500" s="58"/>
      <c r="N500" s="58"/>
      <c r="O500" s="58"/>
    </row>
    <row r="501" spans="12:15">
      <c r="L501" s="58"/>
      <c r="M501" s="58"/>
      <c r="N501" s="58"/>
      <c r="O501" s="58"/>
    </row>
    <row r="502" spans="12:15">
      <c r="L502" s="58"/>
      <c r="M502" s="58"/>
      <c r="N502" s="58"/>
      <c r="O502" s="58"/>
    </row>
    <row r="503" spans="12:15">
      <c r="L503" s="58"/>
      <c r="M503" s="58"/>
      <c r="N503" s="58"/>
      <c r="O503" s="58"/>
    </row>
    <row r="504" spans="12:15">
      <c r="L504" s="58"/>
      <c r="M504" s="58"/>
      <c r="N504" s="58"/>
      <c r="O504" s="58"/>
    </row>
    <row r="505" spans="12:15">
      <c r="L505" s="58"/>
      <c r="M505" s="58"/>
      <c r="N505" s="58"/>
      <c r="O505" s="58"/>
    </row>
    <row r="506" spans="12:15">
      <c r="L506" s="58"/>
      <c r="M506" s="58"/>
      <c r="N506" s="58"/>
      <c r="O506" s="58"/>
    </row>
    <row r="507" spans="12:15">
      <c r="L507" s="58"/>
      <c r="M507" s="58"/>
      <c r="N507" s="58"/>
      <c r="O507" s="58"/>
    </row>
    <row r="508" spans="12:15">
      <c r="L508" s="58"/>
      <c r="M508" s="58"/>
      <c r="N508" s="58"/>
      <c r="O508" s="58"/>
    </row>
    <row r="509" spans="12:15">
      <c r="L509" s="58"/>
      <c r="M509" s="58"/>
      <c r="N509" s="58"/>
      <c r="O509" s="58"/>
    </row>
    <row r="510" spans="12:15">
      <c r="L510" s="58"/>
      <c r="M510" s="58"/>
      <c r="N510" s="58"/>
      <c r="O510" s="58"/>
    </row>
    <row r="511" spans="12:15">
      <c r="L511" s="58"/>
      <c r="M511" s="58"/>
      <c r="N511" s="58"/>
      <c r="O511" s="58"/>
    </row>
    <row r="512" spans="12:15">
      <c r="L512" s="58"/>
      <c r="M512" s="58"/>
      <c r="N512" s="58"/>
      <c r="O512" s="58"/>
    </row>
    <row r="513" spans="12:15">
      <c r="L513" s="58"/>
      <c r="M513" s="58"/>
      <c r="N513" s="58"/>
      <c r="O513" s="58"/>
    </row>
    <row r="514" spans="12:15">
      <c r="L514" s="58"/>
      <c r="M514" s="58"/>
      <c r="N514" s="58"/>
      <c r="O514" s="58"/>
    </row>
    <row r="515" spans="12:15">
      <c r="L515" s="58"/>
      <c r="M515" s="58"/>
      <c r="N515" s="58"/>
      <c r="O515" s="58"/>
    </row>
    <row r="516" spans="12:15">
      <c r="L516" s="58"/>
      <c r="M516" s="58"/>
      <c r="N516" s="58"/>
      <c r="O516" s="58"/>
    </row>
    <row r="517" spans="12:15">
      <c r="L517" s="58"/>
      <c r="M517" s="58"/>
      <c r="N517" s="58"/>
      <c r="O517" s="58"/>
    </row>
    <row r="518" spans="12:15">
      <c r="L518" s="58"/>
      <c r="M518" s="58"/>
      <c r="N518" s="58"/>
      <c r="O518" s="58"/>
    </row>
    <row r="519" spans="12:15">
      <c r="L519" s="58"/>
      <c r="M519" s="58"/>
      <c r="N519" s="58"/>
      <c r="O519" s="58"/>
    </row>
    <row r="520" spans="12:15">
      <c r="L520" s="58"/>
      <c r="M520" s="58"/>
      <c r="N520" s="58"/>
      <c r="O520" s="58"/>
    </row>
    <row r="521" spans="12:15">
      <c r="L521" s="58"/>
      <c r="M521" s="58"/>
      <c r="N521" s="58"/>
      <c r="O521" s="58"/>
    </row>
    <row r="522" spans="12:15">
      <c r="L522" s="58"/>
      <c r="M522" s="58"/>
      <c r="N522" s="58"/>
      <c r="O522" s="58"/>
    </row>
    <row r="523" spans="12:15">
      <c r="L523" s="58"/>
      <c r="M523" s="58"/>
      <c r="N523" s="58"/>
      <c r="O523" s="58"/>
    </row>
    <row r="524" spans="12:15">
      <c r="L524" s="58"/>
      <c r="M524" s="58"/>
      <c r="N524" s="58"/>
      <c r="O524" s="58"/>
    </row>
    <row r="525" spans="12:15">
      <c r="L525" s="58"/>
      <c r="M525" s="58"/>
      <c r="N525" s="58"/>
      <c r="O525" s="58"/>
    </row>
    <row r="526" spans="12:15">
      <c r="L526" s="58"/>
      <c r="M526" s="58"/>
      <c r="N526" s="58"/>
      <c r="O526" s="58"/>
    </row>
    <row r="527" spans="12:15">
      <c r="L527" s="58"/>
      <c r="M527" s="58"/>
      <c r="N527" s="58"/>
      <c r="O527" s="58"/>
    </row>
    <row r="528" spans="12:15">
      <c r="L528" s="58"/>
      <c r="M528" s="58"/>
      <c r="N528" s="58"/>
      <c r="O528" s="58"/>
    </row>
    <row r="529" spans="12:15">
      <c r="L529" s="58"/>
      <c r="M529" s="58"/>
      <c r="N529" s="58"/>
      <c r="O529" s="58"/>
    </row>
    <row r="530" spans="12:15">
      <c r="L530" s="58"/>
      <c r="M530" s="58"/>
      <c r="N530" s="58"/>
      <c r="O530" s="58"/>
    </row>
    <row r="531" spans="12:15">
      <c r="L531" s="58"/>
      <c r="M531" s="58"/>
      <c r="N531" s="58"/>
      <c r="O531" s="58"/>
    </row>
    <row r="532" spans="12:15">
      <c r="L532" s="58"/>
      <c r="M532" s="58"/>
      <c r="N532" s="58"/>
      <c r="O532" s="58"/>
    </row>
    <row r="533" spans="12:15">
      <c r="L533" s="58"/>
      <c r="M533" s="58"/>
      <c r="N533" s="58"/>
      <c r="O533" s="58"/>
    </row>
    <row r="534" spans="12:15">
      <c r="L534" s="58"/>
      <c r="M534" s="58"/>
      <c r="N534" s="58"/>
      <c r="O534" s="58"/>
    </row>
    <row r="535" spans="12:15">
      <c r="L535" s="58"/>
      <c r="M535" s="58"/>
      <c r="N535" s="58"/>
      <c r="O535" s="58"/>
    </row>
    <row r="536" spans="12:15">
      <c r="L536" s="58"/>
      <c r="M536" s="58"/>
      <c r="N536" s="58"/>
      <c r="O536" s="58"/>
    </row>
    <row r="537" spans="12:15">
      <c r="L537" s="58"/>
      <c r="M537" s="58"/>
      <c r="N537" s="58"/>
      <c r="O537" s="58"/>
    </row>
    <row r="538" spans="12:15">
      <c r="L538" s="58"/>
      <c r="M538" s="58"/>
      <c r="N538" s="58"/>
      <c r="O538" s="58"/>
    </row>
    <row r="539" spans="12:15">
      <c r="L539" s="58"/>
      <c r="M539" s="58"/>
      <c r="N539" s="58"/>
      <c r="O539" s="58"/>
    </row>
    <row r="540" spans="12:15">
      <c r="L540" s="58"/>
      <c r="M540" s="58"/>
      <c r="N540" s="58"/>
      <c r="O540" s="58"/>
    </row>
    <row r="541" spans="12:15">
      <c r="L541" s="58"/>
      <c r="M541" s="58"/>
      <c r="N541" s="58"/>
      <c r="O541" s="58"/>
    </row>
    <row r="542" spans="12:15">
      <c r="L542" s="58"/>
      <c r="M542" s="58"/>
      <c r="N542" s="58"/>
      <c r="O542" s="58"/>
    </row>
    <row r="543" spans="12:15">
      <c r="L543" s="58"/>
      <c r="M543" s="58"/>
      <c r="N543" s="58"/>
      <c r="O543" s="58"/>
    </row>
    <row r="544" spans="12:15">
      <c r="L544" s="58"/>
      <c r="M544" s="58"/>
      <c r="N544" s="58"/>
      <c r="O544" s="58"/>
    </row>
    <row r="545" spans="12:15">
      <c r="L545" s="58"/>
      <c r="M545" s="58"/>
      <c r="N545" s="58"/>
      <c r="O545" s="58"/>
    </row>
    <row r="546" spans="12:15">
      <c r="L546" s="58"/>
      <c r="M546" s="58"/>
      <c r="N546" s="58"/>
      <c r="O546" s="58"/>
    </row>
    <row r="547" spans="12:15">
      <c r="L547" s="58"/>
      <c r="M547" s="58"/>
      <c r="N547" s="58"/>
      <c r="O547" s="58"/>
    </row>
    <row r="548" spans="12:15">
      <c r="L548" s="58"/>
      <c r="M548" s="58"/>
      <c r="N548" s="58"/>
      <c r="O548" s="58"/>
    </row>
    <row r="549" spans="12:15">
      <c r="L549" s="58"/>
      <c r="M549" s="58"/>
      <c r="N549" s="58"/>
      <c r="O549" s="58"/>
    </row>
    <row r="550" spans="12:15">
      <c r="L550" s="58"/>
      <c r="M550" s="58"/>
      <c r="N550" s="58"/>
      <c r="O550" s="58"/>
    </row>
    <row r="551" spans="12:15">
      <c r="L551" s="58"/>
      <c r="M551" s="58"/>
      <c r="N551" s="58"/>
      <c r="O551" s="58"/>
    </row>
    <row r="552" spans="12:15">
      <c r="L552" s="58"/>
      <c r="M552" s="58"/>
      <c r="N552" s="58"/>
      <c r="O552" s="58"/>
    </row>
    <row r="553" spans="12:15">
      <c r="L553" s="58"/>
      <c r="M553" s="58"/>
      <c r="N553" s="58"/>
      <c r="O553" s="58"/>
    </row>
    <row r="554" spans="12:15">
      <c r="L554" s="58"/>
      <c r="M554" s="58"/>
      <c r="N554" s="58"/>
      <c r="O554" s="58"/>
    </row>
    <row r="555" spans="12:15">
      <c r="L555" s="58"/>
      <c r="M555" s="58"/>
      <c r="N555" s="58"/>
      <c r="O555" s="58"/>
    </row>
    <row r="556" spans="12:15">
      <c r="L556" s="58"/>
      <c r="M556" s="58"/>
      <c r="N556" s="58"/>
      <c r="O556" s="58"/>
    </row>
    <row r="557" spans="12:15">
      <c r="L557" s="58"/>
      <c r="M557" s="58"/>
      <c r="N557" s="58"/>
      <c r="O557" s="58"/>
    </row>
    <row r="558" spans="12:15">
      <c r="L558" s="58"/>
      <c r="M558" s="58"/>
      <c r="N558" s="58"/>
      <c r="O558" s="58"/>
    </row>
    <row r="559" spans="12:15">
      <c r="L559" s="58"/>
      <c r="M559" s="58"/>
      <c r="N559" s="58"/>
      <c r="O559" s="58"/>
    </row>
    <row r="560" spans="12:15">
      <c r="L560" s="58"/>
      <c r="M560" s="58"/>
      <c r="N560" s="58"/>
      <c r="O560" s="58"/>
    </row>
    <row r="561" spans="12:15">
      <c r="L561" s="58"/>
      <c r="M561" s="58"/>
      <c r="N561" s="58"/>
      <c r="O561" s="58"/>
    </row>
    <row r="562" spans="12:15">
      <c r="L562" s="58"/>
      <c r="M562" s="58"/>
      <c r="N562" s="58"/>
      <c r="O562" s="58"/>
    </row>
    <row r="563" spans="12:15">
      <c r="L563" s="58"/>
      <c r="M563" s="58"/>
      <c r="N563" s="58"/>
      <c r="O563" s="58"/>
    </row>
    <row r="564" spans="12:15">
      <c r="L564" s="58"/>
      <c r="M564" s="58"/>
      <c r="N564" s="58"/>
      <c r="O564" s="58"/>
    </row>
    <row r="565" spans="12:15">
      <c r="L565" s="58"/>
      <c r="M565" s="58"/>
      <c r="N565" s="58"/>
      <c r="O565" s="58"/>
    </row>
    <row r="566" spans="12:15">
      <c r="L566" s="58"/>
      <c r="M566" s="58"/>
      <c r="N566" s="58"/>
      <c r="O566" s="58"/>
    </row>
    <row r="567" spans="12:15">
      <c r="L567" s="58"/>
      <c r="M567" s="58"/>
      <c r="N567" s="58"/>
      <c r="O567" s="58"/>
    </row>
    <row r="568" spans="12:15">
      <c r="L568" s="58"/>
      <c r="M568" s="58"/>
      <c r="N568" s="58"/>
      <c r="O568" s="58"/>
    </row>
    <row r="569" spans="12:15">
      <c r="L569" s="58"/>
      <c r="M569" s="58"/>
      <c r="N569" s="58"/>
      <c r="O569" s="58"/>
    </row>
    <row r="570" spans="12:15">
      <c r="L570" s="58"/>
      <c r="M570" s="58"/>
      <c r="N570" s="58"/>
      <c r="O570" s="58"/>
    </row>
    <row r="571" spans="12:15">
      <c r="L571" s="58"/>
      <c r="M571" s="58"/>
      <c r="N571" s="58"/>
      <c r="O571" s="58"/>
    </row>
    <row r="572" spans="12:15">
      <c r="L572" s="58"/>
      <c r="M572" s="58"/>
      <c r="N572" s="58"/>
      <c r="O572" s="58"/>
    </row>
    <row r="573" spans="12:15">
      <c r="L573" s="58"/>
      <c r="M573" s="58"/>
      <c r="N573" s="58"/>
      <c r="O573" s="58"/>
    </row>
    <row r="574" spans="12:15">
      <c r="L574" s="58"/>
      <c r="M574" s="58"/>
      <c r="N574" s="58"/>
      <c r="O574" s="58"/>
    </row>
    <row r="575" spans="12:15">
      <c r="L575" s="58"/>
      <c r="M575" s="58"/>
      <c r="N575" s="58"/>
      <c r="O575" s="58"/>
    </row>
    <row r="576" spans="12:15">
      <c r="L576" s="58"/>
      <c r="M576" s="58"/>
      <c r="N576" s="58"/>
      <c r="O576" s="58"/>
    </row>
    <row r="577" spans="12:15">
      <c r="L577" s="58"/>
      <c r="M577" s="58"/>
      <c r="N577" s="58"/>
      <c r="O577" s="58"/>
    </row>
    <row r="578" spans="12:15">
      <c r="L578" s="58"/>
      <c r="M578" s="58"/>
      <c r="N578" s="58"/>
      <c r="O578" s="58"/>
    </row>
    <row r="579" spans="12:15">
      <c r="L579" s="58"/>
      <c r="M579" s="58"/>
      <c r="N579" s="58"/>
      <c r="O579" s="58"/>
    </row>
    <row r="580" spans="12:15">
      <c r="L580" s="58"/>
      <c r="M580" s="58"/>
      <c r="N580" s="58"/>
      <c r="O580" s="58"/>
    </row>
    <row r="581" spans="12:15">
      <c r="L581" s="58"/>
      <c r="M581" s="58"/>
      <c r="N581" s="58"/>
      <c r="O581" s="58"/>
    </row>
    <row r="582" spans="12:15">
      <c r="L582" s="58"/>
      <c r="M582" s="58"/>
      <c r="N582" s="58"/>
      <c r="O582" s="58"/>
    </row>
    <row r="583" spans="12:15">
      <c r="L583" s="58"/>
      <c r="M583" s="58"/>
      <c r="N583" s="58"/>
      <c r="O583" s="58"/>
    </row>
    <row r="584" spans="12:15">
      <c r="L584" s="58"/>
      <c r="M584" s="58"/>
      <c r="N584" s="58"/>
      <c r="O584" s="58"/>
    </row>
    <row r="585" spans="12:15">
      <c r="L585" s="58"/>
      <c r="M585" s="58"/>
      <c r="N585" s="58"/>
      <c r="O585" s="58"/>
    </row>
    <row r="586" spans="12:15">
      <c r="L586" s="58"/>
      <c r="M586" s="58"/>
      <c r="N586" s="58"/>
      <c r="O586" s="58"/>
    </row>
    <row r="587" spans="12:15">
      <c r="L587" s="58"/>
      <c r="M587" s="58"/>
      <c r="N587" s="58"/>
      <c r="O587" s="58"/>
    </row>
    <row r="588" spans="12:15">
      <c r="L588" s="58"/>
      <c r="M588" s="58"/>
      <c r="N588" s="58"/>
      <c r="O588" s="58"/>
    </row>
    <row r="589" spans="12:15">
      <c r="L589" s="58"/>
      <c r="M589" s="58"/>
      <c r="N589" s="58"/>
      <c r="O589" s="58"/>
    </row>
    <row r="590" spans="12:15">
      <c r="L590" s="58"/>
      <c r="M590" s="58"/>
      <c r="N590" s="58"/>
      <c r="O590" s="58"/>
    </row>
    <row r="591" spans="12:15">
      <c r="L591" s="58"/>
      <c r="M591" s="58"/>
      <c r="N591" s="58"/>
      <c r="O591" s="58"/>
    </row>
    <row r="592" spans="12:15">
      <c r="L592" s="58"/>
      <c r="M592" s="58"/>
      <c r="N592" s="58"/>
      <c r="O592" s="58"/>
    </row>
    <row r="593" spans="12:15">
      <c r="L593" s="58"/>
      <c r="M593" s="58"/>
      <c r="N593" s="58"/>
      <c r="O593" s="58"/>
    </row>
    <row r="594" spans="12:15">
      <c r="L594" s="58"/>
      <c r="M594" s="58"/>
      <c r="N594" s="58"/>
      <c r="O594" s="58"/>
    </row>
    <row r="595" spans="12:15">
      <c r="L595" s="58"/>
      <c r="M595" s="58"/>
      <c r="N595" s="58"/>
      <c r="O595" s="58"/>
    </row>
    <row r="596" spans="12:15">
      <c r="L596" s="58"/>
      <c r="M596" s="58"/>
      <c r="N596" s="58"/>
      <c r="O596" s="58"/>
    </row>
    <row r="597" spans="12:15">
      <c r="L597" s="58"/>
      <c r="M597" s="58"/>
      <c r="N597" s="58"/>
      <c r="O597" s="58"/>
    </row>
    <row r="598" spans="12:15">
      <c r="L598" s="58"/>
      <c r="M598" s="58"/>
      <c r="N598" s="58"/>
      <c r="O598" s="58"/>
    </row>
    <row r="599" spans="12:15">
      <c r="L599" s="58"/>
      <c r="M599" s="58"/>
      <c r="N599" s="58"/>
      <c r="O599" s="58"/>
    </row>
    <row r="600" spans="12:15">
      <c r="L600" s="58"/>
      <c r="M600" s="58"/>
      <c r="N600" s="58"/>
      <c r="O600" s="58"/>
    </row>
    <row r="601" spans="12:15">
      <c r="L601" s="58"/>
      <c r="M601" s="58"/>
      <c r="N601" s="58"/>
      <c r="O601" s="58"/>
    </row>
    <row r="602" spans="12:15">
      <c r="L602" s="58"/>
      <c r="M602" s="58"/>
      <c r="N602" s="58"/>
      <c r="O602" s="58"/>
    </row>
    <row r="603" spans="12:15">
      <c r="L603" s="58"/>
      <c r="M603" s="58"/>
      <c r="N603" s="58"/>
      <c r="O603" s="58"/>
    </row>
    <row r="604" spans="12:15">
      <c r="L604" s="58"/>
      <c r="M604" s="58"/>
      <c r="N604" s="58"/>
      <c r="O604" s="58"/>
    </row>
    <row r="605" spans="12:15">
      <c r="L605" s="58"/>
      <c r="M605" s="58"/>
      <c r="N605" s="58"/>
      <c r="O605" s="58"/>
    </row>
    <row r="606" spans="12:15">
      <c r="L606" s="58"/>
      <c r="M606" s="58"/>
      <c r="N606" s="58"/>
      <c r="O606" s="58"/>
    </row>
    <row r="607" spans="12:15">
      <c r="L607" s="58"/>
      <c r="M607" s="58"/>
      <c r="N607" s="58"/>
      <c r="O607" s="58"/>
    </row>
    <row r="608" spans="12:15">
      <c r="L608" s="58"/>
      <c r="M608" s="58"/>
      <c r="N608" s="58"/>
      <c r="O608" s="58"/>
    </row>
    <row r="609" spans="12:15">
      <c r="L609" s="58"/>
      <c r="M609" s="58"/>
      <c r="N609" s="58"/>
      <c r="O609" s="58"/>
    </row>
    <row r="610" spans="12:15">
      <c r="L610" s="58"/>
      <c r="M610" s="58"/>
      <c r="N610" s="58"/>
      <c r="O610" s="58"/>
    </row>
    <row r="611" spans="12:15">
      <c r="L611" s="58"/>
      <c r="M611" s="58"/>
      <c r="N611" s="58"/>
      <c r="O611" s="58"/>
    </row>
    <row r="612" spans="12:15">
      <c r="L612" s="58"/>
      <c r="M612" s="58"/>
      <c r="N612" s="58"/>
      <c r="O612" s="58"/>
    </row>
    <row r="613" spans="12:15">
      <c r="L613" s="58"/>
      <c r="M613" s="58"/>
      <c r="N613" s="58"/>
      <c r="O613" s="58"/>
    </row>
    <row r="614" spans="12:15">
      <c r="L614" s="58"/>
      <c r="M614" s="58"/>
      <c r="N614" s="58"/>
      <c r="O614" s="58"/>
    </row>
    <row r="615" spans="12:15">
      <c r="L615" s="58"/>
      <c r="M615" s="58"/>
      <c r="N615" s="58"/>
      <c r="O615" s="58"/>
    </row>
    <row r="616" spans="12:15">
      <c r="L616" s="58"/>
      <c r="M616" s="58"/>
      <c r="N616" s="58"/>
      <c r="O616" s="58"/>
    </row>
    <row r="617" spans="12:15">
      <c r="L617" s="58"/>
      <c r="M617" s="58"/>
      <c r="N617" s="58"/>
      <c r="O617" s="58"/>
    </row>
    <row r="618" spans="12:15">
      <c r="L618" s="58"/>
      <c r="M618" s="58"/>
      <c r="N618" s="58"/>
      <c r="O618" s="58"/>
    </row>
    <row r="619" spans="12:15">
      <c r="L619" s="58"/>
      <c r="M619" s="58"/>
      <c r="N619" s="58"/>
      <c r="O619" s="58"/>
    </row>
    <row r="620" spans="12:15">
      <c r="L620" s="58"/>
      <c r="M620" s="58"/>
      <c r="N620" s="58"/>
      <c r="O620" s="58"/>
    </row>
    <row r="621" spans="12:15">
      <c r="L621" s="58"/>
      <c r="M621" s="58"/>
      <c r="N621" s="58"/>
      <c r="O621" s="58"/>
    </row>
    <row r="622" spans="12:15">
      <c r="L622" s="58"/>
      <c r="M622" s="58"/>
      <c r="N622" s="58"/>
      <c r="O622" s="58"/>
    </row>
    <row r="623" spans="12:15">
      <c r="L623" s="58"/>
      <c r="M623" s="58"/>
      <c r="N623" s="58"/>
      <c r="O623" s="58"/>
    </row>
    <row r="624" spans="12:15">
      <c r="L624" s="58"/>
      <c r="M624" s="58"/>
      <c r="N624" s="58"/>
      <c r="O624" s="58"/>
    </row>
    <row r="625" spans="12:15">
      <c r="L625" s="58"/>
      <c r="M625" s="58"/>
      <c r="N625" s="58"/>
      <c r="O625" s="58"/>
    </row>
    <row r="626" spans="12:15">
      <c r="L626" s="58"/>
      <c r="M626" s="58"/>
      <c r="N626" s="58"/>
      <c r="O626" s="58"/>
    </row>
    <row r="627" spans="12:15">
      <c r="L627" s="58"/>
      <c r="M627" s="58"/>
      <c r="N627" s="58"/>
      <c r="O627" s="58"/>
    </row>
    <row r="628" spans="12:15">
      <c r="L628" s="58"/>
      <c r="M628" s="58"/>
      <c r="N628" s="58"/>
      <c r="O628" s="58"/>
    </row>
    <row r="629" spans="12:15">
      <c r="L629" s="58"/>
      <c r="M629" s="58"/>
      <c r="N629" s="58"/>
      <c r="O629" s="58"/>
    </row>
    <row r="630" spans="12:15">
      <c r="L630" s="58"/>
      <c r="M630" s="58"/>
      <c r="N630" s="58"/>
      <c r="O630" s="58"/>
    </row>
    <row r="631" spans="12:15">
      <c r="L631" s="58"/>
      <c r="M631" s="58"/>
      <c r="N631" s="58"/>
      <c r="O631" s="58"/>
    </row>
    <row r="632" spans="12:15">
      <c r="L632" s="58"/>
      <c r="M632" s="58"/>
      <c r="N632" s="58"/>
      <c r="O632" s="58"/>
    </row>
    <row r="633" spans="12:15">
      <c r="L633" s="58"/>
      <c r="M633" s="58"/>
      <c r="N633" s="58"/>
      <c r="O633" s="58"/>
    </row>
    <row r="634" spans="12:15">
      <c r="L634" s="58"/>
      <c r="M634" s="58"/>
      <c r="N634" s="58"/>
      <c r="O634" s="58"/>
    </row>
    <row r="635" spans="12:15">
      <c r="L635" s="58"/>
      <c r="M635" s="58"/>
      <c r="N635" s="58"/>
      <c r="O635" s="58"/>
    </row>
    <row r="636" spans="12:15">
      <c r="L636" s="58"/>
      <c r="M636" s="58"/>
      <c r="N636" s="58"/>
      <c r="O636" s="58"/>
    </row>
    <row r="637" spans="12:15">
      <c r="L637" s="58"/>
      <c r="M637" s="58"/>
      <c r="N637" s="58"/>
      <c r="O637" s="58"/>
    </row>
    <row r="638" spans="12:15">
      <c r="L638" s="58"/>
      <c r="M638" s="58"/>
      <c r="N638" s="58"/>
      <c r="O638" s="58"/>
    </row>
    <row r="639" spans="12:15">
      <c r="L639" s="58"/>
      <c r="M639" s="58"/>
      <c r="N639" s="58"/>
      <c r="O639" s="58"/>
    </row>
    <row r="640" spans="12:15">
      <c r="L640" s="58"/>
      <c r="M640" s="58"/>
      <c r="N640" s="58"/>
      <c r="O640" s="58"/>
    </row>
    <row r="641" spans="12:15">
      <c r="L641" s="58"/>
      <c r="M641" s="58"/>
      <c r="N641" s="58"/>
      <c r="O641" s="58"/>
    </row>
    <row r="642" spans="12:15">
      <c r="L642" s="58"/>
      <c r="M642" s="58"/>
      <c r="N642" s="58"/>
      <c r="O642" s="58"/>
    </row>
    <row r="643" spans="12:15">
      <c r="L643" s="58"/>
      <c r="M643" s="58"/>
      <c r="N643" s="58"/>
      <c r="O643" s="58"/>
    </row>
    <row r="644" spans="12:15">
      <c r="L644" s="58"/>
      <c r="M644" s="58"/>
      <c r="N644" s="58"/>
      <c r="O644" s="58"/>
    </row>
    <row r="645" spans="12:15">
      <c r="L645" s="58"/>
      <c r="M645" s="58"/>
      <c r="N645" s="58"/>
      <c r="O645" s="58"/>
    </row>
    <row r="646" spans="12:15">
      <c r="L646" s="58"/>
      <c r="M646" s="58"/>
      <c r="N646" s="58"/>
      <c r="O646" s="58"/>
    </row>
    <row r="647" spans="12:15">
      <c r="L647" s="58"/>
      <c r="M647" s="58"/>
      <c r="N647" s="58"/>
      <c r="O647" s="58"/>
    </row>
    <row r="648" spans="12:15">
      <c r="L648" s="58"/>
      <c r="M648" s="58"/>
      <c r="N648" s="58"/>
      <c r="O648" s="58"/>
    </row>
    <row r="649" spans="12:15">
      <c r="L649" s="58"/>
      <c r="M649" s="58"/>
      <c r="N649" s="58"/>
      <c r="O649" s="58"/>
    </row>
    <row r="650" spans="12:15">
      <c r="L650" s="58"/>
      <c r="M650" s="58"/>
      <c r="N650" s="58"/>
      <c r="O650" s="58"/>
    </row>
    <row r="651" spans="12:15">
      <c r="L651" s="58"/>
      <c r="M651" s="58"/>
      <c r="N651" s="58"/>
      <c r="O651" s="58"/>
    </row>
    <row r="652" spans="12:15">
      <c r="L652" s="58"/>
      <c r="M652" s="58"/>
      <c r="N652" s="58"/>
      <c r="O652" s="58"/>
    </row>
    <row r="653" spans="12:15">
      <c r="L653" s="58"/>
      <c r="M653" s="58"/>
      <c r="N653" s="58"/>
      <c r="O653" s="58"/>
    </row>
    <row r="654" spans="12:15">
      <c r="L654" s="58"/>
      <c r="M654" s="58"/>
      <c r="N654" s="58"/>
      <c r="O654" s="58"/>
    </row>
    <row r="655" spans="12:15">
      <c r="L655" s="58"/>
      <c r="M655" s="58"/>
      <c r="N655" s="58"/>
      <c r="O655" s="58"/>
    </row>
    <row r="656" spans="12:15">
      <c r="L656" s="58"/>
      <c r="M656" s="58"/>
      <c r="N656" s="58"/>
      <c r="O656" s="58"/>
    </row>
    <row r="657" spans="12:15">
      <c r="L657" s="58"/>
      <c r="M657" s="58"/>
      <c r="N657" s="58"/>
      <c r="O657" s="58"/>
    </row>
    <row r="658" spans="12:15">
      <c r="L658" s="58"/>
      <c r="M658" s="58"/>
      <c r="N658" s="58"/>
      <c r="O658" s="58"/>
    </row>
    <row r="659" spans="12:15">
      <c r="L659" s="58"/>
      <c r="M659" s="58"/>
      <c r="N659" s="58"/>
      <c r="O659" s="58"/>
    </row>
    <row r="660" spans="12:15">
      <c r="L660" s="58"/>
      <c r="M660" s="58"/>
      <c r="N660" s="58"/>
      <c r="O660" s="58"/>
    </row>
    <row r="661" spans="12:15">
      <c r="L661" s="58"/>
      <c r="M661" s="58"/>
      <c r="N661" s="58"/>
      <c r="O661" s="58"/>
    </row>
    <row r="662" spans="12:15">
      <c r="L662" s="58"/>
      <c r="M662" s="58"/>
      <c r="N662" s="58"/>
      <c r="O662" s="58"/>
    </row>
    <row r="663" spans="12:15">
      <c r="L663" s="58"/>
      <c r="M663" s="58"/>
      <c r="N663" s="58"/>
      <c r="O663" s="58"/>
    </row>
    <row r="664" spans="12:15">
      <c r="L664" s="58"/>
      <c r="M664" s="58"/>
      <c r="N664" s="58"/>
      <c r="O664" s="58"/>
    </row>
    <row r="665" spans="12:15">
      <c r="L665" s="58"/>
      <c r="M665" s="58"/>
      <c r="N665" s="58"/>
      <c r="O665" s="58"/>
    </row>
    <row r="666" spans="12:15">
      <c r="L666" s="58"/>
      <c r="M666" s="58"/>
      <c r="N666" s="58"/>
      <c r="O666" s="58"/>
    </row>
    <row r="667" spans="12:15">
      <c r="L667" s="58"/>
      <c r="M667" s="58"/>
      <c r="N667" s="58"/>
      <c r="O667" s="58"/>
    </row>
    <row r="668" spans="12:15">
      <c r="L668" s="58"/>
      <c r="M668" s="58"/>
      <c r="N668" s="58"/>
      <c r="O668" s="58"/>
    </row>
    <row r="669" spans="12:15">
      <c r="L669" s="58"/>
      <c r="M669" s="58"/>
      <c r="N669" s="58"/>
      <c r="O669" s="58"/>
    </row>
    <row r="670" spans="12:15">
      <c r="L670" s="58"/>
      <c r="M670" s="58"/>
      <c r="N670" s="58"/>
      <c r="O670" s="58"/>
    </row>
    <row r="671" spans="12:15">
      <c r="L671" s="58"/>
      <c r="M671" s="58"/>
      <c r="N671" s="58"/>
      <c r="O671" s="58"/>
    </row>
    <row r="672" spans="12:15">
      <c r="L672" s="58"/>
      <c r="M672" s="58"/>
      <c r="N672" s="58"/>
      <c r="O672" s="58"/>
    </row>
    <row r="673" spans="12:15">
      <c r="L673" s="58"/>
      <c r="M673" s="58"/>
      <c r="N673" s="58"/>
      <c r="O673" s="58"/>
    </row>
    <row r="674" spans="12:15">
      <c r="L674" s="58"/>
      <c r="M674" s="58"/>
      <c r="N674" s="58"/>
      <c r="O674" s="58"/>
    </row>
    <row r="675" spans="12:15">
      <c r="L675" s="58"/>
      <c r="M675" s="58"/>
      <c r="N675" s="58"/>
      <c r="O675" s="58"/>
    </row>
    <row r="676" spans="12:15">
      <c r="L676" s="58"/>
      <c r="M676" s="58"/>
      <c r="N676" s="58"/>
      <c r="O676" s="58"/>
    </row>
    <row r="677" spans="12:15">
      <c r="L677" s="58"/>
      <c r="M677" s="58"/>
      <c r="N677" s="58"/>
      <c r="O677" s="58"/>
    </row>
    <row r="678" spans="12:15">
      <c r="L678" s="58"/>
      <c r="M678" s="58"/>
      <c r="N678" s="58"/>
      <c r="O678" s="58"/>
    </row>
    <row r="679" spans="12:15">
      <c r="L679" s="58"/>
      <c r="M679" s="58"/>
      <c r="N679" s="58"/>
      <c r="O679" s="58"/>
    </row>
    <row r="680" spans="12:15">
      <c r="L680" s="58"/>
      <c r="M680" s="58"/>
      <c r="N680" s="58"/>
      <c r="O680" s="58"/>
    </row>
    <row r="681" spans="12:15">
      <c r="L681" s="58"/>
      <c r="M681" s="58"/>
      <c r="N681" s="58"/>
      <c r="O681" s="58"/>
    </row>
    <row r="682" spans="12:15">
      <c r="L682" s="58"/>
      <c r="M682" s="58"/>
      <c r="N682" s="58"/>
      <c r="O682" s="58"/>
    </row>
    <row r="683" spans="12:15">
      <c r="L683" s="58"/>
      <c r="M683" s="58"/>
      <c r="N683" s="58"/>
      <c r="O683" s="58"/>
    </row>
    <row r="684" spans="12:15">
      <c r="L684" s="58"/>
      <c r="M684" s="58"/>
      <c r="N684" s="58"/>
      <c r="O684" s="58"/>
    </row>
    <row r="685" spans="12:15">
      <c r="L685" s="58"/>
      <c r="M685" s="58"/>
      <c r="N685" s="58"/>
      <c r="O685" s="58"/>
    </row>
    <row r="686" spans="12:15">
      <c r="L686" s="58"/>
      <c r="M686" s="58"/>
      <c r="N686" s="58"/>
      <c r="O686" s="58"/>
    </row>
    <row r="687" spans="12:15">
      <c r="L687" s="58"/>
      <c r="M687" s="58"/>
      <c r="N687" s="58"/>
      <c r="O687" s="58"/>
    </row>
    <row r="688" spans="12:15">
      <c r="L688" s="58"/>
      <c r="M688" s="58"/>
      <c r="N688" s="58"/>
      <c r="O688" s="58"/>
    </row>
    <row r="689" spans="12:15">
      <c r="L689" s="58"/>
      <c r="M689" s="58"/>
      <c r="N689" s="58"/>
      <c r="O689" s="58"/>
    </row>
    <row r="690" spans="12:15">
      <c r="L690" s="58"/>
      <c r="M690" s="58"/>
      <c r="N690" s="58"/>
      <c r="O690" s="58"/>
    </row>
    <row r="691" spans="12:15">
      <c r="L691" s="58"/>
      <c r="M691" s="58"/>
      <c r="N691" s="58"/>
      <c r="O691" s="58"/>
    </row>
    <row r="692" spans="12:15">
      <c r="L692" s="58"/>
      <c r="M692" s="58"/>
      <c r="N692" s="58"/>
      <c r="O692" s="58"/>
    </row>
    <row r="693" spans="12:15">
      <c r="L693" s="58"/>
      <c r="M693" s="58"/>
      <c r="N693" s="58"/>
      <c r="O693" s="58"/>
    </row>
    <row r="694" spans="12:15">
      <c r="L694" s="58"/>
      <c r="M694" s="58"/>
      <c r="N694" s="58"/>
      <c r="O694" s="58"/>
    </row>
    <row r="695" spans="12:15">
      <c r="L695" s="58"/>
      <c r="M695" s="58"/>
      <c r="N695" s="58"/>
      <c r="O695" s="58"/>
    </row>
    <row r="696" spans="12:15">
      <c r="L696" s="58"/>
      <c r="M696" s="58"/>
      <c r="N696" s="58"/>
      <c r="O696" s="58"/>
    </row>
    <row r="697" spans="12:15">
      <c r="L697" s="58"/>
      <c r="M697" s="58"/>
      <c r="N697" s="58"/>
      <c r="O697" s="58"/>
    </row>
    <row r="698" spans="12:15">
      <c r="L698" s="58"/>
      <c r="M698" s="58"/>
      <c r="N698" s="58"/>
      <c r="O698" s="58"/>
    </row>
    <row r="699" spans="12:15">
      <c r="L699" s="58"/>
      <c r="M699" s="58"/>
      <c r="N699" s="58"/>
      <c r="O699" s="58"/>
    </row>
    <row r="700" spans="12:15">
      <c r="L700" s="58"/>
      <c r="M700" s="58"/>
      <c r="N700" s="58"/>
      <c r="O700" s="58"/>
    </row>
    <row r="701" spans="12:15">
      <c r="L701" s="58"/>
      <c r="M701" s="58"/>
      <c r="N701" s="58"/>
      <c r="O701" s="58"/>
    </row>
    <row r="702" spans="12:15">
      <c r="L702" s="58"/>
      <c r="M702" s="58"/>
      <c r="N702" s="58"/>
      <c r="O702" s="58"/>
    </row>
    <row r="703" spans="12:15">
      <c r="L703" s="58"/>
      <c r="M703" s="58"/>
      <c r="N703" s="58"/>
      <c r="O703" s="58"/>
    </row>
    <row r="704" spans="12:15">
      <c r="L704" s="58"/>
      <c r="M704" s="58"/>
      <c r="N704" s="58"/>
      <c r="O704" s="58"/>
    </row>
    <row r="705" spans="12:15">
      <c r="L705" s="58"/>
      <c r="M705" s="58"/>
      <c r="N705" s="58"/>
      <c r="O705" s="58"/>
    </row>
    <row r="706" spans="12:15">
      <c r="L706" s="58"/>
      <c r="M706" s="58"/>
      <c r="N706" s="58"/>
      <c r="O706" s="58"/>
    </row>
    <row r="707" spans="12:15">
      <c r="L707" s="58"/>
      <c r="M707" s="58"/>
      <c r="N707" s="58"/>
      <c r="O707" s="58"/>
    </row>
    <row r="708" spans="12:15">
      <c r="L708" s="58"/>
      <c r="M708" s="58"/>
      <c r="N708" s="58"/>
      <c r="O708" s="58"/>
    </row>
    <row r="709" spans="12:15">
      <c r="L709" s="58"/>
      <c r="M709" s="58"/>
      <c r="N709" s="58"/>
      <c r="O709" s="58"/>
    </row>
    <row r="710" spans="12:15">
      <c r="L710" s="58"/>
      <c r="M710" s="58"/>
      <c r="N710" s="58"/>
      <c r="O710" s="58"/>
    </row>
    <row r="711" spans="12:15">
      <c r="L711" s="58"/>
      <c r="M711" s="58"/>
      <c r="N711" s="58"/>
      <c r="O711" s="58"/>
    </row>
    <row r="712" spans="12:15">
      <c r="L712" s="58"/>
      <c r="M712" s="58"/>
      <c r="N712" s="58"/>
      <c r="O712" s="58"/>
    </row>
    <row r="713" spans="12:15">
      <c r="L713" s="58"/>
      <c r="M713" s="58"/>
      <c r="N713" s="58"/>
      <c r="O713" s="58"/>
    </row>
    <row r="714" spans="12:15">
      <c r="L714" s="58"/>
      <c r="M714" s="58"/>
      <c r="N714" s="58"/>
      <c r="O714" s="58"/>
    </row>
    <row r="715" spans="12:15">
      <c r="L715" s="58"/>
      <c r="M715" s="58"/>
      <c r="N715" s="58"/>
      <c r="O715" s="58"/>
    </row>
    <row r="716" spans="12:15">
      <c r="L716" s="58"/>
      <c r="M716" s="58"/>
      <c r="N716" s="58"/>
      <c r="O716" s="58"/>
    </row>
    <row r="717" spans="12:15">
      <c r="L717" s="58"/>
      <c r="M717" s="58"/>
      <c r="N717" s="58"/>
      <c r="O717" s="58"/>
    </row>
    <row r="718" spans="12:15">
      <c r="L718" s="58"/>
      <c r="M718" s="58"/>
      <c r="N718" s="58"/>
      <c r="O718" s="58"/>
    </row>
    <row r="719" spans="12:15">
      <c r="L719" s="58"/>
      <c r="M719" s="58"/>
      <c r="N719" s="58"/>
      <c r="O719" s="58"/>
    </row>
    <row r="720" spans="12:15">
      <c r="L720" s="58"/>
      <c r="M720" s="58"/>
      <c r="N720" s="58"/>
      <c r="O720" s="58"/>
    </row>
    <row r="721" spans="12:15">
      <c r="L721" s="58"/>
      <c r="M721" s="58"/>
      <c r="N721" s="58"/>
      <c r="O721" s="58"/>
    </row>
    <row r="722" spans="12:15">
      <c r="L722" s="58"/>
      <c r="M722" s="58"/>
      <c r="N722" s="58"/>
      <c r="O722" s="58"/>
    </row>
    <row r="723" spans="12:15">
      <c r="L723" s="58"/>
      <c r="M723" s="58"/>
      <c r="N723" s="58"/>
      <c r="O723" s="58"/>
    </row>
    <row r="724" spans="12:15">
      <c r="L724" s="58"/>
      <c r="M724" s="58"/>
      <c r="N724" s="58"/>
      <c r="O724" s="58"/>
    </row>
    <row r="725" spans="12:15">
      <c r="L725" s="58"/>
      <c r="M725" s="58"/>
      <c r="N725" s="58"/>
      <c r="O725" s="58"/>
    </row>
    <row r="726" spans="12:15">
      <c r="L726" s="58"/>
      <c r="M726" s="58"/>
      <c r="N726" s="58"/>
      <c r="O726" s="58"/>
    </row>
    <row r="727" spans="12:15">
      <c r="L727" s="58"/>
      <c r="M727" s="58"/>
      <c r="N727" s="58"/>
      <c r="O727" s="58"/>
    </row>
    <row r="728" spans="12:15">
      <c r="L728" s="58"/>
      <c r="M728" s="58"/>
      <c r="N728" s="58"/>
      <c r="O728" s="58"/>
    </row>
    <row r="729" spans="12:15">
      <c r="L729" s="58"/>
      <c r="M729" s="58"/>
      <c r="N729" s="58"/>
      <c r="O729" s="58"/>
    </row>
    <row r="730" spans="12:15">
      <c r="L730" s="58"/>
      <c r="M730" s="58"/>
      <c r="N730" s="58"/>
      <c r="O730" s="58"/>
    </row>
    <row r="731" spans="12:15">
      <c r="L731" s="58"/>
      <c r="M731" s="58"/>
      <c r="N731" s="58"/>
      <c r="O731" s="58"/>
    </row>
    <row r="732" spans="12:15">
      <c r="L732" s="58"/>
      <c r="M732" s="58"/>
      <c r="N732" s="58"/>
      <c r="O732" s="58"/>
    </row>
    <row r="733" spans="12:15">
      <c r="L733" s="58"/>
      <c r="M733" s="58"/>
      <c r="N733" s="58"/>
      <c r="O733" s="58"/>
    </row>
    <row r="734" spans="12:15">
      <c r="L734" s="58"/>
      <c r="M734" s="58"/>
      <c r="N734" s="58"/>
      <c r="O734" s="58"/>
    </row>
    <row r="735" spans="12:15">
      <c r="L735" s="58"/>
      <c r="M735" s="58"/>
      <c r="N735" s="58"/>
      <c r="O735" s="58"/>
    </row>
    <row r="736" spans="12:15">
      <c r="L736" s="58"/>
      <c r="M736" s="58"/>
      <c r="N736" s="58"/>
      <c r="O736" s="58"/>
    </row>
    <row r="737" spans="12:15">
      <c r="L737" s="58"/>
      <c r="M737" s="58"/>
      <c r="N737" s="58"/>
      <c r="O737" s="58"/>
    </row>
    <row r="738" spans="12:15">
      <c r="L738" s="58"/>
      <c r="M738" s="58"/>
      <c r="N738" s="58"/>
      <c r="O738" s="58"/>
    </row>
    <row r="739" spans="12:15">
      <c r="L739" s="58"/>
      <c r="M739" s="58"/>
      <c r="N739" s="58"/>
      <c r="O739" s="58"/>
    </row>
    <row r="740" spans="12:15">
      <c r="L740" s="58"/>
      <c r="M740" s="58"/>
      <c r="N740" s="58"/>
      <c r="O740" s="58"/>
    </row>
    <row r="741" spans="12:15">
      <c r="L741" s="58"/>
      <c r="M741" s="58"/>
      <c r="N741" s="58"/>
      <c r="O741" s="58"/>
    </row>
    <row r="742" spans="12:15">
      <c r="L742" s="58"/>
      <c r="M742" s="58"/>
      <c r="N742" s="58"/>
      <c r="O742" s="58"/>
    </row>
    <row r="743" spans="12:15">
      <c r="L743" s="58"/>
      <c r="M743" s="58"/>
      <c r="N743" s="58"/>
      <c r="O743" s="58"/>
    </row>
    <row r="744" spans="12:15">
      <c r="L744" s="58"/>
      <c r="M744" s="58"/>
      <c r="N744" s="58"/>
      <c r="O744" s="58"/>
    </row>
    <row r="745" spans="12:15">
      <c r="L745" s="58"/>
      <c r="M745" s="58"/>
      <c r="N745" s="58"/>
      <c r="O745" s="58"/>
    </row>
    <row r="746" spans="12:15">
      <c r="L746" s="58"/>
      <c r="M746" s="58"/>
      <c r="N746" s="58"/>
      <c r="O746" s="58"/>
    </row>
    <row r="747" spans="12:15">
      <c r="L747" s="58"/>
      <c r="M747" s="58"/>
      <c r="N747" s="58"/>
      <c r="O747" s="58"/>
    </row>
    <row r="748" spans="12:15">
      <c r="L748" s="58"/>
      <c r="M748" s="58"/>
      <c r="N748" s="58"/>
      <c r="O748" s="58"/>
    </row>
    <row r="749" spans="12:15">
      <c r="L749" s="58"/>
      <c r="M749" s="58"/>
      <c r="N749" s="58"/>
      <c r="O749" s="58"/>
    </row>
    <row r="750" spans="12:15">
      <c r="L750" s="58"/>
      <c r="M750" s="58"/>
      <c r="N750" s="58"/>
      <c r="O750" s="58"/>
    </row>
    <row r="751" spans="12:15">
      <c r="L751" s="58"/>
      <c r="M751" s="58"/>
      <c r="N751" s="58"/>
      <c r="O751" s="58"/>
    </row>
    <row r="752" spans="12:15">
      <c r="L752" s="58"/>
      <c r="M752" s="58"/>
      <c r="N752" s="58"/>
      <c r="O752" s="58"/>
    </row>
    <row r="753" spans="12:15">
      <c r="L753" s="58"/>
      <c r="M753" s="58"/>
      <c r="N753" s="58"/>
      <c r="O753" s="58"/>
    </row>
    <row r="754" spans="12:15">
      <c r="L754" s="58"/>
      <c r="M754" s="58"/>
      <c r="N754" s="58"/>
      <c r="O754" s="58"/>
    </row>
    <row r="755" spans="12:15">
      <c r="L755" s="58"/>
      <c r="M755" s="58"/>
      <c r="N755" s="58"/>
      <c r="O755" s="58"/>
    </row>
    <row r="756" spans="12:15">
      <c r="L756" s="58"/>
      <c r="M756" s="58"/>
      <c r="N756" s="58"/>
      <c r="O756" s="58"/>
    </row>
    <row r="757" spans="12:15">
      <c r="L757" s="58"/>
      <c r="M757" s="58"/>
      <c r="N757" s="58"/>
      <c r="O757" s="58"/>
    </row>
    <row r="758" spans="12:15">
      <c r="L758" s="58"/>
      <c r="M758" s="58"/>
      <c r="N758" s="58"/>
      <c r="O758" s="58"/>
    </row>
    <row r="759" spans="12:15">
      <c r="L759" s="58"/>
      <c r="M759" s="58"/>
      <c r="N759" s="58"/>
      <c r="O759" s="58"/>
    </row>
    <row r="760" spans="12:15">
      <c r="L760" s="58"/>
      <c r="M760" s="58"/>
      <c r="N760" s="58"/>
      <c r="O760" s="58"/>
    </row>
    <row r="761" spans="12:15">
      <c r="L761" s="58"/>
      <c r="M761" s="58"/>
      <c r="N761" s="58"/>
      <c r="O761" s="58"/>
    </row>
    <row r="762" spans="12:15">
      <c r="L762" s="58"/>
      <c r="M762" s="58"/>
      <c r="N762" s="58"/>
      <c r="O762" s="58"/>
    </row>
    <row r="763" spans="12:15">
      <c r="L763" s="58"/>
      <c r="M763" s="58"/>
      <c r="N763" s="58"/>
      <c r="O763" s="58"/>
    </row>
    <row r="764" spans="12:15">
      <c r="L764" s="58"/>
      <c r="M764" s="58"/>
      <c r="N764" s="58"/>
      <c r="O764" s="58"/>
    </row>
    <row r="765" spans="12:15">
      <c r="L765" s="58"/>
      <c r="M765" s="58"/>
      <c r="N765" s="58"/>
      <c r="O765" s="58"/>
    </row>
    <row r="766" spans="12:15">
      <c r="L766" s="58"/>
      <c r="M766" s="58"/>
      <c r="N766" s="58"/>
      <c r="O766" s="58"/>
    </row>
    <row r="767" spans="12:15">
      <c r="L767" s="58"/>
      <c r="M767" s="58"/>
      <c r="N767" s="58"/>
      <c r="O767" s="58"/>
    </row>
    <row r="768" spans="12:15">
      <c r="L768" s="58"/>
      <c r="M768" s="58"/>
      <c r="N768" s="58"/>
      <c r="O768" s="58"/>
    </row>
    <row r="769" spans="12:15">
      <c r="L769" s="58"/>
      <c r="M769" s="58"/>
      <c r="N769" s="58"/>
      <c r="O769" s="58"/>
    </row>
    <row r="770" spans="12:15">
      <c r="L770" s="58"/>
      <c r="M770" s="58"/>
      <c r="N770" s="58"/>
      <c r="O770" s="58"/>
    </row>
    <row r="771" spans="12:15">
      <c r="L771" s="58"/>
      <c r="M771" s="58"/>
      <c r="N771" s="58"/>
      <c r="O771" s="58"/>
    </row>
    <row r="772" spans="12:15">
      <c r="L772" s="58"/>
      <c r="M772" s="58"/>
      <c r="N772" s="58"/>
      <c r="O772" s="58"/>
    </row>
    <row r="773" spans="12:15">
      <c r="L773" s="58"/>
      <c r="M773" s="58"/>
      <c r="N773" s="58"/>
      <c r="O773" s="58"/>
    </row>
    <row r="774" spans="12:15">
      <c r="L774" s="58"/>
      <c r="M774" s="58"/>
      <c r="N774" s="58"/>
      <c r="O774" s="58"/>
    </row>
    <row r="775" spans="12:15">
      <c r="L775" s="58"/>
      <c r="M775" s="58"/>
      <c r="N775" s="58"/>
      <c r="O775" s="58"/>
    </row>
    <row r="776" spans="12:15">
      <c r="L776" s="58"/>
      <c r="M776" s="58"/>
      <c r="N776" s="58"/>
      <c r="O776" s="58"/>
    </row>
    <row r="777" spans="12:15">
      <c r="L777" s="58"/>
      <c r="M777" s="58"/>
      <c r="N777" s="58"/>
      <c r="O777" s="58"/>
    </row>
    <row r="778" spans="12:15">
      <c r="L778" s="58"/>
      <c r="M778" s="58"/>
      <c r="N778" s="58"/>
      <c r="O778" s="58"/>
    </row>
    <row r="779" spans="12:15">
      <c r="L779" s="58"/>
      <c r="M779" s="58"/>
      <c r="N779" s="58"/>
      <c r="O779" s="58"/>
    </row>
    <row r="780" spans="12:15">
      <c r="L780" s="58"/>
      <c r="M780" s="58"/>
      <c r="N780" s="58"/>
      <c r="O780" s="58"/>
    </row>
    <row r="781" spans="12:15">
      <c r="L781" s="58"/>
      <c r="M781" s="58"/>
      <c r="N781" s="58"/>
      <c r="O781" s="58"/>
    </row>
    <row r="782" spans="12:15">
      <c r="L782" s="58"/>
      <c r="M782" s="58"/>
      <c r="N782" s="58"/>
      <c r="O782" s="58"/>
    </row>
    <row r="783" spans="12:15">
      <c r="L783" s="58"/>
      <c r="M783" s="58"/>
      <c r="N783" s="58"/>
      <c r="O783" s="58"/>
    </row>
    <row r="784" spans="12:15">
      <c r="L784" s="58"/>
      <c r="M784" s="58"/>
      <c r="N784" s="58"/>
      <c r="O784" s="58"/>
    </row>
    <row r="785" spans="12:15">
      <c r="L785" s="58"/>
      <c r="M785" s="58"/>
      <c r="N785" s="58"/>
      <c r="O785" s="58"/>
    </row>
    <row r="786" spans="12:15">
      <c r="L786" s="58"/>
      <c r="M786" s="58"/>
      <c r="N786" s="58"/>
      <c r="O786" s="58"/>
    </row>
    <row r="787" spans="12:15">
      <c r="L787" s="58"/>
      <c r="M787" s="58"/>
      <c r="N787" s="58"/>
      <c r="O787" s="58"/>
    </row>
    <row r="788" spans="12:15">
      <c r="L788" s="58"/>
      <c r="M788" s="58"/>
      <c r="N788" s="58"/>
      <c r="O788" s="58"/>
    </row>
    <row r="789" spans="12:15">
      <c r="L789" s="58"/>
      <c r="M789" s="58"/>
      <c r="N789" s="58"/>
      <c r="O789" s="58"/>
    </row>
    <row r="790" spans="12:15">
      <c r="L790" s="58"/>
      <c r="M790" s="58"/>
      <c r="N790" s="58"/>
      <c r="O790" s="58"/>
    </row>
    <row r="791" spans="12:15">
      <c r="L791" s="58"/>
      <c r="M791" s="58"/>
      <c r="N791" s="58"/>
      <c r="O791" s="58"/>
    </row>
    <row r="792" spans="12:15">
      <c r="L792" s="58"/>
      <c r="M792" s="58"/>
      <c r="N792" s="58"/>
      <c r="O792" s="58"/>
    </row>
    <row r="793" spans="12:15">
      <c r="L793" s="58"/>
      <c r="M793" s="58"/>
      <c r="N793" s="58"/>
      <c r="O793" s="58"/>
    </row>
    <row r="794" spans="12:15">
      <c r="L794" s="58"/>
      <c r="M794" s="58"/>
      <c r="N794" s="58"/>
      <c r="O794" s="58"/>
    </row>
    <row r="795" spans="12:15">
      <c r="L795" s="58"/>
      <c r="M795" s="58"/>
      <c r="N795" s="58"/>
      <c r="O795" s="58"/>
    </row>
    <row r="796" spans="12:15">
      <c r="L796" s="58"/>
      <c r="M796" s="58"/>
      <c r="N796" s="58"/>
      <c r="O796" s="58"/>
    </row>
    <row r="797" spans="12:15">
      <c r="L797" s="58"/>
      <c r="M797" s="58"/>
      <c r="N797" s="58"/>
      <c r="O797" s="58"/>
    </row>
    <row r="798" spans="12:15">
      <c r="L798" s="58"/>
      <c r="M798" s="58"/>
      <c r="N798" s="58"/>
      <c r="O798" s="58"/>
    </row>
    <row r="799" spans="12:15">
      <c r="L799" s="58"/>
      <c r="M799" s="58"/>
      <c r="N799" s="58"/>
      <c r="O799" s="58"/>
    </row>
    <row r="800" spans="12:15">
      <c r="L800" s="58"/>
      <c r="M800" s="58"/>
      <c r="N800" s="58"/>
      <c r="O800" s="58"/>
    </row>
    <row r="801" spans="12:15">
      <c r="L801" s="58"/>
      <c r="M801" s="58"/>
      <c r="N801" s="58"/>
      <c r="O801" s="58"/>
    </row>
    <row r="802" spans="12:15">
      <c r="L802" s="58"/>
      <c r="M802" s="58"/>
      <c r="N802" s="58"/>
      <c r="O802" s="58"/>
    </row>
    <row r="803" spans="12:15">
      <c r="L803" s="58"/>
      <c r="M803" s="58"/>
      <c r="N803" s="58"/>
      <c r="O803" s="58"/>
    </row>
    <row r="804" spans="12:15">
      <c r="L804" s="58"/>
      <c r="M804" s="58"/>
      <c r="N804" s="58"/>
      <c r="O804" s="58"/>
    </row>
    <row r="805" spans="12:15">
      <c r="L805" s="58"/>
      <c r="M805" s="58"/>
      <c r="N805" s="58"/>
      <c r="O805" s="58"/>
    </row>
    <row r="806" spans="12:15">
      <c r="L806" s="58"/>
      <c r="M806" s="58"/>
      <c r="N806" s="58"/>
      <c r="O806" s="58"/>
    </row>
    <row r="807" spans="12:15">
      <c r="L807" s="58"/>
      <c r="M807" s="58"/>
      <c r="N807" s="58"/>
      <c r="O807" s="58"/>
    </row>
    <row r="808" spans="12:15">
      <c r="L808" s="58"/>
      <c r="M808" s="58"/>
      <c r="N808" s="58"/>
      <c r="O808" s="58"/>
    </row>
    <row r="809" spans="12:15">
      <c r="L809" s="58"/>
      <c r="M809" s="58"/>
      <c r="N809" s="58"/>
      <c r="O809" s="58"/>
    </row>
    <row r="810" spans="12:15">
      <c r="L810" s="58"/>
      <c r="M810" s="58"/>
      <c r="N810" s="58"/>
      <c r="O810" s="58"/>
    </row>
    <row r="811" spans="12:15">
      <c r="L811" s="58"/>
      <c r="M811" s="58"/>
      <c r="N811" s="58"/>
      <c r="O811" s="58"/>
    </row>
    <row r="812" spans="12:15">
      <c r="L812" s="58"/>
      <c r="M812" s="58"/>
      <c r="N812" s="58"/>
      <c r="O812" s="58"/>
    </row>
    <row r="813" spans="12:15">
      <c r="L813" s="58"/>
      <c r="M813" s="58"/>
      <c r="N813" s="58"/>
      <c r="O813" s="58"/>
    </row>
    <row r="814" spans="12:15">
      <c r="L814" s="58"/>
      <c r="M814" s="58"/>
      <c r="N814" s="58"/>
      <c r="O814" s="58"/>
    </row>
    <row r="815" spans="12:15">
      <c r="L815" s="58"/>
      <c r="M815" s="58"/>
      <c r="N815" s="58"/>
      <c r="O815" s="58"/>
    </row>
    <row r="816" spans="12:15">
      <c r="L816" s="58"/>
      <c r="M816" s="58"/>
      <c r="N816" s="58"/>
      <c r="O816" s="58"/>
    </row>
    <row r="817" spans="12:15">
      <c r="L817" s="58"/>
      <c r="M817" s="58"/>
      <c r="N817" s="58"/>
      <c r="O817" s="58"/>
    </row>
    <row r="818" spans="12:15">
      <c r="L818" s="58"/>
      <c r="M818" s="58"/>
      <c r="N818" s="58"/>
      <c r="O818" s="58"/>
    </row>
    <row r="819" spans="12:15">
      <c r="L819" s="58"/>
      <c r="M819" s="58"/>
      <c r="N819" s="58"/>
      <c r="O819" s="58"/>
    </row>
    <row r="820" spans="12:15">
      <c r="L820" s="58"/>
      <c r="M820" s="58"/>
      <c r="N820" s="58"/>
      <c r="O820" s="58"/>
    </row>
    <row r="821" spans="12:15">
      <c r="L821" s="58"/>
      <c r="M821" s="58"/>
      <c r="N821" s="58"/>
      <c r="O821" s="58"/>
    </row>
    <row r="822" spans="12:15">
      <c r="L822" s="58"/>
      <c r="M822" s="58"/>
      <c r="N822" s="58"/>
      <c r="O822" s="58"/>
    </row>
    <row r="823" spans="12:15">
      <c r="L823" s="58"/>
      <c r="M823" s="58"/>
      <c r="N823" s="58"/>
      <c r="O823" s="58"/>
    </row>
    <row r="824" spans="12:15">
      <c r="L824" s="58"/>
      <c r="M824" s="58"/>
      <c r="N824" s="58"/>
      <c r="O824" s="58"/>
    </row>
    <row r="825" spans="12:15">
      <c r="L825" s="58"/>
      <c r="M825" s="58"/>
      <c r="N825" s="58"/>
      <c r="O825" s="58"/>
    </row>
    <row r="826" spans="12:15">
      <c r="L826" s="58"/>
      <c r="M826" s="58"/>
      <c r="N826" s="58"/>
      <c r="O826" s="58"/>
    </row>
    <row r="827" spans="12:15">
      <c r="L827" s="58"/>
      <c r="M827" s="58"/>
      <c r="N827" s="58"/>
      <c r="O827" s="58"/>
    </row>
    <row r="828" spans="12:15">
      <c r="L828" s="58"/>
      <c r="M828" s="58"/>
      <c r="N828" s="58"/>
      <c r="O828" s="58"/>
    </row>
    <row r="829" spans="12:15">
      <c r="L829" s="58"/>
      <c r="M829" s="58"/>
      <c r="N829" s="58"/>
      <c r="O829" s="58"/>
    </row>
    <row r="830" spans="12:15">
      <c r="L830" s="58"/>
      <c r="M830" s="58"/>
      <c r="N830" s="58"/>
      <c r="O830" s="58"/>
    </row>
    <row r="831" spans="12:15">
      <c r="L831" s="58"/>
      <c r="M831" s="58"/>
      <c r="N831" s="58"/>
      <c r="O831" s="58"/>
    </row>
    <row r="832" spans="12:15">
      <c r="L832" s="58"/>
      <c r="M832" s="58"/>
      <c r="N832" s="58"/>
      <c r="O832" s="58"/>
    </row>
    <row r="833" spans="12:15">
      <c r="L833" s="58"/>
      <c r="M833" s="58"/>
      <c r="N833" s="58"/>
      <c r="O833" s="58"/>
    </row>
    <row r="834" spans="12:15">
      <c r="L834" s="58"/>
      <c r="M834" s="58"/>
      <c r="N834" s="58"/>
      <c r="O834" s="58"/>
    </row>
    <row r="835" spans="12:15">
      <c r="L835" s="58"/>
      <c r="M835" s="58"/>
      <c r="N835" s="58"/>
      <c r="O835" s="58"/>
    </row>
    <row r="836" spans="12:15">
      <c r="L836" s="58"/>
      <c r="M836" s="58"/>
      <c r="N836" s="58"/>
      <c r="O836" s="58"/>
    </row>
    <row r="837" spans="12:15">
      <c r="L837" s="58"/>
      <c r="M837" s="58"/>
      <c r="N837" s="58"/>
      <c r="O837" s="58"/>
    </row>
    <row r="838" spans="12:15">
      <c r="L838" s="58"/>
      <c r="M838" s="58"/>
      <c r="N838" s="58"/>
      <c r="O838" s="58"/>
    </row>
    <row r="839" spans="12:15">
      <c r="L839" s="58"/>
      <c r="M839" s="58"/>
      <c r="N839" s="58"/>
      <c r="O839" s="58"/>
    </row>
    <row r="840" spans="12:15">
      <c r="L840" s="58"/>
      <c r="M840" s="58"/>
      <c r="N840" s="58"/>
      <c r="O840" s="58"/>
    </row>
    <row r="841" spans="12:15">
      <c r="L841" s="58"/>
      <c r="M841" s="58"/>
      <c r="N841" s="58"/>
      <c r="O841" s="58"/>
    </row>
    <row r="842" spans="12:15">
      <c r="L842" s="58"/>
      <c r="M842" s="58"/>
      <c r="N842" s="58"/>
      <c r="O842" s="58"/>
    </row>
    <row r="843" spans="12:15">
      <c r="L843" s="58"/>
      <c r="M843" s="58"/>
      <c r="N843" s="58"/>
      <c r="O843" s="58"/>
    </row>
    <row r="844" spans="12:15">
      <c r="L844" s="58"/>
      <c r="M844" s="58"/>
      <c r="N844" s="58"/>
      <c r="O844" s="58"/>
    </row>
    <row r="845" spans="12:15">
      <c r="L845" s="58"/>
      <c r="M845" s="58"/>
      <c r="N845" s="58"/>
      <c r="O845" s="58"/>
    </row>
    <row r="846" spans="12:15">
      <c r="L846" s="58"/>
      <c r="M846" s="58"/>
      <c r="N846" s="58"/>
      <c r="O846" s="58"/>
    </row>
    <row r="847" spans="12:15">
      <c r="L847" s="58"/>
      <c r="M847" s="58"/>
      <c r="N847" s="58"/>
      <c r="O847" s="58"/>
    </row>
    <row r="848" spans="12:15">
      <c r="L848" s="58"/>
      <c r="M848" s="58"/>
      <c r="N848" s="58"/>
      <c r="O848" s="58"/>
    </row>
    <row r="849" spans="12:15">
      <c r="L849" s="58"/>
      <c r="M849" s="58"/>
      <c r="N849" s="58"/>
      <c r="O849" s="58"/>
    </row>
    <row r="850" spans="12:15">
      <c r="L850" s="58"/>
      <c r="M850" s="58"/>
      <c r="N850" s="58"/>
      <c r="O850" s="58"/>
    </row>
    <row r="851" spans="12:15">
      <c r="L851" s="58"/>
      <c r="M851" s="58"/>
      <c r="N851" s="58"/>
      <c r="O851" s="58"/>
    </row>
    <row r="852" spans="12:15">
      <c r="L852" s="58"/>
      <c r="M852" s="58"/>
      <c r="N852" s="58"/>
      <c r="O852" s="58"/>
    </row>
    <row r="853" spans="12:15">
      <c r="L853" s="58"/>
      <c r="M853" s="58"/>
      <c r="N853" s="58"/>
      <c r="O853" s="58"/>
    </row>
    <row r="854" spans="12:15">
      <c r="L854" s="58"/>
      <c r="M854" s="58"/>
      <c r="N854" s="58"/>
      <c r="O854" s="58"/>
    </row>
    <row r="855" spans="12:15">
      <c r="L855" s="58"/>
      <c r="M855" s="58"/>
      <c r="N855" s="58"/>
      <c r="O855" s="58"/>
    </row>
    <row r="856" spans="12:15">
      <c r="L856" s="58"/>
      <c r="M856" s="58"/>
      <c r="N856" s="58"/>
      <c r="O856" s="58"/>
    </row>
    <row r="857" spans="12:15">
      <c r="L857" s="58"/>
      <c r="M857" s="58"/>
      <c r="N857" s="58"/>
      <c r="O857" s="58"/>
    </row>
    <row r="858" spans="12:15">
      <c r="L858" s="58"/>
      <c r="M858" s="58"/>
      <c r="N858" s="58"/>
      <c r="O858" s="58"/>
    </row>
    <row r="859" spans="12:15">
      <c r="L859" s="58"/>
      <c r="M859" s="58"/>
      <c r="N859" s="58"/>
      <c r="O859" s="58"/>
    </row>
    <row r="860" spans="12:15">
      <c r="L860" s="58"/>
      <c r="M860" s="58"/>
      <c r="N860" s="58"/>
      <c r="O860" s="58"/>
    </row>
    <row r="861" spans="12:15">
      <c r="L861" s="58"/>
      <c r="M861" s="58"/>
      <c r="N861" s="58"/>
      <c r="O861" s="58"/>
    </row>
    <row r="862" spans="12:15">
      <c r="L862" s="58"/>
      <c r="M862" s="58"/>
      <c r="N862" s="58"/>
      <c r="O862" s="58"/>
    </row>
    <row r="863" spans="12:15">
      <c r="L863" s="58"/>
      <c r="M863" s="58"/>
      <c r="N863" s="58"/>
      <c r="O863" s="58"/>
    </row>
    <row r="864" spans="12:15">
      <c r="L864" s="58"/>
      <c r="M864" s="58"/>
      <c r="N864" s="58"/>
      <c r="O864" s="58"/>
    </row>
    <row r="865" spans="12:15">
      <c r="L865" s="58"/>
      <c r="M865" s="58"/>
      <c r="N865" s="58"/>
      <c r="O865" s="58"/>
    </row>
    <row r="866" spans="12:15">
      <c r="L866" s="58"/>
      <c r="M866" s="58"/>
      <c r="N866" s="58"/>
      <c r="O866" s="58"/>
    </row>
    <row r="867" spans="12:15">
      <c r="L867" s="58"/>
      <c r="M867" s="58"/>
      <c r="N867" s="58"/>
      <c r="O867" s="58"/>
    </row>
    <row r="868" spans="12:15">
      <c r="L868" s="58"/>
      <c r="M868" s="58"/>
      <c r="N868" s="58"/>
      <c r="O868" s="58"/>
    </row>
    <row r="869" spans="12:15">
      <c r="L869" s="58"/>
      <c r="M869" s="58"/>
      <c r="N869" s="58"/>
      <c r="O869" s="58"/>
    </row>
    <row r="870" spans="12:15">
      <c r="L870" s="58"/>
      <c r="M870" s="58"/>
      <c r="N870" s="58"/>
      <c r="O870" s="58"/>
    </row>
    <row r="871" spans="12:15">
      <c r="L871" s="58"/>
      <c r="M871" s="58"/>
      <c r="N871" s="58"/>
      <c r="O871" s="58"/>
    </row>
    <row r="872" spans="12:15">
      <c r="L872" s="58"/>
      <c r="M872" s="58"/>
      <c r="N872" s="58"/>
      <c r="O872" s="58"/>
    </row>
    <row r="873" spans="12:15">
      <c r="L873" s="58"/>
      <c r="M873" s="58"/>
      <c r="N873" s="58"/>
      <c r="O873" s="58"/>
    </row>
    <row r="874" spans="12:15">
      <c r="L874" s="58"/>
      <c r="M874" s="58"/>
      <c r="N874" s="58"/>
      <c r="O874" s="58"/>
    </row>
    <row r="875" spans="12:15">
      <c r="L875" s="58"/>
      <c r="M875" s="58"/>
      <c r="N875" s="58"/>
      <c r="O875" s="58"/>
    </row>
    <row r="876" spans="12:15">
      <c r="L876" s="58"/>
      <c r="M876" s="58"/>
      <c r="N876" s="58"/>
      <c r="O876" s="58"/>
    </row>
    <row r="877" spans="12:15">
      <c r="L877" s="58"/>
      <c r="M877" s="58"/>
      <c r="N877" s="58"/>
      <c r="O877" s="58"/>
    </row>
    <row r="878" spans="12:15">
      <c r="L878" s="58"/>
      <c r="M878" s="58"/>
      <c r="N878" s="58"/>
      <c r="O878" s="58"/>
    </row>
    <row r="879" spans="12:15">
      <c r="L879" s="58"/>
      <c r="M879" s="58"/>
      <c r="N879" s="58"/>
      <c r="O879" s="58"/>
    </row>
    <row r="880" spans="12:15">
      <c r="L880" s="58"/>
      <c r="M880" s="58"/>
      <c r="N880" s="58"/>
      <c r="O880" s="58"/>
    </row>
    <row r="881" spans="12:15">
      <c r="L881" s="58"/>
      <c r="M881" s="58"/>
      <c r="N881" s="58"/>
      <c r="O881" s="58"/>
    </row>
    <row r="882" spans="12:15">
      <c r="L882" s="58"/>
      <c r="M882" s="58"/>
      <c r="N882" s="58"/>
      <c r="O882" s="58"/>
    </row>
    <row r="883" spans="12:15">
      <c r="L883" s="58"/>
      <c r="M883" s="58"/>
      <c r="N883" s="58"/>
      <c r="O883" s="58"/>
    </row>
    <row r="884" spans="12:15">
      <c r="L884" s="58"/>
      <c r="M884" s="58"/>
      <c r="N884" s="58"/>
      <c r="O884" s="58"/>
    </row>
    <row r="885" spans="12:15">
      <c r="L885" s="58"/>
      <c r="M885" s="58"/>
      <c r="N885" s="58"/>
      <c r="O885" s="58"/>
    </row>
    <row r="886" spans="12:15">
      <c r="L886" s="58"/>
      <c r="M886" s="58"/>
      <c r="N886" s="58"/>
      <c r="O886" s="58"/>
    </row>
    <row r="887" spans="12:15">
      <c r="L887" s="58"/>
      <c r="M887" s="58"/>
      <c r="N887" s="58"/>
      <c r="O887" s="58"/>
    </row>
    <row r="888" spans="12:15">
      <c r="L888" s="58"/>
      <c r="M888" s="58"/>
      <c r="N888" s="58"/>
      <c r="O888" s="58"/>
    </row>
    <row r="889" spans="12:15">
      <c r="L889" s="58"/>
      <c r="M889" s="58"/>
      <c r="N889" s="58"/>
      <c r="O889" s="58"/>
    </row>
    <row r="890" spans="12:15">
      <c r="L890" s="58"/>
      <c r="M890" s="58"/>
      <c r="N890" s="58"/>
      <c r="O890" s="58"/>
    </row>
    <row r="891" spans="12:15">
      <c r="L891" s="58"/>
      <c r="M891" s="58"/>
      <c r="N891" s="58"/>
      <c r="O891" s="58"/>
    </row>
    <row r="892" spans="12:15">
      <c r="L892" s="58"/>
      <c r="M892" s="58"/>
      <c r="N892" s="58"/>
      <c r="O892" s="58"/>
    </row>
    <row r="893" spans="12:15">
      <c r="L893" s="58"/>
      <c r="M893" s="58"/>
      <c r="N893" s="58"/>
      <c r="O893" s="58"/>
    </row>
    <row r="894" spans="12:15">
      <c r="L894" s="58"/>
      <c r="M894" s="58"/>
      <c r="N894" s="58"/>
      <c r="O894" s="58"/>
    </row>
    <row r="895" spans="12:15">
      <c r="L895" s="58"/>
      <c r="M895" s="58"/>
      <c r="N895" s="58"/>
      <c r="O895" s="58"/>
    </row>
    <row r="896" spans="12:15">
      <c r="L896" s="58"/>
      <c r="M896" s="58"/>
      <c r="N896" s="58"/>
      <c r="O896" s="58"/>
    </row>
    <row r="897" spans="12:15">
      <c r="L897" s="58"/>
      <c r="M897" s="58"/>
      <c r="N897" s="58"/>
      <c r="O897" s="58"/>
    </row>
    <row r="898" spans="12:15">
      <c r="L898" s="58"/>
      <c r="M898" s="58"/>
      <c r="N898" s="58"/>
      <c r="O898" s="58"/>
    </row>
    <row r="899" spans="12:15">
      <c r="L899" s="58"/>
      <c r="M899" s="58"/>
      <c r="N899" s="58"/>
      <c r="O899" s="58"/>
    </row>
    <row r="900" spans="12:15">
      <c r="L900" s="58"/>
      <c r="M900" s="58"/>
      <c r="N900" s="58"/>
      <c r="O900" s="58"/>
    </row>
    <row r="901" spans="12:15">
      <c r="L901" s="58"/>
      <c r="M901" s="58"/>
      <c r="N901" s="58"/>
      <c r="O901" s="58"/>
    </row>
    <row r="902" spans="12:15">
      <c r="L902" s="58"/>
      <c r="M902" s="58"/>
      <c r="N902" s="58"/>
      <c r="O902" s="58"/>
    </row>
    <row r="903" spans="12:15">
      <c r="L903" s="58"/>
      <c r="M903" s="58"/>
      <c r="N903" s="58"/>
      <c r="O903" s="58"/>
    </row>
    <row r="904" spans="12:15">
      <c r="L904" s="58"/>
      <c r="M904" s="58"/>
      <c r="N904" s="58"/>
      <c r="O904" s="58"/>
    </row>
    <row r="905" spans="12:15">
      <c r="L905" s="58"/>
      <c r="M905" s="58"/>
      <c r="N905" s="58"/>
      <c r="O905" s="58"/>
    </row>
    <row r="906" spans="12:15">
      <c r="L906" s="58"/>
      <c r="M906" s="58"/>
      <c r="N906" s="58"/>
      <c r="O906" s="58"/>
    </row>
    <row r="907" spans="12:15">
      <c r="L907" s="58"/>
      <c r="M907" s="58"/>
      <c r="N907" s="58"/>
      <c r="O907" s="58"/>
    </row>
    <row r="908" spans="12:15">
      <c r="L908" s="58"/>
      <c r="M908" s="58"/>
      <c r="N908" s="58"/>
      <c r="O908" s="58"/>
    </row>
    <row r="909" spans="12:15">
      <c r="L909" s="58"/>
      <c r="M909" s="58"/>
      <c r="N909" s="58"/>
      <c r="O909" s="58"/>
    </row>
    <row r="910" spans="12:15">
      <c r="L910" s="58"/>
      <c r="M910" s="58"/>
      <c r="N910" s="58"/>
      <c r="O910" s="58"/>
    </row>
    <row r="911" spans="12:15">
      <c r="L911" s="58"/>
      <c r="M911" s="58"/>
      <c r="N911" s="58"/>
      <c r="O911" s="58"/>
    </row>
    <row r="912" spans="12:15">
      <c r="L912" s="58"/>
      <c r="M912" s="58"/>
      <c r="N912" s="58"/>
      <c r="O912" s="58"/>
    </row>
    <row r="913" spans="12:15">
      <c r="L913" s="58"/>
      <c r="M913" s="58"/>
      <c r="N913" s="58"/>
      <c r="O913" s="58"/>
    </row>
    <row r="914" spans="12:15">
      <c r="L914" s="58"/>
      <c r="M914" s="58"/>
      <c r="N914" s="58"/>
      <c r="O914" s="58"/>
    </row>
    <row r="915" spans="12:15">
      <c r="L915" s="58"/>
      <c r="M915" s="58"/>
      <c r="N915" s="58"/>
      <c r="O915" s="58"/>
    </row>
    <row r="916" spans="12:15">
      <c r="L916" s="58"/>
      <c r="M916" s="58"/>
      <c r="N916" s="58"/>
      <c r="O916" s="58"/>
    </row>
    <row r="917" spans="12:15">
      <c r="L917" s="58"/>
      <c r="M917" s="58"/>
      <c r="N917" s="58"/>
      <c r="O917" s="58"/>
    </row>
    <row r="918" spans="12:15">
      <c r="L918" s="58"/>
      <c r="M918" s="58"/>
      <c r="N918" s="58"/>
      <c r="O918" s="58"/>
    </row>
    <row r="919" spans="12:15">
      <c r="L919" s="58"/>
      <c r="M919" s="58"/>
      <c r="N919" s="58"/>
      <c r="O919" s="58"/>
    </row>
    <row r="920" spans="12:15">
      <c r="L920" s="58"/>
      <c r="M920" s="58"/>
      <c r="N920" s="58"/>
      <c r="O920" s="58"/>
    </row>
    <row r="921" spans="12:15">
      <c r="L921" s="58"/>
      <c r="M921" s="58"/>
      <c r="N921" s="58"/>
      <c r="O921" s="58"/>
    </row>
    <row r="922" spans="12:15">
      <c r="L922" s="58"/>
      <c r="M922" s="58"/>
      <c r="N922" s="58"/>
      <c r="O922" s="58"/>
    </row>
    <row r="923" spans="12:15">
      <c r="L923" s="58"/>
      <c r="M923" s="58"/>
      <c r="N923" s="58"/>
      <c r="O923" s="58"/>
    </row>
    <row r="924" spans="12:15">
      <c r="L924" s="58"/>
      <c r="M924" s="58"/>
      <c r="N924" s="58"/>
      <c r="O924" s="58"/>
    </row>
    <row r="925" spans="12:15">
      <c r="L925" s="58"/>
      <c r="M925" s="58"/>
      <c r="N925" s="58"/>
      <c r="O925" s="58"/>
    </row>
    <row r="926" spans="12:15">
      <c r="L926" s="58"/>
      <c r="M926" s="58"/>
      <c r="N926" s="58"/>
      <c r="O926" s="58"/>
    </row>
    <row r="927" spans="12:15">
      <c r="L927" s="58"/>
      <c r="M927" s="58"/>
      <c r="N927" s="58"/>
      <c r="O927" s="58"/>
    </row>
    <row r="928" spans="12:15">
      <c r="L928" s="58"/>
      <c r="M928" s="58"/>
      <c r="N928" s="58"/>
      <c r="O928" s="58"/>
    </row>
    <row r="929" spans="12:15">
      <c r="L929" s="58"/>
      <c r="M929" s="58"/>
      <c r="N929" s="58"/>
      <c r="O929" s="58"/>
    </row>
    <row r="930" spans="12:15">
      <c r="L930" s="58"/>
      <c r="M930" s="58"/>
      <c r="N930" s="58"/>
      <c r="O930" s="58"/>
    </row>
    <row r="931" spans="12:15">
      <c r="L931" s="58"/>
      <c r="M931" s="58"/>
      <c r="N931" s="58"/>
      <c r="O931" s="58"/>
    </row>
    <row r="932" spans="12:15">
      <c r="L932" s="58"/>
      <c r="M932" s="58"/>
      <c r="N932" s="58"/>
      <c r="O932" s="58"/>
    </row>
    <row r="933" spans="12:15">
      <c r="L933" s="58"/>
      <c r="M933" s="58"/>
      <c r="N933" s="58"/>
      <c r="O933" s="58"/>
    </row>
    <row r="934" spans="12:15">
      <c r="L934" s="58"/>
      <c r="M934" s="58"/>
      <c r="N934" s="58"/>
      <c r="O934" s="58"/>
    </row>
    <row r="935" spans="12:15">
      <c r="L935" s="58"/>
      <c r="M935" s="58"/>
      <c r="N935" s="58"/>
      <c r="O935" s="58"/>
    </row>
    <row r="936" spans="12:15">
      <c r="L936" s="58"/>
      <c r="M936" s="58"/>
      <c r="N936" s="58"/>
      <c r="O936" s="58"/>
    </row>
    <row r="937" spans="12:15">
      <c r="L937" s="58"/>
      <c r="M937" s="58"/>
      <c r="N937" s="58"/>
      <c r="O937" s="58"/>
    </row>
    <row r="938" spans="12:15">
      <c r="L938" s="58"/>
      <c r="M938" s="58"/>
      <c r="N938" s="58"/>
      <c r="O938" s="58"/>
    </row>
    <row r="939" spans="12:15">
      <c r="L939" s="58"/>
      <c r="M939" s="58"/>
      <c r="N939" s="58"/>
      <c r="O939" s="58"/>
    </row>
    <row r="940" spans="12:15">
      <c r="L940" s="58"/>
      <c r="M940" s="58"/>
      <c r="N940" s="58"/>
      <c r="O940" s="58"/>
    </row>
    <row r="941" spans="12:15">
      <c r="L941" s="58"/>
      <c r="M941" s="58"/>
      <c r="N941" s="58"/>
      <c r="O941" s="58"/>
    </row>
    <row r="942" spans="12:15">
      <c r="L942" s="58"/>
      <c r="M942" s="58"/>
      <c r="N942" s="58"/>
      <c r="O942" s="58"/>
    </row>
    <row r="943" spans="12:15">
      <c r="L943" s="58"/>
      <c r="M943" s="58"/>
      <c r="N943" s="58"/>
      <c r="O943" s="58"/>
    </row>
    <row r="944" spans="12:15">
      <c r="L944" s="58"/>
      <c r="M944" s="58"/>
      <c r="N944" s="58"/>
      <c r="O944" s="58"/>
    </row>
    <row r="945" spans="12:15">
      <c r="L945" s="58"/>
      <c r="M945" s="58"/>
      <c r="N945" s="58"/>
      <c r="O945" s="58"/>
    </row>
    <row r="946" spans="12:15">
      <c r="L946" s="58"/>
      <c r="M946" s="58"/>
      <c r="N946" s="58"/>
      <c r="O946" s="58"/>
    </row>
    <row r="947" spans="12:15">
      <c r="L947" s="58"/>
      <c r="M947" s="58"/>
      <c r="N947" s="58"/>
      <c r="O947" s="58"/>
    </row>
    <row r="948" spans="12:15">
      <c r="L948" s="58"/>
      <c r="M948" s="58"/>
      <c r="N948" s="58"/>
      <c r="O948" s="58"/>
    </row>
    <row r="949" spans="12:15">
      <c r="L949" s="58"/>
      <c r="M949" s="58"/>
      <c r="N949" s="58"/>
      <c r="O949" s="58"/>
    </row>
    <row r="950" spans="12:15">
      <c r="L950" s="58"/>
      <c r="M950" s="58"/>
      <c r="N950" s="58"/>
      <c r="O950" s="58"/>
    </row>
    <row r="951" spans="12:15">
      <c r="L951" s="58"/>
      <c r="M951" s="58"/>
      <c r="N951" s="58"/>
      <c r="O951" s="58"/>
    </row>
    <row r="952" spans="12:15">
      <c r="L952" s="58"/>
      <c r="M952" s="58"/>
      <c r="N952" s="58"/>
      <c r="O952" s="58"/>
    </row>
    <row r="953" spans="12:15">
      <c r="L953" s="58"/>
      <c r="M953" s="58"/>
      <c r="N953" s="58"/>
      <c r="O953" s="58"/>
    </row>
    <row r="954" spans="12:15">
      <c r="L954" s="58"/>
      <c r="M954" s="58"/>
      <c r="N954" s="58"/>
      <c r="O954" s="58"/>
    </row>
    <row r="955" spans="12:15">
      <c r="L955" s="58"/>
      <c r="M955" s="58"/>
      <c r="N955" s="58"/>
      <c r="O955" s="58"/>
    </row>
    <row r="956" spans="12:15">
      <c r="L956" s="58"/>
      <c r="M956" s="58"/>
      <c r="N956" s="58"/>
      <c r="O956" s="58"/>
    </row>
    <row r="957" spans="12:15">
      <c r="L957" s="58"/>
      <c r="M957" s="58"/>
      <c r="N957" s="58"/>
      <c r="O957" s="58"/>
    </row>
    <row r="958" spans="12:15">
      <c r="L958" s="58"/>
      <c r="M958" s="58"/>
      <c r="N958" s="58"/>
      <c r="O958" s="58"/>
    </row>
    <row r="959" spans="12:15">
      <c r="L959" s="58"/>
      <c r="M959" s="58"/>
      <c r="N959" s="58"/>
      <c r="O959" s="58"/>
    </row>
    <row r="960" spans="12:15">
      <c r="L960" s="58"/>
      <c r="M960" s="58"/>
      <c r="N960" s="58"/>
      <c r="O960" s="58"/>
    </row>
    <row r="961" spans="12:15">
      <c r="L961" s="58"/>
      <c r="M961" s="58"/>
      <c r="N961" s="58"/>
      <c r="O961" s="58"/>
    </row>
    <row r="962" spans="12:15">
      <c r="L962" s="58"/>
      <c r="M962" s="58"/>
      <c r="N962" s="58"/>
      <c r="O962" s="58"/>
    </row>
    <row r="963" spans="12:15">
      <c r="L963" s="58"/>
      <c r="M963" s="58"/>
      <c r="N963" s="58"/>
      <c r="O963" s="58"/>
    </row>
    <row r="964" spans="12:15">
      <c r="L964" s="58"/>
      <c r="M964" s="58"/>
      <c r="N964" s="58"/>
      <c r="O964" s="58"/>
    </row>
    <row r="965" spans="12:15">
      <c r="L965" s="58"/>
      <c r="M965" s="58"/>
      <c r="N965" s="58"/>
      <c r="O965" s="58"/>
    </row>
    <row r="966" spans="12:15">
      <c r="L966" s="58"/>
      <c r="M966" s="58"/>
      <c r="N966" s="58"/>
      <c r="O966" s="58"/>
    </row>
    <row r="967" spans="12:15">
      <c r="L967" s="58"/>
      <c r="M967" s="58"/>
      <c r="N967" s="58"/>
      <c r="O967" s="58"/>
    </row>
    <row r="968" spans="12:15">
      <c r="L968" s="58"/>
      <c r="M968" s="58"/>
      <c r="N968" s="58"/>
      <c r="O968" s="58"/>
    </row>
    <row r="969" spans="12:15">
      <c r="L969" s="58"/>
      <c r="M969" s="58"/>
      <c r="N969" s="58"/>
      <c r="O969" s="58"/>
    </row>
    <row r="970" spans="12:15">
      <c r="L970" s="58"/>
      <c r="M970" s="58"/>
      <c r="N970" s="58"/>
      <c r="O970" s="58"/>
    </row>
    <row r="971" spans="12:15">
      <c r="L971" s="58"/>
      <c r="M971" s="58"/>
      <c r="N971" s="58"/>
      <c r="O971" s="58"/>
    </row>
    <row r="972" spans="12:15">
      <c r="L972" s="58"/>
      <c r="M972" s="58"/>
      <c r="N972" s="58"/>
      <c r="O972" s="58"/>
    </row>
    <row r="973" spans="12:15">
      <c r="L973" s="58"/>
      <c r="M973" s="58"/>
      <c r="N973" s="58"/>
      <c r="O973" s="58"/>
    </row>
    <row r="974" spans="12:15">
      <c r="L974" s="58"/>
      <c r="M974" s="58"/>
      <c r="N974" s="58"/>
      <c r="O974" s="58"/>
    </row>
    <row r="975" spans="12:15">
      <c r="L975" s="58"/>
      <c r="M975" s="58"/>
      <c r="N975" s="58"/>
      <c r="O975" s="58"/>
    </row>
    <row r="976" spans="12:15">
      <c r="L976" s="58"/>
      <c r="M976" s="58"/>
      <c r="N976" s="58"/>
      <c r="O976" s="58"/>
    </row>
    <row r="977" spans="12:15">
      <c r="L977" s="58"/>
      <c r="M977" s="58"/>
      <c r="N977" s="58"/>
      <c r="O977" s="58"/>
    </row>
    <row r="978" spans="12:15">
      <c r="L978" s="58"/>
      <c r="M978" s="58"/>
      <c r="N978" s="58"/>
      <c r="O978" s="58"/>
    </row>
    <row r="979" spans="12:15">
      <c r="L979" s="58"/>
      <c r="M979" s="58"/>
      <c r="N979" s="58"/>
      <c r="O979" s="58"/>
    </row>
    <row r="980" spans="12:15">
      <c r="L980" s="58"/>
      <c r="M980" s="58"/>
      <c r="N980" s="58"/>
      <c r="O980" s="58"/>
    </row>
    <row r="981" spans="12:15">
      <c r="L981" s="58"/>
      <c r="M981" s="58"/>
      <c r="N981" s="58"/>
      <c r="O981" s="58"/>
    </row>
    <row r="982" spans="12:15">
      <c r="L982" s="58"/>
      <c r="M982" s="58"/>
      <c r="N982" s="58"/>
      <c r="O982" s="58"/>
    </row>
    <row r="983" spans="12:15">
      <c r="L983" s="58"/>
      <c r="M983" s="58"/>
      <c r="N983" s="58"/>
      <c r="O983" s="58"/>
    </row>
    <row r="984" spans="12:15">
      <c r="L984" s="58"/>
      <c r="M984" s="58"/>
      <c r="N984" s="58"/>
      <c r="O984" s="58"/>
    </row>
    <row r="985" spans="12:15">
      <c r="L985" s="58"/>
      <c r="M985" s="58"/>
      <c r="N985" s="58"/>
      <c r="O985" s="58"/>
    </row>
    <row r="986" spans="12:15">
      <c r="L986" s="58"/>
      <c r="M986" s="58"/>
      <c r="N986" s="58"/>
      <c r="O986" s="58"/>
    </row>
    <row r="987" spans="12:15">
      <c r="L987" s="58"/>
      <c r="M987" s="58"/>
      <c r="N987" s="58"/>
      <c r="O987" s="58"/>
    </row>
    <row r="988" spans="12:15">
      <c r="L988" s="58"/>
      <c r="M988" s="58"/>
      <c r="N988" s="58"/>
      <c r="O988" s="58"/>
    </row>
    <row r="989" spans="12:15">
      <c r="L989" s="58"/>
      <c r="M989" s="58"/>
      <c r="N989" s="58"/>
      <c r="O989" s="58"/>
    </row>
    <row r="990" spans="12:15">
      <c r="L990" s="58"/>
      <c r="M990" s="58"/>
      <c r="N990" s="58"/>
      <c r="O990" s="58"/>
    </row>
    <row r="991" spans="12:15">
      <c r="L991" s="58"/>
      <c r="M991" s="58"/>
      <c r="N991" s="58"/>
      <c r="O991" s="58"/>
    </row>
    <row r="992" spans="12:15">
      <c r="L992" s="58"/>
      <c r="M992" s="58"/>
      <c r="N992" s="58"/>
      <c r="O992" s="58"/>
    </row>
    <row r="993" spans="12:15">
      <c r="L993" s="58"/>
      <c r="M993" s="58"/>
      <c r="N993" s="58"/>
      <c r="O993" s="58"/>
    </row>
    <row r="994" spans="12:15">
      <c r="L994" s="58"/>
      <c r="M994" s="58"/>
      <c r="N994" s="58"/>
      <c r="O994" s="58"/>
    </row>
    <row r="995" spans="12:15">
      <c r="L995" s="58"/>
      <c r="M995" s="58"/>
      <c r="N995" s="58"/>
      <c r="O995" s="58"/>
    </row>
    <row r="996" spans="12:15">
      <c r="L996" s="58"/>
      <c r="M996" s="58"/>
      <c r="N996" s="58"/>
      <c r="O996" s="58"/>
    </row>
    <row r="997" spans="12:15">
      <c r="L997" s="58"/>
      <c r="M997" s="58"/>
      <c r="N997" s="58"/>
      <c r="O997" s="58"/>
    </row>
    <row r="998" spans="12:15">
      <c r="L998" s="58"/>
      <c r="M998" s="58"/>
      <c r="N998" s="58"/>
      <c r="O998" s="58"/>
    </row>
    <row r="999" spans="12:15">
      <c r="L999" s="58"/>
      <c r="M999" s="58"/>
      <c r="N999" s="58"/>
      <c r="O999" s="58"/>
    </row>
    <row r="1000" spans="12:15">
      <c r="L1000" s="58"/>
      <c r="M1000" s="58"/>
      <c r="N1000" s="58"/>
      <c r="O1000" s="58"/>
    </row>
    <row r="1001" spans="12:15">
      <c r="L1001" s="58"/>
      <c r="M1001" s="58"/>
      <c r="N1001" s="58"/>
      <c r="O1001" s="58"/>
    </row>
    <row r="1002" spans="12:15">
      <c r="L1002" s="58"/>
      <c r="M1002" s="58"/>
      <c r="N1002" s="58"/>
      <c r="O1002" s="58"/>
    </row>
    <row r="1003" spans="12:15">
      <c r="L1003" s="58"/>
      <c r="M1003" s="58"/>
      <c r="N1003" s="58"/>
      <c r="O1003" s="58"/>
    </row>
    <row r="1004" spans="12:15">
      <c r="L1004" s="58"/>
      <c r="M1004" s="58"/>
      <c r="N1004" s="58"/>
      <c r="O1004" s="58"/>
    </row>
    <row r="1005" spans="12:15">
      <c r="L1005" s="58"/>
      <c r="M1005" s="58"/>
      <c r="N1005" s="58"/>
      <c r="O1005" s="58"/>
    </row>
    <row r="1006" spans="12:15">
      <c r="L1006" s="58"/>
      <c r="M1006" s="58"/>
      <c r="N1006" s="58"/>
      <c r="O1006" s="58"/>
    </row>
    <row r="1007" spans="12:15">
      <c r="L1007" s="58"/>
      <c r="M1007" s="58"/>
      <c r="N1007" s="58"/>
      <c r="O1007" s="58"/>
    </row>
    <row r="1008" spans="12:15">
      <c r="L1008" s="58"/>
      <c r="M1008" s="58"/>
      <c r="N1008" s="58"/>
      <c r="O1008" s="58"/>
    </row>
    <row r="1009" spans="12:15">
      <c r="L1009" s="58"/>
      <c r="M1009" s="58"/>
      <c r="N1009" s="58"/>
      <c r="O1009" s="58"/>
    </row>
    <row r="1010" spans="12:15">
      <c r="L1010" s="58"/>
      <c r="M1010" s="58"/>
      <c r="N1010" s="58"/>
      <c r="O1010" s="58"/>
    </row>
    <row r="1011" spans="12:15">
      <c r="L1011" s="58"/>
      <c r="M1011" s="58"/>
      <c r="N1011" s="58"/>
      <c r="O1011" s="58"/>
    </row>
    <row r="1012" spans="12:15">
      <c r="L1012" s="58"/>
      <c r="M1012" s="58"/>
      <c r="N1012" s="58"/>
      <c r="O1012" s="58"/>
    </row>
    <row r="1013" spans="12:15">
      <c r="L1013" s="58"/>
      <c r="M1013" s="58"/>
      <c r="N1013" s="58"/>
      <c r="O1013" s="58"/>
    </row>
    <row r="1014" spans="12:15">
      <c r="L1014" s="58"/>
      <c r="M1014" s="58"/>
      <c r="N1014" s="58"/>
      <c r="O1014" s="58"/>
    </row>
    <row r="1015" spans="12:15">
      <c r="L1015" s="58"/>
      <c r="M1015" s="58"/>
      <c r="N1015" s="58"/>
      <c r="O1015" s="58"/>
    </row>
    <row r="1016" spans="12:15">
      <c r="L1016" s="58"/>
      <c r="M1016" s="58"/>
      <c r="N1016" s="58"/>
      <c r="O1016" s="58"/>
    </row>
    <row r="1017" spans="12:15">
      <c r="L1017" s="58"/>
      <c r="M1017" s="58"/>
      <c r="N1017" s="58"/>
      <c r="O1017" s="58"/>
    </row>
    <row r="1018" spans="12:15">
      <c r="L1018" s="58"/>
      <c r="M1018" s="58"/>
      <c r="N1018" s="58"/>
      <c r="O1018" s="58"/>
    </row>
    <row r="1019" spans="12:15">
      <c r="L1019" s="58"/>
      <c r="M1019" s="58"/>
      <c r="N1019" s="58"/>
      <c r="O1019" s="58"/>
    </row>
    <row r="1020" spans="12:15">
      <c r="L1020" s="58"/>
      <c r="M1020" s="58"/>
      <c r="N1020" s="58"/>
      <c r="O1020" s="58"/>
    </row>
    <row r="1021" spans="12:15">
      <c r="L1021" s="58"/>
      <c r="M1021" s="58"/>
      <c r="N1021" s="58"/>
      <c r="O1021" s="58"/>
    </row>
    <row r="1022" spans="12:15">
      <c r="L1022" s="58"/>
      <c r="M1022" s="58"/>
      <c r="N1022" s="58"/>
      <c r="O1022" s="58"/>
    </row>
    <row r="1023" spans="12:15">
      <c r="L1023" s="58"/>
      <c r="M1023" s="58"/>
      <c r="N1023" s="58"/>
      <c r="O1023" s="58"/>
    </row>
    <row r="1024" spans="12:15">
      <c r="L1024" s="58"/>
      <c r="M1024" s="58"/>
      <c r="N1024" s="58"/>
      <c r="O1024" s="58"/>
    </row>
    <row r="1025" spans="12:15">
      <c r="L1025" s="58"/>
      <c r="M1025" s="58"/>
      <c r="N1025" s="58"/>
      <c r="O1025" s="58"/>
    </row>
    <row r="1026" spans="12:15">
      <c r="L1026" s="58"/>
      <c r="M1026" s="58"/>
      <c r="N1026" s="58"/>
      <c r="O1026" s="58"/>
    </row>
    <row r="1027" spans="12:15">
      <c r="L1027" s="58"/>
      <c r="M1027" s="58"/>
      <c r="N1027" s="58"/>
      <c r="O1027" s="58"/>
    </row>
    <row r="1028" spans="12:15">
      <c r="L1028" s="58"/>
      <c r="M1028" s="58"/>
      <c r="N1028" s="58"/>
      <c r="O1028" s="58"/>
    </row>
    <row r="1029" spans="12:15">
      <c r="L1029" s="58"/>
      <c r="M1029" s="58"/>
      <c r="N1029" s="58"/>
      <c r="O1029" s="58"/>
    </row>
    <row r="1030" spans="12:15">
      <c r="L1030" s="58"/>
      <c r="M1030" s="58"/>
      <c r="N1030" s="58"/>
      <c r="O1030" s="58"/>
    </row>
    <row r="1031" spans="12:15">
      <c r="L1031" s="58"/>
      <c r="M1031" s="58"/>
      <c r="N1031" s="58"/>
      <c r="O1031" s="58"/>
    </row>
    <row r="1032" spans="12:15">
      <c r="L1032" s="58"/>
      <c r="M1032" s="58"/>
      <c r="N1032" s="58"/>
      <c r="O1032" s="58"/>
    </row>
    <row r="1033" spans="12:15">
      <c r="L1033" s="58"/>
      <c r="M1033" s="58"/>
      <c r="N1033" s="58"/>
      <c r="O1033" s="58"/>
    </row>
    <row r="1034" spans="12:15">
      <c r="L1034" s="58"/>
      <c r="M1034" s="58"/>
      <c r="N1034" s="58"/>
      <c r="O1034" s="58"/>
    </row>
    <row r="1035" spans="12:15">
      <c r="L1035" s="58"/>
      <c r="M1035" s="58"/>
      <c r="N1035" s="58"/>
      <c r="O1035" s="58"/>
    </row>
    <row r="1036" spans="12:15">
      <c r="L1036" s="58"/>
      <c r="M1036" s="58"/>
      <c r="N1036" s="58"/>
      <c r="O1036" s="58"/>
    </row>
    <row r="1037" spans="12:15">
      <c r="L1037" s="58"/>
      <c r="M1037" s="58"/>
      <c r="N1037" s="58"/>
      <c r="O1037" s="58"/>
    </row>
    <row r="1038" spans="12:15">
      <c r="L1038" s="58"/>
      <c r="M1038" s="58"/>
      <c r="N1038" s="58"/>
      <c r="O1038" s="58"/>
    </row>
    <row r="1039" spans="12:15">
      <c r="L1039" s="58"/>
      <c r="M1039" s="58"/>
      <c r="N1039" s="58"/>
      <c r="O1039" s="58"/>
    </row>
    <row r="1040" spans="12:15">
      <c r="L1040" s="58"/>
      <c r="M1040" s="58"/>
      <c r="N1040" s="58"/>
      <c r="O1040" s="58"/>
    </row>
    <row r="1041" spans="12:15">
      <c r="L1041" s="58"/>
      <c r="M1041" s="58"/>
      <c r="N1041" s="58"/>
      <c r="O1041" s="58"/>
    </row>
    <row r="1042" spans="12:15">
      <c r="L1042" s="58"/>
      <c r="M1042" s="58"/>
      <c r="N1042" s="58"/>
      <c r="O1042" s="58"/>
    </row>
    <row r="1043" spans="12:15">
      <c r="L1043" s="58"/>
      <c r="M1043" s="58"/>
      <c r="N1043" s="58"/>
      <c r="O1043" s="58"/>
    </row>
    <row r="1044" spans="12:15">
      <c r="L1044" s="58"/>
      <c r="M1044" s="58"/>
      <c r="N1044" s="58"/>
      <c r="O1044" s="58"/>
    </row>
    <row r="1045" spans="12:15">
      <c r="L1045" s="58"/>
      <c r="M1045" s="58"/>
      <c r="N1045" s="58"/>
      <c r="O1045" s="58"/>
    </row>
    <row r="1046" spans="12:15">
      <c r="L1046" s="58"/>
      <c r="M1046" s="58"/>
      <c r="N1046" s="58"/>
      <c r="O1046" s="58"/>
    </row>
    <row r="1047" spans="12:15">
      <c r="L1047" s="58"/>
      <c r="M1047" s="58"/>
      <c r="N1047" s="58"/>
      <c r="O1047" s="58"/>
    </row>
    <row r="1048" spans="12:15">
      <c r="L1048" s="58"/>
      <c r="M1048" s="58"/>
      <c r="N1048" s="58"/>
      <c r="O1048" s="58"/>
    </row>
    <row r="1049" spans="12:15">
      <c r="L1049" s="58"/>
      <c r="M1049" s="58"/>
      <c r="N1049" s="58"/>
      <c r="O1049" s="58"/>
    </row>
    <row r="1050" spans="12:15">
      <c r="L1050" s="58"/>
      <c r="M1050" s="58"/>
      <c r="N1050" s="58"/>
      <c r="O1050" s="58"/>
    </row>
    <row r="1051" spans="12:15">
      <c r="L1051" s="58"/>
      <c r="M1051" s="58"/>
      <c r="N1051" s="58"/>
      <c r="O1051" s="58"/>
    </row>
    <row r="1052" spans="12:15">
      <c r="L1052" s="58"/>
      <c r="M1052" s="58"/>
      <c r="N1052" s="58"/>
      <c r="O1052" s="58"/>
    </row>
    <row r="1053" spans="12:15">
      <c r="L1053" s="58"/>
      <c r="M1053" s="58"/>
      <c r="N1053" s="58"/>
      <c r="O1053" s="58"/>
    </row>
    <row r="1054" spans="12:15">
      <c r="L1054" s="58"/>
      <c r="M1054" s="58"/>
      <c r="N1054" s="58"/>
      <c r="O1054" s="58"/>
    </row>
    <row r="1055" spans="12:15">
      <c r="L1055" s="58"/>
      <c r="M1055" s="58"/>
      <c r="N1055" s="58"/>
      <c r="O1055" s="58"/>
    </row>
    <row r="1056" spans="12:15">
      <c r="L1056" s="58"/>
      <c r="M1056" s="58"/>
      <c r="N1056" s="58"/>
      <c r="O1056" s="58"/>
    </row>
    <row r="1057" spans="12:15">
      <c r="L1057" s="58"/>
      <c r="M1057" s="58"/>
      <c r="N1057" s="58"/>
      <c r="O1057" s="58"/>
    </row>
    <row r="1058" spans="12:15">
      <c r="L1058" s="58"/>
      <c r="M1058" s="58"/>
      <c r="N1058" s="58"/>
      <c r="O1058" s="58"/>
    </row>
    <row r="1059" spans="12:15">
      <c r="L1059" s="58"/>
      <c r="M1059" s="58"/>
      <c r="N1059" s="58"/>
      <c r="O1059" s="58"/>
    </row>
    <row r="1060" spans="12:15">
      <c r="L1060" s="58"/>
      <c r="M1060" s="58"/>
      <c r="N1060" s="58"/>
      <c r="O1060" s="58"/>
    </row>
    <row r="1061" spans="12:15">
      <c r="L1061" s="58"/>
      <c r="M1061" s="58"/>
      <c r="N1061" s="58"/>
      <c r="O1061" s="58"/>
    </row>
    <row r="1062" spans="12:15">
      <c r="L1062" s="58"/>
      <c r="M1062" s="58"/>
      <c r="N1062" s="58"/>
      <c r="O1062" s="58"/>
    </row>
    <row r="1063" spans="12:15">
      <c r="L1063" s="58"/>
      <c r="M1063" s="58"/>
      <c r="N1063" s="58"/>
      <c r="O1063" s="58"/>
    </row>
    <row r="1064" spans="12:15">
      <c r="L1064" s="58"/>
      <c r="M1064" s="58"/>
      <c r="N1064" s="58"/>
      <c r="O1064" s="58"/>
    </row>
    <row r="1065" spans="12:15">
      <c r="L1065" s="58"/>
      <c r="M1065" s="58"/>
      <c r="N1065" s="58"/>
      <c r="O1065" s="58"/>
    </row>
    <row r="1066" spans="12:15">
      <c r="L1066" s="58"/>
      <c r="M1066" s="58"/>
      <c r="N1066" s="58"/>
      <c r="O1066" s="58"/>
    </row>
    <row r="1067" spans="12:15">
      <c r="L1067" s="58"/>
      <c r="M1067" s="58"/>
      <c r="N1067" s="58"/>
      <c r="O1067" s="58"/>
    </row>
    <row r="1068" spans="12:15">
      <c r="L1068" s="58"/>
      <c r="M1068" s="58"/>
      <c r="N1068" s="58"/>
      <c r="O1068" s="58"/>
    </row>
    <row r="1069" spans="12:15">
      <c r="L1069" s="58"/>
      <c r="M1069" s="58"/>
      <c r="N1069" s="58"/>
      <c r="O1069" s="58"/>
    </row>
    <row r="1070" spans="12:15">
      <c r="L1070" s="58"/>
      <c r="M1070" s="58"/>
      <c r="N1070" s="58"/>
      <c r="O1070" s="58"/>
    </row>
    <row r="1071" spans="12:15">
      <c r="L1071" s="58"/>
      <c r="M1071" s="58"/>
      <c r="N1071" s="58"/>
      <c r="O1071" s="58"/>
    </row>
    <row r="1072" spans="12:15">
      <c r="L1072" s="58"/>
      <c r="M1072" s="58"/>
      <c r="N1072" s="58"/>
      <c r="O1072" s="58"/>
    </row>
    <row r="1073" spans="12:15">
      <c r="L1073" s="58"/>
      <c r="M1073" s="58"/>
      <c r="N1073" s="58"/>
      <c r="O1073" s="58"/>
    </row>
    <row r="1074" spans="12:15">
      <c r="L1074" s="58"/>
      <c r="M1074" s="58"/>
      <c r="N1074" s="58"/>
      <c r="O1074" s="58"/>
    </row>
    <row r="1075" spans="12:15">
      <c r="L1075" s="58"/>
      <c r="M1075" s="58"/>
      <c r="N1075" s="58"/>
      <c r="O1075" s="58"/>
    </row>
    <row r="1076" spans="12:15">
      <c r="L1076" s="58"/>
      <c r="M1076" s="58"/>
      <c r="N1076" s="58"/>
      <c r="O1076" s="58"/>
    </row>
    <row r="1077" spans="12:15">
      <c r="L1077" s="58"/>
      <c r="M1077" s="58"/>
      <c r="N1077" s="58"/>
      <c r="O1077" s="58"/>
    </row>
    <row r="1078" spans="12:15">
      <c r="L1078" s="58"/>
      <c r="M1078" s="58"/>
      <c r="N1078" s="58"/>
      <c r="O1078" s="58"/>
    </row>
    <row r="1079" spans="12:15">
      <c r="L1079" s="58"/>
      <c r="M1079" s="58"/>
      <c r="N1079" s="58"/>
      <c r="O1079" s="58"/>
    </row>
    <row r="1080" spans="12:15">
      <c r="L1080" s="58"/>
      <c r="M1080" s="58"/>
      <c r="N1080" s="58"/>
      <c r="O1080" s="58"/>
    </row>
    <row r="1081" spans="12:15">
      <c r="L1081" s="58"/>
      <c r="M1081" s="58"/>
      <c r="N1081" s="58"/>
      <c r="O1081" s="58"/>
    </row>
    <row r="1082" spans="12:15">
      <c r="L1082" s="58"/>
      <c r="M1082" s="58"/>
      <c r="N1082" s="58"/>
      <c r="O1082" s="58"/>
    </row>
    <row r="1083" spans="12:15">
      <c r="L1083" s="58"/>
      <c r="M1083" s="58"/>
      <c r="N1083" s="58"/>
      <c r="O1083" s="58"/>
    </row>
    <row r="1084" spans="12:15">
      <c r="L1084" s="58"/>
      <c r="M1084" s="58"/>
      <c r="N1084" s="58"/>
      <c r="O1084" s="58"/>
    </row>
    <row r="1085" spans="12:15">
      <c r="L1085" s="58"/>
      <c r="M1085" s="58"/>
      <c r="N1085" s="58"/>
      <c r="O1085" s="58"/>
    </row>
    <row r="1086" spans="12:15">
      <c r="L1086" s="58"/>
      <c r="M1086" s="58"/>
      <c r="N1086" s="58"/>
      <c r="O1086" s="58"/>
    </row>
    <row r="1087" spans="12:15">
      <c r="L1087" s="58"/>
      <c r="M1087" s="58"/>
      <c r="N1087" s="58"/>
      <c r="O1087" s="58"/>
    </row>
    <row r="1088" spans="12:15">
      <c r="L1088" s="58"/>
      <c r="M1088" s="58"/>
      <c r="N1088" s="58"/>
      <c r="O1088" s="58"/>
    </row>
    <row r="1089" spans="12:15">
      <c r="L1089" s="58"/>
      <c r="M1089" s="58"/>
      <c r="N1089" s="58"/>
      <c r="O1089" s="58"/>
    </row>
    <row r="1090" spans="12:15">
      <c r="L1090" s="58"/>
      <c r="M1090" s="58"/>
      <c r="N1090" s="58"/>
      <c r="O1090" s="58"/>
    </row>
    <row r="1091" spans="12:15">
      <c r="L1091" s="58"/>
      <c r="M1091" s="58"/>
      <c r="N1091" s="58"/>
      <c r="O1091" s="58"/>
    </row>
    <row r="1092" spans="12:15">
      <c r="L1092" s="58"/>
      <c r="M1092" s="58"/>
      <c r="N1092" s="58"/>
      <c r="O1092" s="58"/>
    </row>
    <row r="1093" spans="12:15">
      <c r="L1093" s="58"/>
      <c r="M1093" s="58"/>
      <c r="N1093" s="58"/>
      <c r="O1093" s="58"/>
    </row>
    <row r="1094" spans="12:15">
      <c r="L1094" s="58"/>
      <c r="M1094" s="58"/>
      <c r="N1094" s="58"/>
      <c r="O1094" s="58"/>
    </row>
    <row r="1095" spans="12:15">
      <c r="L1095" s="58"/>
      <c r="M1095" s="58"/>
      <c r="N1095" s="58"/>
      <c r="O1095" s="58"/>
    </row>
    <row r="1096" spans="12:15">
      <c r="L1096" s="58"/>
      <c r="M1096" s="58"/>
      <c r="N1096" s="58"/>
      <c r="O1096" s="58"/>
    </row>
    <row r="1097" spans="12:15">
      <c r="L1097" s="58"/>
      <c r="M1097" s="58"/>
      <c r="N1097" s="58"/>
      <c r="O1097" s="58"/>
    </row>
    <row r="1098" spans="12:15">
      <c r="L1098" s="58"/>
      <c r="M1098" s="58"/>
      <c r="N1098" s="58"/>
      <c r="O1098" s="58"/>
    </row>
    <row r="1099" spans="12:15">
      <c r="L1099" s="58"/>
      <c r="M1099" s="58"/>
      <c r="N1099" s="58"/>
      <c r="O1099" s="58"/>
    </row>
    <row r="1100" spans="12:15">
      <c r="L1100" s="58"/>
      <c r="M1100" s="58"/>
      <c r="N1100" s="58"/>
      <c r="O1100" s="58"/>
    </row>
    <row r="1101" spans="12:15">
      <c r="L1101" s="58"/>
      <c r="M1101" s="58"/>
      <c r="N1101" s="58"/>
      <c r="O1101" s="58"/>
    </row>
    <row r="1102" spans="12:15">
      <c r="L1102" s="58"/>
      <c r="M1102" s="58"/>
      <c r="N1102" s="58"/>
      <c r="O1102" s="58"/>
    </row>
    <row r="1103" spans="12:15">
      <c r="L1103" s="58"/>
      <c r="M1103" s="58"/>
      <c r="N1103" s="58"/>
      <c r="O1103" s="58"/>
    </row>
    <row r="1104" spans="12:15">
      <c r="L1104" s="58"/>
      <c r="M1104" s="58"/>
      <c r="N1104" s="58"/>
      <c r="O1104" s="58"/>
    </row>
    <row r="1105" spans="12:15">
      <c r="L1105" s="58"/>
      <c r="M1105" s="58"/>
      <c r="N1105" s="58"/>
      <c r="O1105" s="58"/>
    </row>
    <row r="1106" spans="12:15">
      <c r="L1106" s="58"/>
      <c r="M1106" s="58"/>
      <c r="N1106" s="58"/>
      <c r="O1106" s="58"/>
    </row>
    <row r="1107" spans="12:15">
      <c r="L1107" s="58"/>
      <c r="M1107" s="58"/>
      <c r="N1107" s="58"/>
      <c r="O1107" s="58"/>
    </row>
    <row r="1108" spans="12:15">
      <c r="L1108" s="58"/>
      <c r="M1108" s="58"/>
      <c r="N1108" s="58"/>
      <c r="O1108" s="58"/>
    </row>
    <row r="1109" spans="12:15">
      <c r="L1109" s="58"/>
      <c r="M1109" s="58"/>
      <c r="N1109" s="58"/>
      <c r="O1109" s="58"/>
    </row>
    <row r="1110" spans="12:15">
      <c r="L1110" s="58"/>
      <c r="M1110" s="58"/>
      <c r="N1110" s="58"/>
      <c r="O1110" s="58"/>
    </row>
    <row r="1111" spans="12:15">
      <c r="L1111" s="58"/>
      <c r="M1111" s="58"/>
      <c r="N1111" s="58"/>
      <c r="O1111" s="58"/>
    </row>
    <row r="1112" spans="12:15">
      <c r="L1112" s="58"/>
      <c r="M1112" s="58"/>
      <c r="N1112" s="58"/>
      <c r="O1112" s="58"/>
    </row>
    <row r="1113" spans="12:15">
      <c r="L1113" s="58"/>
      <c r="M1113" s="58"/>
      <c r="N1113" s="58"/>
      <c r="O1113" s="58"/>
    </row>
    <row r="1114" spans="12:15">
      <c r="L1114" s="58"/>
      <c r="M1114" s="58"/>
      <c r="N1114" s="58"/>
      <c r="O1114" s="58"/>
    </row>
    <row r="1115" spans="12:15">
      <c r="L1115" s="58"/>
      <c r="M1115" s="58"/>
      <c r="N1115" s="58"/>
      <c r="O1115" s="58"/>
    </row>
    <row r="1116" spans="12:15">
      <c r="L1116" s="58"/>
      <c r="M1116" s="58"/>
      <c r="N1116" s="58"/>
      <c r="O1116" s="58"/>
    </row>
    <row r="1117" spans="12:15">
      <c r="L1117" s="58"/>
      <c r="M1117" s="58"/>
      <c r="N1117" s="58"/>
      <c r="O1117" s="58"/>
    </row>
    <row r="1118" spans="12:15">
      <c r="L1118" s="58"/>
      <c r="M1118" s="58"/>
      <c r="N1118" s="58"/>
      <c r="O1118" s="58"/>
    </row>
    <row r="1119" spans="12:15">
      <c r="L1119" s="58"/>
      <c r="M1119" s="58"/>
      <c r="N1119" s="58"/>
      <c r="O1119" s="58"/>
    </row>
    <row r="1120" spans="12:15">
      <c r="L1120" s="58"/>
      <c r="M1120" s="58"/>
      <c r="N1120" s="58"/>
      <c r="O1120" s="58"/>
    </row>
    <row r="1121" spans="12:15">
      <c r="L1121" s="58"/>
      <c r="M1121" s="58"/>
      <c r="N1121" s="58"/>
      <c r="O1121" s="58"/>
    </row>
    <row r="1122" spans="12:15">
      <c r="L1122" s="58"/>
      <c r="M1122" s="58"/>
      <c r="N1122" s="58"/>
      <c r="O1122" s="58"/>
    </row>
    <row r="1123" spans="12:15">
      <c r="L1123" s="58"/>
      <c r="M1123" s="58"/>
      <c r="N1123" s="58"/>
      <c r="O1123" s="58"/>
    </row>
    <row r="1124" spans="12:15">
      <c r="L1124" s="58"/>
      <c r="M1124" s="58"/>
      <c r="N1124" s="58"/>
      <c r="O1124" s="58"/>
    </row>
    <row r="1125" spans="12:15">
      <c r="L1125" s="58"/>
      <c r="M1125" s="58"/>
      <c r="N1125" s="58"/>
      <c r="O1125" s="58"/>
    </row>
    <row r="1126" spans="12:15">
      <c r="L1126" s="58"/>
      <c r="M1126" s="58"/>
      <c r="N1126" s="58"/>
      <c r="O1126" s="58"/>
    </row>
    <row r="1127" spans="12:15">
      <c r="L1127" s="58"/>
      <c r="M1127" s="58"/>
      <c r="N1127" s="58"/>
      <c r="O1127" s="58"/>
    </row>
    <row r="1128" spans="12:15">
      <c r="L1128" s="58"/>
      <c r="M1128" s="58"/>
      <c r="N1128" s="58"/>
      <c r="O1128" s="58"/>
    </row>
    <row r="1129" spans="12:15">
      <c r="L1129" s="58"/>
      <c r="M1129" s="58"/>
      <c r="N1129" s="58"/>
      <c r="O1129" s="58"/>
    </row>
    <row r="1130" spans="12:15">
      <c r="L1130" s="58"/>
      <c r="M1130" s="58"/>
      <c r="N1130" s="58"/>
      <c r="O1130" s="58"/>
    </row>
    <row r="1131" spans="12:15">
      <c r="L1131" s="58"/>
      <c r="M1131" s="58"/>
      <c r="N1131" s="58"/>
      <c r="O1131" s="58"/>
    </row>
    <row r="1132" spans="12:15">
      <c r="L1132" s="58"/>
      <c r="M1132" s="58"/>
      <c r="N1132" s="58"/>
      <c r="O1132" s="58"/>
    </row>
    <row r="1133" spans="12:15">
      <c r="L1133" s="58"/>
      <c r="M1133" s="58"/>
      <c r="N1133" s="58"/>
      <c r="O1133" s="58"/>
    </row>
    <row r="1134" spans="12:15">
      <c r="L1134" s="58"/>
      <c r="M1134" s="58"/>
      <c r="N1134" s="58"/>
      <c r="O1134" s="58"/>
    </row>
    <row r="1135" spans="12:15">
      <c r="L1135" s="58"/>
      <c r="M1135" s="58"/>
      <c r="N1135" s="58"/>
      <c r="O1135" s="58"/>
    </row>
    <row r="1136" spans="12:15">
      <c r="L1136" s="58"/>
      <c r="M1136" s="58"/>
      <c r="N1136" s="58"/>
      <c r="O1136" s="58"/>
    </row>
    <row r="1137" spans="12:15">
      <c r="L1137" s="58"/>
      <c r="M1137" s="58"/>
      <c r="N1137" s="58"/>
      <c r="O1137" s="58"/>
    </row>
    <row r="1138" spans="12:15">
      <c r="L1138" s="58"/>
      <c r="M1138" s="58"/>
      <c r="N1138" s="58"/>
      <c r="O1138" s="58"/>
    </row>
    <row r="1139" spans="12:15">
      <c r="L1139" s="58"/>
      <c r="M1139" s="58"/>
      <c r="N1139" s="58"/>
      <c r="O1139" s="58"/>
    </row>
    <row r="1140" spans="12:15">
      <c r="L1140" s="58"/>
      <c r="M1140" s="58"/>
      <c r="N1140" s="58"/>
      <c r="O1140" s="58"/>
    </row>
    <row r="1141" spans="12:15">
      <c r="L1141" s="58"/>
      <c r="M1141" s="58"/>
      <c r="N1141" s="58"/>
      <c r="O1141" s="58"/>
    </row>
    <row r="1142" spans="12:15">
      <c r="L1142" s="58"/>
      <c r="M1142" s="58"/>
      <c r="N1142" s="58"/>
      <c r="O1142" s="58"/>
    </row>
    <row r="1143" spans="12:15">
      <c r="L1143" s="58"/>
      <c r="M1143" s="58"/>
      <c r="N1143" s="58"/>
      <c r="O1143" s="58"/>
    </row>
    <row r="1144" spans="12:15">
      <c r="L1144" s="58"/>
      <c r="M1144" s="58"/>
      <c r="N1144" s="58"/>
      <c r="O1144" s="58"/>
    </row>
    <row r="1145" spans="12:15">
      <c r="L1145" s="58"/>
      <c r="M1145" s="58"/>
      <c r="N1145" s="58"/>
      <c r="O1145" s="58"/>
    </row>
    <row r="1146" spans="12:15">
      <c r="L1146" s="58"/>
      <c r="M1146" s="58"/>
      <c r="N1146" s="58"/>
      <c r="O1146" s="58"/>
    </row>
    <row r="1147" spans="12:15">
      <c r="L1147" s="58"/>
      <c r="M1147" s="58"/>
      <c r="N1147" s="58"/>
      <c r="O1147" s="58"/>
    </row>
    <row r="1148" spans="12:15">
      <c r="L1148" s="58"/>
      <c r="M1148" s="58"/>
      <c r="N1148" s="58"/>
      <c r="O1148" s="58"/>
    </row>
    <row r="1149" spans="12:15">
      <c r="L1149" s="58"/>
      <c r="M1149" s="58"/>
      <c r="N1149" s="58"/>
      <c r="O1149" s="58"/>
    </row>
    <row r="1150" spans="12:15">
      <c r="L1150" s="58"/>
      <c r="M1150" s="58"/>
      <c r="N1150" s="58"/>
      <c r="O1150" s="58"/>
    </row>
    <row r="1151" spans="12:15">
      <c r="L1151" s="58"/>
      <c r="M1151" s="58"/>
      <c r="N1151" s="58"/>
      <c r="O1151" s="58"/>
    </row>
    <row r="1152" spans="12:15">
      <c r="L1152" s="58"/>
      <c r="M1152" s="58"/>
      <c r="N1152" s="58"/>
      <c r="O1152" s="58"/>
    </row>
    <row r="1153" spans="12:15">
      <c r="L1153" s="58"/>
      <c r="M1153" s="58"/>
      <c r="N1153" s="58"/>
      <c r="O1153" s="58"/>
    </row>
    <row r="1154" spans="12:15">
      <c r="L1154" s="58"/>
      <c r="M1154" s="58"/>
      <c r="N1154" s="58"/>
      <c r="O1154" s="58"/>
    </row>
    <row r="1155" spans="12:15">
      <c r="L1155" s="58"/>
      <c r="M1155" s="58"/>
      <c r="N1155" s="58"/>
      <c r="O1155" s="58"/>
    </row>
    <row r="1156" spans="12:15">
      <c r="L1156" s="58"/>
      <c r="M1156" s="58"/>
      <c r="N1156" s="58"/>
      <c r="O1156" s="58"/>
    </row>
    <row r="1157" spans="12:15">
      <c r="L1157" s="58"/>
      <c r="M1157" s="58"/>
      <c r="N1157" s="58"/>
      <c r="O1157" s="58"/>
    </row>
    <row r="1158" spans="12:15">
      <c r="L1158" s="58"/>
      <c r="M1158" s="58"/>
      <c r="N1158" s="58"/>
      <c r="O1158" s="58"/>
    </row>
    <row r="1159" spans="12:15">
      <c r="L1159" s="58"/>
      <c r="M1159" s="58"/>
      <c r="N1159" s="58"/>
      <c r="O1159" s="58"/>
    </row>
    <row r="1160" spans="12:15">
      <c r="L1160" s="58"/>
      <c r="M1160" s="58"/>
      <c r="N1160" s="58"/>
      <c r="O1160" s="58"/>
    </row>
    <row r="1161" spans="12:15">
      <c r="L1161" s="58"/>
      <c r="M1161" s="58"/>
      <c r="N1161" s="58"/>
      <c r="O1161" s="58"/>
    </row>
    <row r="1162" spans="12:15">
      <c r="L1162" s="58"/>
      <c r="M1162" s="58"/>
      <c r="N1162" s="58"/>
      <c r="O1162" s="58"/>
    </row>
    <row r="1163" spans="12:15">
      <c r="L1163" s="58"/>
      <c r="M1163" s="58"/>
      <c r="N1163" s="58"/>
      <c r="O1163" s="58"/>
    </row>
    <row r="1164" spans="12:15">
      <c r="L1164" s="58"/>
      <c r="M1164" s="58"/>
      <c r="N1164" s="58"/>
      <c r="O1164" s="58"/>
    </row>
    <row r="1165" spans="12:15">
      <c r="L1165" s="58"/>
      <c r="M1165" s="58"/>
      <c r="N1165" s="58"/>
      <c r="O1165" s="58"/>
    </row>
    <row r="1166" spans="12:15">
      <c r="L1166" s="58"/>
      <c r="M1166" s="58"/>
      <c r="N1166" s="58"/>
      <c r="O1166" s="58"/>
    </row>
    <row r="1167" spans="12:15">
      <c r="L1167" s="58"/>
      <c r="M1167" s="58"/>
      <c r="N1167" s="58"/>
      <c r="O1167" s="58"/>
    </row>
    <row r="1168" spans="12:15">
      <c r="L1168" s="58"/>
      <c r="M1168" s="58"/>
      <c r="N1168" s="58"/>
      <c r="O1168" s="58"/>
    </row>
    <row r="1169" spans="12:15">
      <c r="L1169" s="58"/>
      <c r="M1169" s="58"/>
      <c r="N1169" s="58"/>
      <c r="O1169" s="58"/>
    </row>
    <row r="1170" spans="12:15">
      <c r="L1170" s="58"/>
      <c r="M1170" s="58"/>
      <c r="N1170" s="58"/>
      <c r="O1170" s="58"/>
    </row>
    <row r="1171" spans="12:15">
      <c r="L1171" s="58"/>
      <c r="M1171" s="58"/>
      <c r="N1171" s="58"/>
      <c r="O1171" s="58"/>
    </row>
    <row r="1172" spans="12:15">
      <c r="L1172" s="58"/>
      <c r="M1172" s="58"/>
      <c r="N1172" s="58"/>
      <c r="O1172" s="58"/>
    </row>
    <row r="1173" spans="12:15">
      <c r="L1173" s="58"/>
      <c r="M1173" s="58"/>
      <c r="N1173" s="58"/>
      <c r="O1173" s="58"/>
    </row>
    <row r="1174" spans="12:15">
      <c r="L1174" s="58"/>
      <c r="M1174" s="58"/>
      <c r="N1174" s="58"/>
      <c r="O1174" s="58"/>
    </row>
    <row r="1175" spans="12:15">
      <c r="L1175" s="58"/>
      <c r="M1175" s="58"/>
      <c r="N1175" s="58"/>
      <c r="O1175" s="58"/>
    </row>
    <row r="1176" spans="12:15">
      <c r="L1176" s="58"/>
      <c r="M1176" s="58"/>
      <c r="N1176" s="58"/>
      <c r="O1176" s="58"/>
    </row>
    <row r="1177" spans="12:15">
      <c r="L1177" s="58"/>
      <c r="M1177" s="58"/>
      <c r="N1177" s="58"/>
      <c r="O1177" s="58"/>
    </row>
    <row r="1178" spans="12:15">
      <c r="L1178" s="58"/>
      <c r="M1178" s="58"/>
      <c r="N1178" s="58"/>
      <c r="O1178" s="58"/>
    </row>
    <row r="1179" spans="12:15">
      <c r="L1179" s="58"/>
      <c r="M1179" s="58"/>
      <c r="N1179" s="58"/>
      <c r="O1179" s="58"/>
    </row>
    <row r="1180" spans="12:15">
      <c r="L1180" s="58"/>
      <c r="M1180" s="58"/>
      <c r="N1180" s="58"/>
      <c r="O1180" s="58"/>
    </row>
    <row r="1181" spans="12:15">
      <c r="L1181" s="58"/>
      <c r="M1181" s="58"/>
      <c r="N1181" s="58"/>
      <c r="O1181" s="58"/>
    </row>
    <row r="1182" spans="12:15">
      <c r="L1182" s="58"/>
      <c r="M1182" s="58"/>
      <c r="N1182" s="58"/>
      <c r="O1182" s="58"/>
    </row>
    <row r="1183" spans="12:15">
      <c r="L1183" s="58"/>
      <c r="M1183" s="58"/>
      <c r="N1183" s="58"/>
      <c r="O1183" s="58"/>
    </row>
    <row r="1184" spans="12:15">
      <c r="L1184" s="58"/>
      <c r="M1184" s="58"/>
      <c r="N1184" s="58"/>
      <c r="O1184" s="58"/>
    </row>
    <row r="1185" spans="12:15">
      <c r="L1185" s="58"/>
      <c r="M1185" s="58"/>
      <c r="N1185" s="58"/>
      <c r="O1185" s="58"/>
    </row>
    <row r="1186" spans="12:15">
      <c r="L1186" s="58"/>
      <c r="M1186" s="58"/>
      <c r="N1186" s="58"/>
      <c r="O1186" s="58"/>
    </row>
    <row r="1187" spans="12:15">
      <c r="L1187" s="58"/>
      <c r="M1187" s="58"/>
      <c r="N1187" s="58"/>
      <c r="O1187" s="58"/>
    </row>
    <row r="1188" spans="12:15">
      <c r="L1188" s="58"/>
      <c r="M1188" s="58"/>
      <c r="N1188" s="58"/>
      <c r="O1188" s="58"/>
    </row>
    <row r="1189" spans="12:15">
      <c r="L1189" s="58"/>
      <c r="M1189" s="58"/>
      <c r="N1189" s="58"/>
      <c r="O1189" s="58"/>
    </row>
    <row r="1190" spans="12:15">
      <c r="L1190" s="58"/>
      <c r="M1190" s="58"/>
      <c r="N1190" s="58"/>
      <c r="O1190" s="58"/>
    </row>
    <row r="1191" spans="12:15">
      <c r="L1191" s="58"/>
      <c r="M1191" s="58"/>
      <c r="N1191" s="58"/>
      <c r="O1191" s="58"/>
    </row>
    <row r="1192" spans="12:15">
      <c r="L1192" s="58"/>
      <c r="M1192" s="58"/>
      <c r="N1192" s="58"/>
      <c r="O1192" s="58"/>
    </row>
    <row r="1193" spans="12:15">
      <c r="L1193" s="58"/>
      <c r="M1193" s="58"/>
      <c r="N1193" s="58"/>
      <c r="O1193" s="58"/>
    </row>
    <row r="1194" spans="12:15">
      <c r="L1194" s="58"/>
      <c r="M1194" s="58"/>
      <c r="N1194" s="58"/>
      <c r="O1194" s="58"/>
    </row>
    <row r="1195" spans="12:15">
      <c r="L1195" s="58"/>
      <c r="M1195" s="58"/>
      <c r="N1195" s="58"/>
      <c r="O1195" s="58"/>
    </row>
    <row r="1196" spans="12:15">
      <c r="L1196" s="58"/>
      <c r="M1196" s="58"/>
      <c r="N1196" s="58"/>
      <c r="O1196" s="58"/>
    </row>
    <row r="1197" spans="12:15">
      <c r="L1197" s="58"/>
      <c r="M1197" s="58"/>
      <c r="N1197" s="58"/>
      <c r="O1197" s="58"/>
    </row>
    <row r="1198" spans="12:15">
      <c r="L1198" s="58"/>
      <c r="M1198" s="58"/>
      <c r="N1198" s="58"/>
      <c r="O1198" s="58"/>
    </row>
    <row r="1199" spans="12:15">
      <c r="L1199" s="58"/>
      <c r="M1199" s="58"/>
      <c r="N1199" s="58"/>
      <c r="O1199" s="58"/>
    </row>
    <row r="1200" spans="12:15">
      <c r="L1200" s="58"/>
      <c r="M1200" s="58"/>
      <c r="N1200" s="58"/>
      <c r="O1200" s="58"/>
    </row>
    <row r="1201" spans="12:15">
      <c r="L1201" s="58"/>
      <c r="M1201" s="58"/>
      <c r="N1201" s="58"/>
      <c r="O1201" s="58"/>
    </row>
    <row r="1202" spans="12:15">
      <c r="L1202" s="58"/>
      <c r="M1202" s="58"/>
      <c r="N1202" s="58"/>
      <c r="O1202" s="58"/>
    </row>
    <row r="1203" spans="12:15">
      <c r="L1203" s="58"/>
      <c r="M1203" s="58"/>
      <c r="N1203" s="58"/>
      <c r="O1203" s="58"/>
    </row>
    <row r="1204" spans="12:15">
      <c r="L1204" s="58"/>
      <c r="M1204" s="58"/>
      <c r="N1204" s="58"/>
      <c r="O1204" s="58"/>
    </row>
    <row r="1205" spans="12:15">
      <c r="L1205" s="58"/>
      <c r="M1205" s="58"/>
      <c r="N1205" s="58"/>
      <c r="O1205" s="58"/>
    </row>
    <row r="1206" spans="12:15">
      <c r="L1206" s="58"/>
      <c r="M1206" s="58"/>
      <c r="N1206" s="58"/>
      <c r="O1206" s="58"/>
    </row>
    <row r="1207" spans="12:15">
      <c r="L1207" s="58"/>
      <c r="M1207" s="58"/>
      <c r="N1207" s="58"/>
      <c r="O1207" s="58"/>
    </row>
    <row r="1208" spans="12:15">
      <c r="L1208" s="58"/>
      <c r="M1208" s="58"/>
      <c r="N1208" s="58"/>
      <c r="O1208" s="58"/>
    </row>
    <row r="1209" spans="12:15">
      <c r="L1209" s="58"/>
      <c r="M1209" s="58"/>
      <c r="N1209" s="58"/>
      <c r="O1209" s="58"/>
    </row>
    <row r="1210" spans="12:15">
      <c r="L1210" s="58"/>
      <c r="M1210" s="58"/>
      <c r="N1210" s="58"/>
      <c r="O1210" s="58"/>
    </row>
    <row r="1211" spans="12:15">
      <c r="L1211" s="58"/>
      <c r="M1211" s="58"/>
      <c r="N1211" s="58"/>
      <c r="O1211" s="58"/>
    </row>
    <row r="1212" spans="12:15">
      <c r="L1212" s="58"/>
      <c r="M1212" s="58"/>
      <c r="N1212" s="58"/>
      <c r="O1212" s="58"/>
    </row>
    <row r="1213" spans="12:15">
      <c r="L1213" s="58"/>
      <c r="M1213" s="58"/>
      <c r="N1213" s="58"/>
      <c r="O1213" s="58"/>
    </row>
    <row r="1214" spans="12:15">
      <c r="L1214" s="58"/>
      <c r="M1214" s="58"/>
      <c r="N1214" s="58"/>
      <c r="O1214" s="58"/>
    </row>
    <row r="1215" spans="12:15">
      <c r="L1215" s="58"/>
      <c r="M1215" s="58"/>
      <c r="N1215" s="58"/>
      <c r="O1215" s="58"/>
    </row>
    <row r="1216" spans="12:15">
      <c r="L1216" s="58"/>
      <c r="M1216" s="58"/>
      <c r="N1216" s="58"/>
      <c r="O1216" s="58"/>
    </row>
    <row r="1217" spans="12:15">
      <c r="L1217" s="58"/>
      <c r="M1217" s="58"/>
      <c r="N1217" s="58"/>
      <c r="O1217" s="58"/>
    </row>
    <row r="1218" spans="12:15">
      <c r="L1218" s="58"/>
      <c r="M1218" s="58"/>
      <c r="N1218" s="58"/>
      <c r="O1218" s="58"/>
    </row>
    <row r="1219" spans="12:15">
      <c r="L1219" s="58"/>
      <c r="M1219" s="58"/>
      <c r="N1219" s="58"/>
      <c r="O1219" s="58"/>
    </row>
    <row r="1220" spans="12:15">
      <c r="L1220" s="58"/>
      <c r="M1220" s="58"/>
      <c r="N1220" s="58"/>
      <c r="O1220" s="58"/>
    </row>
    <row r="1221" spans="12:15">
      <c r="L1221" s="58"/>
      <c r="M1221" s="58"/>
      <c r="N1221" s="58"/>
      <c r="O1221" s="58"/>
    </row>
    <row r="1222" spans="12:15">
      <c r="L1222" s="58"/>
      <c r="M1222" s="58"/>
      <c r="N1222" s="58"/>
      <c r="O1222" s="58"/>
    </row>
    <row r="1223" spans="12:15">
      <c r="L1223" s="58"/>
      <c r="M1223" s="58"/>
      <c r="N1223" s="58"/>
      <c r="O1223" s="58"/>
    </row>
    <row r="1224" spans="12:15">
      <c r="L1224" s="58"/>
      <c r="M1224" s="58"/>
      <c r="N1224" s="58"/>
      <c r="O1224" s="58"/>
    </row>
    <row r="1225" spans="12:15">
      <c r="L1225" s="58"/>
      <c r="M1225" s="58"/>
      <c r="N1225" s="58"/>
      <c r="O1225" s="58"/>
    </row>
    <row r="1226" spans="12:15">
      <c r="L1226" s="58"/>
      <c r="M1226" s="58"/>
      <c r="N1226" s="58"/>
      <c r="O1226" s="58"/>
    </row>
    <row r="1227" spans="12:15">
      <c r="L1227" s="58"/>
      <c r="M1227" s="58"/>
      <c r="N1227" s="58"/>
      <c r="O1227" s="58"/>
    </row>
    <row r="1228" spans="12:15">
      <c r="L1228" s="58"/>
      <c r="M1228" s="58"/>
      <c r="N1228" s="58"/>
      <c r="O1228" s="58"/>
    </row>
    <row r="1229" spans="12:15">
      <c r="L1229" s="58"/>
      <c r="M1229" s="58"/>
      <c r="N1229" s="58"/>
      <c r="O1229" s="58"/>
    </row>
    <row r="1230" spans="12:15">
      <c r="L1230" s="58"/>
      <c r="M1230" s="58"/>
      <c r="N1230" s="58"/>
      <c r="O1230" s="58"/>
    </row>
    <row r="1231" spans="12:15">
      <c r="L1231" s="58"/>
      <c r="M1231" s="58"/>
      <c r="N1231" s="58"/>
      <c r="O1231" s="58"/>
    </row>
    <row r="1232" spans="12:15">
      <c r="L1232" s="58"/>
      <c r="M1232" s="58"/>
      <c r="N1232" s="58"/>
      <c r="O1232" s="58"/>
    </row>
    <row r="1233" spans="12:15">
      <c r="L1233" s="58"/>
      <c r="M1233" s="58"/>
      <c r="N1233" s="58"/>
      <c r="O1233" s="58"/>
    </row>
    <row r="1234" spans="12:15">
      <c r="L1234" s="58"/>
      <c r="M1234" s="58"/>
      <c r="N1234" s="58"/>
      <c r="O1234" s="58"/>
    </row>
    <row r="1235" spans="12:15">
      <c r="L1235" s="58"/>
      <c r="M1235" s="58"/>
      <c r="N1235" s="58"/>
      <c r="O1235" s="58"/>
    </row>
    <row r="1236" spans="12:15">
      <c r="L1236" s="58"/>
      <c r="M1236" s="58"/>
      <c r="N1236" s="58"/>
      <c r="O1236" s="58"/>
    </row>
    <row r="1237" spans="12:15">
      <c r="L1237" s="58"/>
      <c r="M1237" s="58"/>
      <c r="N1237" s="58"/>
      <c r="O1237" s="58"/>
    </row>
    <row r="1238" spans="12:15">
      <c r="L1238" s="58"/>
      <c r="M1238" s="58"/>
      <c r="N1238" s="58"/>
      <c r="O1238" s="58"/>
    </row>
    <row r="1239" spans="12:15">
      <c r="L1239" s="58"/>
      <c r="M1239" s="58"/>
      <c r="N1239" s="58"/>
      <c r="O1239" s="58"/>
    </row>
    <row r="1240" spans="12:15">
      <c r="L1240" s="58"/>
      <c r="M1240" s="58"/>
      <c r="N1240" s="58"/>
      <c r="O1240" s="58"/>
    </row>
    <row r="1241" spans="12:15">
      <c r="L1241" s="58"/>
      <c r="M1241" s="58"/>
      <c r="N1241" s="58"/>
      <c r="O1241" s="58"/>
    </row>
    <row r="1242" spans="12:15">
      <c r="L1242" s="58"/>
      <c r="M1242" s="58"/>
      <c r="N1242" s="58"/>
      <c r="O1242" s="58"/>
    </row>
    <row r="1243" spans="12:15">
      <c r="L1243" s="58"/>
      <c r="M1243" s="58"/>
      <c r="N1243" s="58"/>
      <c r="O1243" s="58"/>
    </row>
    <row r="1244" spans="12:15">
      <c r="L1244" s="58"/>
      <c r="M1244" s="58"/>
      <c r="N1244" s="58"/>
      <c r="O1244" s="58"/>
    </row>
    <row r="1245" spans="12:15">
      <c r="L1245" s="58"/>
      <c r="M1245" s="58"/>
      <c r="N1245" s="58"/>
      <c r="O1245" s="58"/>
    </row>
    <row r="1246" spans="12:15">
      <c r="L1246" s="58"/>
      <c r="M1246" s="58"/>
      <c r="N1246" s="58"/>
      <c r="O1246" s="58"/>
    </row>
    <row r="1247" spans="12:15">
      <c r="L1247" s="58"/>
      <c r="M1247" s="58"/>
      <c r="N1247" s="58"/>
      <c r="O1247" s="58"/>
    </row>
    <row r="1248" spans="12:15">
      <c r="L1248" s="58"/>
      <c r="M1248" s="58"/>
      <c r="N1248" s="58"/>
      <c r="O1248" s="58"/>
    </row>
    <row r="1249" spans="12:15">
      <c r="L1249" s="58"/>
      <c r="M1249" s="58"/>
      <c r="N1249" s="58"/>
      <c r="O1249" s="58"/>
    </row>
    <row r="1250" spans="12:15">
      <c r="L1250" s="58"/>
      <c r="M1250" s="58"/>
      <c r="N1250" s="58"/>
      <c r="O1250" s="58"/>
    </row>
    <row r="1251" spans="12:15">
      <c r="L1251" s="58"/>
      <c r="M1251" s="58"/>
      <c r="N1251" s="58"/>
      <c r="O1251" s="58"/>
    </row>
    <row r="1252" spans="12:15">
      <c r="L1252" s="58"/>
      <c r="M1252" s="58"/>
      <c r="N1252" s="58"/>
      <c r="O1252" s="58"/>
    </row>
    <row r="1253" spans="12:15">
      <c r="L1253" s="58"/>
      <c r="M1253" s="58"/>
      <c r="N1253" s="58"/>
      <c r="O1253" s="58"/>
    </row>
    <row r="1254" spans="12:15">
      <c r="L1254" s="58"/>
      <c r="M1254" s="58"/>
      <c r="N1254" s="58"/>
      <c r="O1254" s="58"/>
    </row>
    <row r="1255" spans="12:15">
      <c r="L1255" s="58"/>
      <c r="M1255" s="58"/>
      <c r="N1255" s="58"/>
      <c r="O1255" s="58"/>
    </row>
    <row r="1256" spans="12:15">
      <c r="L1256" s="58"/>
      <c r="M1256" s="58"/>
      <c r="N1256" s="58"/>
      <c r="O1256" s="58"/>
    </row>
    <row r="1257" spans="12:15">
      <c r="L1257" s="58"/>
      <c r="M1257" s="58"/>
      <c r="N1257" s="58"/>
      <c r="O1257" s="58"/>
    </row>
    <row r="1258" spans="12:15">
      <c r="L1258" s="58"/>
      <c r="M1258" s="58"/>
      <c r="N1258" s="58"/>
      <c r="O1258" s="58"/>
    </row>
    <row r="1259" spans="12:15">
      <c r="L1259" s="58"/>
      <c r="M1259" s="58"/>
      <c r="N1259" s="58"/>
      <c r="O1259" s="58"/>
    </row>
    <row r="1260" spans="12:15">
      <c r="L1260" s="58"/>
      <c r="M1260" s="58"/>
      <c r="N1260" s="58"/>
      <c r="O1260" s="58"/>
    </row>
    <row r="1261" spans="12:15">
      <c r="L1261" s="58"/>
      <c r="M1261" s="58"/>
      <c r="N1261" s="58"/>
      <c r="O1261" s="58"/>
    </row>
    <row r="1262" spans="12:15">
      <c r="L1262" s="58"/>
      <c r="M1262" s="58"/>
      <c r="N1262" s="58"/>
      <c r="O1262" s="58"/>
    </row>
    <row r="1263" spans="12:15">
      <c r="L1263" s="58"/>
      <c r="M1263" s="58"/>
      <c r="N1263" s="58"/>
      <c r="O1263" s="58"/>
    </row>
    <row r="1264" spans="12:15">
      <c r="L1264" s="58"/>
      <c r="M1264" s="58"/>
      <c r="N1264" s="58"/>
      <c r="O1264" s="58"/>
    </row>
    <row r="1265" spans="12:15">
      <c r="L1265" s="58"/>
      <c r="M1265" s="58"/>
      <c r="N1265" s="58"/>
      <c r="O1265" s="58"/>
    </row>
    <row r="1266" spans="12:15">
      <c r="L1266" s="58"/>
      <c r="M1266" s="58"/>
      <c r="N1266" s="58"/>
      <c r="O1266" s="58"/>
    </row>
    <row r="1267" spans="12:15">
      <c r="L1267" s="58"/>
      <c r="M1267" s="58"/>
      <c r="N1267" s="58"/>
      <c r="O1267" s="58"/>
    </row>
    <row r="1268" spans="12:15">
      <c r="L1268" s="58"/>
      <c r="M1268" s="58"/>
      <c r="N1268" s="58"/>
      <c r="O1268" s="58"/>
    </row>
    <row r="1269" spans="12:15">
      <c r="L1269" s="58"/>
      <c r="M1269" s="58"/>
      <c r="N1269" s="58"/>
      <c r="O1269" s="58"/>
    </row>
    <row r="1270" spans="12:15">
      <c r="L1270" s="58"/>
      <c r="M1270" s="58"/>
      <c r="N1270" s="58"/>
      <c r="O1270" s="58"/>
    </row>
    <row r="1271" spans="12:15">
      <c r="L1271" s="58"/>
      <c r="M1271" s="58"/>
      <c r="N1271" s="58"/>
      <c r="O1271" s="58"/>
    </row>
    <row r="1272" spans="12:15">
      <c r="L1272" s="58"/>
      <c r="M1272" s="58"/>
      <c r="N1272" s="58"/>
      <c r="O1272" s="58"/>
    </row>
    <row r="1273" spans="12:15">
      <c r="L1273" s="58"/>
      <c r="M1273" s="58"/>
      <c r="N1273" s="58"/>
      <c r="O1273" s="58"/>
    </row>
    <row r="1274" spans="12:15">
      <c r="L1274" s="58"/>
      <c r="M1274" s="58"/>
      <c r="N1274" s="58"/>
      <c r="O1274" s="58"/>
    </row>
    <row r="1275" spans="12:15">
      <c r="L1275" s="58"/>
      <c r="M1275" s="58"/>
      <c r="N1275" s="58"/>
      <c r="O1275" s="58"/>
    </row>
    <row r="1276" spans="12:15">
      <c r="L1276" s="58"/>
      <c r="M1276" s="58"/>
      <c r="N1276" s="58"/>
      <c r="O1276" s="58"/>
    </row>
    <row r="1277" spans="12:15">
      <c r="L1277" s="58"/>
      <c r="M1277" s="58"/>
      <c r="N1277" s="58"/>
      <c r="O1277" s="58"/>
    </row>
    <row r="1278" spans="12:15">
      <c r="L1278" s="58"/>
      <c r="M1278" s="58"/>
      <c r="N1278" s="58"/>
      <c r="O1278" s="58"/>
    </row>
    <row r="1279" spans="12:15">
      <c r="L1279" s="58"/>
      <c r="M1279" s="58"/>
      <c r="N1279" s="58"/>
      <c r="O1279" s="58"/>
    </row>
    <row r="1280" spans="12:15">
      <c r="L1280" s="58"/>
      <c r="M1280" s="58"/>
      <c r="N1280" s="58"/>
      <c r="O1280" s="58"/>
    </row>
    <row r="1281" spans="12:15">
      <c r="L1281" s="58"/>
      <c r="M1281" s="58"/>
      <c r="N1281" s="58"/>
      <c r="O1281" s="58"/>
    </row>
    <row r="1282" spans="12:15">
      <c r="L1282" s="58"/>
      <c r="M1282" s="58"/>
      <c r="N1282" s="58"/>
      <c r="O1282" s="58"/>
    </row>
    <row r="1283" spans="12:15">
      <c r="L1283" s="58"/>
      <c r="M1283" s="58"/>
      <c r="N1283" s="58"/>
      <c r="O1283" s="58"/>
    </row>
    <row r="1284" spans="12:15">
      <c r="L1284" s="58"/>
      <c r="M1284" s="58"/>
      <c r="N1284" s="58"/>
      <c r="O1284" s="58"/>
    </row>
    <row r="1285" spans="12:15">
      <c r="L1285" s="58"/>
      <c r="M1285" s="58"/>
      <c r="N1285" s="58"/>
      <c r="O1285" s="58"/>
    </row>
    <row r="1286" spans="12:15">
      <c r="L1286" s="58"/>
      <c r="M1286" s="58"/>
      <c r="N1286" s="58"/>
      <c r="O1286" s="58"/>
    </row>
    <row r="1287" spans="12:15">
      <c r="L1287" s="58"/>
      <c r="M1287" s="58"/>
      <c r="N1287" s="58"/>
      <c r="O1287" s="58"/>
    </row>
    <row r="1288" spans="12:15">
      <c r="L1288" s="58"/>
      <c r="M1288" s="58"/>
      <c r="N1288" s="58"/>
      <c r="O1288" s="58"/>
    </row>
    <row r="1289" spans="12:15">
      <c r="L1289" s="58"/>
      <c r="M1289" s="58"/>
      <c r="N1289" s="58"/>
      <c r="O1289" s="58"/>
    </row>
    <row r="1290" spans="12:15">
      <c r="L1290" s="58"/>
      <c r="M1290" s="58"/>
      <c r="N1290" s="58"/>
      <c r="O1290" s="58"/>
    </row>
    <row r="1291" spans="12:15">
      <c r="L1291" s="58"/>
      <c r="M1291" s="58"/>
      <c r="N1291" s="58"/>
      <c r="O1291" s="58"/>
    </row>
    <row r="1292" spans="12:15">
      <c r="L1292" s="58"/>
      <c r="M1292" s="58"/>
      <c r="N1292" s="58"/>
      <c r="O1292" s="58"/>
    </row>
    <row r="1293" spans="12:15">
      <c r="L1293" s="58"/>
      <c r="M1293" s="58"/>
      <c r="N1293" s="58"/>
      <c r="O1293" s="58"/>
    </row>
    <row r="1294" spans="12:15">
      <c r="L1294" s="58"/>
      <c r="M1294" s="58"/>
      <c r="N1294" s="58"/>
      <c r="O1294" s="58"/>
    </row>
    <row r="1295" spans="12:15">
      <c r="L1295" s="58"/>
      <c r="M1295" s="58"/>
      <c r="N1295" s="58"/>
      <c r="O1295" s="58"/>
    </row>
    <row r="1296" spans="12:15">
      <c r="L1296" s="58"/>
      <c r="M1296" s="58"/>
      <c r="N1296" s="58"/>
      <c r="O1296" s="58"/>
    </row>
    <row r="1297" spans="12:15">
      <c r="L1297" s="58"/>
      <c r="M1297" s="58"/>
      <c r="N1297" s="58"/>
      <c r="O1297" s="58"/>
    </row>
    <row r="1298" spans="12:15">
      <c r="L1298" s="58"/>
      <c r="M1298" s="58"/>
      <c r="N1298" s="58"/>
      <c r="O1298" s="58"/>
    </row>
    <row r="1299" spans="12:15">
      <c r="L1299" s="58"/>
      <c r="M1299" s="58"/>
      <c r="N1299" s="58"/>
      <c r="O1299" s="58"/>
    </row>
    <row r="1300" spans="12:15">
      <c r="L1300" s="58"/>
      <c r="M1300" s="58"/>
      <c r="N1300" s="58"/>
      <c r="O1300" s="58"/>
    </row>
    <row r="1301" spans="12:15">
      <c r="L1301" s="58"/>
      <c r="M1301" s="58"/>
      <c r="N1301" s="58"/>
      <c r="O1301" s="58"/>
    </row>
    <row r="1302" spans="12:15">
      <c r="L1302" s="58"/>
      <c r="M1302" s="58"/>
      <c r="N1302" s="58"/>
      <c r="O1302" s="58"/>
    </row>
    <row r="1303" spans="12:15">
      <c r="L1303" s="58"/>
      <c r="M1303" s="58"/>
      <c r="N1303" s="58"/>
      <c r="O1303" s="58"/>
    </row>
    <row r="1304" spans="12:15">
      <c r="L1304" s="58"/>
      <c r="M1304" s="58"/>
      <c r="N1304" s="58"/>
      <c r="O1304" s="58"/>
    </row>
    <row r="1305" spans="12:15">
      <c r="L1305" s="58"/>
      <c r="M1305" s="58"/>
      <c r="N1305" s="58"/>
      <c r="O1305" s="58"/>
    </row>
    <row r="1306" spans="12:15">
      <c r="L1306" s="58"/>
      <c r="M1306" s="58"/>
      <c r="N1306" s="58"/>
      <c r="O1306" s="58"/>
    </row>
    <row r="1307" spans="12:15">
      <c r="L1307" s="58"/>
      <c r="M1307" s="58"/>
      <c r="N1307" s="58"/>
      <c r="O1307" s="58"/>
    </row>
    <row r="1308" spans="12:15">
      <c r="L1308" s="58"/>
      <c r="M1308" s="58"/>
      <c r="N1308" s="58"/>
      <c r="O1308" s="58"/>
    </row>
    <row r="1309" spans="12:15">
      <c r="L1309" s="58"/>
      <c r="M1309" s="58"/>
      <c r="N1309" s="58"/>
      <c r="O1309" s="58"/>
    </row>
    <row r="1310" spans="12:15">
      <c r="L1310" s="58"/>
      <c r="M1310" s="58"/>
      <c r="N1310" s="58"/>
      <c r="O1310" s="58"/>
    </row>
    <row r="1311" spans="12:15">
      <c r="L1311" s="58"/>
      <c r="M1311" s="58"/>
      <c r="N1311" s="58"/>
      <c r="O1311" s="58"/>
    </row>
    <row r="1312" spans="12:15">
      <c r="L1312" s="58"/>
      <c r="M1312" s="58"/>
      <c r="N1312" s="58"/>
      <c r="O1312" s="58"/>
    </row>
    <row r="1313" spans="12:15">
      <c r="L1313" s="58"/>
      <c r="M1313" s="58"/>
      <c r="N1313" s="58"/>
      <c r="O1313" s="58"/>
    </row>
    <row r="1314" spans="12:15">
      <c r="L1314" s="58"/>
      <c r="M1314" s="58"/>
      <c r="N1314" s="58"/>
      <c r="O1314" s="58"/>
    </row>
    <row r="1315" spans="12:15">
      <c r="L1315" s="58"/>
      <c r="M1315" s="58"/>
      <c r="N1315" s="58"/>
      <c r="O1315" s="58"/>
    </row>
    <row r="1316" spans="12:15">
      <c r="L1316" s="58"/>
      <c r="M1316" s="58"/>
      <c r="N1316" s="58"/>
      <c r="O1316" s="58"/>
    </row>
    <row r="1317" spans="12:15">
      <c r="L1317" s="58"/>
      <c r="M1317" s="58"/>
      <c r="N1317" s="58"/>
      <c r="O1317" s="58"/>
    </row>
    <row r="1318" spans="12:15">
      <c r="L1318" s="58"/>
      <c r="M1318" s="58"/>
      <c r="N1318" s="58"/>
      <c r="O1318" s="58"/>
    </row>
    <row r="1319" spans="12:15">
      <c r="L1319" s="58"/>
      <c r="M1319" s="58"/>
      <c r="N1319" s="58"/>
      <c r="O1319" s="58"/>
    </row>
    <row r="1320" spans="12:15">
      <c r="L1320" s="58"/>
      <c r="M1320" s="58"/>
      <c r="N1320" s="58"/>
      <c r="O1320" s="58"/>
    </row>
    <row r="1321" spans="12:15">
      <c r="L1321" s="58"/>
      <c r="M1321" s="58"/>
      <c r="N1321" s="58"/>
      <c r="O1321" s="58"/>
    </row>
    <row r="1322" spans="12:15">
      <c r="L1322" s="58"/>
      <c r="M1322" s="58"/>
      <c r="N1322" s="58"/>
      <c r="O1322" s="58"/>
    </row>
    <row r="1323" spans="12:15">
      <c r="L1323" s="58"/>
      <c r="M1323" s="58"/>
      <c r="N1323" s="58"/>
      <c r="O1323" s="58"/>
    </row>
    <row r="1324" spans="12:15">
      <c r="L1324" s="58"/>
      <c r="M1324" s="58"/>
      <c r="N1324" s="58"/>
      <c r="O1324" s="58"/>
    </row>
    <row r="1325" spans="12:15">
      <c r="L1325" s="58"/>
      <c r="M1325" s="58"/>
      <c r="N1325" s="58"/>
      <c r="O1325" s="58"/>
    </row>
    <row r="1326" spans="12:15">
      <c r="L1326" s="58"/>
      <c r="M1326" s="58"/>
      <c r="N1326" s="58"/>
      <c r="O1326" s="58"/>
    </row>
    <row r="1327" spans="12:15">
      <c r="L1327" s="58"/>
      <c r="M1327" s="58"/>
      <c r="N1327" s="58"/>
      <c r="O1327" s="58"/>
    </row>
    <row r="1328" spans="12:15">
      <c r="L1328" s="58"/>
      <c r="M1328" s="58"/>
      <c r="N1328" s="58"/>
      <c r="O1328" s="58"/>
    </row>
    <row r="1329" spans="12:15">
      <c r="L1329" s="58"/>
      <c r="M1329" s="58"/>
      <c r="N1329" s="58"/>
      <c r="O1329" s="58"/>
    </row>
    <row r="1330" spans="12:15">
      <c r="L1330" s="58"/>
      <c r="M1330" s="58"/>
      <c r="N1330" s="58"/>
      <c r="O1330" s="58"/>
    </row>
    <row r="1331" spans="12:15">
      <c r="L1331" s="58"/>
      <c r="M1331" s="58"/>
      <c r="N1331" s="58"/>
      <c r="O1331" s="58"/>
    </row>
    <row r="1332" spans="12:15">
      <c r="L1332" s="58"/>
      <c r="M1332" s="58"/>
      <c r="N1332" s="58"/>
      <c r="O1332" s="58"/>
    </row>
    <row r="1333" spans="12:15">
      <c r="L1333" s="58"/>
      <c r="M1333" s="58"/>
      <c r="N1333" s="58"/>
      <c r="O1333" s="58"/>
    </row>
    <row r="1334" spans="12:15">
      <c r="L1334" s="58"/>
      <c r="M1334" s="58"/>
      <c r="N1334" s="58"/>
      <c r="O1334" s="58"/>
    </row>
    <row r="1335" spans="12:15">
      <c r="L1335" s="58"/>
      <c r="M1335" s="58"/>
      <c r="N1335" s="58"/>
      <c r="O1335" s="58"/>
    </row>
    <row r="1336" spans="12:15">
      <c r="L1336" s="58"/>
      <c r="M1336" s="58"/>
      <c r="N1336" s="58"/>
      <c r="O1336" s="58"/>
    </row>
    <row r="1337" spans="12:15">
      <c r="L1337" s="58"/>
      <c r="M1337" s="58"/>
      <c r="N1337" s="58"/>
      <c r="O1337" s="58"/>
    </row>
    <row r="1338" spans="12:15">
      <c r="L1338" s="58"/>
      <c r="M1338" s="58"/>
      <c r="N1338" s="58"/>
      <c r="O1338" s="58"/>
    </row>
    <row r="1339" spans="12:15">
      <c r="L1339" s="58"/>
      <c r="M1339" s="58"/>
      <c r="N1339" s="58"/>
      <c r="O1339" s="58"/>
    </row>
    <row r="1340" spans="12:15">
      <c r="L1340" s="58"/>
      <c r="M1340" s="58"/>
      <c r="N1340" s="58"/>
      <c r="O1340" s="58"/>
    </row>
    <row r="1341" spans="12:15">
      <c r="L1341" s="58"/>
      <c r="M1341" s="58"/>
      <c r="N1341" s="58"/>
      <c r="O1341" s="58"/>
    </row>
    <row r="1342" spans="12:15">
      <c r="L1342" s="58"/>
      <c r="M1342" s="58"/>
      <c r="N1342" s="58"/>
      <c r="O1342" s="58"/>
    </row>
    <row r="1343" spans="12:15">
      <c r="L1343" s="58"/>
      <c r="M1343" s="58"/>
      <c r="N1343" s="58"/>
      <c r="O1343" s="58"/>
    </row>
    <row r="1344" spans="12:15">
      <c r="L1344" s="58"/>
      <c r="M1344" s="58"/>
      <c r="N1344" s="58"/>
      <c r="O1344" s="58"/>
    </row>
    <row r="1345" spans="12:15">
      <c r="L1345" s="58"/>
      <c r="M1345" s="58"/>
      <c r="N1345" s="58"/>
      <c r="O1345" s="58"/>
    </row>
    <row r="1346" spans="12:15">
      <c r="L1346" s="58"/>
      <c r="M1346" s="58"/>
      <c r="N1346" s="58"/>
      <c r="O1346" s="58"/>
    </row>
    <row r="1347" spans="12:15">
      <c r="L1347" s="58"/>
      <c r="M1347" s="58"/>
      <c r="N1347" s="58"/>
      <c r="O1347" s="58"/>
    </row>
    <row r="1348" spans="12:15">
      <c r="L1348" s="58"/>
      <c r="M1348" s="58"/>
      <c r="N1348" s="58"/>
      <c r="O1348" s="58"/>
    </row>
    <row r="1349" spans="12:15">
      <c r="L1349" s="58"/>
      <c r="M1349" s="58"/>
      <c r="N1349" s="58"/>
      <c r="O1349" s="58"/>
    </row>
    <row r="1350" spans="12:15">
      <c r="L1350" s="58"/>
      <c r="M1350" s="58"/>
      <c r="N1350" s="58"/>
      <c r="O1350" s="58"/>
    </row>
    <row r="1351" spans="12:15">
      <c r="L1351" s="58"/>
      <c r="M1351" s="58"/>
      <c r="N1351" s="58"/>
      <c r="O1351" s="58"/>
    </row>
    <row r="1352" spans="12:15">
      <c r="L1352" s="58"/>
      <c r="M1352" s="58"/>
      <c r="N1352" s="58"/>
      <c r="O1352" s="58"/>
    </row>
    <row r="1353" spans="12:15">
      <c r="L1353" s="58"/>
      <c r="M1353" s="58"/>
      <c r="N1353" s="58"/>
      <c r="O1353" s="58"/>
    </row>
    <row r="1354" spans="12:15">
      <c r="L1354" s="58"/>
      <c r="M1354" s="58"/>
      <c r="N1354" s="58"/>
      <c r="O1354" s="58"/>
    </row>
    <row r="1355" spans="12:15">
      <c r="L1355" s="58"/>
      <c r="M1355" s="58"/>
      <c r="N1355" s="58"/>
      <c r="O1355" s="58"/>
    </row>
    <row r="1356" spans="12:15">
      <c r="L1356" s="58"/>
      <c r="M1356" s="58"/>
      <c r="N1356" s="58"/>
      <c r="O1356" s="58"/>
    </row>
    <row r="1357" spans="12:15">
      <c r="L1357" s="58"/>
      <c r="M1357" s="58"/>
      <c r="N1357" s="58"/>
      <c r="O1357" s="58"/>
    </row>
    <row r="1358" spans="12:15">
      <c r="L1358" s="58"/>
      <c r="M1358" s="58"/>
      <c r="N1358" s="58"/>
      <c r="O1358" s="58"/>
    </row>
    <row r="1359" spans="12:15">
      <c r="L1359" s="58"/>
      <c r="M1359" s="58"/>
      <c r="N1359" s="58"/>
      <c r="O1359" s="58"/>
    </row>
    <row r="1360" spans="12:15">
      <c r="L1360" s="58"/>
      <c r="M1360" s="58"/>
      <c r="N1360" s="58"/>
      <c r="O1360" s="58"/>
    </row>
    <row r="1361" spans="12:15">
      <c r="L1361" s="58"/>
      <c r="M1361" s="58"/>
      <c r="N1361" s="58"/>
      <c r="O1361" s="58"/>
    </row>
    <row r="1362" spans="12:15">
      <c r="L1362" s="58"/>
      <c r="M1362" s="58"/>
      <c r="N1362" s="58"/>
      <c r="O1362" s="58"/>
    </row>
    <row r="1363" spans="12:15">
      <c r="L1363" s="58"/>
      <c r="M1363" s="58"/>
      <c r="N1363" s="58"/>
      <c r="O1363" s="58"/>
    </row>
    <row r="1364" spans="12:15">
      <c r="L1364" s="58"/>
      <c r="M1364" s="58"/>
      <c r="N1364" s="58"/>
      <c r="O1364" s="58"/>
    </row>
    <row r="1365" spans="12:15">
      <c r="L1365" s="58"/>
      <c r="M1365" s="58"/>
      <c r="N1365" s="58"/>
      <c r="O1365" s="58"/>
    </row>
    <row r="1366" spans="12:15">
      <c r="L1366" s="58"/>
      <c r="M1366" s="58"/>
      <c r="N1366" s="58"/>
      <c r="O1366" s="58"/>
    </row>
    <row r="1367" spans="12:15">
      <c r="L1367" s="58"/>
      <c r="M1367" s="58"/>
      <c r="N1367" s="58"/>
      <c r="O1367" s="58"/>
    </row>
    <row r="1368" spans="12:15">
      <c r="L1368" s="58"/>
      <c r="M1368" s="58"/>
      <c r="N1368" s="58"/>
      <c r="O1368" s="58"/>
    </row>
    <row r="1369" spans="12:15">
      <c r="L1369" s="58"/>
      <c r="M1369" s="58"/>
      <c r="N1369" s="58"/>
      <c r="O1369" s="58"/>
    </row>
    <row r="1370" spans="12:15">
      <c r="L1370" s="58"/>
      <c r="M1370" s="58"/>
      <c r="N1370" s="58"/>
      <c r="O1370" s="58"/>
    </row>
    <row r="1371" spans="12:15">
      <c r="L1371" s="58"/>
      <c r="M1371" s="58"/>
      <c r="N1371" s="58"/>
      <c r="O1371" s="58"/>
    </row>
    <row r="1372" spans="12:15">
      <c r="L1372" s="58"/>
      <c r="M1372" s="58"/>
      <c r="N1372" s="58"/>
      <c r="O1372" s="58"/>
    </row>
    <row r="1373" spans="12:15">
      <c r="L1373" s="58"/>
      <c r="M1373" s="58"/>
      <c r="N1373" s="58"/>
      <c r="O1373" s="58"/>
    </row>
    <row r="1374" spans="12:15">
      <c r="L1374" s="58"/>
      <c r="M1374" s="58"/>
      <c r="N1374" s="58"/>
      <c r="O1374" s="58"/>
    </row>
    <row r="1375" spans="12:15">
      <c r="L1375" s="58"/>
      <c r="M1375" s="58"/>
      <c r="N1375" s="58"/>
      <c r="O1375" s="58"/>
    </row>
    <row r="1376" spans="12:15">
      <c r="L1376" s="58"/>
      <c r="M1376" s="58"/>
      <c r="N1376" s="58"/>
      <c r="O1376" s="58"/>
    </row>
    <row r="1377" spans="12:15">
      <c r="L1377" s="58"/>
      <c r="M1377" s="58"/>
      <c r="N1377" s="58"/>
      <c r="O1377" s="58"/>
    </row>
    <row r="1378" spans="12:15">
      <c r="L1378" s="58"/>
      <c r="M1378" s="58"/>
      <c r="N1378" s="58"/>
      <c r="O1378" s="58"/>
    </row>
    <row r="1379" spans="12:15">
      <c r="L1379" s="58"/>
      <c r="M1379" s="58"/>
      <c r="N1379" s="58"/>
      <c r="O1379" s="58"/>
    </row>
    <row r="1380" spans="12:15">
      <c r="L1380" s="58"/>
      <c r="M1380" s="58"/>
      <c r="N1380" s="58"/>
      <c r="O1380" s="58"/>
    </row>
    <row r="1381" spans="12:15">
      <c r="L1381" s="58"/>
      <c r="M1381" s="58"/>
      <c r="N1381" s="58"/>
      <c r="O1381" s="58"/>
    </row>
    <row r="1382" spans="12:15">
      <c r="L1382" s="58"/>
      <c r="M1382" s="58"/>
      <c r="N1382" s="58"/>
      <c r="O1382" s="58"/>
    </row>
    <row r="1383" spans="12:15">
      <c r="L1383" s="58"/>
      <c r="M1383" s="58"/>
      <c r="N1383" s="58"/>
      <c r="O1383" s="58"/>
    </row>
    <row r="1384" spans="12:15">
      <c r="L1384" s="58"/>
      <c r="M1384" s="58"/>
      <c r="N1384" s="58"/>
      <c r="O1384" s="58"/>
    </row>
    <row r="1385" spans="12:15">
      <c r="L1385" s="58"/>
      <c r="M1385" s="58"/>
      <c r="N1385" s="58"/>
      <c r="O1385" s="58"/>
    </row>
    <row r="1386" spans="12:15">
      <c r="L1386" s="58"/>
      <c r="M1386" s="58"/>
      <c r="N1386" s="58"/>
      <c r="O1386" s="58"/>
    </row>
    <row r="1387" spans="12:15">
      <c r="L1387" s="58"/>
      <c r="M1387" s="58"/>
      <c r="N1387" s="58"/>
      <c r="O1387" s="58"/>
    </row>
    <row r="1388" spans="12:15">
      <c r="L1388" s="58"/>
      <c r="M1388" s="58"/>
      <c r="N1388" s="58"/>
      <c r="O1388" s="58"/>
    </row>
    <row r="1389" spans="12:15">
      <c r="L1389" s="58"/>
      <c r="M1389" s="58"/>
      <c r="N1389" s="58"/>
      <c r="O1389" s="58"/>
    </row>
    <row r="1390" spans="12:15">
      <c r="L1390" s="58"/>
      <c r="M1390" s="58"/>
      <c r="N1390" s="58"/>
      <c r="O1390" s="58"/>
    </row>
    <row r="1391" spans="12:15">
      <c r="L1391" s="58"/>
      <c r="M1391" s="58"/>
      <c r="N1391" s="58"/>
      <c r="O1391" s="58"/>
    </row>
    <row r="1392" spans="12:15">
      <c r="L1392" s="58"/>
      <c r="M1392" s="58"/>
      <c r="N1392" s="58"/>
      <c r="O1392" s="58"/>
    </row>
    <row r="1393" spans="12:15">
      <c r="L1393" s="58"/>
      <c r="M1393" s="58"/>
      <c r="N1393" s="58"/>
      <c r="O1393" s="58"/>
    </row>
    <row r="1394" spans="12:15">
      <c r="L1394" s="58"/>
      <c r="M1394" s="58"/>
      <c r="N1394" s="58"/>
      <c r="O1394" s="58"/>
    </row>
    <row r="1395" spans="12:15">
      <c r="L1395" s="58"/>
      <c r="M1395" s="58"/>
      <c r="N1395" s="58"/>
      <c r="O1395" s="58"/>
    </row>
    <row r="1396" spans="12:15">
      <c r="L1396" s="58"/>
      <c r="M1396" s="58"/>
      <c r="N1396" s="58"/>
      <c r="O1396" s="58"/>
    </row>
    <row r="1397" spans="12:15">
      <c r="L1397" s="58"/>
      <c r="M1397" s="58"/>
      <c r="N1397" s="58"/>
      <c r="O1397" s="58"/>
    </row>
    <row r="1398" spans="12:15">
      <c r="L1398" s="58"/>
      <c r="M1398" s="58"/>
      <c r="N1398" s="58"/>
      <c r="O1398" s="58"/>
    </row>
    <row r="1399" spans="12:15">
      <c r="L1399" s="58"/>
      <c r="M1399" s="58"/>
      <c r="N1399" s="58"/>
      <c r="O1399" s="58"/>
    </row>
    <row r="1400" spans="12:15">
      <c r="L1400" s="58"/>
      <c r="M1400" s="58"/>
      <c r="N1400" s="58"/>
      <c r="O1400" s="58"/>
    </row>
    <row r="1401" spans="12:15">
      <c r="L1401" s="58"/>
      <c r="M1401" s="58"/>
      <c r="N1401" s="58"/>
      <c r="O1401" s="58"/>
    </row>
    <row r="1402" spans="12:15">
      <c r="L1402" s="58"/>
      <c r="M1402" s="58"/>
      <c r="N1402" s="58"/>
      <c r="O1402" s="58"/>
    </row>
    <row r="1403" spans="12:15">
      <c r="L1403" s="58"/>
      <c r="M1403" s="58"/>
      <c r="N1403" s="58"/>
      <c r="O1403" s="58"/>
    </row>
    <row r="1404" spans="12:15">
      <c r="L1404" s="58"/>
      <c r="M1404" s="58"/>
      <c r="N1404" s="58"/>
      <c r="O1404" s="58"/>
    </row>
    <row r="1405" spans="12:15">
      <c r="L1405" s="58"/>
      <c r="M1405" s="58"/>
      <c r="N1405" s="58"/>
      <c r="O1405" s="58"/>
    </row>
    <row r="1406" spans="12:15">
      <c r="L1406" s="58"/>
      <c r="M1406" s="58"/>
      <c r="N1406" s="58"/>
      <c r="O1406" s="58"/>
    </row>
    <row r="1407" spans="12:15">
      <c r="L1407" s="58"/>
      <c r="M1407" s="58"/>
      <c r="N1407" s="58"/>
      <c r="O1407" s="58"/>
    </row>
    <row r="1408" spans="12:15">
      <c r="L1408" s="58"/>
      <c r="M1408" s="58"/>
      <c r="N1408" s="58"/>
      <c r="O1408" s="58"/>
    </row>
    <row r="1409" spans="12:15">
      <c r="L1409" s="58"/>
      <c r="M1409" s="58"/>
      <c r="N1409" s="58"/>
      <c r="O1409" s="58"/>
    </row>
    <row r="1410" spans="12:15">
      <c r="L1410" s="58"/>
      <c r="M1410" s="58"/>
      <c r="N1410" s="58"/>
      <c r="O1410" s="58"/>
    </row>
    <row r="1411" spans="12:15">
      <c r="L1411" s="58"/>
      <c r="M1411" s="58"/>
      <c r="N1411" s="58"/>
      <c r="O1411" s="58"/>
    </row>
    <row r="1412" spans="12:15">
      <c r="L1412" s="58"/>
      <c r="M1412" s="58"/>
      <c r="N1412" s="58"/>
      <c r="O1412" s="58"/>
    </row>
    <row r="1413" spans="12:15">
      <c r="L1413" s="58"/>
      <c r="M1413" s="58"/>
      <c r="N1413" s="58"/>
      <c r="O1413" s="58"/>
    </row>
    <row r="1414" spans="12:15">
      <c r="L1414" s="58"/>
      <c r="M1414" s="58"/>
      <c r="N1414" s="58"/>
      <c r="O1414" s="58"/>
    </row>
    <row r="1415" spans="12:15">
      <c r="L1415" s="58"/>
      <c r="M1415" s="58"/>
      <c r="N1415" s="58"/>
      <c r="O1415" s="58"/>
    </row>
    <row r="1416" spans="12:15">
      <c r="L1416" s="58"/>
      <c r="M1416" s="58"/>
      <c r="N1416" s="58"/>
      <c r="O1416" s="58"/>
    </row>
    <row r="1417" spans="12:15">
      <c r="L1417" s="58"/>
      <c r="M1417" s="58"/>
      <c r="N1417" s="58"/>
      <c r="O1417" s="58"/>
    </row>
    <row r="1418" spans="12:15">
      <c r="L1418" s="58"/>
      <c r="M1418" s="58"/>
      <c r="N1418" s="58"/>
      <c r="O1418" s="58"/>
    </row>
    <row r="1419" spans="12:15">
      <c r="L1419" s="58"/>
      <c r="M1419" s="58"/>
      <c r="N1419" s="58"/>
      <c r="O1419" s="58"/>
    </row>
    <row r="1420" spans="12:15">
      <c r="L1420" s="58"/>
      <c r="M1420" s="58"/>
      <c r="N1420" s="58"/>
      <c r="O1420" s="58"/>
    </row>
    <row r="1421" spans="12:15">
      <c r="L1421" s="58"/>
      <c r="M1421" s="58"/>
      <c r="N1421" s="58"/>
      <c r="O1421" s="58"/>
    </row>
    <row r="1422" spans="12:15">
      <c r="L1422" s="58"/>
      <c r="M1422" s="58"/>
      <c r="N1422" s="58"/>
      <c r="O1422" s="58"/>
    </row>
    <row r="1423" spans="12:15">
      <c r="L1423" s="58"/>
      <c r="M1423" s="58"/>
      <c r="N1423" s="58"/>
      <c r="O1423" s="58"/>
    </row>
    <row r="1424" spans="12:15">
      <c r="L1424" s="58"/>
      <c r="M1424" s="58"/>
      <c r="N1424" s="58"/>
      <c r="O1424" s="58"/>
    </row>
    <row r="1425" spans="12:15">
      <c r="L1425" s="58"/>
      <c r="M1425" s="58"/>
      <c r="N1425" s="58"/>
      <c r="O1425" s="58"/>
    </row>
    <row r="1426" spans="12:15">
      <c r="L1426" s="58"/>
      <c r="M1426" s="58"/>
      <c r="N1426" s="58"/>
      <c r="O1426" s="58"/>
    </row>
    <row r="1427" spans="12:15">
      <c r="L1427" s="58"/>
      <c r="M1427" s="58"/>
      <c r="N1427" s="58"/>
      <c r="O1427" s="58"/>
    </row>
    <row r="1428" spans="12:15">
      <c r="L1428" s="58"/>
      <c r="M1428" s="58"/>
      <c r="N1428" s="58"/>
      <c r="O1428" s="58"/>
    </row>
    <row r="1429" spans="12:15">
      <c r="L1429" s="58"/>
      <c r="M1429" s="58"/>
      <c r="N1429" s="58"/>
      <c r="O1429" s="58"/>
    </row>
    <row r="1430" spans="12:15">
      <c r="L1430" s="58"/>
      <c r="M1430" s="58"/>
      <c r="N1430" s="58"/>
      <c r="O1430" s="58"/>
    </row>
    <row r="1431" spans="12:15">
      <c r="L1431" s="58"/>
      <c r="M1431" s="58"/>
      <c r="N1431" s="58"/>
      <c r="O1431" s="58"/>
    </row>
    <row r="1432" spans="12:15">
      <c r="L1432" s="58"/>
      <c r="M1432" s="58"/>
      <c r="N1432" s="58"/>
      <c r="O1432" s="58"/>
    </row>
    <row r="1433" spans="12:15">
      <c r="L1433" s="58"/>
      <c r="M1433" s="58"/>
      <c r="N1433" s="58"/>
      <c r="O1433" s="58"/>
    </row>
    <row r="1434" spans="12:15">
      <c r="L1434" s="58"/>
      <c r="M1434" s="58"/>
      <c r="N1434" s="58"/>
      <c r="O1434" s="58"/>
    </row>
    <row r="1435" spans="12:15">
      <c r="L1435" s="58"/>
      <c r="M1435" s="58"/>
      <c r="N1435" s="58"/>
      <c r="O1435" s="58"/>
    </row>
    <row r="1436" spans="12:15">
      <c r="L1436" s="58"/>
      <c r="M1436" s="58"/>
      <c r="N1436" s="58"/>
      <c r="O1436" s="58"/>
    </row>
    <row r="1437" spans="12:15">
      <c r="L1437" s="58"/>
      <c r="M1437" s="58"/>
      <c r="N1437" s="58"/>
      <c r="O1437" s="58"/>
    </row>
    <row r="1438" spans="12:15">
      <c r="L1438" s="58"/>
      <c r="M1438" s="58"/>
      <c r="N1438" s="58"/>
      <c r="O1438" s="58"/>
    </row>
    <row r="1439" spans="12:15">
      <c r="L1439" s="58"/>
      <c r="M1439" s="58"/>
      <c r="N1439" s="58"/>
      <c r="O1439" s="58"/>
    </row>
    <row r="1440" spans="12:15">
      <c r="L1440" s="58"/>
      <c r="M1440" s="58"/>
      <c r="N1440" s="58"/>
      <c r="O1440" s="58"/>
    </row>
    <row r="1441" spans="12:15">
      <c r="L1441" s="58"/>
      <c r="M1441" s="58"/>
      <c r="N1441" s="58"/>
      <c r="O1441" s="58"/>
    </row>
    <row r="1442" spans="12:15">
      <c r="L1442" s="58"/>
      <c r="M1442" s="58"/>
      <c r="N1442" s="58"/>
      <c r="O1442" s="58"/>
    </row>
    <row r="1443" spans="12:15">
      <c r="L1443" s="58"/>
      <c r="M1443" s="58"/>
      <c r="N1443" s="58"/>
      <c r="O1443" s="58"/>
    </row>
    <row r="1444" spans="12:15">
      <c r="L1444" s="58"/>
      <c r="M1444" s="58"/>
      <c r="N1444" s="58"/>
      <c r="O1444" s="58"/>
    </row>
    <row r="1445" spans="12:15">
      <c r="L1445" s="58"/>
      <c r="M1445" s="58"/>
      <c r="N1445" s="58"/>
      <c r="O1445" s="58"/>
    </row>
    <row r="1446" spans="12:15">
      <c r="L1446" s="58"/>
      <c r="M1446" s="58"/>
      <c r="N1446" s="58"/>
      <c r="O1446" s="58"/>
    </row>
    <row r="1447" spans="12:15">
      <c r="L1447" s="58"/>
      <c r="M1447" s="58"/>
      <c r="N1447" s="58"/>
      <c r="O1447" s="58"/>
    </row>
    <row r="1448" spans="12:15">
      <c r="L1448" s="58"/>
      <c r="M1448" s="58"/>
      <c r="N1448" s="58"/>
      <c r="O1448" s="58"/>
    </row>
    <row r="1449" spans="12:15">
      <c r="L1449" s="58"/>
      <c r="M1449" s="58"/>
      <c r="N1449" s="58"/>
      <c r="O1449" s="58"/>
    </row>
    <row r="1450" spans="12:15">
      <c r="L1450" s="58"/>
      <c r="M1450" s="58"/>
      <c r="N1450" s="58"/>
      <c r="O1450" s="58"/>
    </row>
    <row r="1451" spans="12:15">
      <c r="L1451" s="58"/>
      <c r="M1451" s="58"/>
      <c r="N1451" s="58"/>
      <c r="O1451" s="58"/>
    </row>
    <row r="1452" spans="12:15">
      <c r="L1452" s="58"/>
      <c r="M1452" s="58"/>
      <c r="N1452" s="58"/>
      <c r="O1452" s="58"/>
    </row>
    <row r="1453" spans="12:15">
      <c r="L1453" s="58"/>
      <c r="M1453" s="58"/>
      <c r="N1453" s="58"/>
      <c r="O1453" s="58"/>
    </row>
    <row r="1454" spans="12:15">
      <c r="L1454" s="58"/>
      <c r="M1454" s="58"/>
      <c r="N1454" s="58"/>
      <c r="O1454" s="58"/>
    </row>
    <row r="1455" spans="12:15">
      <c r="L1455" s="58"/>
      <c r="M1455" s="58"/>
      <c r="N1455" s="58"/>
      <c r="O1455" s="58"/>
    </row>
    <row r="1456" spans="12:15">
      <c r="L1456" s="58"/>
      <c r="M1456" s="58"/>
      <c r="N1456" s="58"/>
      <c r="O1456" s="58"/>
    </row>
    <row r="1457" spans="12:15">
      <c r="L1457" s="58"/>
      <c r="M1457" s="58"/>
      <c r="N1457" s="58"/>
      <c r="O1457" s="58"/>
    </row>
    <row r="1458" spans="12:15">
      <c r="L1458" s="58"/>
      <c r="M1458" s="58"/>
      <c r="N1458" s="58"/>
      <c r="O1458" s="58"/>
    </row>
    <row r="1459" spans="12:15">
      <c r="L1459" s="58"/>
      <c r="M1459" s="58"/>
      <c r="N1459" s="58"/>
      <c r="O1459" s="58"/>
    </row>
    <row r="1460" spans="12:15">
      <c r="L1460" s="58"/>
      <c r="M1460" s="58"/>
      <c r="N1460" s="58"/>
      <c r="O1460" s="58"/>
    </row>
    <row r="1461" spans="12:15">
      <c r="L1461" s="58"/>
      <c r="M1461" s="58"/>
      <c r="N1461" s="58"/>
      <c r="O1461" s="58"/>
    </row>
    <row r="1462" spans="12:15">
      <c r="L1462" s="58"/>
      <c r="M1462" s="58"/>
      <c r="N1462" s="58"/>
      <c r="O1462" s="58"/>
    </row>
    <row r="1463" spans="12:15">
      <c r="L1463" s="58"/>
      <c r="M1463" s="58"/>
      <c r="N1463" s="58"/>
      <c r="O1463" s="58"/>
    </row>
    <row r="1464" spans="12:15">
      <c r="L1464" s="58"/>
      <c r="M1464" s="58"/>
      <c r="N1464" s="58"/>
      <c r="O1464" s="58"/>
    </row>
    <row r="1465" spans="12:15">
      <c r="L1465" s="58"/>
      <c r="M1465" s="58"/>
      <c r="N1465" s="58"/>
      <c r="O1465" s="58"/>
    </row>
    <row r="1466" spans="12:15">
      <c r="L1466" s="58"/>
      <c r="M1466" s="58"/>
      <c r="N1466" s="58"/>
      <c r="O1466" s="58"/>
    </row>
    <row r="1467" spans="12:15">
      <c r="L1467" s="58"/>
      <c r="M1467" s="58"/>
      <c r="N1467" s="58"/>
      <c r="O1467" s="58"/>
    </row>
    <row r="1468" spans="12:15">
      <c r="L1468" s="58"/>
      <c r="M1468" s="58"/>
      <c r="N1468" s="58"/>
      <c r="O1468" s="58"/>
    </row>
    <row r="1469" spans="12:15">
      <c r="L1469" s="58"/>
      <c r="M1469" s="58"/>
      <c r="N1469" s="58"/>
      <c r="O1469" s="58"/>
    </row>
    <row r="1470" spans="12:15">
      <c r="L1470" s="58"/>
      <c r="M1470" s="58"/>
      <c r="N1470" s="58"/>
      <c r="O1470" s="58"/>
    </row>
    <row r="1471" spans="12:15">
      <c r="L1471" s="58"/>
      <c r="M1471" s="58"/>
      <c r="N1471" s="58"/>
      <c r="O1471" s="58"/>
    </row>
    <row r="1472" spans="12:15">
      <c r="L1472" s="58"/>
      <c r="M1472" s="58"/>
      <c r="N1472" s="58"/>
      <c r="O1472" s="58"/>
    </row>
    <row r="1473" spans="12:15">
      <c r="L1473" s="58"/>
      <c r="M1473" s="58"/>
      <c r="N1473" s="58"/>
      <c r="O1473" s="58"/>
    </row>
    <row r="1474" spans="12:15">
      <c r="L1474" s="58"/>
      <c r="M1474" s="58"/>
      <c r="N1474" s="58"/>
      <c r="O1474" s="58"/>
    </row>
    <row r="1475" spans="12:15">
      <c r="L1475" s="58"/>
      <c r="M1475" s="58"/>
      <c r="N1475" s="58"/>
      <c r="O1475" s="58"/>
    </row>
    <row r="1476" spans="12:15">
      <c r="L1476" s="58"/>
      <c r="M1476" s="58"/>
      <c r="N1476" s="58"/>
      <c r="O1476" s="58"/>
    </row>
    <row r="1477" spans="12:15">
      <c r="L1477" s="58"/>
      <c r="M1477" s="58"/>
      <c r="N1477" s="58"/>
      <c r="O1477" s="58"/>
    </row>
    <row r="1478" spans="12:15">
      <c r="L1478" s="58"/>
      <c r="M1478" s="58"/>
      <c r="N1478" s="58"/>
      <c r="O1478" s="58"/>
    </row>
    <row r="1479" spans="12:15">
      <c r="L1479" s="58"/>
      <c r="M1479" s="58"/>
      <c r="N1479" s="58"/>
      <c r="O1479" s="58"/>
    </row>
    <row r="1480" spans="12:15">
      <c r="L1480" s="58"/>
      <c r="M1480" s="58"/>
      <c r="N1480" s="58"/>
      <c r="O1480" s="58"/>
    </row>
    <row r="1481" spans="12:15">
      <c r="L1481" s="58"/>
      <c r="M1481" s="58"/>
      <c r="N1481" s="58"/>
      <c r="O1481" s="58"/>
    </row>
    <row r="1482" spans="12:15">
      <c r="L1482" s="58"/>
      <c r="M1482" s="58"/>
      <c r="N1482" s="58"/>
      <c r="O1482" s="58"/>
    </row>
    <row r="1483" spans="12:15">
      <c r="L1483" s="58"/>
      <c r="M1483" s="58"/>
      <c r="N1483" s="58"/>
      <c r="O1483" s="58"/>
    </row>
    <row r="1484" spans="12:15">
      <c r="L1484" s="58"/>
      <c r="M1484" s="58"/>
      <c r="N1484" s="58"/>
      <c r="O1484" s="58"/>
    </row>
    <row r="1485" spans="12:15">
      <c r="L1485" s="58"/>
      <c r="M1485" s="58"/>
      <c r="N1485" s="58"/>
      <c r="O1485" s="58"/>
    </row>
    <row r="1486" spans="12:15">
      <c r="L1486" s="58"/>
      <c r="M1486" s="58"/>
      <c r="N1486" s="58"/>
      <c r="O1486" s="58"/>
    </row>
    <row r="1487" spans="12:15">
      <c r="L1487" s="58"/>
      <c r="M1487" s="58"/>
      <c r="N1487" s="58"/>
      <c r="O1487" s="58"/>
    </row>
    <row r="1488" spans="12:15">
      <c r="L1488" s="58"/>
      <c r="M1488" s="58"/>
      <c r="N1488" s="58"/>
      <c r="O1488" s="58"/>
    </row>
    <row r="1489" spans="12:15">
      <c r="L1489" s="58"/>
      <c r="M1489" s="58"/>
      <c r="N1489" s="58"/>
      <c r="O1489" s="58"/>
    </row>
    <row r="1490" spans="12:15">
      <c r="L1490" s="58"/>
      <c r="M1490" s="58"/>
      <c r="N1490" s="58"/>
      <c r="O1490" s="58"/>
    </row>
    <row r="1491" spans="12:15">
      <c r="L1491" s="58"/>
      <c r="M1491" s="58"/>
      <c r="N1491" s="58"/>
      <c r="O1491" s="58"/>
    </row>
    <row r="1492" spans="12:15">
      <c r="L1492" s="58"/>
      <c r="M1492" s="58"/>
      <c r="N1492" s="58"/>
      <c r="O1492" s="58"/>
    </row>
    <row r="1493" spans="12:15">
      <c r="L1493" s="58"/>
      <c r="M1493" s="58"/>
      <c r="N1493" s="58"/>
      <c r="O1493" s="58"/>
    </row>
    <row r="1494" spans="12:15">
      <c r="L1494" s="58"/>
      <c r="M1494" s="58"/>
      <c r="N1494" s="58"/>
      <c r="O1494" s="58"/>
    </row>
    <row r="1495" spans="12:15">
      <c r="L1495" s="58"/>
      <c r="M1495" s="58"/>
      <c r="N1495" s="58"/>
      <c r="O1495" s="58"/>
    </row>
    <row r="1496" spans="12:15">
      <c r="L1496" s="58"/>
      <c r="M1496" s="58"/>
      <c r="N1496" s="58"/>
      <c r="O1496" s="58"/>
    </row>
    <row r="1497" spans="12:15">
      <c r="L1497" s="58"/>
      <c r="M1497" s="58"/>
      <c r="N1497" s="58"/>
      <c r="O1497" s="58"/>
    </row>
    <row r="1498" spans="12:15">
      <c r="L1498" s="58"/>
      <c r="M1498" s="58"/>
      <c r="N1498" s="58"/>
      <c r="O1498" s="58"/>
    </row>
    <row r="1499" spans="12:15">
      <c r="L1499" s="58"/>
      <c r="M1499" s="58"/>
      <c r="N1499" s="58"/>
      <c r="O1499" s="58"/>
    </row>
    <row r="1500" spans="12:15">
      <c r="L1500" s="58"/>
      <c r="M1500" s="58"/>
      <c r="N1500" s="58"/>
      <c r="O1500" s="58"/>
    </row>
    <row r="1501" spans="12:15">
      <c r="L1501" s="58"/>
      <c r="M1501" s="58"/>
      <c r="N1501" s="58"/>
      <c r="O1501" s="58"/>
    </row>
    <row r="1502" spans="12:15">
      <c r="L1502" s="58"/>
      <c r="M1502" s="58"/>
      <c r="N1502" s="58"/>
      <c r="O1502" s="58"/>
    </row>
    <row r="1503" spans="12:15">
      <c r="L1503" s="58"/>
      <c r="M1503" s="58"/>
      <c r="N1503" s="58"/>
      <c r="O1503" s="58"/>
    </row>
    <row r="1504" spans="12:15">
      <c r="L1504" s="58"/>
      <c r="M1504" s="58"/>
      <c r="N1504" s="58"/>
      <c r="O1504" s="58"/>
    </row>
    <row r="1505" spans="12:15">
      <c r="L1505" s="58"/>
      <c r="M1505" s="58"/>
      <c r="N1505" s="58"/>
      <c r="O1505" s="58"/>
    </row>
    <row r="1506" spans="12:15">
      <c r="L1506" s="58"/>
      <c r="M1506" s="58"/>
      <c r="N1506" s="58"/>
      <c r="O1506" s="58"/>
    </row>
    <row r="1507" spans="12:15">
      <c r="L1507" s="58"/>
      <c r="M1507" s="58"/>
      <c r="N1507" s="58"/>
      <c r="O1507" s="58"/>
    </row>
    <row r="1508" spans="12:15">
      <c r="L1508" s="58"/>
      <c r="M1508" s="58"/>
      <c r="N1508" s="58"/>
      <c r="O1508" s="58"/>
    </row>
    <row r="1509" spans="12:15">
      <c r="L1509" s="58"/>
      <c r="M1509" s="58"/>
      <c r="N1509" s="58"/>
      <c r="O1509" s="58"/>
    </row>
    <row r="1510" spans="12:15">
      <c r="L1510" s="58"/>
      <c r="M1510" s="58"/>
      <c r="N1510" s="58"/>
      <c r="O1510" s="58"/>
    </row>
    <row r="1511" spans="12:15">
      <c r="L1511" s="58"/>
      <c r="M1511" s="58"/>
      <c r="N1511" s="58"/>
      <c r="O1511" s="58"/>
    </row>
    <row r="1512" spans="12:15">
      <c r="L1512" s="58"/>
      <c r="M1512" s="58"/>
      <c r="N1512" s="58"/>
      <c r="O1512" s="58"/>
    </row>
    <row r="1513" spans="12:15">
      <c r="L1513" s="58"/>
      <c r="M1513" s="58"/>
      <c r="N1513" s="58"/>
      <c r="O1513" s="58"/>
    </row>
    <row r="1514" spans="12:15">
      <c r="L1514" s="58"/>
      <c r="M1514" s="58"/>
      <c r="N1514" s="58"/>
      <c r="O1514" s="58"/>
    </row>
    <row r="1515" spans="12:15">
      <c r="L1515" s="58"/>
      <c r="M1515" s="58"/>
      <c r="N1515" s="58"/>
      <c r="O1515" s="58"/>
    </row>
    <row r="1516" spans="12:15">
      <c r="L1516" s="58"/>
      <c r="M1516" s="58"/>
      <c r="N1516" s="58"/>
      <c r="O1516" s="58"/>
    </row>
    <row r="1517" spans="12:15">
      <c r="L1517" s="58"/>
      <c r="M1517" s="58"/>
      <c r="N1517" s="58"/>
      <c r="O1517" s="58"/>
    </row>
    <row r="1518" spans="12:15">
      <c r="L1518" s="58"/>
      <c r="M1518" s="58"/>
      <c r="N1518" s="58"/>
      <c r="O1518" s="58"/>
    </row>
    <row r="1519" spans="12:15">
      <c r="L1519" s="58"/>
      <c r="M1519" s="58"/>
      <c r="N1519" s="58"/>
      <c r="O1519" s="58"/>
    </row>
    <row r="1520" spans="12:15">
      <c r="L1520" s="58"/>
      <c r="M1520" s="58"/>
      <c r="N1520" s="58"/>
      <c r="O1520" s="58"/>
    </row>
    <row r="1521" spans="12:15">
      <c r="L1521" s="58"/>
      <c r="M1521" s="58"/>
      <c r="N1521" s="58"/>
      <c r="O1521" s="58"/>
    </row>
    <row r="1522" spans="12:15">
      <c r="L1522" s="58"/>
      <c r="M1522" s="58"/>
      <c r="N1522" s="58"/>
      <c r="O1522" s="58"/>
    </row>
    <row r="1523" spans="12:15">
      <c r="L1523" s="58"/>
      <c r="M1523" s="58"/>
      <c r="N1523" s="58"/>
      <c r="O1523" s="58"/>
    </row>
    <row r="1524" spans="12:15">
      <c r="L1524" s="58"/>
      <c r="M1524" s="58"/>
      <c r="N1524" s="58"/>
      <c r="O1524" s="58"/>
    </row>
    <row r="1525" spans="12:15">
      <c r="L1525" s="58"/>
      <c r="M1525" s="58"/>
      <c r="N1525" s="58"/>
      <c r="O1525" s="58"/>
    </row>
    <row r="1526" spans="12:15">
      <c r="L1526" s="58"/>
      <c r="M1526" s="58"/>
      <c r="N1526" s="58"/>
      <c r="O1526" s="58"/>
    </row>
    <row r="1527" spans="12:15">
      <c r="L1527" s="58"/>
      <c r="M1527" s="58"/>
      <c r="N1527" s="58"/>
      <c r="O1527" s="58"/>
    </row>
    <row r="1528" spans="12:15">
      <c r="L1528" s="58"/>
      <c r="M1528" s="58"/>
      <c r="N1528" s="58"/>
      <c r="O1528" s="58"/>
    </row>
    <row r="1529" spans="12:15">
      <c r="L1529" s="58"/>
      <c r="M1529" s="58"/>
      <c r="N1529" s="58"/>
      <c r="O1529" s="58"/>
    </row>
    <row r="1530" spans="12:15">
      <c r="L1530" s="58"/>
      <c r="M1530" s="58"/>
      <c r="N1530" s="58"/>
      <c r="O1530" s="58"/>
    </row>
    <row r="1531" spans="12:15">
      <c r="L1531" s="58"/>
      <c r="M1531" s="58"/>
      <c r="N1531" s="58"/>
      <c r="O1531" s="58"/>
    </row>
    <row r="1532" spans="12:15">
      <c r="L1532" s="58"/>
      <c r="M1532" s="58"/>
      <c r="N1532" s="58"/>
      <c r="O1532" s="58"/>
    </row>
    <row r="1533" spans="12:15">
      <c r="L1533" s="58"/>
      <c r="M1533" s="58"/>
      <c r="N1533" s="58"/>
      <c r="O1533" s="58"/>
    </row>
    <row r="1534" spans="12:15">
      <c r="L1534" s="58"/>
      <c r="M1534" s="58"/>
      <c r="N1534" s="58"/>
      <c r="O1534" s="58"/>
    </row>
    <row r="1535" spans="12:15">
      <c r="L1535" s="58"/>
      <c r="M1535" s="58"/>
      <c r="N1535" s="58"/>
      <c r="O1535" s="58"/>
    </row>
    <row r="1536" spans="12:15">
      <c r="L1536" s="58"/>
      <c r="M1536" s="58"/>
      <c r="N1536" s="58"/>
      <c r="O1536" s="58"/>
    </row>
    <row r="1537" spans="12:15">
      <c r="L1537" s="58"/>
      <c r="M1537" s="58"/>
      <c r="N1537" s="58"/>
      <c r="O1537" s="58"/>
    </row>
    <row r="1538" spans="12:15">
      <c r="L1538" s="58"/>
      <c r="M1538" s="58"/>
      <c r="N1538" s="58"/>
      <c r="O1538" s="58"/>
    </row>
    <row r="1539" spans="12:15">
      <c r="L1539" s="58"/>
      <c r="M1539" s="58"/>
      <c r="N1539" s="58"/>
      <c r="O1539" s="58"/>
    </row>
    <row r="1540" spans="12:15">
      <c r="L1540" s="58"/>
      <c r="M1540" s="58"/>
      <c r="N1540" s="58"/>
      <c r="O1540" s="58"/>
    </row>
    <row r="1541" spans="12:15">
      <c r="L1541" s="58"/>
      <c r="M1541" s="58"/>
      <c r="N1541" s="58"/>
      <c r="O1541" s="58"/>
    </row>
    <row r="1542" spans="12:15">
      <c r="L1542" s="58"/>
      <c r="M1542" s="58"/>
      <c r="N1542" s="58"/>
      <c r="O1542" s="58"/>
    </row>
    <row r="1543" spans="12:15">
      <c r="L1543" s="58"/>
      <c r="M1543" s="58"/>
      <c r="N1543" s="58"/>
      <c r="O1543" s="58"/>
    </row>
    <row r="1544" spans="12:15">
      <c r="L1544" s="58"/>
      <c r="M1544" s="58"/>
      <c r="N1544" s="58"/>
      <c r="O1544" s="58"/>
    </row>
    <row r="1545" spans="12:15">
      <c r="L1545" s="58"/>
      <c r="M1545" s="58"/>
      <c r="N1545" s="58"/>
      <c r="O1545" s="58"/>
    </row>
    <row r="1546" spans="12:15">
      <c r="L1546" s="58"/>
      <c r="M1546" s="58"/>
      <c r="N1546" s="58"/>
      <c r="O1546" s="58"/>
    </row>
    <row r="1547" spans="12:15">
      <c r="L1547" s="58"/>
      <c r="M1547" s="58"/>
      <c r="N1547" s="58"/>
      <c r="O1547" s="58"/>
    </row>
    <row r="1548" spans="12:15">
      <c r="L1548" s="58"/>
      <c r="M1548" s="58"/>
      <c r="N1548" s="58"/>
      <c r="O1548" s="58"/>
    </row>
    <row r="1549" spans="12:15">
      <c r="L1549" s="58"/>
      <c r="M1549" s="58"/>
      <c r="N1549" s="58"/>
      <c r="O1549" s="58"/>
    </row>
    <row r="1550" spans="12:15">
      <c r="L1550" s="58"/>
      <c r="M1550" s="58"/>
      <c r="N1550" s="58"/>
      <c r="O1550" s="58"/>
    </row>
    <row r="1551" spans="12:15">
      <c r="L1551" s="58"/>
      <c r="M1551" s="58"/>
      <c r="N1551" s="58"/>
      <c r="O1551" s="58"/>
    </row>
    <row r="1552" spans="12:15">
      <c r="L1552" s="58"/>
      <c r="M1552" s="58"/>
      <c r="N1552" s="58"/>
      <c r="O1552" s="58"/>
    </row>
    <row r="1553" spans="12:15">
      <c r="L1553" s="58"/>
      <c r="M1553" s="58"/>
      <c r="N1553" s="58"/>
      <c r="O1553" s="58"/>
    </row>
    <row r="1554" spans="12:15">
      <c r="L1554" s="58"/>
      <c r="M1554" s="58"/>
      <c r="N1554" s="58"/>
      <c r="O1554" s="58"/>
    </row>
    <row r="1555" spans="12:15">
      <c r="L1555" s="58"/>
      <c r="M1555" s="58"/>
      <c r="N1555" s="58"/>
      <c r="O1555" s="58"/>
    </row>
    <row r="1556" spans="12:15">
      <c r="L1556" s="58"/>
      <c r="M1556" s="58"/>
      <c r="N1556" s="58"/>
      <c r="O1556" s="58"/>
    </row>
    <row r="1557" spans="12:15">
      <c r="L1557" s="58"/>
      <c r="M1557" s="58"/>
      <c r="N1557" s="58"/>
      <c r="O1557" s="58"/>
    </row>
    <row r="1558" spans="12:15">
      <c r="L1558" s="58"/>
      <c r="M1558" s="58"/>
      <c r="N1558" s="58"/>
      <c r="O1558" s="58"/>
    </row>
    <row r="1559" spans="12:15">
      <c r="L1559" s="58"/>
      <c r="M1559" s="58"/>
      <c r="N1559" s="58"/>
      <c r="O1559" s="58"/>
    </row>
    <row r="1560" spans="12:15">
      <c r="L1560" s="58"/>
      <c r="M1560" s="58"/>
      <c r="N1560" s="58"/>
      <c r="O1560" s="58"/>
    </row>
    <row r="1561" spans="12:15">
      <c r="L1561" s="58"/>
      <c r="M1561" s="58"/>
      <c r="N1561" s="58"/>
      <c r="O1561" s="58"/>
    </row>
    <row r="1562" spans="12:15">
      <c r="L1562" s="58"/>
      <c r="M1562" s="58"/>
      <c r="N1562" s="58"/>
      <c r="O1562" s="58"/>
    </row>
    <row r="1563" spans="12:15">
      <c r="L1563" s="58"/>
      <c r="M1563" s="58"/>
      <c r="N1563" s="58"/>
      <c r="O1563" s="58"/>
    </row>
    <row r="1564" spans="12:15">
      <c r="L1564" s="58"/>
      <c r="M1564" s="58"/>
      <c r="N1564" s="58"/>
      <c r="O1564" s="58"/>
    </row>
    <row r="1565" spans="12:15">
      <c r="L1565" s="58"/>
      <c r="M1565" s="58"/>
      <c r="N1565" s="58"/>
      <c r="O1565" s="58"/>
    </row>
    <row r="1566" spans="12:15">
      <c r="L1566" s="58"/>
      <c r="M1566" s="58"/>
      <c r="N1566" s="58"/>
      <c r="O1566" s="58"/>
    </row>
    <row r="1567" spans="12:15">
      <c r="L1567" s="58"/>
      <c r="M1567" s="58"/>
      <c r="N1567" s="58"/>
      <c r="O1567" s="58"/>
    </row>
    <row r="1568" spans="12:15">
      <c r="L1568" s="58"/>
      <c r="M1568" s="58"/>
      <c r="N1568" s="58"/>
      <c r="O1568" s="58"/>
    </row>
    <row r="1569" spans="12:15">
      <c r="L1569" s="58"/>
      <c r="M1569" s="58"/>
      <c r="N1569" s="58"/>
      <c r="O1569" s="58"/>
    </row>
    <row r="1570" spans="12:15">
      <c r="L1570" s="58"/>
      <c r="M1570" s="58"/>
      <c r="N1570" s="58"/>
      <c r="O1570" s="58"/>
    </row>
    <row r="1571" spans="12:15">
      <c r="L1571" s="58"/>
      <c r="M1571" s="58"/>
      <c r="N1571" s="58"/>
      <c r="O1571" s="58"/>
    </row>
    <row r="1572" spans="12:15">
      <c r="L1572" s="58"/>
      <c r="M1572" s="58"/>
      <c r="N1572" s="58"/>
      <c r="O1572" s="58"/>
    </row>
    <row r="1573" spans="12:15">
      <c r="L1573" s="58"/>
      <c r="M1573" s="58"/>
      <c r="N1573" s="58"/>
      <c r="O1573" s="58"/>
    </row>
    <row r="1574" spans="12:15">
      <c r="L1574" s="58"/>
      <c r="M1574" s="58"/>
      <c r="N1574" s="58"/>
      <c r="O1574" s="58"/>
    </row>
    <row r="1575" spans="12:15">
      <c r="L1575" s="58"/>
      <c r="M1575" s="58"/>
      <c r="N1575" s="58"/>
      <c r="O1575" s="58"/>
    </row>
    <row r="1576" spans="12:15">
      <c r="L1576" s="58"/>
      <c r="M1576" s="58"/>
      <c r="N1576" s="58"/>
      <c r="O1576" s="58"/>
    </row>
    <row r="1577" spans="12:15">
      <c r="L1577" s="58"/>
      <c r="M1577" s="58"/>
      <c r="N1577" s="58"/>
      <c r="O1577" s="58"/>
    </row>
    <row r="1578" spans="12:15">
      <c r="L1578" s="58"/>
      <c r="M1578" s="58"/>
      <c r="N1578" s="58"/>
      <c r="O1578" s="58"/>
    </row>
    <row r="1579" spans="12:15">
      <c r="L1579" s="58"/>
      <c r="M1579" s="58"/>
      <c r="N1579" s="58"/>
      <c r="O1579" s="58"/>
    </row>
    <row r="1580" spans="12:15">
      <c r="L1580" s="58"/>
      <c r="M1580" s="58"/>
      <c r="N1580" s="58"/>
      <c r="O1580" s="58"/>
    </row>
    <row r="1581" spans="12:15">
      <c r="L1581" s="58"/>
      <c r="M1581" s="58"/>
      <c r="N1581" s="58"/>
      <c r="O1581" s="58"/>
    </row>
    <row r="1582" spans="12:15">
      <c r="L1582" s="58"/>
      <c r="M1582" s="58"/>
      <c r="N1582" s="58"/>
      <c r="O1582" s="58"/>
    </row>
    <row r="1583" spans="12:15">
      <c r="L1583" s="58"/>
      <c r="M1583" s="58"/>
      <c r="N1583" s="58"/>
      <c r="O1583" s="58"/>
    </row>
    <row r="1584" spans="12:15">
      <c r="L1584" s="58"/>
      <c r="M1584" s="58"/>
      <c r="N1584" s="58"/>
      <c r="O1584" s="58"/>
    </row>
    <row r="1585" spans="12:15">
      <c r="L1585" s="58"/>
      <c r="M1585" s="58"/>
      <c r="N1585" s="58"/>
      <c r="O1585" s="58"/>
    </row>
    <row r="1586" spans="12:15">
      <c r="L1586" s="58"/>
      <c r="M1586" s="58"/>
      <c r="N1586" s="58"/>
      <c r="O1586" s="58"/>
    </row>
    <row r="1587" spans="12:15">
      <c r="L1587" s="58"/>
      <c r="M1587" s="58"/>
      <c r="N1587" s="58"/>
      <c r="O1587" s="58"/>
    </row>
    <row r="1588" spans="12:15">
      <c r="L1588" s="58"/>
      <c r="M1588" s="58"/>
      <c r="N1588" s="58"/>
      <c r="O1588" s="58"/>
    </row>
    <row r="1589" spans="12:15">
      <c r="L1589" s="58"/>
      <c r="M1589" s="58"/>
      <c r="N1589" s="58"/>
      <c r="O1589" s="58"/>
    </row>
    <row r="1590" spans="12:15">
      <c r="L1590" s="58"/>
      <c r="M1590" s="58"/>
      <c r="N1590" s="58"/>
      <c r="O1590" s="58"/>
    </row>
    <row r="1591" spans="12:15">
      <c r="L1591" s="58"/>
      <c r="M1591" s="58"/>
      <c r="N1591" s="58"/>
      <c r="O1591" s="58"/>
    </row>
    <row r="1592" spans="12:15">
      <c r="L1592" s="58"/>
      <c r="M1592" s="58"/>
      <c r="N1592" s="58"/>
      <c r="O1592" s="58"/>
    </row>
    <row r="1593" spans="12:15">
      <c r="L1593" s="58"/>
      <c r="M1593" s="58"/>
      <c r="N1593" s="58"/>
      <c r="O1593" s="58"/>
    </row>
    <row r="1594" spans="12:15">
      <c r="L1594" s="58"/>
      <c r="M1594" s="58"/>
      <c r="N1594" s="58"/>
      <c r="O1594" s="58"/>
    </row>
    <row r="1595" spans="12:15">
      <c r="L1595" s="58"/>
      <c r="M1595" s="58"/>
      <c r="N1595" s="58"/>
      <c r="O1595" s="58"/>
    </row>
    <row r="1596" spans="12:15">
      <c r="L1596" s="58"/>
      <c r="M1596" s="58"/>
      <c r="N1596" s="58"/>
      <c r="O1596" s="58"/>
    </row>
    <row r="1597" spans="12:15">
      <c r="L1597" s="58"/>
      <c r="M1597" s="58"/>
      <c r="N1597" s="58"/>
      <c r="O1597" s="58"/>
    </row>
    <row r="1598" spans="12:15">
      <c r="L1598" s="58"/>
      <c r="M1598" s="58"/>
      <c r="N1598" s="58"/>
      <c r="O1598" s="58"/>
    </row>
    <row r="1599" spans="12:15">
      <c r="L1599" s="58"/>
      <c r="M1599" s="58"/>
      <c r="N1599" s="58"/>
      <c r="O1599" s="58"/>
    </row>
    <row r="1600" spans="12:15">
      <c r="L1600" s="58"/>
      <c r="M1600" s="58"/>
      <c r="N1600" s="58"/>
      <c r="O1600" s="58"/>
    </row>
    <row r="1601" spans="12:15">
      <c r="L1601" s="58"/>
      <c r="M1601" s="58"/>
      <c r="N1601" s="58"/>
      <c r="O1601" s="58"/>
    </row>
    <row r="1602" spans="12:15">
      <c r="L1602" s="58"/>
      <c r="M1602" s="58"/>
      <c r="N1602" s="58"/>
      <c r="O1602" s="58"/>
    </row>
    <row r="1603" spans="12:15">
      <c r="L1603" s="58"/>
      <c r="M1603" s="58"/>
      <c r="N1603" s="58"/>
      <c r="O1603" s="58"/>
    </row>
    <row r="1604" spans="12:15">
      <c r="L1604" s="58"/>
      <c r="M1604" s="58"/>
      <c r="N1604" s="58"/>
      <c r="O1604" s="58"/>
    </row>
    <row r="1605" spans="12:15">
      <c r="L1605" s="58"/>
      <c r="M1605" s="58"/>
      <c r="N1605" s="58"/>
      <c r="O1605" s="58"/>
    </row>
    <row r="1606" spans="12:15">
      <c r="L1606" s="58"/>
      <c r="M1606" s="58"/>
      <c r="N1606" s="58"/>
      <c r="O1606" s="58"/>
    </row>
    <row r="1607" spans="12:15">
      <c r="L1607" s="58"/>
      <c r="M1607" s="58"/>
      <c r="N1607" s="58"/>
      <c r="O1607" s="58"/>
    </row>
    <row r="1608" spans="12:15">
      <c r="L1608" s="58"/>
      <c r="M1608" s="58"/>
      <c r="N1608" s="58"/>
      <c r="O1608" s="58"/>
    </row>
    <row r="1609" spans="12:15">
      <c r="L1609" s="58"/>
      <c r="M1609" s="58"/>
      <c r="N1609" s="58"/>
      <c r="O1609" s="58"/>
    </row>
    <row r="1610" spans="12:15">
      <c r="L1610" s="58"/>
      <c r="M1610" s="58"/>
      <c r="N1610" s="58"/>
      <c r="O1610" s="58"/>
    </row>
    <row r="1611" spans="12:15">
      <c r="L1611" s="58"/>
      <c r="M1611" s="58"/>
      <c r="N1611" s="58"/>
      <c r="O1611" s="58"/>
    </row>
    <row r="1612" spans="12:15">
      <c r="L1612" s="58"/>
      <c r="M1612" s="58"/>
      <c r="N1612" s="58"/>
      <c r="O1612" s="58"/>
    </row>
    <row r="1613" spans="12:15">
      <c r="L1613" s="58"/>
      <c r="M1613" s="58"/>
      <c r="N1613" s="58"/>
      <c r="O1613" s="58"/>
    </row>
    <row r="1614" spans="12:15">
      <c r="L1614" s="58"/>
      <c r="M1614" s="58"/>
      <c r="N1614" s="58"/>
      <c r="O1614" s="58"/>
    </row>
    <row r="1615" spans="12:15">
      <c r="L1615" s="58"/>
      <c r="M1615" s="58"/>
      <c r="N1615" s="58"/>
      <c r="O1615" s="58"/>
    </row>
    <row r="1616" spans="12:15">
      <c r="L1616" s="58"/>
      <c r="M1616" s="58"/>
      <c r="N1616" s="58"/>
      <c r="O1616" s="58"/>
    </row>
    <row r="1617" spans="12:15">
      <c r="L1617" s="58"/>
      <c r="M1617" s="58"/>
      <c r="N1617" s="58"/>
      <c r="O1617" s="58"/>
    </row>
    <row r="1618" spans="12:15">
      <c r="L1618" s="58"/>
      <c r="M1618" s="58"/>
      <c r="N1618" s="58"/>
      <c r="O1618" s="58"/>
    </row>
    <row r="1619" spans="12:15">
      <c r="L1619" s="58"/>
      <c r="M1619" s="58"/>
      <c r="N1619" s="58"/>
      <c r="O1619" s="58"/>
    </row>
    <row r="1620" spans="12:15">
      <c r="L1620" s="58"/>
      <c r="M1620" s="58"/>
      <c r="N1620" s="58"/>
      <c r="O1620" s="58"/>
    </row>
    <row r="1621" spans="12:15">
      <c r="L1621" s="58"/>
      <c r="M1621" s="58"/>
      <c r="N1621" s="58"/>
      <c r="O1621" s="58"/>
    </row>
    <row r="1622" spans="12:15">
      <c r="L1622" s="58"/>
      <c r="M1622" s="58"/>
      <c r="N1622" s="58"/>
      <c r="O1622" s="58"/>
    </row>
    <row r="1623" spans="12:15">
      <c r="L1623" s="58"/>
      <c r="M1623" s="58"/>
      <c r="N1623" s="58"/>
      <c r="O1623" s="58"/>
    </row>
    <row r="1624" spans="12:15">
      <c r="L1624" s="58"/>
      <c r="M1624" s="58"/>
      <c r="N1624" s="58"/>
      <c r="O1624" s="58"/>
    </row>
    <row r="1625" spans="12:15">
      <c r="L1625" s="58"/>
      <c r="M1625" s="58"/>
      <c r="N1625" s="58"/>
      <c r="O1625" s="58"/>
    </row>
    <row r="1626" spans="12:15">
      <c r="L1626" s="58"/>
      <c r="M1626" s="58"/>
      <c r="N1626" s="58"/>
      <c r="O1626" s="58"/>
    </row>
    <row r="1627" spans="12:15">
      <c r="L1627" s="58"/>
      <c r="M1627" s="58"/>
      <c r="N1627" s="58"/>
      <c r="O1627" s="58"/>
    </row>
    <row r="1628" spans="12:15">
      <c r="L1628" s="58"/>
      <c r="M1628" s="58"/>
      <c r="N1628" s="58"/>
      <c r="O1628" s="58"/>
    </row>
    <row r="1629" spans="12:15">
      <c r="L1629" s="58"/>
      <c r="M1629" s="58"/>
      <c r="N1629" s="58"/>
      <c r="O1629" s="58"/>
    </row>
    <row r="1630" spans="12:15">
      <c r="L1630" s="58"/>
      <c r="M1630" s="58"/>
      <c r="N1630" s="58"/>
      <c r="O1630" s="58"/>
    </row>
    <row r="1631" spans="12:15">
      <c r="L1631" s="58"/>
      <c r="M1631" s="58"/>
      <c r="N1631" s="58"/>
      <c r="O1631" s="58"/>
    </row>
    <row r="1632" spans="12:15">
      <c r="L1632" s="58"/>
      <c r="M1632" s="58"/>
      <c r="N1632" s="58"/>
      <c r="O1632" s="58"/>
    </row>
    <row r="1633" spans="12:15">
      <c r="L1633" s="58"/>
      <c r="M1633" s="58"/>
      <c r="N1633" s="58"/>
      <c r="O1633" s="58"/>
    </row>
    <row r="1634" spans="12:15">
      <c r="L1634" s="58"/>
      <c r="M1634" s="58"/>
      <c r="N1634" s="58"/>
      <c r="O1634" s="58"/>
    </row>
    <row r="1635" spans="12:15">
      <c r="L1635" s="58"/>
      <c r="M1635" s="58"/>
      <c r="N1635" s="58"/>
      <c r="O1635" s="58"/>
    </row>
    <row r="1636" spans="12:15">
      <c r="L1636" s="58"/>
      <c r="M1636" s="58"/>
      <c r="N1636" s="58"/>
      <c r="O1636" s="58"/>
    </row>
    <row r="1637" spans="12:15">
      <c r="L1637" s="58"/>
      <c r="M1637" s="58"/>
      <c r="N1637" s="58"/>
      <c r="O1637" s="58"/>
    </row>
    <row r="1638" spans="12:15">
      <c r="L1638" s="58"/>
      <c r="M1638" s="58"/>
      <c r="N1638" s="58"/>
      <c r="O1638" s="58"/>
    </row>
    <row r="1639" spans="12:15">
      <c r="L1639" s="58"/>
      <c r="M1639" s="58"/>
      <c r="N1639" s="58"/>
      <c r="O1639" s="58"/>
    </row>
    <row r="1640" spans="12:15">
      <c r="L1640" s="58"/>
      <c r="M1640" s="58"/>
      <c r="N1640" s="58"/>
      <c r="O1640" s="58"/>
    </row>
    <row r="1641" spans="12:15">
      <c r="L1641" s="58"/>
      <c r="M1641" s="58"/>
      <c r="N1641" s="58"/>
      <c r="O1641" s="58"/>
    </row>
    <row r="1642" spans="12:15">
      <c r="L1642" s="58"/>
      <c r="M1642" s="58"/>
      <c r="N1642" s="58"/>
      <c r="O1642" s="58"/>
    </row>
    <row r="1643" spans="12:15">
      <c r="L1643" s="58"/>
      <c r="M1643" s="58"/>
      <c r="N1643" s="58"/>
      <c r="O1643" s="58"/>
    </row>
    <row r="1644" spans="12:15">
      <c r="L1644" s="58"/>
      <c r="M1644" s="58"/>
      <c r="N1644" s="58"/>
      <c r="O1644" s="58"/>
    </row>
    <row r="1645" spans="12:15">
      <c r="L1645" s="58"/>
      <c r="M1645" s="58"/>
      <c r="N1645" s="58"/>
      <c r="O1645" s="58"/>
    </row>
    <row r="1646" spans="12:15">
      <c r="L1646" s="58"/>
      <c r="M1646" s="58"/>
      <c r="N1646" s="58"/>
      <c r="O1646" s="58"/>
    </row>
    <row r="1647" spans="12:15">
      <c r="L1647" s="58"/>
      <c r="M1647" s="58"/>
      <c r="N1647" s="58"/>
      <c r="O1647" s="58"/>
    </row>
    <row r="1648" spans="12:15">
      <c r="L1648" s="58"/>
      <c r="M1648" s="58"/>
      <c r="N1648" s="58"/>
      <c r="O1648" s="58"/>
    </row>
    <row r="1649" spans="12:15">
      <c r="L1649" s="58"/>
      <c r="M1649" s="58"/>
      <c r="N1649" s="58"/>
      <c r="O1649" s="58"/>
    </row>
    <row r="1650" spans="12:15">
      <c r="L1650" s="58"/>
      <c r="M1650" s="58"/>
      <c r="N1650" s="58"/>
      <c r="O1650" s="58"/>
    </row>
    <row r="1651" spans="12:15">
      <c r="L1651" s="58"/>
      <c r="M1651" s="58"/>
      <c r="N1651" s="58"/>
      <c r="O1651" s="58"/>
    </row>
    <row r="1652" spans="12:15">
      <c r="L1652" s="58"/>
      <c r="M1652" s="58"/>
      <c r="N1652" s="58"/>
      <c r="O1652" s="58"/>
    </row>
    <row r="1653" spans="12:15">
      <c r="L1653" s="58"/>
      <c r="M1653" s="58"/>
      <c r="N1653" s="58"/>
      <c r="O1653" s="58"/>
    </row>
    <row r="1654" spans="12:15">
      <c r="L1654" s="58"/>
      <c r="M1654" s="58"/>
      <c r="N1654" s="58"/>
      <c r="O1654" s="58"/>
    </row>
    <row r="1655" spans="12:15">
      <c r="L1655" s="58"/>
      <c r="M1655" s="58"/>
      <c r="N1655" s="58"/>
      <c r="O1655" s="58"/>
    </row>
    <row r="1656" spans="12:15">
      <c r="L1656" s="58"/>
      <c r="M1656" s="58"/>
      <c r="N1656" s="58"/>
      <c r="O1656" s="58"/>
    </row>
    <row r="1657" spans="12:15">
      <c r="L1657" s="58"/>
      <c r="M1657" s="58"/>
      <c r="N1657" s="58"/>
      <c r="O1657" s="58"/>
    </row>
    <row r="1658" spans="12:15">
      <c r="L1658" s="58"/>
      <c r="M1658" s="58"/>
      <c r="N1658" s="58"/>
      <c r="O1658" s="58"/>
    </row>
    <row r="1659" spans="12:15">
      <c r="L1659" s="58"/>
      <c r="M1659" s="58"/>
      <c r="N1659" s="58"/>
      <c r="O1659" s="58"/>
    </row>
    <row r="1660" spans="12:15">
      <c r="L1660" s="58"/>
      <c r="M1660" s="58"/>
      <c r="N1660" s="58"/>
      <c r="O1660" s="58"/>
    </row>
    <row r="1661" spans="12:15">
      <c r="L1661" s="58"/>
      <c r="M1661" s="58"/>
      <c r="N1661" s="58"/>
      <c r="O1661" s="58"/>
    </row>
    <row r="1662" spans="12:15">
      <c r="L1662" s="58"/>
      <c r="M1662" s="58"/>
      <c r="N1662" s="58"/>
      <c r="O1662" s="58"/>
    </row>
    <row r="1663" spans="12:15">
      <c r="L1663" s="58"/>
      <c r="M1663" s="58"/>
      <c r="N1663" s="58"/>
      <c r="O1663" s="58"/>
    </row>
    <row r="1664" spans="12:15">
      <c r="L1664" s="58"/>
      <c r="M1664" s="58"/>
      <c r="N1664" s="58"/>
      <c r="O1664" s="58"/>
    </row>
    <row r="1665" spans="12:15">
      <c r="L1665" s="58"/>
      <c r="M1665" s="58"/>
      <c r="N1665" s="58"/>
      <c r="O1665" s="58"/>
    </row>
    <row r="1666" spans="12:15">
      <c r="L1666" s="58"/>
      <c r="M1666" s="58"/>
      <c r="N1666" s="58"/>
      <c r="O1666" s="58"/>
    </row>
    <row r="1667" spans="12:15">
      <c r="L1667" s="58"/>
      <c r="M1667" s="58"/>
      <c r="N1667" s="58"/>
      <c r="O1667" s="58"/>
    </row>
    <row r="1668" spans="12:15">
      <c r="L1668" s="58"/>
      <c r="M1668" s="58"/>
      <c r="N1668" s="58"/>
      <c r="O1668" s="58"/>
    </row>
    <row r="1669" spans="12:15">
      <c r="L1669" s="58"/>
      <c r="M1669" s="58"/>
      <c r="N1669" s="58"/>
      <c r="O1669" s="58"/>
    </row>
    <row r="1670" spans="12:15">
      <c r="L1670" s="58"/>
      <c r="M1670" s="58"/>
      <c r="N1670" s="58"/>
      <c r="O1670" s="58"/>
    </row>
    <row r="1671" spans="12:15">
      <c r="L1671" s="58"/>
      <c r="M1671" s="58"/>
      <c r="N1671" s="58"/>
      <c r="O1671" s="58"/>
    </row>
    <row r="1672" spans="12:15">
      <c r="L1672" s="58"/>
      <c r="M1672" s="58"/>
      <c r="N1672" s="58"/>
      <c r="O1672" s="58"/>
    </row>
    <row r="1673" spans="12:15">
      <c r="L1673" s="58"/>
      <c r="M1673" s="58"/>
      <c r="N1673" s="58"/>
      <c r="O1673" s="58"/>
    </row>
    <row r="1674" spans="12:15">
      <c r="L1674" s="58"/>
      <c r="M1674" s="58"/>
      <c r="N1674" s="58"/>
      <c r="O1674" s="58"/>
    </row>
    <row r="1675" spans="12:15">
      <c r="L1675" s="58"/>
      <c r="M1675" s="58"/>
      <c r="N1675" s="58"/>
      <c r="O1675" s="58"/>
    </row>
    <row r="1676" spans="12:15">
      <c r="L1676" s="58"/>
      <c r="M1676" s="58"/>
      <c r="N1676" s="58"/>
      <c r="O1676" s="58"/>
    </row>
    <row r="1677" spans="12:15">
      <c r="L1677" s="58"/>
      <c r="M1677" s="58"/>
      <c r="N1677" s="58"/>
      <c r="O1677" s="58"/>
    </row>
    <row r="1678" spans="12:15">
      <c r="L1678" s="58"/>
      <c r="M1678" s="58"/>
      <c r="N1678" s="58"/>
      <c r="O1678" s="58"/>
    </row>
    <row r="1679" spans="12:15">
      <c r="L1679" s="58"/>
      <c r="M1679" s="58"/>
      <c r="N1679" s="58"/>
      <c r="O1679" s="58"/>
    </row>
    <row r="1680" spans="12:15">
      <c r="L1680" s="58"/>
      <c r="M1680" s="58"/>
      <c r="N1680" s="58"/>
      <c r="O1680" s="58"/>
    </row>
    <row r="1681" spans="12:15">
      <c r="L1681" s="58"/>
      <c r="M1681" s="58"/>
      <c r="N1681" s="58"/>
      <c r="O1681" s="58"/>
    </row>
    <row r="1682" spans="12:15">
      <c r="L1682" s="58"/>
      <c r="M1682" s="58"/>
      <c r="N1682" s="58"/>
      <c r="O1682" s="58"/>
    </row>
    <row r="1683" spans="12:15">
      <c r="L1683" s="58"/>
      <c r="M1683" s="58"/>
      <c r="N1683" s="58"/>
      <c r="O1683" s="58"/>
    </row>
    <row r="1684" spans="12:15">
      <c r="L1684" s="58"/>
      <c r="M1684" s="58"/>
      <c r="N1684" s="58"/>
      <c r="O1684" s="58"/>
    </row>
    <row r="1685" spans="12:15">
      <c r="L1685" s="58"/>
      <c r="M1685" s="58"/>
      <c r="N1685" s="58"/>
      <c r="O1685" s="58"/>
    </row>
    <row r="1686" spans="12:15">
      <c r="L1686" s="58"/>
      <c r="M1686" s="58"/>
      <c r="N1686" s="58"/>
      <c r="O1686" s="58"/>
    </row>
    <row r="1687" spans="12:15">
      <c r="L1687" s="58"/>
      <c r="M1687" s="58"/>
      <c r="N1687" s="58"/>
      <c r="O1687" s="58"/>
    </row>
    <row r="1688" spans="12:15">
      <c r="L1688" s="58"/>
      <c r="M1688" s="58"/>
      <c r="N1688" s="58"/>
      <c r="O1688" s="58"/>
    </row>
    <row r="1689" spans="12:15">
      <c r="L1689" s="58"/>
      <c r="M1689" s="58"/>
      <c r="N1689" s="58"/>
      <c r="O1689" s="58"/>
    </row>
    <row r="1690" spans="12:15">
      <c r="L1690" s="58"/>
      <c r="M1690" s="58"/>
      <c r="N1690" s="58"/>
      <c r="O1690" s="58"/>
    </row>
    <row r="1691" spans="12:15">
      <c r="L1691" s="58"/>
      <c r="M1691" s="58"/>
      <c r="N1691" s="58"/>
      <c r="O1691" s="58"/>
    </row>
    <row r="1692" spans="12:15">
      <c r="L1692" s="58"/>
      <c r="M1692" s="58"/>
      <c r="N1692" s="58"/>
      <c r="O1692" s="58"/>
    </row>
    <row r="1693" spans="12:15">
      <c r="L1693" s="58"/>
      <c r="M1693" s="58"/>
      <c r="N1693" s="58"/>
      <c r="O1693" s="58"/>
    </row>
    <row r="1694" spans="12:15">
      <c r="L1694" s="58"/>
      <c r="M1694" s="58"/>
      <c r="N1694" s="58"/>
      <c r="O1694" s="58"/>
    </row>
    <row r="1695" spans="12:15">
      <c r="L1695" s="58"/>
      <c r="M1695" s="58"/>
      <c r="N1695" s="58"/>
      <c r="O1695" s="58"/>
    </row>
    <row r="1696" spans="12:15">
      <c r="L1696" s="58"/>
      <c r="M1696" s="58"/>
      <c r="N1696" s="58"/>
      <c r="O1696" s="58"/>
    </row>
    <row r="1697" spans="12:15">
      <c r="L1697" s="58"/>
      <c r="M1697" s="58"/>
      <c r="N1697" s="58"/>
      <c r="O1697" s="58"/>
    </row>
    <row r="1698" spans="12:15">
      <c r="L1698" s="58"/>
      <c r="M1698" s="58"/>
      <c r="N1698" s="58"/>
      <c r="O1698" s="58"/>
    </row>
    <row r="1699" spans="12:15">
      <c r="L1699" s="58"/>
      <c r="M1699" s="58"/>
      <c r="N1699" s="58"/>
      <c r="O1699" s="58"/>
    </row>
    <row r="1700" spans="12:15">
      <c r="L1700" s="58"/>
      <c r="M1700" s="58"/>
      <c r="N1700" s="58"/>
      <c r="O1700" s="58"/>
    </row>
    <row r="1701" spans="12:15">
      <c r="L1701" s="58"/>
      <c r="M1701" s="58"/>
      <c r="N1701" s="58"/>
      <c r="O1701" s="58"/>
    </row>
    <row r="1702" spans="12:15">
      <c r="L1702" s="58"/>
      <c r="M1702" s="58"/>
      <c r="N1702" s="58"/>
      <c r="O1702" s="58"/>
    </row>
    <row r="1703" spans="12:15">
      <c r="L1703" s="58"/>
      <c r="M1703" s="58"/>
      <c r="N1703" s="58"/>
      <c r="O1703" s="58"/>
    </row>
    <row r="1704" spans="12:15">
      <c r="L1704" s="58"/>
      <c r="M1704" s="58"/>
      <c r="N1704" s="58"/>
      <c r="O1704" s="58"/>
    </row>
    <row r="1705" spans="12:15">
      <c r="L1705" s="58"/>
      <c r="M1705" s="58"/>
      <c r="N1705" s="58"/>
      <c r="O1705" s="58"/>
    </row>
    <row r="1706" spans="12:15">
      <c r="L1706" s="58"/>
      <c r="M1706" s="58"/>
      <c r="N1706" s="58"/>
      <c r="O1706" s="58"/>
    </row>
    <row r="1707" spans="12:15">
      <c r="L1707" s="58"/>
      <c r="M1707" s="58"/>
      <c r="N1707" s="58"/>
      <c r="O1707" s="58"/>
    </row>
    <row r="1708" spans="12:15">
      <c r="L1708" s="58"/>
      <c r="M1708" s="58"/>
      <c r="N1708" s="58"/>
      <c r="O1708" s="58"/>
    </row>
    <row r="1709" spans="12:15">
      <c r="L1709" s="58"/>
      <c r="M1709" s="58"/>
      <c r="N1709" s="58"/>
      <c r="O1709" s="58"/>
    </row>
    <row r="1710" spans="12:15">
      <c r="L1710" s="58"/>
      <c r="M1710" s="58"/>
      <c r="N1710" s="58"/>
      <c r="O1710" s="58"/>
    </row>
    <row r="1711" spans="12:15">
      <c r="L1711" s="58"/>
      <c r="M1711" s="58"/>
      <c r="N1711" s="58"/>
      <c r="O1711" s="58"/>
    </row>
    <row r="1712" spans="12:15">
      <c r="L1712" s="58"/>
      <c r="M1712" s="58"/>
      <c r="N1712" s="58"/>
      <c r="O1712" s="58"/>
    </row>
    <row r="1713" spans="12:15">
      <c r="L1713" s="58"/>
      <c r="M1713" s="58"/>
      <c r="N1713" s="58"/>
      <c r="O1713" s="58"/>
    </row>
    <row r="1714" spans="12:15">
      <c r="L1714" s="58"/>
      <c r="M1714" s="58"/>
      <c r="N1714" s="58"/>
      <c r="O1714" s="58"/>
    </row>
    <row r="1715" spans="12:15">
      <c r="L1715" s="58"/>
      <c r="M1715" s="58"/>
      <c r="N1715" s="58"/>
      <c r="O1715" s="58"/>
    </row>
    <row r="1716" spans="12:15">
      <c r="L1716" s="58"/>
      <c r="M1716" s="58"/>
      <c r="N1716" s="58"/>
      <c r="O1716" s="58"/>
    </row>
    <row r="1717" spans="12:15">
      <c r="L1717" s="58"/>
      <c r="M1717" s="58"/>
      <c r="N1717" s="58"/>
      <c r="O1717" s="58"/>
    </row>
    <row r="1718" spans="12:15">
      <c r="L1718" s="58"/>
      <c r="M1718" s="58"/>
      <c r="N1718" s="58"/>
      <c r="O1718" s="58"/>
    </row>
    <row r="1719" spans="12:15">
      <c r="L1719" s="58"/>
      <c r="M1719" s="58"/>
      <c r="N1719" s="58"/>
      <c r="O1719" s="58"/>
    </row>
    <row r="1720" spans="12:15">
      <c r="L1720" s="58"/>
      <c r="M1720" s="58"/>
      <c r="N1720" s="58"/>
      <c r="O1720" s="58"/>
    </row>
    <row r="1721" spans="12:15">
      <c r="L1721" s="58"/>
      <c r="M1721" s="58"/>
      <c r="N1721" s="58"/>
      <c r="O1721" s="58"/>
    </row>
    <row r="1722" spans="12:15">
      <c r="L1722" s="58"/>
      <c r="M1722" s="58"/>
      <c r="N1722" s="58"/>
      <c r="O1722" s="58"/>
    </row>
    <row r="1723" spans="12:15">
      <c r="L1723" s="58"/>
      <c r="M1723" s="58"/>
      <c r="N1723" s="58"/>
      <c r="O1723" s="58"/>
    </row>
    <row r="1724" spans="12:15">
      <c r="L1724" s="58"/>
      <c r="M1724" s="58"/>
      <c r="N1724" s="58"/>
      <c r="O1724" s="58"/>
    </row>
    <row r="1725" spans="12:15">
      <c r="L1725" s="58"/>
      <c r="M1725" s="58"/>
      <c r="N1725" s="58"/>
      <c r="O1725" s="58"/>
    </row>
    <row r="1726" spans="12:15">
      <c r="L1726" s="58"/>
      <c r="M1726" s="58"/>
      <c r="N1726" s="58"/>
      <c r="O1726" s="58"/>
    </row>
    <row r="1727" spans="12:15">
      <c r="L1727" s="58"/>
      <c r="M1727" s="58"/>
      <c r="N1727" s="58"/>
      <c r="O1727" s="58"/>
    </row>
    <row r="1728" spans="12:15">
      <c r="L1728" s="58"/>
      <c r="M1728" s="58"/>
      <c r="N1728" s="58"/>
      <c r="O1728" s="58"/>
    </row>
    <row r="1729" spans="12:15">
      <c r="L1729" s="58"/>
      <c r="M1729" s="58"/>
      <c r="N1729" s="58"/>
      <c r="O1729" s="58"/>
    </row>
    <row r="1730" spans="12:15">
      <c r="L1730" s="58"/>
      <c r="M1730" s="58"/>
      <c r="N1730" s="58"/>
      <c r="O1730" s="58"/>
    </row>
    <row r="1731" spans="12:15">
      <c r="L1731" s="58"/>
      <c r="M1731" s="58"/>
      <c r="N1731" s="58"/>
      <c r="O1731" s="58"/>
    </row>
    <row r="1732" spans="12:15">
      <c r="L1732" s="58"/>
      <c r="M1732" s="58"/>
      <c r="N1732" s="58"/>
      <c r="O1732" s="58"/>
    </row>
    <row r="1733" spans="12:15">
      <c r="L1733" s="58"/>
      <c r="M1733" s="58"/>
      <c r="N1733" s="58"/>
      <c r="O1733" s="58"/>
    </row>
    <row r="1734" spans="12:15">
      <c r="L1734" s="58"/>
      <c r="M1734" s="58"/>
      <c r="N1734" s="58"/>
      <c r="O1734" s="58"/>
    </row>
    <row r="1735" spans="12:15">
      <c r="L1735" s="58"/>
      <c r="M1735" s="58"/>
      <c r="N1735" s="58"/>
      <c r="O1735" s="58"/>
    </row>
    <row r="1736" spans="12:15">
      <c r="L1736" s="58"/>
      <c r="M1736" s="58"/>
      <c r="N1736" s="58"/>
      <c r="O1736" s="58"/>
    </row>
    <row r="1737" spans="12:15">
      <c r="L1737" s="58"/>
      <c r="M1737" s="58"/>
      <c r="N1737" s="58"/>
      <c r="O1737" s="58"/>
    </row>
    <row r="1738" spans="12:15">
      <c r="L1738" s="58"/>
      <c r="M1738" s="58"/>
      <c r="N1738" s="58"/>
      <c r="O1738" s="58"/>
    </row>
    <row r="1739" spans="12:15">
      <c r="L1739" s="58"/>
      <c r="M1739" s="58"/>
      <c r="N1739" s="58"/>
      <c r="O1739" s="58"/>
    </row>
    <row r="1740" spans="12:15">
      <c r="L1740" s="58"/>
      <c r="M1740" s="58"/>
      <c r="N1740" s="58"/>
      <c r="O1740" s="58"/>
    </row>
    <row r="1741" spans="12:15">
      <c r="L1741" s="58"/>
      <c r="M1741" s="58"/>
      <c r="N1741" s="58"/>
      <c r="O1741" s="58"/>
    </row>
    <row r="1742" spans="12:15">
      <c r="L1742" s="58"/>
      <c r="M1742" s="58"/>
      <c r="N1742" s="58"/>
      <c r="O1742" s="58"/>
    </row>
    <row r="1743" spans="12:15">
      <c r="L1743" s="58"/>
      <c r="M1743" s="58"/>
      <c r="N1743" s="58"/>
      <c r="O1743" s="58"/>
    </row>
    <row r="1744" spans="12:15">
      <c r="L1744" s="58"/>
      <c r="M1744" s="58"/>
      <c r="N1744" s="58"/>
      <c r="O1744" s="58"/>
    </row>
    <row r="1745" spans="12:15">
      <c r="L1745" s="58"/>
      <c r="M1745" s="58"/>
      <c r="N1745" s="58"/>
      <c r="O1745" s="58"/>
    </row>
    <row r="1746" spans="12:15">
      <c r="L1746" s="58"/>
      <c r="M1746" s="58"/>
      <c r="N1746" s="58"/>
      <c r="O1746" s="58"/>
    </row>
    <row r="1747" spans="12:15">
      <c r="L1747" s="58"/>
      <c r="M1747" s="58"/>
      <c r="N1747" s="58"/>
      <c r="O1747" s="58"/>
    </row>
    <row r="1748" spans="12:15">
      <c r="L1748" s="58"/>
      <c r="M1748" s="58"/>
      <c r="N1748" s="58"/>
      <c r="O1748" s="58"/>
    </row>
    <row r="1749" spans="12:15">
      <c r="L1749" s="58"/>
      <c r="M1749" s="58"/>
      <c r="N1749" s="58"/>
      <c r="O1749" s="58"/>
    </row>
    <row r="1750" spans="12:15">
      <c r="L1750" s="58"/>
      <c r="M1750" s="58"/>
      <c r="N1750" s="58"/>
      <c r="O1750" s="58"/>
    </row>
    <row r="1751" spans="12:15">
      <c r="L1751" s="58"/>
      <c r="M1751" s="58"/>
      <c r="N1751" s="58"/>
      <c r="O1751" s="58"/>
    </row>
    <row r="1752" spans="12:15">
      <c r="L1752" s="58"/>
      <c r="M1752" s="58"/>
      <c r="N1752" s="58"/>
      <c r="O1752" s="58"/>
    </row>
    <row r="1753" spans="12:15">
      <c r="L1753" s="58"/>
      <c r="M1753" s="58"/>
      <c r="N1753" s="58"/>
      <c r="O1753" s="58"/>
    </row>
    <row r="1754" spans="12:15">
      <c r="L1754" s="58"/>
      <c r="M1754" s="58"/>
      <c r="N1754" s="58"/>
      <c r="O1754" s="58"/>
    </row>
    <row r="1755" spans="12:15">
      <c r="L1755" s="58"/>
      <c r="M1755" s="58"/>
      <c r="N1755" s="58"/>
      <c r="O1755" s="58"/>
    </row>
    <row r="1756" spans="12:15">
      <c r="L1756" s="58"/>
      <c r="M1756" s="58"/>
      <c r="N1756" s="58"/>
      <c r="O1756" s="58"/>
    </row>
    <row r="1757" spans="12:15">
      <c r="L1757" s="58"/>
      <c r="M1757" s="58"/>
      <c r="N1757" s="58"/>
      <c r="O1757" s="58"/>
    </row>
    <row r="1758" spans="12:15">
      <c r="L1758" s="58"/>
      <c r="M1758" s="58"/>
      <c r="N1758" s="58"/>
      <c r="O1758" s="58"/>
    </row>
    <row r="1759" spans="12:15">
      <c r="L1759" s="58"/>
      <c r="M1759" s="58"/>
      <c r="N1759" s="58"/>
      <c r="O1759" s="58"/>
    </row>
    <row r="1760" spans="12:15">
      <c r="L1760" s="58"/>
      <c r="M1760" s="58"/>
      <c r="N1760" s="58"/>
      <c r="O1760" s="58"/>
    </row>
    <row r="1761" spans="12:15">
      <c r="L1761" s="58"/>
      <c r="M1761" s="58"/>
      <c r="N1761" s="58"/>
      <c r="O1761" s="58"/>
    </row>
    <row r="1762" spans="12:15">
      <c r="L1762" s="58"/>
      <c r="M1762" s="58"/>
      <c r="N1762" s="58"/>
      <c r="O1762" s="58"/>
    </row>
    <row r="1763" spans="12:15">
      <c r="L1763" s="58"/>
      <c r="M1763" s="58"/>
      <c r="N1763" s="58"/>
      <c r="O1763" s="58"/>
    </row>
    <row r="1764" spans="12:15">
      <c r="L1764" s="58"/>
      <c r="M1764" s="58"/>
      <c r="N1764" s="58"/>
      <c r="O1764" s="58"/>
    </row>
    <row r="1765" spans="12:15">
      <c r="L1765" s="58"/>
      <c r="M1765" s="58"/>
      <c r="N1765" s="58"/>
      <c r="O1765" s="58"/>
    </row>
    <row r="1766" spans="12:15">
      <c r="L1766" s="58"/>
      <c r="M1766" s="58"/>
      <c r="N1766" s="58"/>
      <c r="O1766" s="58"/>
    </row>
    <row r="1767" spans="12:15">
      <c r="L1767" s="58"/>
      <c r="M1767" s="58"/>
      <c r="N1767" s="58"/>
      <c r="O1767" s="58"/>
    </row>
    <row r="1768" spans="12:15">
      <c r="L1768" s="58"/>
      <c r="M1768" s="58"/>
      <c r="N1768" s="58"/>
      <c r="O1768" s="58"/>
    </row>
    <row r="1769" spans="12:15">
      <c r="L1769" s="58"/>
      <c r="M1769" s="58"/>
      <c r="N1769" s="58"/>
      <c r="O1769" s="58"/>
    </row>
    <row r="1770" spans="12:15">
      <c r="L1770" s="58"/>
      <c r="M1770" s="58"/>
      <c r="N1770" s="58"/>
      <c r="O1770" s="58"/>
    </row>
    <row r="1771" spans="12:15">
      <c r="L1771" s="58"/>
      <c r="M1771" s="58"/>
      <c r="N1771" s="58"/>
      <c r="O1771" s="58"/>
    </row>
    <row r="1772" spans="12:15">
      <c r="L1772" s="58"/>
      <c r="M1772" s="58"/>
      <c r="N1772" s="58"/>
      <c r="O1772" s="58"/>
    </row>
    <row r="1773" spans="12:15">
      <c r="L1773" s="58"/>
      <c r="M1773" s="58"/>
      <c r="N1773" s="58"/>
      <c r="O1773" s="58"/>
    </row>
    <row r="1774" spans="12:15">
      <c r="L1774" s="58"/>
      <c r="M1774" s="58"/>
      <c r="N1774" s="58"/>
      <c r="O1774" s="58"/>
    </row>
    <row r="1775" spans="12:15">
      <c r="L1775" s="58"/>
      <c r="M1775" s="58"/>
      <c r="N1775" s="58"/>
      <c r="O1775" s="58"/>
    </row>
    <row r="1776" spans="12:15">
      <c r="L1776" s="58"/>
      <c r="M1776" s="58"/>
      <c r="N1776" s="58"/>
      <c r="O1776" s="58"/>
    </row>
    <row r="1777" spans="12:15">
      <c r="L1777" s="58"/>
      <c r="M1777" s="58"/>
      <c r="N1777" s="58"/>
      <c r="O1777" s="58"/>
    </row>
    <row r="1778" spans="12:15">
      <c r="L1778" s="58"/>
      <c r="M1778" s="58"/>
      <c r="N1778" s="58"/>
      <c r="O1778" s="58"/>
    </row>
    <row r="1779" spans="12:15">
      <c r="L1779" s="58"/>
      <c r="M1779" s="58"/>
      <c r="N1779" s="58"/>
      <c r="O1779" s="58"/>
    </row>
    <row r="1780" spans="12:15">
      <c r="L1780" s="58"/>
      <c r="M1780" s="58"/>
      <c r="N1780" s="58"/>
      <c r="O1780" s="58"/>
    </row>
    <row r="1781" spans="12:15">
      <c r="L1781" s="58"/>
      <c r="M1781" s="58"/>
      <c r="N1781" s="58"/>
      <c r="O1781" s="58"/>
    </row>
    <row r="1782" spans="12:15">
      <c r="L1782" s="58"/>
      <c r="M1782" s="58"/>
      <c r="N1782" s="58"/>
      <c r="O1782" s="58"/>
    </row>
    <row r="1783" spans="12:15">
      <c r="L1783" s="58"/>
      <c r="M1783" s="58"/>
      <c r="N1783" s="58"/>
      <c r="O1783" s="58"/>
    </row>
    <row r="1784" spans="12:15">
      <c r="L1784" s="58"/>
      <c r="M1784" s="58"/>
      <c r="N1784" s="58"/>
      <c r="O1784" s="58"/>
    </row>
    <row r="1785" spans="12:15">
      <c r="L1785" s="58"/>
      <c r="M1785" s="58"/>
      <c r="N1785" s="58"/>
      <c r="O1785" s="58"/>
    </row>
    <row r="1786" spans="12:15">
      <c r="L1786" s="58"/>
      <c r="M1786" s="58"/>
      <c r="N1786" s="58"/>
      <c r="O1786" s="58"/>
    </row>
    <row r="1787" spans="12:15">
      <c r="L1787" s="58"/>
      <c r="M1787" s="58"/>
      <c r="N1787" s="58"/>
      <c r="O1787" s="58"/>
    </row>
    <row r="1788" spans="12:15">
      <c r="L1788" s="58"/>
      <c r="M1788" s="58"/>
      <c r="N1788" s="58"/>
      <c r="O1788" s="58"/>
    </row>
    <row r="1789" spans="12:15">
      <c r="L1789" s="58"/>
      <c r="M1789" s="58"/>
      <c r="N1789" s="58"/>
      <c r="O1789" s="58"/>
    </row>
    <row r="1790" spans="12:15">
      <c r="L1790" s="58"/>
      <c r="M1790" s="58"/>
      <c r="N1790" s="58"/>
      <c r="O1790" s="58"/>
    </row>
    <row r="1791" spans="12:15">
      <c r="L1791" s="58"/>
      <c r="M1791" s="58"/>
      <c r="N1791" s="58"/>
      <c r="O1791" s="58"/>
    </row>
    <row r="1792" spans="12:15">
      <c r="L1792" s="58"/>
      <c r="M1792" s="58"/>
      <c r="N1792" s="58"/>
      <c r="O1792" s="58"/>
    </row>
    <row r="1793" spans="12:15">
      <c r="L1793" s="58"/>
      <c r="M1793" s="58"/>
      <c r="N1793" s="58"/>
      <c r="O1793" s="58"/>
    </row>
    <row r="1794" spans="12:15">
      <c r="L1794" s="58"/>
      <c r="M1794" s="58"/>
      <c r="N1794" s="58"/>
      <c r="O1794" s="58"/>
    </row>
    <row r="1795" spans="12:15">
      <c r="L1795" s="58"/>
      <c r="M1795" s="58"/>
      <c r="N1795" s="58"/>
      <c r="O1795" s="58"/>
    </row>
    <row r="1796" spans="12:15">
      <c r="L1796" s="58"/>
      <c r="M1796" s="58"/>
      <c r="N1796" s="58"/>
      <c r="O1796" s="58"/>
    </row>
    <row r="1797" spans="12:15">
      <c r="L1797" s="58"/>
      <c r="M1797" s="58"/>
      <c r="N1797" s="58"/>
      <c r="O1797" s="58"/>
    </row>
    <row r="1798" spans="12:15">
      <c r="L1798" s="58"/>
      <c r="M1798" s="58"/>
      <c r="N1798" s="58"/>
      <c r="O1798" s="58"/>
    </row>
    <row r="1799" spans="12:15">
      <c r="L1799" s="58"/>
      <c r="M1799" s="58"/>
      <c r="N1799" s="58"/>
      <c r="O1799" s="58"/>
    </row>
    <row r="1800" spans="12:15">
      <c r="L1800" s="58"/>
      <c r="M1800" s="58"/>
      <c r="N1800" s="58"/>
      <c r="O1800" s="58"/>
    </row>
    <row r="1801" spans="12:15">
      <c r="L1801" s="58"/>
      <c r="M1801" s="58"/>
      <c r="N1801" s="58"/>
      <c r="O1801" s="58"/>
    </row>
    <row r="1802" spans="12:15">
      <c r="L1802" s="58"/>
      <c r="M1802" s="58"/>
      <c r="N1802" s="58"/>
      <c r="O1802" s="58"/>
    </row>
    <row r="1803" spans="12:15">
      <c r="L1803" s="58"/>
      <c r="M1803" s="58"/>
      <c r="N1803" s="58"/>
      <c r="O1803" s="58"/>
    </row>
    <row r="1804" spans="12:15">
      <c r="L1804" s="58"/>
      <c r="M1804" s="58"/>
      <c r="N1804" s="58"/>
      <c r="O1804" s="58"/>
    </row>
    <row r="1805" spans="12:15">
      <c r="L1805" s="58"/>
      <c r="M1805" s="58"/>
      <c r="N1805" s="58"/>
      <c r="O1805" s="58"/>
    </row>
    <row r="1806" spans="12:15">
      <c r="L1806" s="58"/>
      <c r="M1806" s="58"/>
      <c r="N1806" s="58"/>
      <c r="O1806" s="58"/>
    </row>
    <row r="1807" spans="12:15">
      <c r="L1807" s="58"/>
      <c r="M1807" s="58"/>
      <c r="N1807" s="58"/>
      <c r="O1807" s="58"/>
    </row>
    <row r="1808" spans="12:15">
      <c r="L1808" s="58"/>
      <c r="M1808" s="58"/>
      <c r="N1808" s="58"/>
      <c r="O1808" s="58"/>
    </row>
    <row r="1809" spans="12:15">
      <c r="L1809" s="58"/>
      <c r="M1809" s="58"/>
      <c r="N1809" s="58"/>
      <c r="O1809" s="58"/>
    </row>
    <row r="1810" spans="12:15">
      <c r="L1810" s="58"/>
      <c r="M1810" s="58"/>
      <c r="N1810" s="58"/>
      <c r="O1810" s="58"/>
    </row>
    <row r="1811" spans="12:15">
      <c r="L1811" s="58"/>
      <c r="M1811" s="58"/>
      <c r="N1811" s="58"/>
      <c r="O1811" s="58"/>
    </row>
    <row r="1812" spans="12:15">
      <c r="L1812" s="58"/>
      <c r="M1812" s="58"/>
      <c r="N1812" s="58"/>
      <c r="O1812" s="58"/>
    </row>
    <row r="1813" spans="12:15">
      <c r="L1813" s="58"/>
      <c r="M1813" s="58"/>
      <c r="N1813" s="58"/>
      <c r="O1813" s="58"/>
    </row>
    <row r="1814" spans="12:15">
      <c r="L1814" s="58"/>
      <c r="M1814" s="58"/>
      <c r="N1814" s="58"/>
      <c r="O1814" s="58"/>
    </row>
    <row r="1815" spans="12:15">
      <c r="L1815" s="58"/>
      <c r="M1815" s="58"/>
      <c r="N1815" s="58"/>
      <c r="O1815" s="58"/>
    </row>
    <row r="1816" spans="12:15">
      <c r="L1816" s="58"/>
      <c r="M1816" s="58"/>
      <c r="N1816" s="58"/>
      <c r="O1816" s="58"/>
    </row>
    <row r="1817" spans="12:15">
      <c r="L1817" s="58"/>
      <c r="M1817" s="58"/>
      <c r="N1817" s="58"/>
      <c r="O1817" s="58"/>
    </row>
    <row r="1818" spans="12:15">
      <c r="L1818" s="58"/>
      <c r="M1818" s="58"/>
      <c r="N1818" s="58"/>
      <c r="O1818" s="58"/>
    </row>
    <row r="1819" spans="12:15">
      <c r="L1819" s="58"/>
      <c r="M1819" s="58"/>
      <c r="N1819" s="58"/>
      <c r="O1819" s="58"/>
    </row>
    <row r="1820" spans="12:15">
      <c r="L1820" s="58"/>
      <c r="M1820" s="58"/>
      <c r="N1820" s="58"/>
      <c r="O1820" s="58"/>
    </row>
    <row r="1821" spans="12:15">
      <c r="L1821" s="58"/>
      <c r="M1821" s="58"/>
      <c r="N1821" s="58"/>
      <c r="O1821" s="58"/>
    </row>
    <row r="1822" spans="12:15">
      <c r="L1822" s="58"/>
      <c r="M1822" s="58"/>
      <c r="N1822" s="58"/>
      <c r="O1822" s="58"/>
    </row>
    <row r="1823" spans="12:15">
      <c r="L1823" s="58"/>
      <c r="M1823" s="58"/>
      <c r="N1823" s="58"/>
      <c r="O1823" s="58"/>
    </row>
    <row r="1824" spans="12:15">
      <c r="L1824" s="58"/>
      <c r="M1824" s="58"/>
      <c r="N1824" s="58"/>
      <c r="O1824" s="58"/>
    </row>
    <row r="1825" spans="12:15">
      <c r="L1825" s="58"/>
      <c r="M1825" s="58"/>
      <c r="N1825" s="58"/>
      <c r="O1825" s="58"/>
    </row>
    <row r="1826" spans="12:15">
      <c r="L1826" s="58"/>
      <c r="M1826" s="58"/>
      <c r="N1826" s="58"/>
      <c r="O1826" s="58"/>
    </row>
    <row r="1827" spans="12:15">
      <c r="L1827" s="58"/>
      <c r="M1827" s="58"/>
      <c r="N1827" s="58"/>
      <c r="O1827" s="58"/>
    </row>
    <row r="1828" spans="12:15">
      <c r="L1828" s="58"/>
      <c r="M1828" s="58"/>
      <c r="N1828" s="58"/>
      <c r="O1828" s="58"/>
    </row>
    <row r="1829" spans="12:15">
      <c r="L1829" s="58"/>
      <c r="M1829" s="58"/>
      <c r="N1829" s="58"/>
      <c r="O1829" s="58"/>
    </row>
    <row r="1830" spans="12:15">
      <c r="L1830" s="58"/>
      <c r="M1830" s="58"/>
      <c r="N1830" s="58"/>
      <c r="O1830" s="58"/>
    </row>
    <row r="1831" spans="12:15">
      <c r="L1831" s="58"/>
      <c r="M1831" s="58"/>
      <c r="N1831" s="58"/>
      <c r="O1831" s="58"/>
    </row>
    <row r="1832" spans="12:15">
      <c r="L1832" s="58"/>
      <c r="M1832" s="58"/>
      <c r="N1832" s="58"/>
      <c r="O1832" s="58"/>
    </row>
    <row r="1833" spans="12:15">
      <c r="L1833" s="58"/>
      <c r="M1833" s="58"/>
      <c r="N1833" s="58"/>
      <c r="O1833" s="58"/>
    </row>
    <row r="1834" spans="12:15">
      <c r="L1834" s="58"/>
      <c r="M1834" s="58"/>
      <c r="N1834" s="58"/>
      <c r="O1834" s="58"/>
    </row>
    <row r="1835" spans="12:15">
      <c r="L1835" s="58"/>
      <c r="M1835" s="58"/>
      <c r="N1835" s="58"/>
      <c r="O1835" s="58"/>
    </row>
    <row r="1836" spans="12:15">
      <c r="L1836" s="58"/>
      <c r="M1836" s="58"/>
      <c r="N1836" s="58"/>
      <c r="O1836" s="58"/>
    </row>
    <row r="1837" spans="12:15">
      <c r="L1837" s="58"/>
      <c r="M1837" s="58"/>
      <c r="N1837" s="58"/>
      <c r="O1837" s="58"/>
    </row>
    <row r="1838" spans="12:15">
      <c r="L1838" s="58"/>
      <c r="M1838" s="58"/>
      <c r="N1838" s="58"/>
      <c r="O1838" s="58"/>
    </row>
    <row r="1839" spans="12:15">
      <c r="L1839" s="58"/>
      <c r="M1839" s="58"/>
      <c r="N1839" s="58"/>
      <c r="O1839" s="58"/>
    </row>
    <row r="1840" spans="12:15">
      <c r="L1840" s="58"/>
      <c r="M1840" s="58"/>
      <c r="N1840" s="58"/>
      <c r="O1840" s="58"/>
    </row>
    <row r="1841" spans="12:15">
      <c r="L1841" s="58"/>
      <c r="M1841" s="58"/>
      <c r="N1841" s="58"/>
      <c r="O1841" s="58"/>
    </row>
    <row r="1842" spans="12:15">
      <c r="L1842" s="58"/>
      <c r="M1842" s="58"/>
      <c r="N1842" s="58"/>
      <c r="O1842" s="58"/>
    </row>
    <row r="1843" spans="12:15">
      <c r="L1843" s="58"/>
      <c r="M1843" s="58"/>
      <c r="N1843" s="58"/>
      <c r="O1843" s="58"/>
    </row>
    <row r="1844" spans="12:15">
      <c r="L1844" s="58"/>
      <c r="M1844" s="58"/>
      <c r="N1844" s="58"/>
      <c r="O1844" s="58"/>
    </row>
    <row r="1845" spans="12:15">
      <c r="L1845" s="58"/>
      <c r="M1845" s="58"/>
      <c r="N1845" s="58"/>
      <c r="O1845" s="58"/>
    </row>
    <row r="1846" spans="12:15">
      <c r="L1846" s="58"/>
      <c r="M1846" s="58"/>
      <c r="N1846" s="58"/>
      <c r="O1846" s="58"/>
    </row>
    <row r="1847" spans="12:15">
      <c r="L1847" s="58"/>
      <c r="M1847" s="58"/>
      <c r="N1847" s="58"/>
      <c r="O1847" s="58"/>
    </row>
    <row r="1848" spans="12:15">
      <c r="L1848" s="58"/>
      <c r="M1848" s="58"/>
      <c r="N1848" s="58"/>
      <c r="O1848" s="58"/>
    </row>
    <row r="1849" spans="12:15">
      <c r="L1849" s="58"/>
      <c r="M1849" s="58"/>
      <c r="N1849" s="58"/>
      <c r="O1849" s="58"/>
    </row>
    <row r="1850" spans="12:15">
      <c r="L1850" s="58"/>
      <c r="M1850" s="58"/>
      <c r="N1850" s="58"/>
      <c r="O1850" s="58"/>
    </row>
    <row r="1851" spans="12:15">
      <c r="L1851" s="58"/>
      <c r="M1851" s="58"/>
      <c r="N1851" s="58"/>
      <c r="O1851" s="58"/>
    </row>
    <row r="1852" spans="12:15">
      <c r="L1852" s="58"/>
      <c r="M1852" s="58"/>
      <c r="N1852" s="58"/>
      <c r="O1852" s="58"/>
    </row>
    <row r="1853" spans="12:15">
      <c r="L1853" s="58"/>
      <c r="M1853" s="58"/>
      <c r="N1853" s="58"/>
      <c r="O1853" s="58"/>
    </row>
    <row r="1854" spans="12:15">
      <c r="L1854" s="58"/>
      <c r="M1854" s="58"/>
      <c r="N1854" s="58"/>
      <c r="O1854" s="58"/>
    </row>
    <row r="1855" spans="12:15">
      <c r="L1855" s="58"/>
      <c r="M1855" s="58"/>
      <c r="N1855" s="58"/>
      <c r="O1855" s="58"/>
    </row>
    <row r="1856" spans="12:15">
      <c r="L1856" s="58"/>
      <c r="M1856" s="58"/>
      <c r="N1856" s="58"/>
      <c r="O1856" s="58"/>
    </row>
    <row r="1857" spans="12:15">
      <c r="L1857" s="58"/>
      <c r="M1857" s="58"/>
      <c r="N1857" s="58"/>
      <c r="O1857" s="58"/>
    </row>
    <row r="1858" spans="12:15">
      <c r="L1858" s="58"/>
      <c r="M1858" s="58"/>
      <c r="N1858" s="58"/>
      <c r="O1858" s="58"/>
    </row>
    <row r="1859" spans="12:15">
      <c r="L1859" s="58"/>
      <c r="M1859" s="58"/>
      <c r="N1859" s="58"/>
      <c r="O1859" s="58"/>
    </row>
    <row r="1860" spans="12:15">
      <c r="L1860" s="58"/>
      <c r="M1860" s="58"/>
      <c r="N1860" s="58"/>
      <c r="O1860" s="58"/>
    </row>
    <row r="1861" spans="12:15">
      <c r="L1861" s="58"/>
      <c r="M1861" s="58"/>
      <c r="N1861" s="58"/>
      <c r="O1861" s="58"/>
    </row>
    <row r="1862" spans="12:15">
      <c r="L1862" s="58"/>
      <c r="M1862" s="58"/>
      <c r="N1862" s="58"/>
      <c r="O1862" s="58"/>
    </row>
    <row r="1863" spans="12:15">
      <c r="L1863" s="58"/>
      <c r="M1863" s="58"/>
      <c r="N1863" s="58"/>
      <c r="O1863" s="58"/>
    </row>
    <row r="1864" spans="12:15">
      <c r="L1864" s="58"/>
      <c r="M1864" s="58"/>
      <c r="N1864" s="58"/>
      <c r="O1864" s="58"/>
    </row>
    <row r="1865" spans="12:15">
      <c r="L1865" s="58"/>
      <c r="M1865" s="58"/>
      <c r="N1865" s="58"/>
      <c r="O1865" s="58"/>
    </row>
    <row r="1866" spans="12:15">
      <c r="L1866" s="58"/>
      <c r="M1866" s="58"/>
      <c r="N1866" s="58"/>
      <c r="O1866" s="58"/>
    </row>
    <row r="1867" spans="12:15">
      <c r="L1867" s="58"/>
      <c r="M1867" s="58"/>
      <c r="N1867" s="58"/>
      <c r="O1867" s="58"/>
    </row>
    <row r="1868" spans="12:15">
      <c r="L1868" s="58"/>
      <c r="M1868" s="58"/>
      <c r="N1868" s="58"/>
      <c r="O1868" s="58"/>
    </row>
    <row r="1869" spans="12:15">
      <c r="L1869" s="58"/>
      <c r="M1869" s="58"/>
      <c r="N1869" s="58"/>
      <c r="O1869" s="58"/>
    </row>
    <row r="1870" spans="12:15">
      <c r="L1870" s="58"/>
      <c r="M1870" s="58"/>
      <c r="N1870" s="58"/>
      <c r="O1870" s="58"/>
    </row>
    <row r="1871" spans="12:15">
      <c r="L1871" s="58"/>
      <c r="M1871" s="58"/>
      <c r="N1871" s="58"/>
      <c r="O1871" s="58"/>
    </row>
    <row r="1872" spans="12:15">
      <c r="L1872" s="58"/>
      <c r="M1872" s="58"/>
      <c r="N1872" s="58"/>
      <c r="O1872" s="58"/>
    </row>
    <row r="1873" spans="12:15">
      <c r="L1873" s="58"/>
      <c r="M1873" s="58"/>
      <c r="N1873" s="58"/>
      <c r="O1873" s="58"/>
    </row>
    <row r="1874" spans="12:15">
      <c r="L1874" s="58"/>
      <c r="M1874" s="58"/>
      <c r="N1874" s="58"/>
      <c r="O1874" s="58"/>
    </row>
    <row r="1875" spans="12:15">
      <c r="L1875" s="58"/>
      <c r="M1875" s="58"/>
      <c r="N1875" s="58"/>
      <c r="O1875" s="58"/>
    </row>
    <row r="1876" spans="12:15">
      <c r="L1876" s="58"/>
      <c r="M1876" s="58"/>
      <c r="N1876" s="58"/>
      <c r="O1876" s="58"/>
    </row>
    <row r="1877" spans="12:15">
      <c r="L1877" s="58"/>
      <c r="M1877" s="58"/>
      <c r="N1877" s="58"/>
      <c r="O1877" s="58"/>
    </row>
    <row r="1878" spans="12:15">
      <c r="L1878" s="58"/>
      <c r="M1878" s="58"/>
      <c r="N1878" s="58"/>
      <c r="O1878" s="58"/>
    </row>
    <row r="1879" spans="12:15">
      <c r="L1879" s="58"/>
      <c r="M1879" s="58"/>
      <c r="N1879" s="58"/>
      <c r="O1879" s="58"/>
    </row>
    <row r="1880" spans="12:15">
      <c r="L1880" s="58"/>
      <c r="M1880" s="58"/>
      <c r="N1880" s="58"/>
      <c r="O1880" s="58"/>
    </row>
    <row r="1881" spans="12:15">
      <c r="L1881" s="58"/>
      <c r="M1881" s="58"/>
      <c r="N1881" s="58"/>
      <c r="O1881" s="58"/>
    </row>
    <row r="1882" spans="12:15">
      <c r="L1882" s="58"/>
      <c r="M1882" s="58"/>
      <c r="N1882" s="58"/>
      <c r="O1882" s="58"/>
    </row>
    <row r="1883" spans="12:15">
      <c r="L1883" s="58"/>
      <c r="M1883" s="58"/>
      <c r="N1883" s="58"/>
      <c r="O1883" s="58"/>
    </row>
    <row r="1884" spans="12:15">
      <c r="L1884" s="58"/>
      <c r="M1884" s="58"/>
      <c r="N1884" s="58"/>
      <c r="O1884" s="58"/>
    </row>
    <row r="1885" spans="12:15">
      <c r="L1885" s="58"/>
      <c r="M1885" s="58"/>
      <c r="N1885" s="58"/>
      <c r="O1885" s="58"/>
    </row>
    <row r="1886" spans="12:15">
      <c r="L1886" s="58"/>
      <c r="M1886" s="58"/>
      <c r="N1886" s="58"/>
      <c r="O1886" s="58"/>
    </row>
    <row r="1887" spans="12:15">
      <c r="L1887" s="58"/>
      <c r="M1887" s="58"/>
      <c r="N1887" s="58"/>
      <c r="O1887" s="58"/>
    </row>
    <row r="1888" spans="12:15">
      <c r="L1888" s="58"/>
      <c r="M1888" s="58"/>
      <c r="N1888" s="58"/>
      <c r="O1888" s="58"/>
    </row>
    <row r="1889" spans="12:15">
      <c r="L1889" s="58"/>
      <c r="M1889" s="58"/>
      <c r="N1889" s="58"/>
      <c r="O1889" s="58"/>
    </row>
    <row r="1890" spans="12:15">
      <c r="L1890" s="58"/>
      <c r="M1890" s="58"/>
      <c r="N1890" s="58"/>
      <c r="O1890" s="58"/>
    </row>
    <row r="1891" spans="12:15">
      <c r="L1891" s="58"/>
      <c r="M1891" s="58"/>
      <c r="N1891" s="58"/>
      <c r="O1891" s="58"/>
    </row>
    <row r="1892" spans="12:15">
      <c r="L1892" s="58"/>
      <c r="M1892" s="58"/>
      <c r="N1892" s="58"/>
      <c r="O1892" s="58"/>
    </row>
    <row r="1893" spans="12:15">
      <c r="L1893" s="58"/>
      <c r="M1893" s="58"/>
      <c r="N1893" s="58"/>
      <c r="O1893" s="58"/>
    </row>
    <row r="1894" spans="12:15">
      <c r="L1894" s="58"/>
      <c r="M1894" s="58"/>
      <c r="N1894" s="58"/>
      <c r="O1894" s="58"/>
    </row>
    <row r="1895" spans="12:15">
      <c r="L1895" s="58"/>
      <c r="M1895" s="58"/>
      <c r="N1895" s="58"/>
      <c r="O1895" s="58"/>
    </row>
    <row r="1896" spans="12:15">
      <c r="L1896" s="58"/>
      <c r="M1896" s="58"/>
      <c r="N1896" s="58"/>
      <c r="O1896" s="58"/>
    </row>
    <row r="1897" spans="12:15">
      <c r="L1897" s="58"/>
      <c r="M1897" s="58"/>
      <c r="N1897" s="58"/>
      <c r="O1897" s="58"/>
    </row>
    <row r="1898" spans="12:15">
      <c r="L1898" s="58"/>
      <c r="M1898" s="58"/>
      <c r="N1898" s="58"/>
      <c r="O1898" s="58"/>
    </row>
    <row r="1899" spans="12:15">
      <c r="L1899" s="58"/>
      <c r="M1899" s="58"/>
      <c r="N1899" s="58"/>
      <c r="O1899" s="58"/>
    </row>
    <row r="1900" spans="12:15">
      <c r="L1900" s="58"/>
      <c r="M1900" s="58"/>
      <c r="N1900" s="58"/>
      <c r="O1900" s="58"/>
    </row>
    <row r="1901" spans="12:15">
      <c r="L1901" s="58"/>
      <c r="M1901" s="58"/>
      <c r="N1901" s="58"/>
      <c r="O1901" s="58"/>
    </row>
    <row r="1902" spans="12:15">
      <c r="L1902" s="58"/>
      <c r="M1902" s="58"/>
      <c r="N1902" s="58"/>
      <c r="O1902" s="58"/>
    </row>
    <row r="1903" spans="12:15">
      <c r="L1903" s="58"/>
      <c r="M1903" s="58"/>
      <c r="N1903" s="58"/>
      <c r="O1903" s="58"/>
    </row>
    <row r="1904" spans="12:15">
      <c r="L1904" s="58"/>
      <c r="M1904" s="58"/>
      <c r="N1904" s="58"/>
      <c r="O1904" s="58"/>
    </row>
    <row r="1905" spans="12:15">
      <c r="L1905" s="58"/>
      <c r="M1905" s="58"/>
      <c r="N1905" s="58"/>
      <c r="O1905" s="58"/>
    </row>
    <row r="1906" spans="12:15">
      <c r="L1906" s="58"/>
      <c r="M1906" s="58"/>
      <c r="N1906" s="58"/>
      <c r="O1906" s="58"/>
    </row>
    <row r="1907" spans="12:15">
      <c r="L1907" s="58"/>
      <c r="M1907" s="58"/>
      <c r="N1907" s="58"/>
      <c r="O1907" s="58"/>
    </row>
    <row r="1908" spans="12:15">
      <c r="L1908" s="58"/>
      <c r="M1908" s="58"/>
      <c r="N1908" s="58"/>
      <c r="O1908" s="58"/>
    </row>
    <row r="1909" spans="12:15">
      <c r="L1909" s="58"/>
      <c r="M1909" s="58"/>
      <c r="N1909" s="58"/>
      <c r="O1909" s="58"/>
    </row>
    <row r="1910" spans="12:15">
      <c r="L1910" s="58"/>
      <c r="M1910" s="58"/>
      <c r="N1910" s="58"/>
      <c r="O1910" s="58"/>
    </row>
    <row r="1911" spans="12:15">
      <c r="L1911" s="58"/>
      <c r="M1911" s="58"/>
      <c r="N1911" s="58"/>
      <c r="O1911" s="58"/>
    </row>
    <row r="1912" spans="12:15">
      <c r="L1912" s="58"/>
      <c r="M1912" s="58"/>
      <c r="N1912" s="58"/>
      <c r="O1912" s="58"/>
    </row>
    <row r="1913" spans="12:15">
      <c r="L1913" s="58"/>
      <c r="M1913" s="58"/>
      <c r="N1913" s="58"/>
      <c r="O1913" s="58"/>
    </row>
    <row r="1914" spans="12:15">
      <c r="L1914" s="58"/>
      <c r="M1914" s="58"/>
      <c r="N1914" s="58"/>
      <c r="O1914" s="58"/>
    </row>
    <row r="1915" spans="12:15">
      <c r="L1915" s="58"/>
      <c r="M1915" s="58"/>
      <c r="N1915" s="58"/>
      <c r="O1915" s="58"/>
    </row>
    <row r="1916" spans="12:15">
      <c r="L1916" s="58"/>
      <c r="M1916" s="58"/>
      <c r="N1916" s="58"/>
      <c r="O1916" s="58"/>
    </row>
    <row r="1917" spans="12:15">
      <c r="L1917" s="58"/>
      <c r="M1917" s="58"/>
      <c r="N1917" s="58"/>
      <c r="O1917" s="58"/>
    </row>
    <row r="1918" spans="12:15">
      <c r="L1918" s="58"/>
      <c r="M1918" s="58"/>
      <c r="N1918" s="58"/>
      <c r="O1918" s="58"/>
    </row>
    <row r="1919" spans="12:15">
      <c r="L1919" s="58"/>
      <c r="M1919" s="58"/>
      <c r="N1919" s="58"/>
      <c r="O1919" s="58"/>
    </row>
    <row r="1920" spans="12:15">
      <c r="L1920" s="58"/>
      <c r="M1920" s="58"/>
      <c r="N1920" s="58"/>
      <c r="O1920" s="58"/>
    </row>
    <row r="1921" spans="12:15">
      <c r="L1921" s="58"/>
      <c r="M1921" s="58"/>
      <c r="N1921" s="58"/>
      <c r="O1921" s="58"/>
    </row>
    <row r="1922" spans="12:15">
      <c r="L1922" s="58"/>
      <c r="M1922" s="58"/>
      <c r="N1922" s="58"/>
      <c r="O1922" s="58"/>
    </row>
    <row r="1923" spans="12:15">
      <c r="L1923" s="58"/>
      <c r="M1923" s="58"/>
      <c r="N1923" s="58"/>
      <c r="O1923" s="58"/>
    </row>
    <row r="1924" spans="12:15">
      <c r="L1924" s="58"/>
      <c r="M1924" s="58"/>
      <c r="N1924" s="58"/>
      <c r="O1924" s="58"/>
    </row>
    <row r="1925" spans="12:15">
      <c r="L1925" s="58"/>
      <c r="M1925" s="58"/>
      <c r="N1925" s="58"/>
      <c r="O1925" s="58"/>
    </row>
    <row r="1926" spans="12:15">
      <c r="L1926" s="58"/>
      <c r="M1926" s="58"/>
      <c r="N1926" s="58"/>
      <c r="O1926" s="58"/>
    </row>
    <row r="1927" spans="12:15">
      <c r="L1927" s="58"/>
      <c r="M1927" s="58"/>
      <c r="N1927" s="58"/>
      <c r="O1927" s="58"/>
    </row>
    <row r="1928" spans="12:15">
      <c r="L1928" s="58"/>
      <c r="M1928" s="58"/>
      <c r="N1928" s="58"/>
      <c r="O1928" s="58"/>
    </row>
    <row r="1929" spans="12:15">
      <c r="L1929" s="58"/>
      <c r="M1929" s="58"/>
      <c r="N1929" s="58"/>
      <c r="O1929" s="58"/>
    </row>
    <row r="1930" spans="12:15">
      <c r="L1930" s="58"/>
      <c r="M1930" s="58"/>
      <c r="N1930" s="58"/>
      <c r="O1930" s="58"/>
    </row>
    <row r="1931" spans="12:15">
      <c r="L1931" s="58"/>
      <c r="M1931" s="58"/>
      <c r="N1931" s="58"/>
      <c r="O1931" s="58"/>
    </row>
    <row r="1932" spans="12:15">
      <c r="L1932" s="58"/>
      <c r="M1932" s="58"/>
      <c r="N1932" s="58"/>
      <c r="O1932" s="58"/>
    </row>
    <row r="1933" spans="12:15">
      <c r="L1933" s="58"/>
      <c r="M1933" s="58"/>
      <c r="N1933" s="58"/>
      <c r="O1933" s="58"/>
    </row>
    <row r="1934" spans="12:15">
      <c r="L1934" s="58"/>
      <c r="M1934" s="58"/>
      <c r="N1934" s="58"/>
      <c r="O1934" s="58"/>
    </row>
    <row r="1935" spans="12:15">
      <c r="L1935" s="58"/>
      <c r="M1935" s="58"/>
      <c r="N1935" s="58"/>
      <c r="O1935" s="58"/>
    </row>
    <row r="1936" spans="12:15">
      <c r="L1936" s="58"/>
      <c r="M1936" s="58"/>
      <c r="N1936" s="58"/>
      <c r="O1936" s="58"/>
    </row>
    <row r="1937" spans="12:15">
      <c r="L1937" s="58"/>
      <c r="M1937" s="58"/>
      <c r="N1937" s="58"/>
      <c r="O1937" s="58"/>
    </row>
    <row r="1938" spans="12:15">
      <c r="L1938" s="58"/>
      <c r="M1938" s="58"/>
      <c r="N1938" s="58"/>
      <c r="O1938" s="58"/>
    </row>
    <row r="1939" spans="12:15">
      <c r="L1939" s="58"/>
      <c r="M1939" s="58"/>
      <c r="N1939" s="58"/>
      <c r="O1939" s="58"/>
    </row>
    <row r="1940" spans="12:15">
      <c r="L1940" s="58"/>
      <c r="M1940" s="58"/>
      <c r="N1940" s="58"/>
      <c r="O1940" s="58"/>
    </row>
    <row r="1941" spans="12:15">
      <c r="L1941" s="58"/>
      <c r="M1941" s="58"/>
      <c r="N1941" s="58"/>
      <c r="O1941" s="58"/>
    </row>
    <row r="1942" spans="12:15">
      <c r="L1942" s="58"/>
      <c r="M1942" s="58"/>
      <c r="N1942" s="58"/>
      <c r="O1942" s="58"/>
    </row>
    <row r="1943" spans="12:15">
      <c r="L1943" s="58"/>
      <c r="M1943" s="58"/>
      <c r="N1943" s="58"/>
      <c r="O1943" s="58"/>
    </row>
    <row r="1944" spans="12:15">
      <c r="L1944" s="58"/>
      <c r="M1944" s="58"/>
      <c r="N1944" s="58"/>
      <c r="O1944" s="58"/>
    </row>
    <row r="1945" spans="12:15">
      <c r="L1945" s="58"/>
      <c r="M1945" s="58"/>
      <c r="N1945" s="58"/>
      <c r="O1945" s="58"/>
    </row>
    <row r="1946" spans="12:15">
      <c r="L1946" s="58"/>
      <c r="M1946" s="58"/>
      <c r="N1946" s="58"/>
      <c r="O1946" s="58"/>
    </row>
    <row r="1947" spans="12:15">
      <c r="L1947" s="58"/>
      <c r="M1947" s="58"/>
      <c r="N1947" s="58"/>
      <c r="O1947" s="58"/>
    </row>
    <row r="1948" spans="12:15">
      <c r="L1948" s="58"/>
      <c r="M1948" s="58"/>
      <c r="N1948" s="58"/>
      <c r="O1948" s="58"/>
    </row>
    <row r="1949" spans="12:15">
      <c r="L1949" s="58"/>
      <c r="M1949" s="58"/>
      <c r="N1949" s="58"/>
      <c r="O1949" s="58"/>
    </row>
    <row r="1950" spans="12:15">
      <c r="L1950" s="58"/>
      <c r="M1950" s="58"/>
      <c r="N1950" s="58"/>
      <c r="O1950" s="58"/>
    </row>
    <row r="1951" spans="12:15">
      <c r="L1951" s="58"/>
      <c r="M1951" s="58"/>
      <c r="N1951" s="58"/>
      <c r="O1951" s="58"/>
    </row>
    <row r="1952" spans="12:15">
      <c r="L1952" s="58"/>
      <c r="M1952" s="58"/>
      <c r="N1952" s="58"/>
      <c r="O1952" s="58"/>
    </row>
    <row r="1953" spans="12:15">
      <c r="L1953" s="58"/>
      <c r="M1953" s="58"/>
      <c r="N1953" s="58"/>
      <c r="O1953" s="58"/>
    </row>
    <row r="1954" spans="12:15">
      <c r="L1954" s="58"/>
      <c r="M1954" s="58"/>
      <c r="N1954" s="58"/>
      <c r="O1954" s="58"/>
    </row>
    <row r="1955" spans="12:15">
      <c r="L1955" s="58"/>
      <c r="M1955" s="58"/>
      <c r="N1955" s="58"/>
      <c r="O1955" s="58"/>
    </row>
    <row r="1956" spans="12:15">
      <c r="L1956" s="58"/>
      <c r="M1956" s="58"/>
      <c r="N1956" s="58"/>
      <c r="O1956" s="58"/>
    </row>
    <row r="1957" spans="12:15">
      <c r="L1957" s="58"/>
      <c r="M1957" s="58"/>
      <c r="N1957" s="58"/>
      <c r="O1957" s="58"/>
    </row>
    <row r="1958" spans="12:15">
      <c r="L1958" s="58"/>
      <c r="M1958" s="58"/>
      <c r="N1958" s="58"/>
      <c r="O1958" s="58"/>
    </row>
    <row r="1959" spans="12:15">
      <c r="L1959" s="58"/>
      <c r="M1959" s="58"/>
      <c r="N1959" s="58"/>
      <c r="O1959" s="58"/>
    </row>
    <row r="1960" spans="12:15">
      <c r="L1960" s="58"/>
      <c r="M1960" s="58"/>
      <c r="N1960" s="58"/>
      <c r="O1960" s="58"/>
    </row>
    <row r="1961" spans="12:15">
      <c r="L1961" s="58"/>
      <c r="M1961" s="58"/>
      <c r="N1961" s="58"/>
      <c r="O1961" s="58"/>
    </row>
    <row r="1962" spans="12:15">
      <c r="L1962" s="58"/>
      <c r="M1962" s="58"/>
      <c r="N1962" s="58"/>
      <c r="O1962" s="58"/>
    </row>
    <row r="1963" spans="12:15">
      <c r="L1963" s="58"/>
      <c r="M1963" s="58"/>
      <c r="N1963" s="58"/>
      <c r="O1963" s="58"/>
    </row>
    <row r="1964" spans="12:15">
      <c r="L1964" s="58"/>
      <c r="M1964" s="58"/>
      <c r="N1964" s="58"/>
      <c r="O1964" s="58"/>
    </row>
    <row r="1965" spans="12:15">
      <c r="L1965" s="58"/>
      <c r="M1965" s="58"/>
      <c r="N1965" s="58"/>
      <c r="O1965" s="58"/>
    </row>
    <row r="1966" spans="12:15">
      <c r="L1966" s="58"/>
      <c r="M1966" s="58"/>
      <c r="N1966" s="58"/>
      <c r="O1966" s="58"/>
    </row>
    <row r="1967" spans="12:15">
      <c r="L1967" s="58"/>
      <c r="M1967" s="58"/>
      <c r="N1967" s="58"/>
      <c r="O1967" s="58"/>
    </row>
    <row r="1968" spans="12:15">
      <c r="L1968" s="58"/>
      <c r="M1968" s="58"/>
      <c r="N1968" s="58"/>
      <c r="O1968" s="58"/>
    </row>
    <row r="1969" spans="12:15">
      <c r="L1969" s="58"/>
      <c r="M1969" s="58"/>
      <c r="N1969" s="58"/>
      <c r="O1969" s="58"/>
    </row>
    <row r="1970" spans="12:15">
      <c r="L1970" s="58"/>
      <c r="M1970" s="58"/>
      <c r="N1970" s="58"/>
      <c r="O1970" s="58"/>
    </row>
    <row r="1971" spans="12:15">
      <c r="L1971" s="58"/>
      <c r="M1971" s="58"/>
      <c r="N1971" s="58"/>
      <c r="O1971" s="58"/>
    </row>
    <row r="1972" spans="12:15">
      <c r="L1972" s="58"/>
      <c r="M1972" s="58"/>
      <c r="N1972" s="58"/>
      <c r="O1972" s="58"/>
    </row>
    <row r="1973" spans="12:15">
      <c r="L1973" s="58"/>
      <c r="M1973" s="58"/>
      <c r="N1973" s="58"/>
      <c r="O1973" s="58"/>
    </row>
    <row r="1974" spans="12:15">
      <c r="L1974" s="58"/>
      <c r="M1974" s="58"/>
      <c r="N1974" s="58"/>
      <c r="O1974" s="58"/>
    </row>
    <row r="1975" spans="12:15">
      <c r="L1975" s="58"/>
      <c r="M1975" s="58"/>
      <c r="N1975" s="58"/>
      <c r="O1975" s="58"/>
    </row>
    <row r="1976" spans="12:15">
      <c r="L1976" s="58"/>
      <c r="M1976" s="58"/>
      <c r="N1976" s="58"/>
      <c r="O1976" s="58"/>
    </row>
    <row r="1977" spans="12:15">
      <c r="L1977" s="58"/>
      <c r="M1977" s="58"/>
      <c r="N1977" s="58"/>
      <c r="O1977" s="58"/>
    </row>
    <row r="1978" spans="12:15">
      <c r="L1978" s="58"/>
      <c r="M1978" s="58"/>
      <c r="N1978" s="58"/>
      <c r="O1978" s="58"/>
    </row>
    <row r="1979" spans="12:15">
      <c r="L1979" s="58"/>
      <c r="M1979" s="58"/>
      <c r="N1979" s="58"/>
      <c r="O1979" s="58"/>
    </row>
    <row r="1980" spans="12:15">
      <c r="L1980" s="58"/>
      <c r="M1980" s="58"/>
      <c r="N1980" s="58"/>
      <c r="O1980" s="58"/>
    </row>
    <row r="1981" spans="12:15">
      <c r="L1981" s="58"/>
      <c r="M1981" s="58"/>
      <c r="N1981" s="58"/>
      <c r="O1981" s="58"/>
    </row>
    <row r="1982" spans="12:15">
      <c r="L1982" s="58"/>
      <c r="M1982" s="58"/>
      <c r="N1982" s="58"/>
      <c r="O1982" s="58"/>
    </row>
    <row r="1983" spans="12:15">
      <c r="L1983" s="58"/>
      <c r="M1983" s="58"/>
      <c r="N1983" s="58"/>
      <c r="O1983" s="58"/>
    </row>
    <row r="1984" spans="12:15">
      <c r="L1984" s="58"/>
      <c r="M1984" s="58"/>
      <c r="N1984" s="58"/>
      <c r="O1984" s="58"/>
    </row>
    <row r="1985" spans="12:15">
      <c r="L1985" s="58"/>
      <c r="M1985" s="58"/>
      <c r="N1985" s="58"/>
      <c r="O1985" s="58"/>
    </row>
    <row r="1986" spans="12:15">
      <c r="L1986" s="58"/>
      <c r="M1986" s="58"/>
      <c r="N1986" s="58"/>
      <c r="O1986" s="58"/>
    </row>
    <row r="1987" spans="12:15">
      <c r="L1987" s="58"/>
      <c r="M1987" s="58"/>
      <c r="N1987" s="58"/>
      <c r="O1987" s="58"/>
    </row>
    <row r="1988" spans="12:15">
      <c r="L1988" s="58"/>
      <c r="M1988" s="58"/>
      <c r="N1988" s="58"/>
      <c r="O1988" s="58"/>
    </row>
    <row r="1989" spans="12:15">
      <c r="L1989" s="58"/>
      <c r="M1989" s="58"/>
      <c r="N1989" s="58"/>
      <c r="O1989" s="58"/>
    </row>
    <row r="1990" spans="12:15">
      <c r="L1990" s="58"/>
      <c r="M1990" s="58"/>
      <c r="N1990" s="58"/>
      <c r="O1990" s="58"/>
    </row>
    <row r="1991" spans="12:15">
      <c r="L1991" s="58"/>
      <c r="M1991" s="58"/>
      <c r="N1991" s="58"/>
      <c r="O1991" s="58"/>
    </row>
    <row r="1992" spans="12:15">
      <c r="L1992" s="58"/>
      <c r="M1992" s="58"/>
      <c r="N1992" s="58"/>
      <c r="O1992" s="58"/>
    </row>
    <row r="1993" spans="12:15">
      <c r="L1993" s="58"/>
      <c r="M1993" s="58"/>
      <c r="N1993" s="58"/>
      <c r="O1993" s="58"/>
    </row>
    <row r="1994" spans="12:15">
      <c r="L1994" s="58"/>
      <c r="M1994" s="58"/>
      <c r="N1994" s="58"/>
      <c r="O1994" s="58"/>
    </row>
    <row r="1995" spans="12:15">
      <c r="L1995" s="58"/>
      <c r="M1995" s="58"/>
      <c r="N1995" s="58"/>
      <c r="O1995" s="58"/>
    </row>
    <row r="1996" spans="12:15">
      <c r="L1996" s="58"/>
      <c r="M1996" s="58"/>
      <c r="N1996" s="58"/>
      <c r="O1996" s="58"/>
    </row>
    <row r="1997" spans="12:15">
      <c r="L1997" s="58"/>
      <c r="M1997" s="58"/>
      <c r="N1997" s="58"/>
      <c r="O1997" s="58"/>
    </row>
    <row r="1998" spans="12:15">
      <c r="L1998" s="58"/>
      <c r="M1998" s="58"/>
      <c r="N1998" s="58"/>
      <c r="O1998" s="58"/>
    </row>
    <row r="1999" spans="12:15">
      <c r="L1999" s="58"/>
      <c r="M1999" s="58"/>
      <c r="N1999" s="58"/>
      <c r="O1999" s="58"/>
    </row>
    <row r="2000" spans="12:15">
      <c r="L2000" s="58"/>
      <c r="M2000" s="58"/>
      <c r="N2000" s="58"/>
      <c r="O2000" s="58"/>
    </row>
    <row r="2001" spans="12:15">
      <c r="L2001" s="58"/>
      <c r="M2001" s="58"/>
      <c r="N2001" s="58"/>
      <c r="O2001" s="58"/>
    </row>
    <row r="2002" spans="12:15">
      <c r="L2002" s="58"/>
      <c r="M2002" s="58"/>
      <c r="N2002" s="58"/>
      <c r="O2002" s="58"/>
    </row>
    <row r="2003" spans="12:15">
      <c r="L2003" s="58"/>
      <c r="M2003" s="58"/>
      <c r="N2003" s="58"/>
      <c r="O2003" s="58"/>
    </row>
    <row r="2004" spans="12:15">
      <c r="L2004" s="58"/>
      <c r="M2004" s="58"/>
      <c r="N2004" s="58"/>
      <c r="O2004" s="58"/>
    </row>
    <row r="2005" spans="12:15">
      <c r="L2005" s="58"/>
      <c r="M2005" s="58"/>
      <c r="N2005" s="58"/>
      <c r="O2005" s="58"/>
    </row>
    <row r="2006" spans="12:15">
      <c r="L2006" s="58"/>
      <c r="M2006" s="58"/>
      <c r="N2006" s="58"/>
      <c r="O2006" s="58"/>
    </row>
    <row r="2007" spans="12:15">
      <c r="L2007" s="58"/>
      <c r="M2007" s="58"/>
      <c r="N2007" s="58"/>
      <c r="O2007" s="58"/>
    </row>
    <row r="2008" spans="12:15">
      <c r="L2008" s="58"/>
      <c r="M2008" s="58"/>
      <c r="N2008" s="58"/>
      <c r="O2008" s="58"/>
    </row>
    <row r="2009" spans="12:15">
      <c r="L2009" s="58"/>
      <c r="M2009" s="58"/>
      <c r="N2009" s="58"/>
      <c r="O2009" s="58"/>
    </row>
    <row r="2010" spans="12:15">
      <c r="L2010" s="58"/>
      <c r="M2010" s="58"/>
      <c r="N2010" s="58"/>
      <c r="O2010" s="58"/>
    </row>
    <row r="2011" spans="12:15">
      <c r="L2011" s="58"/>
      <c r="M2011" s="58"/>
      <c r="N2011" s="58"/>
      <c r="O2011" s="58"/>
    </row>
    <row r="2012" spans="12:15">
      <c r="L2012" s="58"/>
      <c r="M2012" s="58"/>
      <c r="N2012" s="58"/>
      <c r="O2012" s="58"/>
    </row>
    <row r="2013" spans="12:15">
      <c r="L2013" s="58"/>
      <c r="M2013" s="58"/>
      <c r="N2013" s="58"/>
      <c r="O2013" s="58"/>
    </row>
    <row r="2014" spans="12:15">
      <c r="L2014" s="58"/>
      <c r="M2014" s="58"/>
      <c r="N2014" s="58"/>
      <c r="O2014" s="58"/>
    </row>
    <row r="2015" spans="12:15">
      <c r="L2015" s="58"/>
      <c r="M2015" s="58"/>
      <c r="N2015" s="58"/>
      <c r="O2015" s="58"/>
    </row>
    <row r="2016" spans="12:15">
      <c r="L2016" s="58"/>
      <c r="M2016" s="58"/>
      <c r="N2016" s="58"/>
      <c r="O2016" s="58"/>
    </row>
    <row r="2017" spans="12:15">
      <c r="L2017" s="58"/>
      <c r="M2017" s="58"/>
      <c r="N2017" s="58"/>
      <c r="O2017" s="58"/>
    </row>
    <row r="2018" spans="12:15">
      <c r="L2018" s="58"/>
      <c r="M2018" s="58"/>
      <c r="N2018" s="58"/>
      <c r="O2018" s="58"/>
    </row>
    <row r="2019" spans="12:15">
      <c r="L2019" s="58"/>
      <c r="M2019" s="58"/>
      <c r="N2019" s="58"/>
      <c r="O2019" s="58"/>
    </row>
    <row r="2020" spans="12:15">
      <c r="L2020" s="58"/>
      <c r="M2020" s="58"/>
      <c r="N2020" s="58"/>
      <c r="O2020" s="58"/>
    </row>
    <row r="2021" spans="12:15">
      <c r="L2021" s="58"/>
      <c r="M2021" s="58"/>
      <c r="N2021" s="58"/>
      <c r="O2021" s="58"/>
    </row>
    <row r="2022" spans="12:15">
      <c r="L2022" s="58"/>
      <c r="M2022" s="58"/>
      <c r="N2022" s="58"/>
      <c r="O2022" s="58"/>
    </row>
    <row r="2023" spans="12:15">
      <c r="L2023" s="58"/>
      <c r="M2023" s="58"/>
      <c r="N2023" s="58"/>
      <c r="O2023" s="58"/>
    </row>
    <row r="2024" spans="12:15">
      <c r="L2024" s="58"/>
      <c r="M2024" s="58"/>
      <c r="N2024" s="58"/>
      <c r="O2024" s="58"/>
    </row>
    <row r="2025" spans="12:15">
      <c r="L2025" s="58"/>
      <c r="M2025" s="58"/>
      <c r="N2025" s="58"/>
      <c r="O2025" s="58"/>
    </row>
    <row r="2026" spans="12:15">
      <c r="L2026" s="58"/>
      <c r="M2026" s="58"/>
      <c r="N2026" s="58"/>
      <c r="O2026" s="58"/>
    </row>
    <row r="2027" spans="12:15">
      <c r="L2027" s="58"/>
      <c r="M2027" s="58"/>
      <c r="N2027" s="58"/>
      <c r="O2027" s="58"/>
    </row>
    <row r="2028" spans="12:15">
      <c r="L2028" s="58"/>
      <c r="M2028" s="58"/>
      <c r="N2028" s="58"/>
      <c r="O2028" s="58"/>
    </row>
    <row r="2029" spans="12:15">
      <c r="L2029" s="58"/>
      <c r="M2029" s="58"/>
      <c r="N2029" s="58"/>
      <c r="O2029" s="58"/>
    </row>
    <row r="2030" spans="12:15">
      <c r="L2030" s="58"/>
      <c r="M2030" s="58"/>
      <c r="N2030" s="58"/>
      <c r="O2030" s="58"/>
    </row>
    <row r="2031" spans="12:15">
      <c r="L2031" s="58"/>
      <c r="M2031" s="58"/>
      <c r="N2031" s="58"/>
      <c r="O2031" s="58"/>
    </row>
    <row r="2032" spans="12:15">
      <c r="L2032" s="58"/>
      <c r="M2032" s="58"/>
      <c r="N2032" s="58"/>
      <c r="O2032" s="58"/>
    </row>
    <row r="2033" spans="12:15">
      <c r="L2033" s="58"/>
      <c r="M2033" s="58"/>
      <c r="N2033" s="58"/>
      <c r="O2033" s="58"/>
    </row>
    <row r="2034" spans="12:15">
      <c r="L2034" s="58"/>
      <c r="M2034" s="58"/>
      <c r="N2034" s="58"/>
      <c r="O2034" s="58"/>
    </row>
    <row r="2035" spans="12:15">
      <c r="L2035" s="58"/>
      <c r="M2035" s="58"/>
      <c r="N2035" s="58"/>
      <c r="O2035" s="58"/>
    </row>
    <row r="2036" spans="12:15">
      <c r="L2036" s="58"/>
      <c r="M2036" s="58"/>
      <c r="N2036" s="58"/>
      <c r="O2036" s="58"/>
    </row>
    <row r="2037" spans="12:15">
      <c r="L2037" s="58"/>
      <c r="M2037" s="58"/>
      <c r="N2037" s="58"/>
      <c r="O2037" s="58"/>
    </row>
    <row r="2038" spans="12:15">
      <c r="L2038" s="58"/>
      <c r="M2038" s="58"/>
      <c r="N2038" s="58"/>
      <c r="O2038" s="58"/>
    </row>
    <row r="2039" spans="12:15">
      <c r="L2039" s="58"/>
      <c r="M2039" s="58"/>
      <c r="N2039" s="58"/>
      <c r="O2039" s="58"/>
    </row>
    <row r="2040" spans="12:15">
      <c r="L2040" s="58"/>
      <c r="M2040" s="58"/>
      <c r="N2040" s="58"/>
      <c r="O2040" s="58"/>
    </row>
    <row r="2041" spans="12:15">
      <c r="L2041" s="58"/>
      <c r="M2041" s="58"/>
      <c r="N2041" s="58"/>
      <c r="O2041" s="58"/>
    </row>
    <row r="2042" spans="12:15">
      <c r="L2042" s="58"/>
      <c r="M2042" s="58"/>
      <c r="N2042" s="58"/>
      <c r="O2042" s="58"/>
    </row>
    <row r="2043" spans="12:15">
      <c r="L2043" s="58"/>
      <c r="M2043" s="58"/>
      <c r="N2043" s="58"/>
      <c r="O2043" s="58"/>
    </row>
    <row r="2044" spans="12:15">
      <c r="L2044" s="58"/>
      <c r="M2044" s="58"/>
      <c r="N2044" s="58"/>
      <c r="O2044" s="58"/>
    </row>
    <row r="2045" spans="12:15">
      <c r="L2045" s="58"/>
      <c r="M2045" s="58"/>
      <c r="N2045" s="58"/>
      <c r="O2045" s="58"/>
    </row>
    <row r="2046" spans="12:15">
      <c r="L2046" s="58"/>
      <c r="M2046" s="58"/>
      <c r="N2046" s="58"/>
      <c r="O2046" s="58"/>
    </row>
    <row r="2047" spans="12:15">
      <c r="L2047" s="58"/>
      <c r="M2047" s="58"/>
      <c r="N2047" s="58"/>
      <c r="O2047" s="58"/>
    </row>
    <row r="2048" spans="12:15">
      <c r="L2048" s="58"/>
      <c r="M2048" s="58"/>
      <c r="N2048" s="58"/>
      <c r="O2048" s="58"/>
    </row>
    <row r="2049" spans="12:15">
      <c r="L2049" s="58"/>
      <c r="M2049" s="58"/>
      <c r="N2049" s="58"/>
      <c r="O2049" s="58"/>
    </row>
    <row r="2050" spans="12:15">
      <c r="L2050" s="58"/>
      <c r="M2050" s="58"/>
      <c r="N2050" s="58"/>
      <c r="O2050" s="58"/>
    </row>
    <row r="2051" spans="12:15">
      <c r="L2051" s="58"/>
      <c r="M2051" s="58"/>
      <c r="N2051" s="58"/>
      <c r="O2051" s="58"/>
    </row>
    <row r="2052" spans="12:15">
      <c r="L2052" s="58"/>
      <c r="M2052" s="58"/>
      <c r="N2052" s="58"/>
      <c r="O2052" s="58"/>
    </row>
    <row r="2053" spans="12:15">
      <c r="L2053" s="58"/>
      <c r="M2053" s="58"/>
      <c r="N2053" s="58"/>
      <c r="O2053" s="58"/>
    </row>
    <row r="2054" spans="12:15">
      <c r="L2054" s="58"/>
      <c r="M2054" s="58"/>
      <c r="N2054" s="58"/>
      <c r="O2054" s="58"/>
    </row>
    <row r="2055" spans="12:15">
      <c r="L2055" s="58"/>
      <c r="M2055" s="58"/>
      <c r="N2055" s="58"/>
      <c r="O2055" s="58"/>
    </row>
    <row r="2056" spans="12:15">
      <c r="L2056" s="58"/>
      <c r="M2056" s="58"/>
      <c r="N2056" s="58"/>
      <c r="O2056" s="58"/>
    </row>
    <row r="2057" spans="12:15">
      <c r="L2057" s="58"/>
      <c r="M2057" s="58"/>
      <c r="N2057" s="58"/>
      <c r="O2057" s="58"/>
    </row>
    <row r="2058" spans="12:15">
      <c r="L2058" s="58"/>
      <c r="M2058" s="58"/>
      <c r="N2058" s="58"/>
      <c r="O2058" s="58"/>
    </row>
    <row r="2059" spans="12:15">
      <c r="L2059" s="58"/>
      <c r="M2059" s="58"/>
      <c r="N2059" s="58"/>
      <c r="O2059" s="58"/>
    </row>
    <row r="2060" spans="12:15">
      <c r="L2060" s="58"/>
      <c r="M2060" s="58"/>
      <c r="N2060" s="58"/>
      <c r="O2060" s="58"/>
    </row>
    <row r="2061" spans="12:15">
      <c r="L2061" s="58"/>
      <c r="M2061" s="58"/>
      <c r="N2061" s="58"/>
      <c r="O2061" s="58"/>
    </row>
    <row r="2062" spans="12:15">
      <c r="L2062" s="58"/>
      <c r="M2062" s="58"/>
      <c r="N2062" s="58"/>
      <c r="O2062" s="58"/>
    </row>
    <row r="2063" spans="12:15">
      <c r="L2063" s="58"/>
      <c r="M2063" s="58"/>
      <c r="N2063" s="58"/>
      <c r="O2063" s="58"/>
    </row>
    <row r="2064" spans="12:15">
      <c r="L2064" s="58"/>
      <c r="M2064" s="58"/>
      <c r="N2064" s="58"/>
      <c r="O2064" s="58"/>
    </row>
    <row r="2065" spans="12:15">
      <c r="L2065" s="58"/>
      <c r="M2065" s="58"/>
      <c r="N2065" s="58"/>
      <c r="O2065" s="58"/>
    </row>
    <row r="2066" spans="12:15">
      <c r="L2066" s="58"/>
      <c r="M2066" s="58"/>
      <c r="N2066" s="58"/>
      <c r="O2066" s="58"/>
    </row>
    <row r="2067" spans="12:15">
      <c r="L2067" s="58"/>
      <c r="M2067" s="58"/>
      <c r="N2067" s="58"/>
      <c r="O2067" s="58"/>
    </row>
    <row r="2068" spans="12:15">
      <c r="L2068" s="58"/>
      <c r="M2068" s="58"/>
      <c r="N2068" s="58"/>
      <c r="O2068" s="58"/>
    </row>
    <row r="2069" spans="12:15">
      <c r="L2069" s="58"/>
      <c r="M2069" s="58"/>
      <c r="N2069" s="58"/>
      <c r="O2069" s="58"/>
    </row>
    <row r="2070" spans="12:15">
      <c r="L2070" s="58"/>
      <c r="M2070" s="58"/>
      <c r="N2070" s="58"/>
      <c r="O2070" s="58"/>
    </row>
    <row r="2071" spans="12:15">
      <c r="L2071" s="58"/>
      <c r="M2071" s="58"/>
      <c r="N2071" s="58"/>
      <c r="O2071" s="58"/>
    </row>
    <row r="2072" spans="12:15">
      <c r="L2072" s="58"/>
      <c r="M2072" s="58"/>
      <c r="N2072" s="58"/>
      <c r="O2072" s="58"/>
    </row>
    <row r="2073" spans="12:15">
      <c r="L2073" s="58"/>
      <c r="M2073" s="58"/>
      <c r="N2073" s="58"/>
      <c r="O2073" s="58"/>
    </row>
    <row r="2074" spans="12:15">
      <c r="L2074" s="58"/>
      <c r="M2074" s="58"/>
      <c r="N2074" s="58"/>
      <c r="O2074" s="58"/>
    </row>
    <row r="2075" spans="12:15">
      <c r="L2075" s="58"/>
      <c r="M2075" s="58"/>
      <c r="N2075" s="58"/>
      <c r="O2075" s="58"/>
    </row>
    <row r="2076" spans="12:15">
      <c r="L2076" s="58"/>
      <c r="M2076" s="58"/>
      <c r="N2076" s="58"/>
      <c r="O2076" s="58"/>
    </row>
    <row r="2077" spans="12:15">
      <c r="L2077" s="58"/>
      <c r="M2077" s="58"/>
      <c r="N2077" s="58"/>
      <c r="O2077" s="58"/>
    </row>
    <row r="2078" spans="12:15">
      <c r="L2078" s="58"/>
      <c r="M2078" s="58"/>
      <c r="N2078" s="58"/>
      <c r="O2078" s="58"/>
    </row>
    <row r="2079" spans="12:15">
      <c r="L2079" s="58"/>
      <c r="M2079" s="58"/>
      <c r="N2079" s="58"/>
      <c r="O2079" s="58"/>
    </row>
    <row r="2080" spans="12:15">
      <c r="L2080" s="58"/>
      <c r="M2080" s="58"/>
      <c r="N2080" s="58"/>
      <c r="O2080" s="58"/>
    </row>
    <row r="2081" spans="12:15">
      <c r="L2081" s="58"/>
      <c r="M2081" s="58"/>
      <c r="N2081" s="58"/>
      <c r="O2081" s="58"/>
    </row>
    <row r="2082" spans="12:15">
      <c r="L2082" s="58"/>
      <c r="M2082" s="58"/>
      <c r="N2082" s="58"/>
      <c r="O2082" s="58"/>
    </row>
    <row r="2083" spans="12:15">
      <c r="L2083" s="58"/>
      <c r="M2083" s="58"/>
      <c r="N2083" s="58"/>
      <c r="O2083" s="58"/>
    </row>
    <row r="2084" spans="12:15">
      <c r="L2084" s="58"/>
      <c r="M2084" s="58"/>
      <c r="N2084" s="58"/>
      <c r="O2084" s="58"/>
    </row>
    <row r="2085" spans="12:15">
      <c r="L2085" s="58"/>
      <c r="M2085" s="58"/>
      <c r="N2085" s="58"/>
      <c r="O2085" s="58"/>
    </row>
    <row r="2086" spans="12:15">
      <c r="L2086" s="58"/>
      <c r="M2086" s="58"/>
      <c r="N2086" s="58"/>
      <c r="O2086" s="58"/>
    </row>
    <row r="2087" spans="12:15">
      <c r="L2087" s="58"/>
      <c r="M2087" s="58"/>
      <c r="N2087" s="58"/>
      <c r="O2087" s="58"/>
    </row>
    <row r="2088" spans="12:15">
      <c r="L2088" s="58"/>
      <c r="M2088" s="58"/>
      <c r="N2088" s="58"/>
      <c r="O2088" s="58"/>
    </row>
    <row r="2089" spans="12:15">
      <c r="L2089" s="58"/>
      <c r="M2089" s="58"/>
      <c r="N2089" s="58"/>
      <c r="O2089" s="58"/>
    </row>
    <row r="2090" spans="12:15">
      <c r="L2090" s="58"/>
      <c r="M2090" s="58"/>
      <c r="N2090" s="58"/>
      <c r="O2090" s="58"/>
    </row>
    <row r="2091" spans="12:15">
      <c r="L2091" s="58"/>
      <c r="M2091" s="58"/>
      <c r="N2091" s="58"/>
      <c r="O2091" s="58"/>
    </row>
    <row r="2092" spans="12:15">
      <c r="L2092" s="58"/>
      <c r="M2092" s="58"/>
      <c r="N2092" s="58"/>
      <c r="O2092" s="58"/>
    </row>
    <row r="2093" spans="12:15">
      <c r="L2093" s="58"/>
      <c r="M2093" s="58"/>
      <c r="N2093" s="58"/>
      <c r="O2093" s="58"/>
    </row>
    <row r="2094" spans="12:15">
      <c r="L2094" s="58"/>
      <c r="M2094" s="58"/>
      <c r="N2094" s="58"/>
      <c r="O2094" s="58"/>
    </row>
    <row r="2095" spans="12:15">
      <c r="L2095" s="58"/>
      <c r="M2095" s="58"/>
      <c r="N2095" s="58"/>
      <c r="O2095" s="58"/>
    </row>
    <row r="2096" spans="12:15">
      <c r="L2096" s="58"/>
      <c r="M2096" s="58"/>
      <c r="N2096" s="58"/>
      <c r="O2096" s="58"/>
    </row>
    <row r="2097" spans="12:15">
      <c r="L2097" s="58"/>
      <c r="M2097" s="58"/>
      <c r="N2097" s="58"/>
      <c r="O2097" s="58"/>
    </row>
    <row r="2098" spans="12:15">
      <c r="L2098" s="58"/>
      <c r="M2098" s="58"/>
      <c r="N2098" s="58"/>
      <c r="O2098" s="58"/>
    </row>
    <row r="2099" spans="12:15">
      <c r="L2099" s="58"/>
      <c r="M2099" s="58"/>
      <c r="N2099" s="58"/>
      <c r="O2099" s="58"/>
    </row>
    <row r="2100" spans="12:15">
      <c r="L2100" s="58"/>
      <c r="M2100" s="58"/>
      <c r="N2100" s="58"/>
      <c r="O2100" s="58"/>
    </row>
    <row r="2101" spans="12:15">
      <c r="L2101" s="58"/>
      <c r="M2101" s="58"/>
      <c r="N2101" s="58"/>
      <c r="O2101" s="58"/>
    </row>
    <row r="2102" spans="12:15">
      <c r="L2102" s="58"/>
      <c r="M2102" s="58"/>
      <c r="N2102" s="58"/>
      <c r="O2102" s="58"/>
    </row>
    <row r="2103" spans="12:15">
      <c r="L2103" s="58"/>
      <c r="M2103" s="58"/>
      <c r="N2103" s="58"/>
      <c r="O2103" s="58"/>
    </row>
    <row r="2104" spans="12:15">
      <c r="L2104" s="58"/>
      <c r="M2104" s="58"/>
      <c r="N2104" s="58"/>
      <c r="O2104" s="58"/>
    </row>
    <row r="2105" spans="12:15">
      <c r="L2105" s="58"/>
      <c r="M2105" s="58"/>
      <c r="N2105" s="58"/>
      <c r="O2105" s="58"/>
    </row>
    <row r="2106" spans="12:15">
      <c r="L2106" s="58"/>
      <c r="M2106" s="58"/>
      <c r="N2106" s="58"/>
      <c r="O2106" s="58"/>
    </row>
    <row r="2107" spans="12:15">
      <c r="L2107" s="58"/>
      <c r="M2107" s="58"/>
      <c r="N2107" s="58"/>
      <c r="O2107" s="58"/>
    </row>
    <row r="2108" spans="12:15">
      <c r="L2108" s="58"/>
      <c r="M2108" s="58"/>
      <c r="N2108" s="58"/>
      <c r="O2108" s="58"/>
    </row>
    <row r="2109" spans="12:15">
      <c r="L2109" s="58"/>
      <c r="M2109" s="58"/>
      <c r="N2109" s="58"/>
      <c r="O2109" s="58"/>
    </row>
    <row r="2110" spans="12:15">
      <c r="L2110" s="58"/>
      <c r="M2110" s="58"/>
      <c r="N2110" s="58"/>
      <c r="O2110" s="58"/>
    </row>
    <row r="2111" spans="12:15">
      <c r="L2111" s="58"/>
      <c r="M2111" s="58"/>
      <c r="N2111" s="58"/>
      <c r="O2111" s="58"/>
    </row>
    <row r="2112" spans="12:15">
      <c r="L2112" s="58"/>
      <c r="M2112" s="58"/>
      <c r="N2112" s="58"/>
      <c r="O2112" s="58"/>
    </row>
    <row r="2113" spans="12:15">
      <c r="L2113" s="58"/>
      <c r="M2113" s="58"/>
      <c r="N2113" s="58"/>
      <c r="O2113" s="58"/>
    </row>
    <row r="2114" spans="12:15">
      <c r="L2114" s="58"/>
      <c r="M2114" s="58"/>
      <c r="N2114" s="58"/>
      <c r="O2114" s="58"/>
    </row>
    <row r="2115" spans="12:15">
      <c r="L2115" s="58"/>
      <c r="M2115" s="58"/>
      <c r="N2115" s="58"/>
      <c r="O2115" s="58"/>
    </row>
    <row r="2116" spans="12:15">
      <c r="L2116" s="58"/>
      <c r="M2116" s="58"/>
      <c r="N2116" s="58"/>
      <c r="O2116" s="58"/>
    </row>
    <row r="2117" spans="12:15">
      <c r="L2117" s="58"/>
      <c r="M2117" s="58"/>
      <c r="N2117" s="58"/>
      <c r="O2117" s="58"/>
    </row>
    <row r="2118" spans="12:15">
      <c r="L2118" s="58"/>
      <c r="M2118" s="58"/>
      <c r="N2118" s="58"/>
      <c r="O2118" s="58"/>
    </row>
    <row r="2119" spans="12:15">
      <c r="L2119" s="58"/>
      <c r="M2119" s="58"/>
      <c r="N2119" s="58"/>
      <c r="O2119" s="58"/>
    </row>
    <row r="2120" spans="12:15">
      <c r="L2120" s="58"/>
      <c r="M2120" s="58"/>
      <c r="N2120" s="58"/>
      <c r="O2120" s="58"/>
    </row>
    <row r="2121" spans="12:15">
      <c r="L2121" s="58"/>
      <c r="M2121" s="58"/>
      <c r="N2121" s="58"/>
      <c r="O2121" s="58"/>
    </row>
    <row r="2122" spans="12:15">
      <c r="L2122" s="58"/>
      <c r="M2122" s="58"/>
      <c r="N2122" s="58"/>
      <c r="O2122" s="58"/>
    </row>
    <row r="2123" spans="12:15">
      <c r="L2123" s="58"/>
      <c r="M2123" s="58"/>
      <c r="N2123" s="58"/>
      <c r="O2123" s="58"/>
    </row>
    <row r="2124" spans="12:15">
      <c r="L2124" s="58"/>
      <c r="M2124" s="58"/>
      <c r="N2124" s="58"/>
      <c r="O2124" s="58"/>
    </row>
    <row r="2125" spans="12:15">
      <c r="L2125" s="58"/>
      <c r="M2125" s="58"/>
      <c r="N2125" s="58"/>
      <c r="O2125" s="58"/>
    </row>
    <row r="2126" spans="12:15">
      <c r="L2126" s="58"/>
      <c r="M2126" s="58"/>
      <c r="N2126" s="58"/>
      <c r="O2126" s="58"/>
    </row>
    <row r="2127" spans="12:15">
      <c r="L2127" s="58"/>
      <c r="M2127" s="58"/>
      <c r="N2127" s="58"/>
      <c r="O2127" s="58"/>
    </row>
    <row r="2128" spans="12:15">
      <c r="L2128" s="58"/>
      <c r="M2128" s="58"/>
      <c r="N2128" s="58"/>
      <c r="O2128" s="58"/>
    </row>
    <row r="2129" spans="12:15">
      <c r="L2129" s="58"/>
      <c r="M2129" s="58"/>
      <c r="N2129" s="58"/>
      <c r="O2129" s="58"/>
    </row>
    <row r="2130" spans="12:15">
      <c r="L2130" s="58"/>
      <c r="M2130" s="58"/>
      <c r="N2130" s="58"/>
      <c r="O2130" s="58"/>
    </row>
    <row r="2131" spans="12:15">
      <c r="L2131" s="58"/>
      <c r="M2131" s="58"/>
      <c r="N2131" s="58"/>
      <c r="O2131" s="58"/>
    </row>
    <row r="2132" spans="12:15">
      <c r="L2132" s="58"/>
      <c r="M2132" s="58"/>
      <c r="N2132" s="58"/>
      <c r="O2132" s="58"/>
    </row>
    <row r="2133" spans="12:15">
      <c r="L2133" s="58"/>
      <c r="M2133" s="58"/>
      <c r="N2133" s="58"/>
      <c r="O2133" s="58"/>
    </row>
    <row r="2134" spans="12:15">
      <c r="L2134" s="58"/>
      <c r="M2134" s="58"/>
      <c r="N2134" s="58"/>
      <c r="O2134" s="58"/>
    </row>
    <row r="2135" spans="12:15">
      <c r="L2135" s="58"/>
      <c r="M2135" s="58"/>
      <c r="N2135" s="58"/>
      <c r="O2135" s="58"/>
    </row>
    <row r="2136" spans="12:15">
      <c r="L2136" s="58"/>
      <c r="M2136" s="58"/>
      <c r="N2136" s="58"/>
      <c r="O2136" s="58"/>
    </row>
    <row r="2137" spans="12:15">
      <c r="L2137" s="58"/>
      <c r="M2137" s="58"/>
      <c r="N2137" s="58"/>
      <c r="O2137" s="58"/>
    </row>
    <row r="2138" spans="12:15">
      <c r="L2138" s="58"/>
      <c r="M2138" s="58"/>
      <c r="N2138" s="58"/>
      <c r="O2138" s="58"/>
    </row>
    <row r="2139" spans="12:15">
      <c r="L2139" s="58"/>
      <c r="M2139" s="58"/>
      <c r="N2139" s="58"/>
      <c r="O2139" s="58"/>
    </row>
    <row r="2140" spans="12:15">
      <c r="L2140" s="58"/>
      <c r="M2140" s="58"/>
      <c r="N2140" s="58"/>
      <c r="O2140" s="58"/>
    </row>
    <row r="2141" spans="12:15">
      <c r="L2141" s="58"/>
      <c r="M2141" s="58"/>
      <c r="N2141" s="58"/>
      <c r="O2141" s="58"/>
    </row>
    <row r="2142" spans="12:15">
      <c r="L2142" s="58"/>
      <c r="M2142" s="58"/>
      <c r="N2142" s="58"/>
      <c r="O2142" s="58"/>
    </row>
    <row r="2143" spans="12:15">
      <c r="L2143" s="58"/>
      <c r="M2143" s="58"/>
      <c r="N2143" s="58"/>
      <c r="O2143" s="58"/>
    </row>
    <row r="2144" spans="12:15">
      <c r="L2144" s="58"/>
      <c r="M2144" s="58"/>
      <c r="N2144" s="58"/>
      <c r="O2144" s="58"/>
    </row>
    <row r="2145" spans="12:15">
      <c r="L2145" s="58"/>
      <c r="M2145" s="58"/>
      <c r="N2145" s="58"/>
      <c r="O2145" s="58"/>
    </row>
    <row r="2146" spans="12:15">
      <c r="L2146" s="58"/>
      <c r="M2146" s="58"/>
      <c r="N2146" s="58"/>
      <c r="O2146" s="58"/>
    </row>
    <row r="2147" spans="12:15">
      <c r="L2147" s="58"/>
      <c r="M2147" s="58"/>
      <c r="N2147" s="58"/>
      <c r="O2147" s="58"/>
    </row>
    <row r="2148" spans="12:15">
      <c r="L2148" s="58"/>
      <c r="M2148" s="58"/>
      <c r="N2148" s="58"/>
      <c r="O2148" s="58"/>
    </row>
    <row r="2149" spans="12:15">
      <c r="L2149" s="58"/>
      <c r="M2149" s="58"/>
      <c r="N2149" s="58"/>
      <c r="O2149" s="58"/>
    </row>
    <row r="2150" spans="12:15">
      <c r="L2150" s="58"/>
      <c r="M2150" s="58"/>
      <c r="N2150" s="58"/>
      <c r="O2150" s="58"/>
    </row>
    <row r="2151" spans="12:15">
      <c r="L2151" s="58"/>
      <c r="M2151" s="58"/>
      <c r="N2151" s="58"/>
      <c r="O2151" s="58"/>
    </row>
    <row r="2152" spans="12:15">
      <c r="L2152" s="58"/>
      <c r="M2152" s="58"/>
      <c r="N2152" s="58"/>
      <c r="O2152" s="58"/>
    </row>
    <row r="2153" spans="12:15">
      <c r="L2153" s="58"/>
      <c r="M2153" s="58"/>
      <c r="N2153" s="58"/>
      <c r="O2153" s="58"/>
    </row>
    <row r="2154" spans="12:15">
      <c r="L2154" s="58"/>
      <c r="M2154" s="58"/>
      <c r="N2154" s="58"/>
      <c r="O2154" s="58"/>
    </row>
    <row r="2155" spans="12:15">
      <c r="L2155" s="58"/>
      <c r="M2155" s="58"/>
      <c r="N2155" s="58"/>
      <c r="O2155" s="58"/>
    </row>
    <row r="2156" spans="12:15">
      <c r="L2156" s="58"/>
      <c r="M2156" s="58"/>
      <c r="N2156" s="58"/>
      <c r="O2156" s="58"/>
    </row>
    <row r="2157" spans="12:15">
      <c r="L2157" s="58"/>
      <c r="M2157" s="58"/>
      <c r="N2157" s="58"/>
      <c r="O2157" s="58"/>
    </row>
    <row r="2158" spans="12:15">
      <c r="L2158" s="58"/>
      <c r="M2158" s="58"/>
      <c r="N2158" s="58"/>
      <c r="O2158" s="58"/>
    </row>
    <row r="2159" spans="12:15">
      <c r="L2159" s="58"/>
      <c r="M2159" s="58"/>
      <c r="N2159" s="58"/>
      <c r="O2159" s="58"/>
    </row>
    <row r="2160" spans="12:15">
      <c r="L2160" s="58"/>
      <c r="M2160" s="58"/>
      <c r="N2160" s="58"/>
      <c r="O2160" s="58"/>
    </row>
    <row r="2161" spans="12:15">
      <c r="L2161" s="58"/>
      <c r="M2161" s="58"/>
      <c r="N2161" s="58"/>
      <c r="O2161" s="58"/>
    </row>
    <row r="2162" spans="12:15">
      <c r="L2162" s="58"/>
      <c r="M2162" s="58"/>
      <c r="N2162" s="58"/>
      <c r="O2162" s="58"/>
    </row>
    <row r="2163" spans="12:15">
      <c r="L2163" s="58"/>
      <c r="M2163" s="58"/>
      <c r="N2163" s="58"/>
      <c r="O2163" s="58"/>
    </row>
    <row r="2164" spans="12:15">
      <c r="L2164" s="58"/>
      <c r="M2164" s="58"/>
      <c r="N2164" s="58"/>
      <c r="O2164" s="58"/>
    </row>
    <row r="2165" spans="12:15">
      <c r="L2165" s="58"/>
      <c r="M2165" s="58"/>
      <c r="N2165" s="58"/>
      <c r="O2165" s="58"/>
    </row>
    <row r="2166" spans="12:15">
      <c r="L2166" s="58"/>
      <c r="M2166" s="58"/>
      <c r="N2166" s="58"/>
      <c r="O2166" s="58"/>
    </row>
    <row r="2167" spans="12:15">
      <c r="L2167" s="58"/>
      <c r="M2167" s="58"/>
      <c r="N2167" s="58"/>
      <c r="O2167" s="58"/>
    </row>
    <row r="2168" spans="12:15">
      <c r="L2168" s="58"/>
      <c r="M2168" s="58"/>
      <c r="N2168" s="58"/>
      <c r="O2168" s="58"/>
    </row>
    <row r="2169" spans="12:15">
      <c r="L2169" s="58"/>
      <c r="M2169" s="58"/>
      <c r="N2169" s="58"/>
      <c r="O2169" s="58"/>
    </row>
    <row r="2170" spans="12:15">
      <c r="L2170" s="58"/>
      <c r="M2170" s="58"/>
      <c r="N2170" s="58"/>
      <c r="O2170" s="58"/>
    </row>
    <row r="2171" spans="12:15">
      <c r="L2171" s="58"/>
      <c r="M2171" s="58"/>
      <c r="N2171" s="58"/>
      <c r="O2171" s="58"/>
    </row>
    <row r="2172" spans="12:15">
      <c r="L2172" s="58"/>
      <c r="M2172" s="58"/>
      <c r="N2172" s="58"/>
      <c r="O2172" s="58"/>
    </row>
    <row r="2173" spans="12:15">
      <c r="L2173" s="58"/>
      <c r="M2173" s="58"/>
      <c r="N2173" s="58"/>
      <c r="O2173" s="58"/>
    </row>
    <row r="2174" spans="12:15">
      <c r="L2174" s="58"/>
      <c r="M2174" s="58"/>
      <c r="N2174" s="58"/>
      <c r="O2174" s="58"/>
    </row>
    <row r="2175" spans="12:15">
      <c r="L2175" s="58"/>
      <c r="M2175" s="58"/>
      <c r="N2175" s="58"/>
      <c r="O2175" s="58"/>
    </row>
    <row r="2176" spans="12:15">
      <c r="L2176" s="58"/>
      <c r="M2176" s="58"/>
      <c r="N2176" s="58"/>
      <c r="O2176" s="58"/>
    </row>
    <row r="2177" spans="12:15">
      <c r="L2177" s="58"/>
      <c r="M2177" s="58"/>
      <c r="N2177" s="58"/>
      <c r="O2177" s="58"/>
    </row>
    <row r="2178" spans="12:15">
      <c r="L2178" s="58"/>
      <c r="M2178" s="58"/>
      <c r="N2178" s="58"/>
      <c r="O2178" s="58"/>
    </row>
    <row r="2179" spans="12:15">
      <c r="L2179" s="58"/>
      <c r="M2179" s="58"/>
      <c r="N2179" s="58"/>
      <c r="O2179" s="58"/>
    </row>
    <row r="2180" spans="12:15">
      <c r="L2180" s="58"/>
      <c r="M2180" s="58"/>
      <c r="N2180" s="58"/>
      <c r="O2180" s="58"/>
    </row>
    <row r="2181" spans="12:15">
      <c r="L2181" s="58"/>
      <c r="M2181" s="58"/>
      <c r="N2181" s="58"/>
      <c r="O2181" s="58"/>
    </row>
    <row r="2182" spans="12:15">
      <c r="L2182" s="58"/>
      <c r="M2182" s="58"/>
      <c r="N2182" s="58"/>
      <c r="O2182" s="58"/>
    </row>
    <row r="2183" spans="12:15">
      <c r="L2183" s="58"/>
      <c r="M2183" s="58"/>
      <c r="N2183" s="58"/>
      <c r="O2183" s="58"/>
    </row>
    <row r="2184" spans="12:15">
      <c r="L2184" s="58"/>
      <c r="M2184" s="58"/>
      <c r="N2184" s="58"/>
      <c r="O2184" s="58"/>
    </row>
    <row r="2185" spans="12:15">
      <c r="L2185" s="58"/>
      <c r="M2185" s="58"/>
      <c r="N2185" s="58"/>
      <c r="O2185" s="58"/>
    </row>
    <row r="2186" spans="12:15">
      <c r="L2186" s="58"/>
      <c r="M2186" s="58"/>
      <c r="N2186" s="58"/>
      <c r="O2186" s="58"/>
    </row>
    <row r="2187" spans="12:15">
      <c r="L2187" s="58"/>
      <c r="M2187" s="58"/>
      <c r="N2187" s="58"/>
      <c r="O2187" s="58"/>
    </row>
    <row r="2188" spans="12:15">
      <c r="L2188" s="58"/>
      <c r="M2188" s="58"/>
      <c r="N2188" s="58"/>
      <c r="O2188" s="58"/>
    </row>
    <row r="2189" spans="12:15">
      <c r="L2189" s="58"/>
      <c r="M2189" s="58"/>
      <c r="N2189" s="58"/>
      <c r="O2189" s="58"/>
    </row>
    <row r="2190" spans="12:15">
      <c r="L2190" s="58"/>
      <c r="M2190" s="58"/>
      <c r="N2190" s="58"/>
      <c r="O2190" s="58"/>
    </row>
    <row r="2191" spans="12:15">
      <c r="L2191" s="58"/>
      <c r="M2191" s="58"/>
      <c r="N2191" s="58"/>
      <c r="O2191" s="58"/>
    </row>
    <row r="2192" spans="12:15">
      <c r="L2192" s="58"/>
      <c r="M2192" s="58"/>
      <c r="N2192" s="58"/>
      <c r="O2192" s="58"/>
    </row>
    <row r="2193" spans="12:15">
      <c r="L2193" s="58"/>
      <c r="M2193" s="58"/>
      <c r="N2193" s="58"/>
      <c r="O2193" s="58"/>
    </row>
    <row r="2194" spans="12:15">
      <c r="L2194" s="58"/>
      <c r="M2194" s="58"/>
      <c r="N2194" s="58"/>
      <c r="O2194" s="58"/>
    </row>
    <row r="2195" spans="12:15">
      <c r="L2195" s="58"/>
      <c r="M2195" s="58"/>
      <c r="N2195" s="58"/>
      <c r="O2195" s="58"/>
    </row>
    <row r="2196" spans="12:15">
      <c r="L2196" s="58"/>
      <c r="M2196" s="58"/>
      <c r="N2196" s="58"/>
      <c r="O2196" s="58"/>
    </row>
    <row r="2197" spans="12:15">
      <c r="L2197" s="58"/>
      <c r="M2197" s="58"/>
      <c r="N2197" s="58"/>
      <c r="O2197" s="58"/>
    </row>
    <row r="2198" spans="12:15">
      <c r="L2198" s="58"/>
      <c r="M2198" s="58"/>
      <c r="N2198" s="58"/>
      <c r="O2198" s="58"/>
    </row>
    <row r="2199" spans="12:15">
      <c r="L2199" s="58"/>
      <c r="M2199" s="58"/>
      <c r="N2199" s="58"/>
      <c r="O2199" s="58"/>
    </row>
    <row r="2200" spans="12:15">
      <c r="L2200" s="58"/>
      <c r="M2200" s="58"/>
      <c r="N2200" s="58"/>
      <c r="O2200" s="58"/>
    </row>
    <row r="2201" spans="12:15">
      <c r="L2201" s="58"/>
      <c r="M2201" s="58"/>
      <c r="N2201" s="58"/>
      <c r="O2201" s="58"/>
    </row>
    <row r="2202" spans="12:15">
      <c r="L2202" s="58"/>
      <c r="M2202" s="58"/>
      <c r="N2202" s="58"/>
      <c r="O2202" s="58"/>
    </row>
    <row r="2203" spans="12:15">
      <c r="L2203" s="58"/>
      <c r="M2203" s="58"/>
      <c r="N2203" s="58"/>
      <c r="O2203" s="58"/>
    </row>
    <row r="2204" spans="12:15">
      <c r="L2204" s="58"/>
      <c r="M2204" s="58"/>
      <c r="N2204" s="58"/>
      <c r="O2204" s="58"/>
    </row>
    <row r="2205" spans="12:15">
      <c r="L2205" s="58"/>
      <c r="M2205" s="58"/>
      <c r="N2205" s="58"/>
      <c r="O2205" s="58"/>
    </row>
    <row r="2206" spans="12:15">
      <c r="L2206" s="58"/>
      <c r="M2206" s="58"/>
      <c r="N2206" s="58"/>
      <c r="O2206" s="58"/>
    </row>
    <row r="2207" spans="12:15">
      <c r="L2207" s="58"/>
      <c r="M2207" s="58"/>
      <c r="N2207" s="58"/>
      <c r="O2207" s="58"/>
    </row>
    <row r="2208" spans="12:15">
      <c r="L2208" s="58"/>
      <c r="M2208" s="58"/>
      <c r="N2208" s="58"/>
      <c r="O2208" s="58"/>
    </row>
    <row r="2209" spans="12:15">
      <c r="L2209" s="58"/>
      <c r="M2209" s="58"/>
      <c r="N2209" s="58"/>
      <c r="O2209" s="58"/>
    </row>
    <row r="2210" spans="12:15">
      <c r="L2210" s="58"/>
      <c r="M2210" s="58"/>
      <c r="N2210" s="58"/>
      <c r="O2210" s="58"/>
    </row>
    <row r="2211" spans="12:15">
      <c r="L2211" s="58"/>
      <c r="M2211" s="58"/>
      <c r="N2211" s="58"/>
      <c r="O2211" s="58"/>
    </row>
    <row r="2212" spans="12:15">
      <c r="L2212" s="58"/>
      <c r="M2212" s="58"/>
      <c r="N2212" s="58"/>
      <c r="O2212" s="58"/>
    </row>
    <row r="2213" spans="12:15">
      <c r="L2213" s="58"/>
      <c r="M2213" s="58"/>
      <c r="N2213" s="58"/>
      <c r="O2213" s="58"/>
    </row>
    <row r="2214" spans="12:15">
      <c r="L2214" s="58"/>
      <c r="M2214" s="58"/>
      <c r="N2214" s="58"/>
      <c r="O2214" s="58"/>
    </row>
    <row r="2215" spans="12:15">
      <c r="L2215" s="58"/>
      <c r="M2215" s="58"/>
      <c r="N2215" s="58"/>
      <c r="O2215" s="58"/>
    </row>
    <row r="2216" spans="12:15">
      <c r="L2216" s="58"/>
      <c r="M2216" s="58"/>
      <c r="N2216" s="58"/>
      <c r="O2216" s="58"/>
    </row>
    <row r="2217" spans="12:15">
      <c r="L2217" s="58"/>
      <c r="M2217" s="58"/>
      <c r="N2217" s="58"/>
      <c r="O2217" s="58"/>
    </row>
    <row r="2218" spans="12:15">
      <c r="L2218" s="58"/>
      <c r="M2218" s="58"/>
      <c r="N2218" s="58"/>
      <c r="O2218" s="58"/>
    </row>
    <row r="2219" spans="12:15">
      <c r="L2219" s="58"/>
      <c r="M2219" s="58"/>
      <c r="N2219" s="58"/>
      <c r="O2219" s="58"/>
    </row>
    <row r="2220" spans="12:15">
      <c r="L2220" s="58"/>
      <c r="M2220" s="58"/>
      <c r="N2220" s="58"/>
      <c r="O2220" s="58"/>
    </row>
    <row r="2221" spans="12:15">
      <c r="L2221" s="58"/>
      <c r="M2221" s="58"/>
      <c r="N2221" s="58"/>
      <c r="O2221" s="58"/>
    </row>
    <row r="2222" spans="12:15">
      <c r="L2222" s="58"/>
      <c r="M2222" s="58"/>
      <c r="N2222" s="58"/>
      <c r="O2222" s="58"/>
    </row>
    <row r="2223" spans="12:15">
      <c r="L2223" s="58"/>
      <c r="M2223" s="58"/>
      <c r="N2223" s="58"/>
      <c r="O2223" s="58"/>
    </row>
    <row r="2224" spans="12:15">
      <c r="L2224" s="58"/>
      <c r="M2224" s="58"/>
      <c r="N2224" s="58"/>
      <c r="O2224" s="58"/>
    </row>
    <row r="2225" spans="12:15">
      <c r="L2225" s="58"/>
      <c r="M2225" s="58"/>
      <c r="N2225" s="58"/>
      <c r="O2225" s="58"/>
    </row>
    <row r="2226" spans="12:15">
      <c r="L2226" s="58"/>
      <c r="M2226" s="58"/>
      <c r="N2226" s="58"/>
      <c r="O2226" s="58"/>
    </row>
    <row r="2227" spans="12:15">
      <c r="L2227" s="58"/>
      <c r="M2227" s="58"/>
      <c r="N2227" s="58"/>
      <c r="O2227" s="58"/>
    </row>
    <row r="2228" spans="12:15">
      <c r="L2228" s="58"/>
      <c r="M2228" s="58"/>
      <c r="N2228" s="58"/>
      <c r="O2228" s="58"/>
    </row>
    <row r="2229" spans="12:15">
      <c r="L2229" s="58"/>
      <c r="M2229" s="58"/>
      <c r="N2229" s="58"/>
      <c r="O2229" s="58"/>
    </row>
    <row r="2230" spans="12:15">
      <c r="L2230" s="58"/>
      <c r="M2230" s="58"/>
      <c r="N2230" s="58"/>
      <c r="O2230" s="58"/>
    </row>
    <row r="2231" spans="12:15">
      <c r="L2231" s="58"/>
      <c r="M2231" s="58"/>
      <c r="N2231" s="58"/>
      <c r="O2231" s="58"/>
    </row>
    <row r="2232" spans="12:15">
      <c r="L2232" s="58"/>
      <c r="M2232" s="58"/>
      <c r="N2232" s="58"/>
      <c r="O2232" s="58"/>
    </row>
    <row r="2233" spans="12:15">
      <c r="L2233" s="58"/>
      <c r="M2233" s="58"/>
      <c r="N2233" s="58"/>
      <c r="O2233" s="58"/>
    </row>
    <row r="2234" spans="12:15">
      <c r="L2234" s="58"/>
      <c r="M2234" s="58"/>
      <c r="N2234" s="58"/>
      <c r="O2234" s="58"/>
    </row>
    <row r="2235" spans="12:15">
      <c r="L2235" s="58"/>
      <c r="M2235" s="58"/>
      <c r="N2235" s="58"/>
      <c r="O2235" s="58"/>
    </row>
    <row r="2236" spans="12:15">
      <c r="L2236" s="58"/>
      <c r="M2236" s="58"/>
      <c r="N2236" s="58"/>
      <c r="O2236" s="58"/>
    </row>
    <row r="2237" spans="12:15">
      <c r="L2237" s="58"/>
      <c r="M2237" s="58"/>
      <c r="N2237" s="58"/>
      <c r="O2237" s="58"/>
    </row>
    <row r="2238" spans="12:15">
      <c r="L2238" s="58"/>
      <c r="M2238" s="58"/>
      <c r="N2238" s="58"/>
      <c r="O2238" s="58"/>
    </row>
    <row r="2239" spans="12:15">
      <c r="L2239" s="58"/>
      <c r="M2239" s="58"/>
      <c r="N2239" s="58"/>
      <c r="O2239" s="58"/>
    </row>
    <row r="2240" spans="12:15">
      <c r="L2240" s="58"/>
      <c r="M2240" s="58"/>
      <c r="N2240" s="58"/>
      <c r="O2240" s="58"/>
    </row>
    <row r="2241" spans="12:15">
      <c r="L2241" s="58"/>
      <c r="M2241" s="58"/>
      <c r="N2241" s="58"/>
      <c r="O2241" s="58"/>
    </row>
    <row r="2242" spans="12:15">
      <c r="L2242" s="58"/>
      <c r="M2242" s="58"/>
      <c r="N2242" s="58"/>
      <c r="O2242" s="58"/>
    </row>
    <row r="2243" spans="12:15">
      <c r="L2243" s="58"/>
      <c r="M2243" s="58"/>
      <c r="N2243" s="58"/>
      <c r="O2243" s="58"/>
    </row>
    <row r="2244" spans="12:15">
      <c r="L2244" s="58"/>
      <c r="M2244" s="58"/>
      <c r="N2244" s="58"/>
      <c r="O2244" s="58"/>
    </row>
    <row r="2245" spans="12:15">
      <c r="L2245" s="58"/>
      <c r="M2245" s="58"/>
      <c r="N2245" s="58"/>
      <c r="O2245" s="58"/>
    </row>
    <row r="2246" spans="12:15">
      <c r="L2246" s="58"/>
      <c r="M2246" s="58"/>
      <c r="N2246" s="58"/>
      <c r="O2246" s="58"/>
    </row>
    <row r="2247" spans="12:15">
      <c r="L2247" s="58"/>
      <c r="M2247" s="58"/>
      <c r="N2247" s="58"/>
      <c r="O2247" s="58"/>
    </row>
    <row r="2248" spans="12:15">
      <c r="L2248" s="58"/>
      <c r="M2248" s="58"/>
      <c r="N2248" s="58"/>
      <c r="O2248" s="58"/>
    </row>
    <row r="2249" spans="12:15">
      <c r="L2249" s="58"/>
      <c r="M2249" s="58"/>
      <c r="N2249" s="58"/>
      <c r="O2249" s="58"/>
    </row>
    <row r="2250" spans="12:15">
      <c r="L2250" s="58"/>
      <c r="M2250" s="58"/>
      <c r="N2250" s="58"/>
      <c r="O2250" s="58"/>
    </row>
    <row r="2251" spans="12:15">
      <c r="L2251" s="58"/>
      <c r="M2251" s="58"/>
      <c r="N2251" s="58"/>
      <c r="O2251" s="58"/>
    </row>
    <row r="2252" spans="12:15">
      <c r="L2252" s="58"/>
      <c r="M2252" s="58"/>
      <c r="N2252" s="58"/>
      <c r="O2252" s="58"/>
    </row>
    <row r="2253" spans="12:15">
      <c r="L2253" s="58"/>
      <c r="M2253" s="58"/>
      <c r="N2253" s="58"/>
      <c r="O2253" s="58"/>
    </row>
    <row r="2254" spans="12:15">
      <c r="L2254" s="58"/>
      <c r="M2254" s="58"/>
      <c r="N2254" s="58"/>
      <c r="O2254" s="58"/>
    </row>
    <row r="2255" spans="12:15">
      <c r="L2255" s="58"/>
      <c r="M2255" s="58"/>
      <c r="N2255" s="58"/>
      <c r="O2255" s="58"/>
    </row>
    <row r="2256" spans="12:15">
      <c r="L2256" s="58"/>
      <c r="M2256" s="58"/>
      <c r="N2256" s="58"/>
      <c r="O2256" s="58"/>
    </row>
    <row r="2257" spans="12:15">
      <c r="L2257" s="58"/>
      <c r="M2257" s="58"/>
      <c r="N2257" s="58"/>
      <c r="O2257" s="58"/>
    </row>
    <row r="2258" spans="12:15">
      <c r="L2258" s="58"/>
      <c r="M2258" s="58"/>
      <c r="N2258" s="58"/>
      <c r="O2258" s="58"/>
    </row>
    <row r="2259" spans="12:15">
      <c r="L2259" s="58"/>
      <c r="M2259" s="58"/>
      <c r="N2259" s="58"/>
      <c r="O2259" s="58"/>
    </row>
    <row r="2260" spans="12:15">
      <c r="L2260" s="58"/>
      <c r="M2260" s="58"/>
      <c r="N2260" s="58"/>
      <c r="O2260" s="58"/>
    </row>
    <row r="2261" spans="12:15">
      <c r="L2261" s="58"/>
      <c r="M2261" s="58"/>
      <c r="N2261" s="58"/>
      <c r="O2261" s="58"/>
    </row>
    <row r="2262" spans="12:15">
      <c r="L2262" s="58"/>
      <c r="M2262" s="58"/>
      <c r="N2262" s="58"/>
      <c r="O2262" s="58"/>
    </row>
    <row r="2263" spans="12:15">
      <c r="L2263" s="58"/>
      <c r="M2263" s="58"/>
      <c r="N2263" s="58"/>
      <c r="O2263" s="58"/>
    </row>
    <row r="2264" spans="12:15">
      <c r="L2264" s="58"/>
      <c r="M2264" s="58"/>
      <c r="N2264" s="58"/>
      <c r="O2264" s="58"/>
    </row>
    <row r="2265" spans="12:15">
      <c r="L2265" s="58"/>
      <c r="M2265" s="58"/>
      <c r="N2265" s="58"/>
      <c r="O2265" s="58"/>
    </row>
    <row r="2266" spans="12:15">
      <c r="L2266" s="58"/>
      <c r="M2266" s="58"/>
      <c r="N2266" s="58"/>
      <c r="O2266" s="58"/>
    </row>
    <row r="2267" spans="12:15">
      <c r="L2267" s="58"/>
      <c r="M2267" s="58"/>
      <c r="N2267" s="58"/>
      <c r="O2267" s="58"/>
    </row>
    <row r="2268" spans="12:15">
      <c r="L2268" s="58"/>
      <c r="M2268" s="58"/>
      <c r="N2268" s="58"/>
      <c r="O2268" s="58"/>
    </row>
    <row r="2269" spans="12:15">
      <c r="L2269" s="58"/>
      <c r="M2269" s="58"/>
      <c r="N2269" s="58"/>
      <c r="O2269" s="58"/>
    </row>
    <row r="2270" spans="12:15">
      <c r="L2270" s="58"/>
      <c r="M2270" s="58"/>
      <c r="N2270" s="58"/>
      <c r="O2270" s="58"/>
    </row>
    <row r="2271" spans="12:15">
      <c r="L2271" s="58"/>
      <c r="M2271" s="58"/>
      <c r="N2271" s="58"/>
      <c r="O2271" s="58"/>
    </row>
    <row r="2272" spans="12:15">
      <c r="L2272" s="58"/>
      <c r="M2272" s="58"/>
      <c r="N2272" s="58"/>
      <c r="O2272" s="58"/>
    </row>
    <row r="2273" spans="12:15">
      <c r="L2273" s="58"/>
      <c r="M2273" s="58"/>
      <c r="N2273" s="58"/>
      <c r="O2273" s="58"/>
    </row>
    <row r="2274" spans="12:15">
      <c r="L2274" s="58"/>
      <c r="M2274" s="58"/>
      <c r="N2274" s="58"/>
      <c r="O2274" s="58"/>
    </row>
    <row r="2275" spans="12:15">
      <c r="L2275" s="58"/>
      <c r="M2275" s="58"/>
      <c r="N2275" s="58"/>
      <c r="O2275" s="58"/>
    </row>
    <row r="2276" spans="12:15">
      <c r="L2276" s="58"/>
      <c r="M2276" s="58"/>
      <c r="N2276" s="58"/>
      <c r="O2276" s="58"/>
    </row>
    <row r="2277" spans="12:15">
      <c r="L2277" s="58"/>
      <c r="M2277" s="58"/>
      <c r="N2277" s="58"/>
      <c r="O2277" s="58"/>
    </row>
    <row r="2278" spans="12:15">
      <c r="L2278" s="58"/>
      <c r="M2278" s="58"/>
      <c r="N2278" s="58"/>
      <c r="O2278" s="58"/>
    </row>
    <row r="2279" spans="12:15">
      <c r="L2279" s="58"/>
      <c r="M2279" s="58"/>
      <c r="N2279" s="58"/>
      <c r="O2279" s="58"/>
    </row>
    <row r="2280" spans="12:15">
      <c r="L2280" s="58"/>
      <c r="M2280" s="58"/>
      <c r="N2280" s="58"/>
      <c r="O2280" s="58"/>
    </row>
    <row r="2281" spans="12:15">
      <c r="L2281" s="58"/>
      <c r="M2281" s="58"/>
      <c r="N2281" s="58"/>
      <c r="O2281" s="58"/>
    </row>
    <row r="2282" spans="12:15">
      <c r="L2282" s="58"/>
      <c r="M2282" s="58"/>
      <c r="N2282" s="58"/>
      <c r="O2282" s="58"/>
    </row>
    <row r="2283" spans="12:15">
      <c r="L2283" s="58"/>
      <c r="M2283" s="58"/>
      <c r="N2283" s="58"/>
      <c r="O2283" s="58"/>
    </row>
    <row r="2284" spans="12:15">
      <c r="L2284" s="58"/>
      <c r="M2284" s="58"/>
      <c r="N2284" s="58"/>
      <c r="O2284" s="58"/>
    </row>
    <row r="2285" spans="12:15">
      <c r="L2285" s="58"/>
      <c r="M2285" s="58"/>
      <c r="N2285" s="58"/>
      <c r="O2285" s="58"/>
    </row>
    <row r="2286" spans="12:15">
      <c r="L2286" s="58"/>
      <c r="M2286" s="58"/>
      <c r="N2286" s="58"/>
      <c r="O2286" s="58"/>
    </row>
    <row r="2287" spans="12:15">
      <c r="L2287" s="58"/>
      <c r="M2287" s="58"/>
      <c r="N2287" s="58"/>
      <c r="O2287" s="58"/>
    </row>
    <row r="2288" spans="12:15">
      <c r="L2288" s="58"/>
      <c r="M2288" s="58"/>
      <c r="N2288" s="58"/>
      <c r="O2288" s="58"/>
    </row>
    <row r="2289" spans="12:15">
      <c r="L2289" s="58"/>
      <c r="M2289" s="58"/>
      <c r="N2289" s="58"/>
      <c r="O2289" s="58"/>
    </row>
    <row r="2290" spans="12:15">
      <c r="L2290" s="58"/>
      <c r="M2290" s="58"/>
      <c r="N2290" s="58"/>
      <c r="O2290" s="58"/>
    </row>
    <row r="2291" spans="12:15">
      <c r="L2291" s="58"/>
      <c r="M2291" s="58"/>
      <c r="N2291" s="58"/>
      <c r="O2291" s="58"/>
    </row>
    <row r="2292" spans="12:15">
      <c r="L2292" s="58"/>
      <c r="M2292" s="58"/>
      <c r="N2292" s="58"/>
      <c r="O2292" s="58"/>
    </row>
    <row r="2293" spans="12:15">
      <c r="L2293" s="58"/>
      <c r="M2293" s="58"/>
      <c r="N2293" s="58"/>
      <c r="O2293" s="58"/>
    </row>
    <row r="2294" spans="12:15">
      <c r="L2294" s="58"/>
      <c r="M2294" s="58"/>
      <c r="N2294" s="58"/>
      <c r="O2294" s="58"/>
    </row>
    <row r="2295" spans="12:15">
      <c r="L2295" s="58"/>
      <c r="M2295" s="58"/>
      <c r="N2295" s="58"/>
      <c r="O2295" s="58"/>
    </row>
    <row r="2296" spans="12:15">
      <c r="L2296" s="58"/>
      <c r="M2296" s="58"/>
      <c r="N2296" s="58"/>
      <c r="O2296" s="58"/>
    </row>
    <row r="2297" spans="12:15">
      <c r="L2297" s="58"/>
      <c r="M2297" s="58"/>
      <c r="N2297" s="58"/>
      <c r="O2297" s="58"/>
    </row>
    <row r="2298" spans="12:15">
      <c r="L2298" s="58"/>
      <c r="M2298" s="58"/>
      <c r="N2298" s="58"/>
      <c r="O2298" s="58"/>
    </row>
    <row r="2299" spans="12:15">
      <c r="L2299" s="58"/>
      <c r="M2299" s="58"/>
      <c r="N2299" s="58"/>
      <c r="O2299" s="58"/>
    </row>
    <row r="2300" spans="12:15">
      <c r="L2300" s="58"/>
      <c r="M2300" s="58"/>
      <c r="N2300" s="58"/>
      <c r="O2300" s="58"/>
    </row>
    <row r="2301" spans="12:15">
      <c r="L2301" s="58"/>
      <c r="M2301" s="58"/>
      <c r="N2301" s="58"/>
      <c r="O2301" s="58"/>
    </row>
    <row r="2302" spans="12:15">
      <c r="L2302" s="58"/>
      <c r="M2302" s="58"/>
      <c r="N2302" s="58"/>
      <c r="O2302" s="58"/>
    </row>
    <row r="2303" spans="12:15">
      <c r="L2303" s="58"/>
      <c r="M2303" s="58"/>
      <c r="N2303" s="58"/>
      <c r="O2303" s="58"/>
    </row>
    <row r="2304" spans="12:15">
      <c r="L2304" s="58"/>
      <c r="M2304" s="58"/>
      <c r="N2304" s="58"/>
      <c r="O2304" s="58"/>
    </row>
    <row r="2305" spans="12:15">
      <c r="L2305" s="58"/>
      <c r="M2305" s="58"/>
      <c r="N2305" s="58"/>
      <c r="O2305" s="58"/>
    </row>
    <row r="2306" spans="12:15">
      <c r="L2306" s="58"/>
      <c r="M2306" s="58"/>
      <c r="N2306" s="58"/>
      <c r="O2306" s="58"/>
    </row>
    <row r="2307" spans="12:15">
      <c r="L2307" s="58"/>
      <c r="M2307" s="58"/>
      <c r="N2307" s="58"/>
      <c r="O2307" s="58"/>
    </row>
    <row r="2308" spans="12:15">
      <c r="L2308" s="58"/>
      <c r="M2308" s="58"/>
      <c r="N2308" s="58"/>
      <c r="O2308" s="58"/>
    </row>
    <row r="2309" spans="12:15">
      <c r="L2309" s="58"/>
      <c r="M2309" s="58"/>
      <c r="N2309" s="58"/>
      <c r="O2309" s="58"/>
    </row>
    <row r="2310" spans="12:15">
      <c r="L2310" s="58"/>
      <c r="M2310" s="58"/>
      <c r="N2310" s="58"/>
      <c r="O2310" s="58"/>
    </row>
    <row r="2311" spans="12:15">
      <c r="L2311" s="58"/>
      <c r="M2311" s="58"/>
      <c r="N2311" s="58"/>
      <c r="O2311" s="58"/>
    </row>
    <row r="2312" spans="12:15">
      <c r="L2312" s="58"/>
      <c r="M2312" s="58"/>
      <c r="N2312" s="58"/>
      <c r="O2312" s="58"/>
    </row>
    <row r="2313" spans="12:15">
      <c r="L2313" s="58"/>
      <c r="M2313" s="58"/>
      <c r="N2313" s="58"/>
      <c r="O2313" s="58"/>
    </row>
    <row r="2314" spans="12:15">
      <c r="L2314" s="58"/>
      <c r="M2314" s="58"/>
      <c r="N2314" s="58"/>
      <c r="O2314" s="58"/>
    </row>
    <row r="2315" spans="12:15">
      <c r="L2315" s="58"/>
      <c r="M2315" s="58"/>
      <c r="N2315" s="58"/>
      <c r="O2315" s="58"/>
    </row>
    <row r="2316" spans="12:15">
      <c r="L2316" s="58"/>
      <c r="M2316" s="58"/>
      <c r="N2316" s="58"/>
      <c r="O2316" s="58"/>
    </row>
    <row r="2317" spans="12:15">
      <c r="L2317" s="58"/>
      <c r="M2317" s="58"/>
      <c r="N2317" s="58"/>
      <c r="O2317" s="58"/>
    </row>
    <row r="2318" spans="12:15">
      <c r="L2318" s="58"/>
      <c r="M2318" s="58"/>
      <c r="N2318" s="58"/>
      <c r="O2318" s="58"/>
    </row>
    <row r="2319" spans="12:15">
      <c r="L2319" s="58"/>
      <c r="M2319" s="58"/>
      <c r="N2319" s="58"/>
      <c r="O2319" s="58"/>
    </row>
    <row r="2320" spans="12:15">
      <c r="L2320" s="58"/>
      <c r="M2320" s="58"/>
      <c r="N2320" s="58"/>
      <c r="O2320" s="58"/>
    </row>
    <row r="2321" spans="12:15">
      <c r="L2321" s="58"/>
      <c r="M2321" s="58"/>
      <c r="N2321" s="58"/>
      <c r="O2321" s="58"/>
    </row>
    <row r="2322" spans="12:15">
      <c r="L2322" s="58"/>
      <c r="M2322" s="58"/>
      <c r="N2322" s="58"/>
      <c r="O2322" s="58"/>
    </row>
    <row r="2323" spans="12:15">
      <c r="L2323" s="58"/>
      <c r="M2323" s="58"/>
      <c r="N2323" s="58"/>
      <c r="O2323" s="58"/>
    </row>
    <row r="2324" spans="12:15">
      <c r="L2324" s="58"/>
      <c r="M2324" s="58"/>
      <c r="N2324" s="58"/>
      <c r="O2324" s="58"/>
    </row>
    <row r="2325" spans="12:15">
      <c r="L2325" s="58"/>
      <c r="M2325" s="58"/>
      <c r="N2325" s="58"/>
      <c r="O2325" s="58"/>
    </row>
    <row r="2326" spans="12:15">
      <c r="L2326" s="58"/>
      <c r="M2326" s="58"/>
      <c r="N2326" s="58"/>
      <c r="O2326" s="58"/>
    </row>
    <row r="2327" spans="12:15">
      <c r="L2327" s="58"/>
      <c r="M2327" s="58"/>
      <c r="N2327" s="58"/>
      <c r="O2327" s="58"/>
    </row>
    <row r="2328" spans="12:15">
      <c r="L2328" s="58"/>
      <c r="M2328" s="58"/>
      <c r="N2328" s="58"/>
      <c r="O2328" s="58"/>
    </row>
    <row r="2329" spans="12:15">
      <c r="L2329" s="58"/>
      <c r="M2329" s="58"/>
      <c r="N2329" s="58"/>
      <c r="O2329" s="58"/>
    </row>
    <row r="2330" spans="12:15">
      <c r="L2330" s="58"/>
      <c r="M2330" s="58"/>
      <c r="N2330" s="58"/>
      <c r="O2330" s="58"/>
    </row>
    <row r="2331" spans="12:15">
      <c r="L2331" s="58"/>
      <c r="M2331" s="58"/>
      <c r="N2331" s="58"/>
      <c r="O2331" s="58"/>
    </row>
    <row r="2332" spans="12:15">
      <c r="L2332" s="58"/>
      <c r="M2332" s="58"/>
      <c r="N2332" s="58"/>
      <c r="O2332" s="58"/>
    </row>
    <row r="2333" spans="12:15">
      <c r="L2333" s="58"/>
      <c r="M2333" s="58"/>
      <c r="N2333" s="58"/>
      <c r="O2333" s="58"/>
    </row>
    <row r="2334" spans="12:15">
      <c r="L2334" s="58"/>
      <c r="M2334" s="58"/>
      <c r="N2334" s="58"/>
      <c r="O2334" s="58"/>
    </row>
    <row r="2335" spans="12:15">
      <c r="L2335" s="58"/>
      <c r="M2335" s="58"/>
      <c r="N2335" s="58"/>
      <c r="O2335" s="58"/>
    </row>
    <row r="2336" spans="12:15">
      <c r="L2336" s="58"/>
      <c r="M2336" s="58"/>
      <c r="N2336" s="58"/>
      <c r="O2336" s="58"/>
    </row>
    <row r="2337" spans="12:15">
      <c r="L2337" s="58"/>
      <c r="M2337" s="58"/>
      <c r="N2337" s="58"/>
      <c r="O2337" s="58"/>
    </row>
    <row r="2338" spans="12:15">
      <c r="L2338" s="58"/>
      <c r="M2338" s="58"/>
      <c r="N2338" s="58"/>
      <c r="O2338" s="58"/>
    </row>
    <row r="2339" spans="12:15">
      <c r="L2339" s="58"/>
      <c r="M2339" s="58"/>
      <c r="N2339" s="58"/>
      <c r="O2339" s="58"/>
    </row>
    <row r="2340" spans="12:15">
      <c r="L2340" s="58"/>
      <c r="M2340" s="58"/>
      <c r="N2340" s="58"/>
      <c r="O2340" s="58"/>
    </row>
    <row r="2341" spans="12:15">
      <c r="L2341" s="58"/>
      <c r="M2341" s="58"/>
      <c r="N2341" s="58"/>
      <c r="O2341" s="58"/>
    </row>
    <row r="2342" spans="12:15">
      <c r="L2342" s="58"/>
      <c r="M2342" s="58"/>
      <c r="N2342" s="58"/>
      <c r="O2342" s="58"/>
    </row>
    <row r="2343" spans="12:15">
      <c r="L2343" s="58"/>
      <c r="M2343" s="58"/>
      <c r="N2343" s="58"/>
      <c r="O2343" s="58"/>
    </row>
    <row r="2344" spans="12:15">
      <c r="L2344" s="58"/>
      <c r="M2344" s="58"/>
      <c r="N2344" s="58"/>
      <c r="O2344" s="58"/>
    </row>
    <row r="2345" spans="12:15">
      <c r="L2345" s="58"/>
      <c r="M2345" s="58"/>
      <c r="N2345" s="58"/>
      <c r="O2345" s="58"/>
    </row>
    <row r="2346" spans="12:15">
      <c r="L2346" s="58"/>
      <c r="M2346" s="58"/>
      <c r="N2346" s="58"/>
      <c r="O2346" s="58"/>
    </row>
    <row r="2347" spans="12:15">
      <c r="L2347" s="58"/>
      <c r="M2347" s="58"/>
      <c r="N2347" s="58"/>
      <c r="O2347" s="58"/>
    </row>
    <row r="2348" spans="12:15">
      <c r="L2348" s="58"/>
      <c r="M2348" s="58"/>
      <c r="N2348" s="58"/>
      <c r="O2348" s="58"/>
    </row>
    <row r="2349" spans="12:15">
      <c r="L2349" s="58"/>
      <c r="M2349" s="58"/>
      <c r="N2349" s="58"/>
      <c r="O2349" s="58"/>
    </row>
    <row r="2350" spans="12:15">
      <c r="L2350" s="58"/>
      <c r="M2350" s="58"/>
      <c r="N2350" s="58"/>
      <c r="O2350" s="58"/>
    </row>
    <row r="2351" spans="12:15">
      <c r="L2351" s="58"/>
      <c r="M2351" s="58"/>
      <c r="N2351" s="58"/>
      <c r="O2351" s="58"/>
    </row>
    <row r="2352" spans="12:15">
      <c r="L2352" s="58"/>
      <c r="M2352" s="58"/>
      <c r="N2352" s="58"/>
      <c r="O2352" s="58"/>
    </row>
    <row r="2353" spans="12:15">
      <c r="L2353" s="58"/>
      <c r="M2353" s="58"/>
      <c r="N2353" s="58"/>
      <c r="O2353" s="58"/>
    </row>
    <row r="2354" spans="12:15">
      <c r="L2354" s="58"/>
      <c r="M2354" s="58"/>
      <c r="N2354" s="58"/>
      <c r="O2354" s="58"/>
    </row>
    <row r="2355" spans="12:15">
      <c r="L2355" s="58"/>
      <c r="M2355" s="58"/>
      <c r="N2355" s="58"/>
      <c r="O2355" s="58"/>
    </row>
    <row r="2356" spans="12:15">
      <c r="L2356" s="58"/>
      <c r="M2356" s="58"/>
      <c r="N2356" s="58"/>
      <c r="O2356" s="58"/>
    </row>
    <row r="2357" spans="12:15">
      <c r="L2357" s="58"/>
      <c r="M2357" s="58"/>
      <c r="N2357" s="58"/>
      <c r="O2357" s="58"/>
    </row>
    <row r="2358" spans="12:15">
      <c r="L2358" s="58"/>
      <c r="M2358" s="58"/>
      <c r="N2358" s="58"/>
      <c r="O2358" s="58"/>
    </row>
    <row r="2359" spans="12:15">
      <c r="L2359" s="58"/>
      <c r="M2359" s="58"/>
      <c r="N2359" s="58"/>
      <c r="O2359" s="58"/>
    </row>
    <row r="2360" spans="12:15">
      <c r="L2360" s="58"/>
      <c r="M2360" s="58"/>
      <c r="N2360" s="58"/>
      <c r="O2360" s="58"/>
    </row>
    <row r="2361" spans="12:15">
      <c r="L2361" s="58"/>
      <c r="M2361" s="58"/>
      <c r="N2361" s="58"/>
      <c r="O2361" s="58"/>
    </row>
    <row r="2362" spans="12:15">
      <c r="L2362" s="58"/>
      <c r="M2362" s="58"/>
      <c r="N2362" s="58"/>
      <c r="O2362" s="58"/>
    </row>
    <row r="2363" spans="12:15">
      <c r="L2363" s="58"/>
      <c r="M2363" s="58"/>
      <c r="N2363" s="58"/>
      <c r="O2363" s="58"/>
    </row>
    <row r="2364" spans="12:15">
      <c r="L2364" s="58"/>
      <c r="M2364" s="58"/>
      <c r="N2364" s="58"/>
      <c r="O2364" s="58"/>
    </row>
    <row r="2365" spans="12:15">
      <c r="L2365" s="58"/>
      <c r="M2365" s="58"/>
      <c r="N2365" s="58"/>
      <c r="O2365" s="58"/>
    </row>
    <row r="2366" spans="12:15">
      <c r="L2366" s="58"/>
      <c r="M2366" s="58"/>
      <c r="N2366" s="58"/>
      <c r="O2366" s="58"/>
    </row>
    <row r="2367" spans="12:15">
      <c r="L2367" s="58"/>
      <c r="M2367" s="58"/>
      <c r="N2367" s="58"/>
      <c r="O2367" s="58"/>
    </row>
    <row r="2368" spans="12:15">
      <c r="L2368" s="58"/>
      <c r="M2368" s="58"/>
      <c r="N2368" s="58"/>
      <c r="O2368" s="58"/>
    </row>
    <row r="2369" spans="12:15">
      <c r="L2369" s="58"/>
      <c r="M2369" s="58"/>
      <c r="N2369" s="58"/>
      <c r="O2369" s="58"/>
    </row>
    <row r="2370" spans="12:15">
      <c r="L2370" s="58"/>
      <c r="M2370" s="58"/>
      <c r="N2370" s="58"/>
      <c r="O2370" s="58"/>
    </row>
    <row r="2371" spans="12:15">
      <c r="L2371" s="58"/>
      <c r="M2371" s="58"/>
      <c r="N2371" s="58"/>
      <c r="O2371" s="58"/>
    </row>
    <row r="2372" spans="12:15">
      <c r="L2372" s="58"/>
      <c r="M2372" s="58"/>
      <c r="N2372" s="58"/>
      <c r="O2372" s="58"/>
    </row>
    <row r="2373" spans="12:15">
      <c r="L2373" s="58"/>
      <c r="M2373" s="58"/>
      <c r="N2373" s="58"/>
      <c r="O2373" s="58"/>
    </row>
    <row r="2374" spans="12:15">
      <c r="L2374" s="58"/>
      <c r="M2374" s="58"/>
      <c r="N2374" s="58"/>
      <c r="O2374" s="58"/>
    </row>
    <row r="2375" spans="12:15">
      <c r="L2375" s="58"/>
      <c r="M2375" s="58"/>
      <c r="N2375" s="58"/>
      <c r="O2375" s="58"/>
    </row>
    <row r="2376" spans="12:15">
      <c r="L2376" s="58"/>
      <c r="M2376" s="58"/>
      <c r="N2376" s="58"/>
      <c r="O2376" s="58"/>
    </row>
    <row r="2377" spans="12:15">
      <c r="L2377" s="58"/>
      <c r="M2377" s="58"/>
      <c r="N2377" s="58"/>
      <c r="O2377" s="58"/>
    </row>
    <row r="2378" spans="12:15">
      <c r="L2378" s="58"/>
      <c r="M2378" s="58"/>
      <c r="N2378" s="58"/>
      <c r="O2378" s="58"/>
    </row>
    <row r="2379" spans="12:15">
      <c r="L2379" s="58"/>
      <c r="M2379" s="58"/>
      <c r="N2379" s="58"/>
      <c r="O2379" s="58"/>
    </row>
    <row r="2380" spans="12:15">
      <c r="L2380" s="58"/>
      <c r="M2380" s="58"/>
      <c r="N2380" s="58"/>
      <c r="O2380" s="58"/>
    </row>
    <row r="2381" spans="12:15">
      <c r="L2381" s="58"/>
      <c r="M2381" s="58"/>
      <c r="N2381" s="58"/>
      <c r="O2381" s="58"/>
    </row>
    <row r="2382" spans="12:15">
      <c r="L2382" s="58"/>
      <c r="M2382" s="58"/>
      <c r="N2382" s="58"/>
      <c r="O2382" s="58"/>
    </row>
    <row r="2383" spans="12:15">
      <c r="L2383" s="58"/>
      <c r="M2383" s="58"/>
      <c r="N2383" s="58"/>
      <c r="O2383" s="58"/>
    </row>
    <row r="2384" spans="12:15">
      <c r="L2384" s="58"/>
      <c r="M2384" s="58"/>
      <c r="N2384" s="58"/>
      <c r="O2384" s="58"/>
    </row>
    <row r="2385" spans="12:15">
      <c r="L2385" s="58"/>
      <c r="M2385" s="58"/>
      <c r="N2385" s="58"/>
      <c r="O2385" s="58"/>
    </row>
    <row r="2386" spans="12:15">
      <c r="L2386" s="58"/>
      <c r="M2386" s="58"/>
      <c r="N2386" s="58"/>
      <c r="O2386" s="58"/>
    </row>
    <row r="2387" spans="12:15">
      <c r="L2387" s="58"/>
      <c r="M2387" s="58"/>
      <c r="N2387" s="58"/>
      <c r="O2387" s="58"/>
    </row>
    <row r="2388" spans="12:15">
      <c r="L2388" s="58"/>
      <c r="M2388" s="58"/>
      <c r="N2388" s="58"/>
      <c r="O2388" s="58"/>
    </row>
    <row r="2389" spans="12:15">
      <c r="L2389" s="58"/>
      <c r="M2389" s="58"/>
      <c r="N2389" s="58"/>
      <c r="O2389" s="58"/>
    </row>
    <row r="2390" spans="12:15">
      <c r="L2390" s="58"/>
      <c r="M2390" s="58"/>
      <c r="N2390" s="58"/>
      <c r="O2390" s="58"/>
    </row>
    <row r="2391" spans="12:15">
      <c r="L2391" s="58"/>
      <c r="M2391" s="58"/>
      <c r="N2391" s="58"/>
      <c r="O2391" s="58"/>
    </row>
    <row r="2392" spans="12:15">
      <c r="L2392" s="58"/>
      <c r="M2392" s="58"/>
      <c r="N2392" s="58"/>
      <c r="O2392" s="58"/>
    </row>
    <row r="2393" spans="12:15">
      <c r="L2393" s="58"/>
      <c r="M2393" s="58"/>
      <c r="N2393" s="58"/>
      <c r="O2393" s="58"/>
    </row>
    <row r="2394" spans="12:15">
      <c r="L2394" s="58"/>
      <c r="M2394" s="58"/>
      <c r="N2394" s="58"/>
      <c r="O2394" s="58"/>
    </row>
    <row r="2395" spans="12:15">
      <c r="L2395" s="58"/>
      <c r="M2395" s="58"/>
      <c r="N2395" s="58"/>
      <c r="O2395" s="58"/>
    </row>
    <row r="2396" spans="12:15">
      <c r="L2396" s="58"/>
      <c r="M2396" s="58"/>
      <c r="N2396" s="58"/>
      <c r="O2396" s="58"/>
    </row>
    <row r="2397" spans="12:15">
      <c r="L2397" s="58"/>
      <c r="M2397" s="58"/>
      <c r="N2397" s="58"/>
      <c r="O2397" s="58"/>
    </row>
    <row r="2398" spans="12:15">
      <c r="L2398" s="58"/>
      <c r="M2398" s="58"/>
      <c r="N2398" s="58"/>
      <c r="O2398" s="58"/>
    </row>
    <row r="2399" spans="12:15">
      <c r="L2399" s="58"/>
      <c r="M2399" s="58"/>
      <c r="N2399" s="58"/>
      <c r="O2399" s="58"/>
    </row>
    <row r="2400" spans="12:15">
      <c r="L2400" s="58"/>
      <c r="M2400" s="58"/>
      <c r="N2400" s="58"/>
      <c r="O2400" s="58"/>
    </row>
    <row r="2401" spans="12:15">
      <c r="L2401" s="58"/>
      <c r="M2401" s="58"/>
      <c r="N2401" s="58"/>
      <c r="O2401" s="58"/>
    </row>
    <row r="2402" spans="12:15">
      <c r="L2402" s="58"/>
      <c r="M2402" s="58"/>
      <c r="N2402" s="58"/>
      <c r="O2402" s="58"/>
    </row>
    <row r="2403" spans="12:15">
      <c r="L2403" s="58"/>
      <c r="M2403" s="58"/>
      <c r="N2403" s="58"/>
      <c r="O2403" s="58"/>
    </row>
    <row r="2404" spans="12:15">
      <c r="L2404" s="58"/>
      <c r="M2404" s="58"/>
      <c r="N2404" s="58"/>
      <c r="O2404" s="58"/>
    </row>
    <row r="2405" spans="12:15">
      <c r="L2405" s="58"/>
      <c r="M2405" s="58"/>
      <c r="N2405" s="58"/>
      <c r="O2405" s="58"/>
    </row>
    <row r="2406" spans="12:15">
      <c r="L2406" s="58"/>
      <c r="M2406" s="58"/>
      <c r="N2406" s="58"/>
      <c r="O2406" s="58"/>
    </row>
    <row r="2407" spans="12:15">
      <c r="L2407" s="58"/>
      <c r="M2407" s="58"/>
      <c r="N2407" s="58"/>
      <c r="O2407" s="58"/>
    </row>
    <row r="2408" spans="12:15">
      <c r="L2408" s="58"/>
      <c r="M2408" s="58"/>
      <c r="N2408" s="58"/>
      <c r="O2408" s="58"/>
    </row>
    <row r="2409" spans="12:15">
      <c r="L2409" s="58"/>
      <c r="M2409" s="58"/>
      <c r="N2409" s="58"/>
      <c r="O2409" s="58"/>
    </row>
    <row r="2410" spans="12:15">
      <c r="L2410" s="58"/>
      <c r="M2410" s="58"/>
      <c r="N2410" s="58"/>
      <c r="O2410" s="58"/>
    </row>
    <row r="2411" spans="12:15">
      <c r="L2411" s="58"/>
      <c r="M2411" s="58"/>
      <c r="N2411" s="58"/>
      <c r="O2411" s="58"/>
    </row>
    <row r="2412" spans="12:15">
      <c r="L2412" s="58"/>
      <c r="M2412" s="58"/>
      <c r="N2412" s="58"/>
      <c r="O2412" s="58"/>
    </row>
    <row r="2413" spans="12:15">
      <c r="L2413" s="58"/>
      <c r="M2413" s="58"/>
      <c r="N2413" s="58"/>
      <c r="O2413" s="58"/>
    </row>
    <row r="2414" spans="12:15">
      <c r="L2414" s="58"/>
      <c r="M2414" s="58"/>
      <c r="N2414" s="58"/>
      <c r="O2414" s="58"/>
    </row>
    <row r="2415" spans="12:15">
      <c r="L2415" s="58"/>
      <c r="M2415" s="58"/>
      <c r="N2415" s="58"/>
      <c r="O2415" s="58"/>
    </row>
    <row r="2416" spans="12:15">
      <c r="L2416" s="58"/>
      <c r="M2416" s="58"/>
      <c r="N2416" s="58"/>
      <c r="O2416" s="58"/>
    </row>
    <row r="2417" spans="12:15">
      <c r="L2417" s="58"/>
      <c r="M2417" s="58"/>
      <c r="N2417" s="58"/>
      <c r="O2417" s="58"/>
    </row>
    <row r="2418" spans="12:15">
      <c r="L2418" s="58"/>
      <c r="M2418" s="58"/>
      <c r="N2418" s="58"/>
      <c r="O2418" s="58"/>
    </row>
    <row r="2419" spans="12:15">
      <c r="L2419" s="58"/>
      <c r="M2419" s="58"/>
      <c r="N2419" s="58"/>
      <c r="O2419" s="58"/>
    </row>
    <row r="2420" spans="12:15">
      <c r="L2420" s="58"/>
      <c r="M2420" s="58"/>
      <c r="N2420" s="58"/>
      <c r="O2420" s="58"/>
    </row>
    <row r="2421" spans="12:15">
      <c r="L2421" s="58"/>
      <c r="M2421" s="58"/>
      <c r="N2421" s="58"/>
      <c r="O2421" s="58"/>
    </row>
    <row r="2422" spans="12:15">
      <c r="L2422" s="58"/>
      <c r="M2422" s="58"/>
      <c r="N2422" s="58"/>
      <c r="O2422" s="58"/>
    </row>
    <row r="2423" spans="12:15">
      <c r="L2423" s="58"/>
      <c r="M2423" s="58"/>
      <c r="N2423" s="58"/>
      <c r="O2423" s="58"/>
    </row>
    <row r="2424" spans="12:15">
      <c r="L2424" s="58"/>
      <c r="M2424" s="58"/>
      <c r="N2424" s="58"/>
      <c r="O2424" s="58"/>
    </row>
    <row r="2425" spans="12:15">
      <c r="L2425" s="58"/>
      <c r="M2425" s="58"/>
      <c r="N2425" s="58"/>
      <c r="O2425" s="58"/>
    </row>
    <row r="2426" spans="12:15">
      <c r="L2426" s="58"/>
      <c r="M2426" s="58"/>
      <c r="N2426" s="58"/>
      <c r="O2426" s="58"/>
    </row>
    <row r="2427" spans="12:15">
      <c r="L2427" s="58"/>
      <c r="M2427" s="58"/>
      <c r="N2427" s="58"/>
      <c r="O2427" s="58"/>
    </row>
    <row r="2428" spans="12:15">
      <c r="L2428" s="58"/>
      <c r="M2428" s="58"/>
      <c r="N2428" s="58"/>
      <c r="O2428" s="58"/>
    </row>
    <row r="2429" spans="12:15">
      <c r="L2429" s="58"/>
      <c r="M2429" s="58"/>
      <c r="N2429" s="58"/>
      <c r="O2429" s="58"/>
    </row>
    <row r="2430" spans="12:15">
      <c r="L2430" s="58"/>
      <c r="M2430" s="58"/>
      <c r="N2430" s="58"/>
      <c r="O2430" s="58"/>
    </row>
    <row r="2431" spans="12:15">
      <c r="L2431" s="58"/>
      <c r="M2431" s="58"/>
      <c r="N2431" s="58"/>
      <c r="O2431" s="58"/>
    </row>
    <row r="2432" spans="12:15">
      <c r="L2432" s="58"/>
      <c r="M2432" s="58"/>
      <c r="N2432" s="58"/>
      <c r="O2432" s="58"/>
    </row>
    <row r="2433" spans="12:15">
      <c r="L2433" s="58"/>
      <c r="M2433" s="58"/>
      <c r="N2433" s="58"/>
      <c r="O2433" s="58"/>
    </row>
    <row r="2434" spans="12:15">
      <c r="L2434" s="58"/>
      <c r="M2434" s="58"/>
      <c r="N2434" s="58"/>
      <c r="O2434" s="58"/>
    </row>
    <row r="2435" spans="12:15">
      <c r="L2435" s="58"/>
      <c r="M2435" s="58"/>
      <c r="N2435" s="58"/>
      <c r="O2435" s="58"/>
    </row>
    <row r="2436" spans="12:15">
      <c r="L2436" s="58"/>
      <c r="M2436" s="58"/>
      <c r="N2436" s="58"/>
      <c r="O2436" s="58"/>
    </row>
    <row r="2437" spans="12:15">
      <c r="L2437" s="58"/>
      <c r="M2437" s="58"/>
      <c r="N2437" s="58"/>
      <c r="O2437" s="58"/>
    </row>
    <row r="2438" spans="12:15">
      <c r="L2438" s="58"/>
      <c r="M2438" s="58"/>
      <c r="N2438" s="58"/>
      <c r="O2438" s="58"/>
    </row>
    <row r="2439" spans="12:15">
      <c r="L2439" s="58"/>
      <c r="M2439" s="58"/>
      <c r="N2439" s="58"/>
      <c r="O2439" s="58"/>
    </row>
    <row r="2440" spans="12:15">
      <c r="L2440" s="58"/>
      <c r="M2440" s="58"/>
      <c r="N2440" s="58"/>
      <c r="O2440" s="58"/>
    </row>
    <row r="2441" spans="12:15">
      <c r="L2441" s="58"/>
      <c r="M2441" s="58"/>
      <c r="N2441" s="58"/>
      <c r="O2441" s="58"/>
    </row>
    <row r="2442" spans="12:15">
      <c r="L2442" s="58"/>
      <c r="M2442" s="58"/>
      <c r="N2442" s="58"/>
      <c r="O2442" s="58"/>
    </row>
    <row r="2443" spans="12:15">
      <c r="L2443" s="58"/>
      <c r="M2443" s="58"/>
      <c r="N2443" s="58"/>
      <c r="O2443" s="58"/>
    </row>
    <row r="2444" spans="12:15">
      <c r="L2444" s="58"/>
      <c r="M2444" s="58"/>
      <c r="N2444" s="58"/>
      <c r="O2444" s="58"/>
    </row>
    <row r="2445" spans="12:15">
      <c r="L2445" s="58"/>
      <c r="M2445" s="58"/>
      <c r="N2445" s="58"/>
      <c r="O2445" s="58"/>
    </row>
    <row r="2446" spans="12:15">
      <c r="L2446" s="58"/>
      <c r="M2446" s="58"/>
      <c r="N2446" s="58"/>
      <c r="O2446" s="58"/>
    </row>
    <row r="2447" spans="12:15">
      <c r="L2447" s="58"/>
      <c r="M2447" s="58"/>
      <c r="N2447" s="58"/>
      <c r="O2447" s="58"/>
    </row>
    <row r="2448" spans="12:15">
      <c r="L2448" s="58"/>
      <c r="M2448" s="58"/>
      <c r="N2448" s="58"/>
      <c r="O2448" s="58"/>
    </row>
    <row r="2449" spans="12:15">
      <c r="L2449" s="58"/>
      <c r="M2449" s="58"/>
      <c r="N2449" s="58"/>
      <c r="O2449" s="58"/>
    </row>
    <row r="2450" spans="12:15">
      <c r="L2450" s="58"/>
      <c r="M2450" s="58"/>
      <c r="N2450" s="58"/>
      <c r="O2450" s="58"/>
    </row>
    <row r="2451" spans="12:15">
      <c r="L2451" s="58"/>
      <c r="M2451" s="58"/>
      <c r="N2451" s="58"/>
      <c r="O2451" s="58"/>
    </row>
    <row r="2452" spans="12:15">
      <c r="L2452" s="58"/>
      <c r="M2452" s="58"/>
      <c r="N2452" s="58"/>
      <c r="O2452" s="58"/>
    </row>
    <row r="2453" spans="12:15">
      <c r="L2453" s="58"/>
      <c r="M2453" s="58"/>
      <c r="N2453" s="58"/>
      <c r="O2453" s="58"/>
    </row>
    <row r="2454" spans="12:15">
      <c r="L2454" s="58"/>
      <c r="M2454" s="58"/>
      <c r="N2454" s="58"/>
      <c r="O2454" s="58"/>
    </row>
    <row r="2455" spans="12:15">
      <c r="L2455" s="58"/>
      <c r="M2455" s="58"/>
      <c r="N2455" s="58"/>
      <c r="O2455" s="58"/>
    </row>
    <row r="2456" spans="12:15">
      <c r="L2456" s="58"/>
      <c r="M2456" s="58"/>
      <c r="N2456" s="58"/>
      <c r="O2456" s="58"/>
    </row>
    <row r="2457" spans="12:15">
      <c r="L2457" s="58"/>
      <c r="M2457" s="58"/>
      <c r="N2457" s="58"/>
      <c r="O2457" s="58"/>
    </row>
    <row r="2458" spans="12:15">
      <c r="L2458" s="58"/>
      <c r="M2458" s="58"/>
      <c r="N2458" s="58"/>
      <c r="O2458" s="58"/>
    </row>
    <row r="2459" spans="12:15">
      <c r="L2459" s="58"/>
      <c r="M2459" s="58"/>
      <c r="N2459" s="58"/>
      <c r="O2459" s="58"/>
    </row>
    <row r="2460" spans="12:15">
      <c r="L2460" s="58"/>
      <c r="M2460" s="58"/>
      <c r="N2460" s="58"/>
      <c r="O2460" s="58"/>
    </row>
    <row r="2461" spans="12:15">
      <c r="L2461" s="58"/>
      <c r="M2461" s="58"/>
      <c r="N2461" s="58"/>
      <c r="O2461" s="58"/>
    </row>
    <row r="2462" spans="12:15">
      <c r="L2462" s="58"/>
      <c r="M2462" s="58"/>
      <c r="N2462" s="58"/>
      <c r="O2462" s="58"/>
    </row>
    <row r="2463" spans="12:15">
      <c r="L2463" s="58"/>
      <c r="M2463" s="58"/>
      <c r="N2463" s="58"/>
      <c r="O2463" s="58"/>
    </row>
    <row r="2464" spans="12:15">
      <c r="L2464" s="58"/>
      <c r="M2464" s="58"/>
      <c r="N2464" s="58"/>
      <c r="O2464" s="58"/>
    </row>
    <row r="2465" spans="12:15">
      <c r="L2465" s="58"/>
      <c r="M2465" s="58"/>
      <c r="N2465" s="58"/>
      <c r="O2465" s="58"/>
    </row>
    <row r="2466" spans="12:15">
      <c r="L2466" s="58"/>
      <c r="M2466" s="58"/>
      <c r="N2466" s="58"/>
      <c r="O2466" s="58"/>
    </row>
    <row r="2467" spans="12:15">
      <c r="L2467" s="58"/>
      <c r="M2467" s="58"/>
      <c r="N2467" s="58"/>
      <c r="O2467" s="58"/>
    </row>
    <row r="2468" spans="12:15">
      <c r="L2468" s="58"/>
      <c r="M2468" s="58"/>
      <c r="N2468" s="58"/>
      <c r="O2468" s="58"/>
    </row>
    <row r="2469" spans="12:15">
      <c r="L2469" s="58"/>
      <c r="M2469" s="58"/>
      <c r="N2469" s="58"/>
      <c r="O2469" s="58"/>
    </row>
    <row r="2470" spans="12:15">
      <c r="L2470" s="58"/>
      <c r="M2470" s="58"/>
      <c r="N2470" s="58"/>
      <c r="O2470" s="58"/>
    </row>
    <row r="2471" spans="12:15">
      <c r="L2471" s="58"/>
      <c r="M2471" s="58"/>
      <c r="N2471" s="58"/>
      <c r="O2471" s="58"/>
    </row>
    <row r="2472" spans="12:15">
      <c r="L2472" s="58"/>
      <c r="M2472" s="58"/>
      <c r="N2472" s="58"/>
      <c r="O2472" s="58"/>
    </row>
    <row r="2473" spans="12:15">
      <c r="L2473" s="58"/>
      <c r="M2473" s="58"/>
      <c r="N2473" s="58"/>
      <c r="O2473" s="58"/>
    </row>
    <row r="2474" spans="12:15">
      <c r="L2474" s="58"/>
      <c r="M2474" s="58"/>
      <c r="N2474" s="58"/>
      <c r="O2474" s="58"/>
    </row>
    <row r="2475" spans="12:15">
      <c r="L2475" s="58"/>
      <c r="M2475" s="58"/>
      <c r="N2475" s="58"/>
      <c r="O2475" s="58"/>
    </row>
    <row r="2476" spans="12:15">
      <c r="L2476" s="58"/>
      <c r="M2476" s="58"/>
      <c r="N2476" s="58"/>
      <c r="O2476" s="58"/>
    </row>
    <row r="2477" spans="12:15">
      <c r="L2477" s="58"/>
      <c r="M2477" s="58"/>
      <c r="N2477" s="58"/>
      <c r="O2477" s="58"/>
    </row>
    <row r="2478" spans="12:15">
      <c r="L2478" s="58"/>
      <c r="M2478" s="58"/>
      <c r="N2478" s="58"/>
      <c r="O2478" s="58"/>
    </row>
    <row r="2479" spans="12:15">
      <c r="L2479" s="58"/>
      <c r="M2479" s="58"/>
      <c r="N2479" s="58"/>
      <c r="O2479" s="58"/>
    </row>
    <row r="2480" spans="12:15">
      <c r="L2480" s="58"/>
      <c r="M2480" s="58"/>
      <c r="N2480" s="58"/>
      <c r="O2480" s="58"/>
    </row>
    <row r="2481" spans="12:15">
      <c r="L2481" s="58"/>
      <c r="M2481" s="58"/>
      <c r="N2481" s="58"/>
      <c r="O2481" s="58"/>
    </row>
    <row r="2482" spans="12:15">
      <c r="L2482" s="58"/>
      <c r="M2482" s="58"/>
      <c r="N2482" s="58"/>
      <c r="O2482" s="58"/>
    </row>
    <row r="2483" spans="12:15">
      <c r="L2483" s="58"/>
      <c r="M2483" s="58"/>
      <c r="N2483" s="58"/>
      <c r="O2483" s="58"/>
    </row>
    <row r="2484" spans="12:15">
      <c r="L2484" s="58"/>
      <c r="M2484" s="58"/>
      <c r="N2484" s="58"/>
      <c r="O2484" s="58"/>
    </row>
    <row r="2485" spans="12:15">
      <c r="L2485" s="58"/>
      <c r="M2485" s="58"/>
      <c r="N2485" s="58"/>
      <c r="O2485" s="58"/>
    </row>
    <row r="2486" spans="12:15">
      <c r="L2486" s="58"/>
      <c r="M2486" s="58"/>
      <c r="N2486" s="58"/>
      <c r="O2486" s="58"/>
    </row>
    <row r="2487" spans="12:15">
      <c r="L2487" s="58"/>
      <c r="M2487" s="58"/>
      <c r="N2487" s="58"/>
      <c r="O2487" s="58"/>
    </row>
    <row r="2488" spans="12:15">
      <c r="L2488" s="58"/>
      <c r="M2488" s="58"/>
      <c r="N2488" s="58"/>
      <c r="O2488" s="58"/>
    </row>
    <row r="2489" spans="12:15">
      <c r="L2489" s="58"/>
      <c r="M2489" s="58"/>
      <c r="N2489" s="58"/>
      <c r="O2489" s="58"/>
    </row>
    <row r="2490" spans="12:15">
      <c r="L2490" s="58"/>
      <c r="M2490" s="58"/>
      <c r="N2490" s="58"/>
      <c r="O2490" s="58"/>
    </row>
    <row r="2491" spans="12:15">
      <c r="L2491" s="58"/>
      <c r="M2491" s="58"/>
      <c r="N2491" s="58"/>
      <c r="O2491" s="58"/>
    </row>
    <row r="2492" spans="12:15">
      <c r="L2492" s="58"/>
      <c r="M2492" s="58"/>
      <c r="N2492" s="58"/>
      <c r="O2492" s="58"/>
    </row>
    <row r="2493" spans="12:15">
      <c r="L2493" s="58"/>
      <c r="M2493" s="58"/>
      <c r="N2493" s="58"/>
      <c r="O2493" s="58"/>
    </row>
    <row r="2494" spans="12:15">
      <c r="L2494" s="58"/>
      <c r="M2494" s="58"/>
      <c r="N2494" s="58"/>
      <c r="O2494" s="58"/>
    </row>
    <row r="2495" spans="12:15">
      <c r="L2495" s="58"/>
      <c r="M2495" s="58"/>
      <c r="N2495" s="58"/>
      <c r="O2495" s="58"/>
    </row>
    <row r="2496" spans="12:15">
      <c r="L2496" s="58"/>
      <c r="M2496" s="58"/>
      <c r="N2496" s="58"/>
      <c r="O2496" s="58"/>
    </row>
    <row r="2497" spans="12:15">
      <c r="L2497" s="58"/>
      <c r="M2497" s="58"/>
      <c r="N2497" s="58"/>
      <c r="O2497" s="58"/>
    </row>
    <row r="2498" spans="12:15">
      <c r="L2498" s="58"/>
      <c r="M2498" s="58"/>
      <c r="N2498" s="58"/>
      <c r="O2498" s="58"/>
    </row>
    <row r="2499" spans="12:15">
      <c r="L2499" s="58"/>
      <c r="M2499" s="58"/>
      <c r="N2499" s="58"/>
      <c r="O2499" s="58"/>
    </row>
    <row r="2500" spans="12:15">
      <c r="L2500" s="58"/>
      <c r="M2500" s="58"/>
      <c r="N2500" s="58"/>
      <c r="O2500" s="58"/>
    </row>
    <row r="2501" spans="12:15">
      <c r="L2501" s="58"/>
      <c r="M2501" s="58"/>
      <c r="N2501" s="58"/>
      <c r="O2501" s="58"/>
    </row>
    <row r="2502" spans="12:15">
      <c r="L2502" s="58"/>
      <c r="M2502" s="58"/>
      <c r="N2502" s="58"/>
      <c r="O2502" s="58"/>
    </row>
    <row r="2503" spans="12:15">
      <c r="L2503" s="58"/>
      <c r="M2503" s="58"/>
      <c r="N2503" s="58"/>
      <c r="O2503" s="58"/>
    </row>
    <row r="2504" spans="12:15">
      <c r="L2504" s="58"/>
      <c r="M2504" s="58"/>
      <c r="N2504" s="58"/>
      <c r="O2504" s="58"/>
    </row>
    <row r="2505" spans="12:15">
      <c r="L2505" s="58"/>
      <c r="M2505" s="58"/>
      <c r="N2505" s="58"/>
      <c r="O2505" s="58"/>
    </row>
    <row r="2506" spans="12:15">
      <c r="L2506" s="58"/>
      <c r="M2506" s="58"/>
      <c r="N2506" s="58"/>
      <c r="O2506" s="58"/>
    </row>
    <row r="2507" spans="12:15">
      <c r="L2507" s="58"/>
      <c r="M2507" s="58"/>
      <c r="N2507" s="58"/>
      <c r="O2507" s="58"/>
    </row>
    <row r="2508" spans="12:15">
      <c r="L2508" s="58"/>
      <c r="M2508" s="58"/>
      <c r="N2508" s="58"/>
      <c r="O2508" s="58"/>
    </row>
    <row r="2509" spans="12:15">
      <c r="L2509" s="58"/>
      <c r="M2509" s="58"/>
      <c r="N2509" s="58"/>
      <c r="O2509" s="58"/>
    </row>
    <row r="2510" spans="12:15">
      <c r="L2510" s="58"/>
      <c r="M2510" s="58"/>
      <c r="N2510" s="58"/>
      <c r="O2510" s="58"/>
    </row>
    <row r="2511" spans="12:15">
      <c r="L2511" s="58"/>
      <c r="M2511" s="58"/>
      <c r="N2511" s="58"/>
      <c r="O2511" s="58"/>
    </row>
    <row r="2512" spans="12:15">
      <c r="L2512" s="58"/>
      <c r="M2512" s="58"/>
      <c r="N2512" s="58"/>
      <c r="O2512" s="58"/>
    </row>
    <row r="2513" spans="12:15">
      <c r="L2513" s="58"/>
      <c r="M2513" s="58"/>
      <c r="N2513" s="58"/>
      <c r="O2513" s="58"/>
    </row>
    <row r="2514" spans="12:15">
      <c r="L2514" s="58"/>
      <c r="M2514" s="58"/>
      <c r="N2514" s="58"/>
      <c r="O2514" s="58"/>
    </row>
    <row r="2515" spans="12:15">
      <c r="L2515" s="58"/>
      <c r="M2515" s="58"/>
      <c r="N2515" s="58"/>
      <c r="O2515" s="58"/>
    </row>
    <row r="2516" spans="12:15">
      <c r="L2516" s="58"/>
      <c r="M2516" s="58"/>
      <c r="N2516" s="58"/>
      <c r="O2516" s="58"/>
    </row>
    <row r="2517" spans="12:15">
      <c r="L2517" s="58"/>
      <c r="M2517" s="58"/>
      <c r="N2517" s="58"/>
      <c r="O2517" s="58"/>
    </row>
    <row r="2518" spans="12:15">
      <c r="L2518" s="58"/>
      <c r="M2518" s="58"/>
      <c r="N2518" s="58"/>
      <c r="O2518" s="58"/>
    </row>
    <row r="2519" spans="12:15">
      <c r="L2519" s="58"/>
      <c r="M2519" s="58"/>
      <c r="N2519" s="58"/>
      <c r="O2519" s="58"/>
    </row>
    <row r="2520" spans="12:15">
      <c r="L2520" s="58"/>
      <c r="M2520" s="58"/>
      <c r="N2520" s="58"/>
      <c r="O2520" s="58"/>
    </row>
    <row r="2521" spans="12:15">
      <c r="L2521" s="58"/>
      <c r="M2521" s="58"/>
      <c r="N2521" s="58"/>
      <c r="O2521" s="58"/>
    </row>
    <row r="2522" spans="12:15">
      <c r="L2522" s="58"/>
      <c r="M2522" s="58"/>
      <c r="N2522" s="58"/>
      <c r="O2522" s="58"/>
    </row>
    <row r="2523" spans="12:15">
      <c r="L2523" s="58"/>
      <c r="M2523" s="58"/>
      <c r="N2523" s="58"/>
      <c r="O2523" s="58"/>
    </row>
    <row r="2524" spans="12:15">
      <c r="L2524" s="58"/>
      <c r="M2524" s="58"/>
      <c r="N2524" s="58"/>
      <c r="O2524" s="58"/>
    </row>
    <row r="2525" spans="12:15">
      <c r="L2525" s="58"/>
      <c r="M2525" s="58"/>
      <c r="N2525" s="58"/>
      <c r="O2525" s="58"/>
    </row>
    <row r="2526" spans="12:15">
      <c r="L2526" s="58"/>
      <c r="M2526" s="58"/>
      <c r="N2526" s="58"/>
      <c r="O2526" s="58"/>
    </row>
    <row r="2527" spans="12:15">
      <c r="L2527" s="58"/>
      <c r="M2527" s="58"/>
      <c r="N2527" s="58"/>
      <c r="O2527" s="58"/>
    </row>
    <row r="2528" spans="12:15">
      <c r="L2528" s="58"/>
      <c r="M2528" s="58"/>
      <c r="N2528" s="58"/>
      <c r="O2528" s="58"/>
    </row>
    <row r="2529" spans="12:15">
      <c r="L2529" s="58"/>
      <c r="M2529" s="58"/>
      <c r="N2529" s="58"/>
      <c r="O2529" s="58"/>
    </row>
    <row r="2530" spans="12:15">
      <c r="L2530" s="58"/>
      <c r="M2530" s="58"/>
      <c r="N2530" s="58"/>
      <c r="O2530" s="58"/>
    </row>
    <row r="2531" spans="12:15">
      <c r="L2531" s="58"/>
      <c r="M2531" s="58"/>
      <c r="N2531" s="58"/>
      <c r="O2531" s="58"/>
    </row>
    <row r="2532" spans="12:15">
      <c r="L2532" s="58"/>
      <c r="M2532" s="58"/>
      <c r="N2532" s="58"/>
      <c r="O2532" s="58"/>
    </row>
    <row r="2533" spans="12:15">
      <c r="L2533" s="58"/>
      <c r="M2533" s="58"/>
      <c r="N2533" s="58"/>
      <c r="O2533" s="58"/>
    </row>
    <row r="2534" spans="12:15">
      <c r="L2534" s="58"/>
      <c r="M2534" s="58"/>
      <c r="N2534" s="58"/>
      <c r="O2534" s="58"/>
    </row>
    <row r="2535" spans="12:15">
      <c r="L2535" s="58"/>
      <c r="M2535" s="58"/>
      <c r="N2535" s="58"/>
      <c r="O2535" s="58"/>
    </row>
    <row r="2536" spans="12:15">
      <c r="L2536" s="58"/>
      <c r="M2536" s="58"/>
      <c r="N2536" s="58"/>
      <c r="O2536" s="58"/>
    </row>
    <row r="2537" spans="12:15">
      <c r="L2537" s="58"/>
      <c r="M2537" s="58"/>
      <c r="N2537" s="58"/>
      <c r="O2537" s="58"/>
    </row>
    <row r="2538" spans="12:15">
      <c r="L2538" s="58"/>
      <c r="M2538" s="58"/>
      <c r="N2538" s="58"/>
      <c r="O2538" s="58"/>
    </row>
    <row r="2539" spans="12:15">
      <c r="L2539" s="58"/>
      <c r="M2539" s="58"/>
      <c r="N2539" s="58"/>
      <c r="O2539" s="58"/>
    </row>
    <row r="2540" spans="12:15">
      <c r="L2540" s="58"/>
      <c r="M2540" s="58"/>
      <c r="N2540" s="58"/>
      <c r="O2540" s="58"/>
    </row>
    <row r="2541" spans="12:15">
      <c r="L2541" s="58"/>
      <c r="M2541" s="58"/>
      <c r="N2541" s="58"/>
      <c r="O2541" s="58"/>
    </row>
    <row r="2542" spans="12:15">
      <c r="L2542" s="58"/>
      <c r="M2542" s="58"/>
      <c r="N2542" s="58"/>
      <c r="O2542" s="58"/>
    </row>
    <row r="2543" spans="12:15">
      <c r="L2543" s="58"/>
      <c r="M2543" s="58"/>
      <c r="N2543" s="58"/>
      <c r="O2543" s="58"/>
    </row>
    <row r="2544" spans="12:15">
      <c r="L2544" s="58"/>
      <c r="M2544" s="58"/>
      <c r="N2544" s="58"/>
      <c r="O2544" s="58"/>
    </row>
    <row r="2545" spans="12:15">
      <c r="L2545" s="58"/>
      <c r="M2545" s="58"/>
      <c r="N2545" s="58"/>
      <c r="O2545" s="58"/>
    </row>
    <row r="2546" spans="12:15">
      <c r="L2546" s="58"/>
      <c r="M2546" s="58"/>
      <c r="N2546" s="58"/>
      <c r="O2546" s="58"/>
    </row>
    <row r="2547" spans="12:15">
      <c r="L2547" s="58"/>
      <c r="M2547" s="58"/>
      <c r="N2547" s="58"/>
      <c r="O2547" s="58"/>
    </row>
    <row r="2548" spans="12:15">
      <c r="L2548" s="58"/>
      <c r="M2548" s="58"/>
      <c r="N2548" s="58"/>
      <c r="O2548" s="58"/>
    </row>
    <row r="2549" spans="12:15">
      <c r="L2549" s="58"/>
      <c r="M2549" s="58"/>
      <c r="N2549" s="58"/>
      <c r="O2549" s="58"/>
    </row>
    <row r="2550" spans="12:15">
      <c r="L2550" s="58"/>
      <c r="M2550" s="58"/>
      <c r="N2550" s="58"/>
      <c r="O2550" s="58"/>
    </row>
    <row r="2551" spans="12:15">
      <c r="L2551" s="58"/>
      <c r="M2551" s="58"/>
      <c r="N2551" s="58"/>
      <c r="O2551" s="58"/>
    </row>
    <row r="2552" spans="12:15">
      <c r="L2552" s="58"/>
      <c r="M2552" s="58"/>
      <c r="N2552" s="58"/>
      <c r="O2552" s="58"/>
    </row>
    <row r="2553" spans="12:15">
      <c r="L2553" s="58"/>
      <c r="M2553" s="58"/>
      <c r="N2553" s="58"/>
      <c r="O2553" s="58"/>
    </row>
    <row r="2554" spans="12:15">
      <c r="L2554" s="58"/>
      <c r="M2554" s="58"/>
      <c r="N2554" s="58"/>
      <c r="O2554" s="58"/>
    </row>
    <row r="2555" spans="12:15">
      <c r="L2555" s="58"/>
      <c r="M2555" s="58"/>
      <c r="N2555" s="58"/>
      <c r="O2555" s="58"/>
    </row>
    <row r="2556" spans="12:15">
      <c r="L2556" s="58"/>
      <c r="M2556" s="58"/>
      <c r="N2556" s="58"/>
      <c r="O2556" s="58"/>
    </row>
    <row r="2557" spans="12:15">
      <c r="L2557" s="58"/>
      <c r="M2557" s="58"/>
      <c r="N2557" s="58"/>
      <c r="O2557" s="58"/>
    </row>
    <row r="2558" spans="12:15">
      <c r="L2558" s="58"/>
      <c r="M2558" s="58"/>
      <c r="N2558" s="58"/>
      <c r="O2558" s="58"/>
    </row>
    <row r="2559" spans="12:15">
      <c r="L2559" s="58"/>
      <c r="M2559" s="58"/>
      <c r="N2559" s="58"/>
      <c r="O2559" s="58"/>
    </row>
    <row r="2560" spans="12:15">
      <c r="L2560" s="58"/>
      <c r="M2560" s="58"/>
      <c r="N2560" s="58"/>
      <c r="O2560" s="58"/>
    </row>
    <row r="2561" spans="12:15">
      <c r="L2561" s="58"/>
      <c r="M2561" s="58"/>
      <c r="N2561" s="58"/>
      <c r="O2561" s="58"/>
    </row>
    <row r="2562" spans="12:15">
      <c r="L2562" s="58"/>
      <c r="M2562" s="58"/>
      <c r="N2562" s="58"/>
      <c r="O2562" s="58"/>
    </row>
    <row r="2563" spans="12:15">
      <c r="L2563" s="58"/>
      <c r="M2563" s="58"/>
      <c r="N2563" s="58"/>
      <c r="O2563" s="58"/>
    </row>
    <row r="2564" spans="12:15">
      <c r="L2564" s="58"/>
      <c r="M2564" s="58"/>
      <c r="N2564" s="58"/>
      <c r="O2564" s="58"/>
    </row>
    <row r="2565" spans="12:15">
      <c r="L2565" s="58"/>
      <c r="M2565" s="58"/>
      <c r="N2565" s="58"/>
      <c r="O2565" s="58"/>
    </row>
    <row r="2566" spans="12:15">
      <c r="L2566" s="58"/>
      <c r="M2566" s="58"/>
      <c r="N2566" s="58"/>
      <c r="O2566" s="58"/>
    </row>
    <row r="2567" spans="12:15">
      <c r="L2567" s="58"/>
      <c r="M2567" s="58"/>
      <c r="N2567" s="58"/>
      <c r="O2567" s="58"/>
    </row>
    <row r="2568" spans="12:15">
      <c r="L2568" s="58"/>
      <c r="M2568" s="58"/>
      <c r="N2568" s="58"/>
      <c r="O2568" s="58"/>
    </row>
    <row r="2569" spans="12:15">
      <c r="L2569" s="58"/>
      <c r="M2569" s="58"/>
      <c r="N2569" s="58"/>
      <c r="O2569" s="58"/>
    </row>
    <row r="2570" spans="12:15">
      <c r="L2570" s="58"/>
      <c r="M2570" s="58"/>
      <c r="N2570" s="58"/>
      <c r="O2570" s="58"/>
    </row>
    <row r="2571" spans="12:15">
      <c r="L2571" s="58"/>
      <c r="M2571" s="58"/>
      <c r="N2571" s="58"/>
      <c r="O2571" s="58"/>
    </row>
    <row r="2572" spans="12:15">
      <c r="L2572" s="58"/>
      <c r="M2572" s="58"/>
      <c r="N2572" s="58"/>
      <c r="O2572" s="58"/>
    </row>
    <row r="2573" spans="12:15">
      <c r="L2573" s="58"/>
      <c r="M2573" s="58"/>
      <c r="N2573" s="58"/>
      <c r="O2573" s="58"/>
    </row>
    <row r="2574" spans="12:15">
      <c r="L2574" s="58"/>
      <c r="M2574" s="58"/>
      <c r="N2574" s="58"/>
      <c r="O2574" s="58"/>
    </row>
    <row r="2575" spans="12:15">
      <c r="L2575" s="58"/>
      <c r="M2575" s="58"/>
      <c r="N2575" s="58"/>
      <c r="O2575" s="58"/>
    </row>
    <row r="2576" spans="12:15">
      <c r="L2576" s="58"/>
      <c r="M2576" s="58"/>
      <c r="N2576" s="58"/>
      <c r="O2576" s="58"/>
    </row>
    <row r="2577" spans="12:15">
      <c r="L2577" s="58"/>
      <c r="M2577" s="58"/>
      <c r="N2577" s="58"/>
      <c r="O2577" s="58"/>
    </row>
    <row r="2578" spans="12:15">
      <c r="L2578" s="58"/>
      <c r="M2578" s="58"/>
      <c r="N2578" s="58"/>
      <c r="O2578" s="58"/>
    </row>
    <row r="2579" spans="12:15">
      <c r="L2579" s="58"/>
      <c r="M2579" s="58"/>
      <c r="N2579" s="58"/>
      <c r="O2579" s="58"/>
    </row>
    <row r="2580" spans="12:15">
      <c r="L2580" s="58"/>
      <c r="M2580" s="58"/>
      <c r="N2580" s="58"/>
      <c r="O2580" s="58"/>
    </row>
    <row r="2581" spans="12:15">
      <c r="L2581" s="58"/>
      <c r="M2581" s="58"/>
      <c r="N2581" s="58"/>
      <c r="O2581" s="58"/>
    </row>
    <row r="2582" spans="12:15">
      <c r="L2582" s="58"/>
      <c r="M2582" s="58"/>
      <c r="N2582" s="58"/>
      <c r="O2582" s="58"/>
    </row>
    <row r="2583" spans="12:15">
      <c r="L2583" s="58"/>
      <c r="M2583" s="58"/>
      <c r="N2583" s="58"/>
      <c r="O2583" s="58"/>
    </row>
    <row r="2584" spans="12:15">
      <c r="L2584" s="58"/>
      <c r="M2584" s="58"/>
      <c r="N2584" s="58"/>
      <c r="O2584" s="58"/>
    </row>
    <row r="2585" spans="12:15">
      <c r="L2585" s="58"/>
      <c r="M2585" s="58"/>
      <c r="N2585" s="58"/>
      <c r="O2585" s="58"/>
    </row>
    <row r="2586" spans="12:15">
      <c r="L2586" s="58"/>
      <c r="M2586" s="58"/>
      <c r="N2586" s="58"/>
      <c r="O2586" s="58"/>
    </row>
    <row r="2587" spans="12:15">
      <c r="L2587" s="58"/>
      <c r="M2587" s="58"/>
      <c r="N2587" s="58"/>
      <c r="O2587" s="58"/>
    </row>
    <row r="2588" spans="12:15">
      <c r="L2588" s="58"/>
      <c r="M2588" s="58"/>
      <c r="N2588" s="58"/>
      <c r="O2588" s="58"/>
    </row>
    <row r="2589" spans="12:15">
      <c r="L2589" s="58"/>
      <c r="M2589" s="58"/>
      <c r="N2589" s="58"/>
      <c r="O2589" s="58"/>
    </row>
    <row r="2590" spans="12:15">
      <c r="L2590" s="58"/>
      <c r="M2590" s="58"/>
      <c r="N2590" s="58"/>
      <c r="O2590" s="58"/>
    </row>
    <row r="2591" spans="12:15">
      <c r="L2591" s="58"/>
      <c r="M2591" s="58"/>
      <c r="N2591" s="58"/>
      <c r="O2591" s="58"/>
    </row>
    <row r="2592" spans="12:15">
      <c r="L2592" s="58"/>
      <c r="M2592" s="58"/>
      <c r="N2592" s="58"/>
      <c r="O2592" s="58"/>
    </row>
    <row r="2593" spans="12:15">
      <c r="L2593" s="58"/>
      <c r="M2593" s="58"/>
      <c r="N2593" s="58"/>
      <c r="O2593" s="58"/>
    </row>
    <row r="2594" spans="12:15">
      <c r="L2594" s="58"/>
      <c r="M2594" s="58"/>
      <c r="N2594" s="58"/>
      <c r="O2594" s="58"/>
    </row>
    <row r="2595" spans="12:15">
      <c r="L2595" s="58"/>
      <c r="M2595" s="58"/>
      <c r="N2595" s="58"/>
      <c r="O2595" s="58"/>
    </row>
    <row r="2596" spans="12:15">
      <c r="L2596" s="58"/>
      <c r="M2596" s="58"/>
      <c r="N2596" s="58"/>
      <c r="O2596" s="58"/>
    </row>
    <row r="2597" spans="12:15">
      <c r="L2597" s="58"/>
      <c r="M2597" s="58"/>
      <c r="N2597" s="58"/>
      <c r="O2597" s="58"/>
    </row>
    <row r="2598" spans="12:15">
      <c r="L2598" s="58"/>
      <c r="M2598" s="58"/>
      <c r="N2598" s="58"/>
      <c r="O2598" s="58"/>
    </row>
    <row r="2599" spans="12:15">
      <c r="L2599" s="58"/>
      <c r="M2599" s="58"/>
      <c r="N2599" s="58"/>
      <c r="O2599" s="58"/>
    </row>
    <row r="2600" spans="12:15">
      <c r="L2600" s="58"/>
      <c r="M2600" s="58"/>
      <c r="N2600" s="58"/>
      <c r="O2600" s="58"/>
    </row>
    <row r="2601" spans="12:15">
      <c r="L2601" s="58"/>
      <c r="M2601" s="58"/>
      <c r="N2601" s="58"/>
      <c r="O2601" s="58"/>
    </row>
    <row r="2602" spans="12:15">
      <c r="L2602" s="58"/>
      <c r="M2602" s="58"/>
      <c r="N2602" s="58"/>
      <c r="O2602" s="58"/>
    </row>
    <row r="2603" spans="12:15">
      <c r="L2603" s="58"/>
      <c r="M2603" s="58"/>
      <c r="N2603" s="58"/>
      <c r="O2603" s="58"/>
    </row>
    <row r="2604" spans="12:15">
      <c r="L2604" s="58"/>
      <c r="M2604" s="58"/>
      <c r="N2604" s="58"/>
      <c r="O2604" s="58"/>
    </row>
    <row r="2605" spans="12:15">
      <c r="L2605" s="58"/>
      <c r="M2605" s="58"/>
      <c r="N2605" s="58"/>
      <c r="O2605" s="58"/>
    </row>
    <row r="2606" spans="12:15">
      <c r="L2606" s="58"/>
      <c r="M2606" s="58"/>
      <c r="N2606" s="58"/>
      <c r="O2606" s="58"/>
    </row>
    <row r="2607" spans="12:15">
      <c r="L2607" s="58"/>
      <c r="M2607" s="58"/>
      <c r="N2607" s="58"/>
      <c r="O2607" s="58"/>
    </row>
    <row r="2608" spans="12:15">
      <c r="L2608" s="58"/>
      <c r="M2608" s="58"/>
      <c r="N2608" s="58"/>
      <c r="O2608" s="58"/>
    </row>
    <row r="2609" spans="12:15">
      <c r="L2609" s="58"/>
      <c r="M2609" s="58"/>
      <c r="N2609" s="58"/>
      <c r="O2609" s="58"/>
    </row>
    <row r="2610" spans="12:15">
      <c r="L2610" s="58"/>
      <c r="M2610" s="58"/>
      <c r="N2610" s="58"/>
      <c r="O2610" s="58"/>
    </row>
    <row r="2611" spans="12:15">
      <c r="L2611" s="58"/>
      <c r="M2611" s="58"/>
      <c r="N2611" s="58"/>
      <c r="O2611" s="58"/>
    </row>
    <row r="2612" spans="12:15">
      <c r="L2612" s="58"/>
      <c r="M2612" s="58"/>
      <c r="N2612" s="58"/>
      <c r="O2612" s="58"/>
    </row>
    <row r="2613" spans="12:15">
      <c r="L2613" s="58"/>
      <c r="M2613" s="58"/>
      <c r="N2613" s="58"/>
      <c r="O2613" s="58"/>
    </row>
    <row r="2614" spans="12:15">
      <c r="L2614" s="58"/>
      <c r="M2614" s="58"/>
      <c r="N2614" s="58"/>
      <c r="O2614" s="58"/>
    </row>
    <row r="2615" spans="12:15">
      <c r="L2615" s="58"/>
      <c r="M2615" s="58"/>
      <c r="N2615" s="58"/>
      <c r="O2615" s="58"/>
    </row>
    <row r="2616" spans="12:15">
      <c r="L2616" s="58"/>
      <c r="M2616" s="58"/>
      <c r="N2616" s="58"/>
      <c r="O2616" s="58"/>
    </row>
    <row r="2617" spans="12:15">
      <c r="L2617" s="58"/>
      <c r="M2617" s="58"/>
      <c r="N2617" s="58"/>
      <c r="O2617" s="58"/>
    </row>
    <row r="2618" spans="12:15">
      <c r="L2618" s="58"/>
      <c r="M2618" s="58"/>
      <c r="N2618" s="58"/>
      <c r="O2618" s="58"/>
    </row>
    <row r="2619" spans="12:15">
      <c r="L2619" s="58"/>
      <c r="M2619" s="58"/>
      <c r="N2619" s="58"/>
      <c r="O2619" s="58"/>
    </row>
    <row r="2620" spans="12:15">
      <c r="L2620" s="58"/>
      <c r="M2620" s="58"/>
      <c r="N2620" s="58"/>
      <c r="O2620" s="58"/>
    </row>
    <row r="2621" spans="12:15">
      <c r="L2621" s="58"/>
      <c r="M2621" s="58"/>
      <c r="N2621" s="58"/>
      <c r="O2621" s="58"/>
    </row>
    <row r="2622" spans="12:15">
      <c r="L2622" s="58"/>
      <c r="M2622" s="58"/>
      <c r="N2622" s="58"/>
      <c r="O2622" s="58"/>
    </row>
    <row r="2623" spans="12:15">
      <c r="L2623" s="58"/>
      <c r="M2623" s="58"/>
      <c r="N2623" s="58"/>
      <c r="O2623" s="58"/>
    </row>
    <row r="2624" spans="12:15">
      <c r="L2624" s="58"/>
      <c r="M2624" s="58"/>
      <c r="N2624" s="58"/>
      <c r="O2624" s="58"/>
    </row>
    <row r="2625" spans="12:15">
      <c r="L2625" s="58"/>
      <c r="M2625" s="58"/>
      <c r="N2625" s="58"/>
      <c r="O2625" s="58"/>
    </row>
    <row r="2626" spans="12:15">
      <c r="L2626" s="58"/>
      <c r="M2626" s="58"/>
      <c r="N2626" s="58"/>
      <c r="O2626" s="58"/>
    </row>
    <row r="2627" spans="12:15">
      <c r="L2627" s="58"/>
      <c r="M2627" s="58"/>
      <c r="N2627" s="58"/>
      <c r="O2627" s="58"/>
    </row>
    <row r="2628" spans="12:15">
      <c r="L2628" s="58"/>
      <c r="M2628" s="58"/>
      <c r="N2628" s="58"/>
      <c r="O2628" s="58"/>
    </row>
    <row r="2629" spans="12:15">
      <c r="L2629" s="58"/>
      <c r="M2629" s="58"/>
      <c r="N2629" s="58"/>
      <c r="O2629" s="58"/>
    </row>
    <row r="2630" spans="12:15">
      <c r="L2630" s="58"/>
      <c r="M2630" s="58"/>
      <c r="N2630" s="58"/>
      <c r="O2630" s="58"/>
    </row>
    <row r="2631" spans="12:15">
      <c r="L2631" s="58"/>
      <c r="M2631" s="58"/>
      <c r="N2631" s="58"/>
      <c r="O2631" s="58"/>
    </row>
    <row r="2632" spans="12:15">
      <c r="L2632" s="58"/>
      <c r="M2632" s="58"/>
      <c r="N2632" s="58"/>
      <c r="O2632" s="58"/>
    </row>
    <row r="2633" spans="12:15">
      <c r="L2633" s="58"/>
      <c r="M2633" s="58"/>
      <c r="N2633" s="58"/>
      <c r="O2633" s="58"/>
    </row>
    <row r="2634" spans="12:15">
      <c r="L2634" s="58"/>
      <c r="M2634" s="58"/>
      <c r="N2634" s="58"/>
      <c r="O2634" s="58"/>
    </row>
    <row r="2635" spans="12:15">
      <c r="L2635" s="58"/>
      <c r="M2635" s="58"/>
      <c r="N2635" s="58"/>
      <c r="O2635" s="58"/>
    </row>
    <row r="2636" spans="12:15">
      <c r="L2636" s="58"/>
      <c r="M2636" s="58"/>
      <c r="N2636" s="58"/>
      <c r="O2636" s="58"/>
    </row>
    <row r="2637" spans="12:15">
      <c r="L2637" s="58"/>
      <c r="M2637" s="58"/>
      <c r="N2637" s="58"/>
      <c r="O2637" s="58"/>
    </row>
    <row r="2638" spans="12:15">
      <c r="L2638" s="58"/>
      <c r="M2638" s="58"/>
      <c r="N2638" s="58"/>
      <c r="O2638" s="58"/>
    </row>
    <row r="2639" spans="12:15">
      <c r="L2639" s="58"/>
      <c r="M2639" s="58"/>
      <c r="N2639" s="58"/>
      <c r="O2639" s="58"/>
    </row>
    <row r="2640" spans="12:15">
      <c r="L2640" s="58"/>
      <c r="M2640" s="58"/>
      <c r="N2640" s="58"/>
      <c r="O2640" s="58"/>
    </row>
    <row r="2641" spans="12:15">
      <c r="L2641" s="58"/>
      <c r="M2641" s="58"/>
      <c r="N2641" s="58"/>
      <c r="O2641" s="58"/>
    </row>
    <row r="2642" spans="12:15">
      <c r="L2642" s="58"/>
      <c r="M2642" s="58"/>
      <c r="N2642" s="58"/>
      <c r="O2642" s="58"/>
    </row>
    <row r="2643" spans="12:15">
      <c r="L2643" s="58"/>
      <c r="M2643" s="58"/>
      <c r="N2643" s="58"/>
      <c r="O2643" s="58"/>
    </row>
    <row r="2644" spans="12:15">
      <c r="L2644" s="58"/>
      <c r="M2644" s="58"/>
      <c r="N2644" s="58"/>
      <c r="O2644" s="58"/>
    </row>
    <row r="2645" spans="12:15">
      <c r="L2645" s="58"/>
      <c r="M2645" s="58"/>
      <c r="N2645" s="58"/>
      <c r="O2645" s="58"/>
    </row>
    <row r="2646" spans="12:15">
      <c r="L2646" s="58"/>
      <c r="M2646" s="58"/>
      <c r="N2646" s="58"/>
      <c r="O2646" s="58"/>
    </row>
    <row r="2647" spans="12:15">
      <c r="L2647" s="58"/>
      <c r="M2647" s="58"/>
      <c r="N2647" s="58"/>
      <c r="O2647" s="58"/>
    </row>
    <row r="2648" spans="12:15">
      <c r="L2648" s="58"/>
      <c r="M2648" s="58"/>
      <c r="N2648" s="58"/>
      <c r="O2648" s="58"/>
    </row>
    <row r="2649" spans="12:15">
      <c r="L2649" s="58"/>
      <c r="M2649" s="58"/>
      <c r="N2649" s="58"/>
      <c r="O2649" s="58"/>
    </row>
    <row r="2650" spans="12:15">
      <c r="L2650" s="58"/>
      <c r="M2650" s="58"/>
      <c r="N2650" s="58"/>
      <c r="O2650" s="58"/>
    </row>
    <row r="2651" spans="12:15">
      <c r="L2651" s="58"/>
      <c r="M2651" s="58"/>
      <c r="N2651" s="58"/>
      <c r="O2651" s="58"/>
    </row>
    <row r="2652" spans="12:15">
      <c r="L2652" s="58"/>
      <c r="M2652" s="58"/>
      <c r="N2652" s="58"/>
      <c r="O2652" s="58"/>
    </row>
    <row r="2653" spans="12:15">
      <c r="L2653" s="58"/>
      <c r="M2653" s="58"/>
      <c r="N2653" s="58"/>
      <c r="O2653" s="58"/>
    </row>
    <row r="2654" spans="12:15">
      <c r="L2654" s="58"/>
      <c r="M2654" s="58"/>
      <c r="N2654" s="58"/>
      <c r="O2654" s="58"/>
    </row>
    <row r="2655" spans="12:15">
      <c r="L2655" s="58"/>
      <c r="M2655" s="58"/>
      <c r="N2655" s="58"/>
      <c r="O2655" s="58"/>
    </row>
    <row r="2656" spans="12:15">
      <c r="L2656" s="58"/>
      <c r="M2656" s="58"/>
      <c r="N2656" s="58"/>
      <c r="O2656" s="58"/>
    </row>
    <row r="2657" spans="12:15">
      <c r="L2657" s="58"/>
      <c r="M2657" s="58"/>
      <c r="N2657" s="58"/>
      <c r="O2657" s="58"/>
    </row>
    <row r="2658" spans="12:15">
      <c r="L2658" s="58"/>
      <c r="M2658" s="58"/>
      <c r="N2658" s="58"/>
      <c r="O2658" s="58"/>
    </row>
    <row r="2659" spans="12:15">
      <c r="L2659" s="58"/>
      <c r="M2659" s="58"/>
      <c r="N2659" s="58"/>
      <c r="O2659" s="58"/>
    </row>
    <row r="2660" spans="12:15">
      <c r="L2660" s="58"/>
      <c r="M2660" s="58"/>
      <c r="N2660" s="58"/>
      <c r="O2660" s="58"/>
    </row>
    <row r="2661" spans="12:15">
      <c r="L2661" s="58"/>
      <c r="M2661" s="58"/>
      <c r="N2661" s="58"/>
      <c r="O2661" s="58"/>
    </row>
    <row r="2662" spans="12:15">
      <c r="L2662" s="58"/>
      <c r="M2662" s="58"/>
      <c r="N2662" s="58"/>
      <c r="O2662" s="58"/>
    </row>
    <row r="2663" spans="12:15">
      <c r="L2663" s="58"/>
      <c r="M2663" s="58"/>
      <c r="N2663" s="58"/>
      <c r="O2663" s="58"/>
    </row>
    <row r="2664" spans="12:15">
      <c r="L2664" s="58"/>
      <c r="M2664" s="58"/>
      <c r="N2664" s="58"/>
      <c r="O2664" s="58"/>
    </row>
    <row r="2665" spans="12:15">
      <c r="L2665" s="58"/>
      <c r="M2665" s="58"/>
      <c r="N2665" s="58"/>
      <c r="O2665" s="58"/>
    </row>
    <row r="2666" spans="12:15">
      <c r="L2666" s="58"/>
      <c r="M2666" s="58"/>
      <c r="N2666" s="58"/>
      <c r="O2666" s="58"/>
    </row>
    <row r="2667" spans="12:15">
      <c r="L2667" s="58"/>
      <c r="M2667" s="58"/>
      <c r="N2667" s="58"/>
      <c r="O2667" s="58"/>
    </row>
    <row r="2668" spans="12:15">
      <c r="L2668" s="58"/>
      <c r="M2668" s="58"/>
      <c r="N2668" s="58"/>
      <c r="O2668" s="58"/>
    </row>
    <row r="2669" spans="12:15">
      <c r="L2669" s="58"/>
      <c r="M2669" s="58"/>
      <c r="N2669" s="58"/>
      <c r="O2669" s="58"/>
    </row>
    <row r="2670" spans="12:15">
      <c r="L2670" s="58"/>
      <c r="M2670" s="58"/>
      <c r="N2670" s="58"/>
      <c r="O2670" s="58"/>
    </row>
    <row r="2671" spans="12:15">
      <c r="L2671" s="58"/>
      <c r="M2671" s="58"/>
      <c r="N2671" s="58"/>
      <c r="O2671" s="58"/>
    </row>
    <row r="2672" spans="12:15">
      <c r="L2672" s="58"/>
      <c r="M2672" s="58"/>
      <c r="N2672" s="58"/>
      <c r="O2672" s="58"/>
    </row>
    <row r="2673" spans="12:15">
      <c r="L2673" s="58"/>
      <c r="M2673" s="58"/>
      <c r="N2673" s="58"/>
      <c r="O2673" s="58"/>
    </row>
    <row r="2674" spans="12:15">
      <c r="L2674" s="58"/>
      <c r="M2674" s="58"/>
      <c r="N2674" s="58"/>
      <c r="O2674" s="58"/>
    </row>
    <row r="2675" spans="12:15">
      <c r="L2675" s="58"/>
      <c r="M2675" s="58"/>
      <c r="N2675" s="58"/>
      <c r="O2675" s="58"/>
    </row>
    <row r="2676" spans="12:15">
      <c r="L2676" s="58"/>
      <c r="M2676" s="58"/>
      <c r="N2676" s="58"/>
      <c r="O2676" s="58"/>
    </row>
    <row r="2677" spans="12:15">
      <c r="L2677" s="58"/>
      <c r="M2677" s="58"/>
      <c r="N2677" s="58"/>
      <c r="O2677" s="58"/>
    </row>
    <row r="2678" spans="12:15">
      <c r="L2678" s="58"/>
      <c r="M2678" s="58"/>
      <c r="N2678" s="58"/>
      <c r="O2678" s="58"/>
    </row>
    <row r="2679" spans="12:15">
      <c r="L2679" s="58"/>
      <c r="M2679" s="58"/>
      <c r="N2679" s="58"/>
      <c r="O2679" s="58"/>
    </row>
    <row r="2680" spans="12:15">
      <c r="L2680" s="58"/>
      <c r="M2680" s="58"/>
      <c r="N2680" s="58"/>
      <c r="O2680" s="58"/>
    </row>
    <row r="2681" spans="12:15">
      <c r="L2681" s="58"/>
      <c r="M2681" s="58"/>
      <c r="N2681" s="58"/>
      <c r="O2681" s="58"/>
    </row>
    <row r="2682" spans="12:15">
      <c r="L2682" s="58"/>
      <c r="M2682" s="58"/>
      <c r="N2682" s="58"/>
      <c r="O2682" s="58"/>
    </row>
    <row r="2683" spans="12:15">
      <c r="L2683" s="58"/>
      <c r="M2683" s="58"/>
      <c r="N2683" s="58"/>
      <c r="O2683" s="58"/>
    </row>
    <row r="2684" spans="12:15">
      <c r="L2684" s="58"/>
      <c r="M2684" s="58"/>
      <c r="N2684" s="58"/>
      <c r="O2684" s="58"/>
    </row>
    <row r="2685" spans="12:15">
      <c r="L2685" s="58"/>
      <c r="M2685" s="58"/>
      <c r="N2685" s="58"/>
      <c r="O2685" s="58"/>
    </row>
    <row r="2686" spans="12:15">
      <c r="L2686" s="58"/>
      <c r="M2686" s="58"/>
      <c r="N2686" s="58"/>
      <c r="O2686" s="58"/>
    </row>
    <row r="2687" spans="12:15">
      <c r="L2687" s="58"/>
      <c r="M2687" s="58"/>
      <c r="N2687" s="58"/>
      <c r="O2687" s="58"/>
    </row>
    <row r="2688" spans="12:15">
      <c r="L2688" s="58"/>
      <c r="M2688" s="58"/>
      <c r="N2688" s="58"/>
      <c r="O2688" s="58"/>
    </row>
    <row r="2689" spans="12:15">
      <c r="L2689" s="58"/>
      <c r="M2689" s="58"/>
      <c r="N2689" s="58"/>
      <c r="O2689" s="58"/>
    </row>
    <row r="2690" spans="12:15">
      <c r="L2690" s="58"/>
      <c r="M2690" s="58"/>
      <c r="N2690" s="58"/>
      <c r="O2690" s="58"/>
    </row>
    <row r="2691" spans="12:15">
      <c r="L2691" s="58"/>
      <c r="M2691" s="58"/>
      <c r="N2691" s="58"/>
      <c r="O2691" s="58"/>
    </row>
    <row r="2692" spans="12:15">
      <c r="L2692" s="58"/>
      <c r="M2692" s="58"/>
      <c r="N2692" s="58"/>
      <c r="O2692" s="58"/>
    </row>
    <row r="2693" spans="12:15">
      <c r="L2693" s="58"/>
      <c r="M2693" s="58"/>
      <c r="N2693" s="58"/>
      <c r="O2693" s="58"/>
    </row>
    <row r="2694" spans="12:15">
      <c r="L2694" s="58"/>
      <c r="M2694" s="58"/>
      <c r="N2694" s="58"/>
      <c r="O2694" s="58"/>
    </row>
    <row r="2695" spans="12:15">
      <c r="L2695" s="58"/>
      <c r="M2695" s="58"/>
      <c r="N2695" s="58"/>
      <c r="O2695" s="58"/>
    </row>
    <row r="2696" spans="12:15">
      <c r="L2696" s="58"/>
      <c r="M2696" s="58"/>
      <c r="N2696" s="58"/>
      <c r="O2696" s="58"/>
    </row>
    <row r="2697" spans="12:15">
      <c r="L2697" s="58"/>
      <c r="M2697" s="58"/>
      <c r="N2697" s="58"/>
      <c r="O2697" s="58"/>
    </row>
    <row r="2698" spans="12:15">
      <c r="L2698" s="58"/>
      <c r="M2698" s="58"/>
      <c r="N2698" s="58"/>
      <c r="O2698" s="58"/>
    </row>
    <row r="2699" spans="12:15">
      <c r="L2699" s="58"/>
      <c r="M2699" s="58"/>
      <c r="N2699" s="58"/>
      <c r="O2699" s="58"/>
    </row>
    <row r="2700" spans="12:15">
      <c r="L2700" s="58"/>
      <c r="M2700" s="58"/>
      <c r="N2700" s="58"/>
      <c r="O2700" s="58"/>
    </row>
    <row r="2701" spans="12:15">
      <c r="L2701" s="58"/>
      <c r="M2701" s="58"/>
      <c r="N2701" s="58"/>
      <c r="O2701" s="58"/>
    </row>
    <row r="2702" spans="12:15">
      <c r="L2702" s="58"/>
      <c r="M2702" s="58"/>
      <c r="N2702" s="58"/>
      <c r="O2702" s="58"/>
    </row>
    <row r="2703" spans="12:15">
      <c r="L2703" s="58"/>
      <c r="M2703" s="58"/>
      <c r="N2703" s="58"/>
      <c r="O2703" s="58"/>
    </row>
    <row r="2704" spans="12:15">
      <c r="L2704" s="58"/>
      <c r="M2704" s="58"/>
      <c r="N2704" s="58"/>
      <c r="O2704" s="58"/>
    </row>
    <row r="2705" spans="12:15">
      <c r="L2705" s="58"/>
      <c r="M2705" s="58"/>
      <c r="N2705" s="58"/>
      <c r="O2705" s="58"/>
    </row>
    <row r="2706" spans="12:15">
      <c r="L2706" s="58"/>
      <c r="M2706" s="58"/>
      <c r="N2706" s="58"/>
      <c r="O2706" s="58"/>
    </row>
    <row r="2707" spans="12:15">
      <c r="L2707" s="58"/>
      <c r="M2707" s="58"/>
      <c r="N2707" s="58"/>
      <c r="O2707" s="58"/>
    </row>
    <row r="2708" spans="12:15">
      <c r="L2708" s="58"/>
      <c r="M2708" s="58"/>
      <c r="N2708" s="58"/>
      <c r="O2708" s="58"/>
    </row>
    <row r="2709" spans="12:15">
      <c r="L2709" s="58"/>
      <c r="M2709" s="58"/>
      <c r="N2709" s="58"/>
      <c r="O2709" s="58"/>
    </row>
    <row r="2710" spans="12:15">
      <c r="L2710" s="58"/>
      <c r="M2710" s="58"/>
      <c r="N2710" s="58"/>
      <c r="O2710" s="58"/>
    </row>
    <row r="2711" spans="12:15">
      <c r="L2711" s="58"/>
      <c r="M2711" s="58"/>
      <c r="N2711" s="58"/>
      <c r="O2711" s="58"/>
    </row>
    <row r="2712" spans="12:15">
      <c r="L2712" s="58"/>
      <c r="M2712" s="58"/>
      <c r="N2712" s="58"/>
      <c r="O2712" s="58"/>
    </row>
    <row r="2713" spans="12:15">
      <c r="L2713" s="58"/>
      <c r="M2713" s="58"/>
      <c r="N2713" s="58"/>
      <c r="O2713" s="58"/>
    </row>
    <row r="2714" spans="12:15">
      <c r="L2714" s="58"/>
      <c r="M2714" s="58"/>
      <c r="N2714" s="58"/>
      <c r="O2714" s="58"/>
    </row>
    <row r="2715" spans="12:15">
      <c r="L2715" s="58"/>
      <c r="M2715" s="58"/>
      <c r="N2715" s="58"/>
      <c r="O2715" s="58"/>
    </row>
    <row r="2716" spans="12:15">
      <c r="L2716" s="58"/>
      <c r="M2716" s="58"/>
      <c r="N2716" s="58"/>
      <c r="O2716" s="58"/>
    </row>
    <row r="2717" spans="12:15">
      <c r="L2717" s="58"/>
      <c r="M2717" s="58"/>
      <c r="N2717" s="58"/>
      <c r="O2717" s="58"/>
    </row>
    <row r="2718" spans="12:15">
      <c r="L2718" s="58"/>
      <c r="M2718" s="58"/>
      <c r="N2718" s="58"/>
      <c r="O2718" s="58"/>
    </row>
    <row r="2719" spans="12:15">
      <c r="L2719" s="58"/>
      <c r="M2719" s="58"/>
      <c r="N2719" s="58"/>
      <c r="O2719" s="58"/>
    </row>
    <row r="2720" spans="12:15">
      <c r="L2720" s="58"/>
      <c r="M2720" s="58"/>
      <c r="N2720" s="58"/>
      <c r="O2720" s="58"/>
    </row>
    <row r="2721" spans="12:15">
      <c r="L2721" s="58"/>
      <c r="M2721" s="58"/>
      <c r="N2721" s="58"/>
      <c r="O2721" s="58"/>
    </row>
    <row r="2722" spans="12:15">
      <c r="L2722" s="58"/>
      <c r="M2722" s="58"/>
      <c r="N2722" s="58"/>
      <c r="O2722" s="58"/>
    </row>
    <row r="2723" spans="12:15">
      <c r="L2723" s="58"/>
      <c r="M2723" s="58"/>
      <c r="N2723" s="58"/>
      <c r="O2723" s="58"/>
    </row>
    <row r="2724" spans="12:15">
      <c r="L2724" s="58"/>
      <c r="M2724" s="58"/>
      <c r="N2724" s="58"/>
      <c r="O2724" s="58"/>
    </row>
    <row r="2725" spans="12:15">
      <c r="L2725" s="58"/>
      <c r="M2725" s="58"/>
      <c r="N2725" s="58"/>
      <c r="O2725" s="58"/>
    </row>
    <row r="2726" spans="12:15">
      <c r="L2726" s="58"/>
      <c r="M2726" s="58"/>
      <c r="N2726" s="58"/>
      <c r="O2726" s="58"/>
    </row>
    <row r="2727" spans="12:15">
      <c r="L2727" s="58"/>
      <c r="M2727" s="58"/>
      <c r="N2727" s="58"/>
      <c r="O2727" s="58"/>
    </row>
    <row r="2728" spans="12:15">
      <c r="L2728" s="58"/>
      <c r="M2728" s="58"/>
      <c r="N2728" s="58"/>
      <c r="O2728" s="58"/>
    </row>
    <row r="2729" spans="12:15">
      <c r="L2729" s="58"/>
      <c r="M2729" s="58"/>
      <c r="N2729" s="58"/>
      <c r="O2729" s="58"/>
    </row>
    <row r="2730" spans="12:15">
      <c r="L2730" s="58"/>
      <c r="M2730" s="58"/>
      <c r="N2730" s="58"/>
      <c r="O2730" s="58"/>
    </row>
    <row r="2731" spans="12:15">
      <c r="L2731" s="58"/>
      <c r="M2731" s="58"/>
      <c r="N2731" s="58"/>
      <c r="O2731" s="58"/>
    </row>
    <row r="2732" spans="12:15">
      <c r="L2732" s="58"/>
      <c r="M2732" s="58"/>
      <c r="N2732" s="58"/>
      <c r="O2732" s="58"/>
    </row>
    <row r="2733" spans="12:15">
      <c r="L2733" s="58"/>
      <c r="M2733" s="58"/>
      <c r="N2733" s="58"/>
      <c r="O2733" s="58"/>
    </row>
    <row r="2734" spans="12:15">
      <c r="L2734" s="58"/>
      <c r="M2734" s="58"/>
      <c r="N2734" s="58"/>
      <c r="O2734" s="58"/>
    </row>
    <row r="2735" spans="12:15">
      <c r="L2735" s="58"/>
      <c r="M2735" s="58"/>
      <c r="N2735" s="58"/>
      <c r="O2735" s="58"/>
    </row>
    <row r="2736" spans="12:15">
      <c r="L2736" s="58"/>
      <c r="M2736" s="58"/>
      <c r="N2736" s="58"/>
      <c r="O2736" s="58"/>
    </row>
    <row r="2737" spans="12:15">
      <c r="L2737" s="58"/>
      <c r="M2737" s="58"/>
      <c r="N2737" s="58"/>
      <c r="O2737" s="58"/>
    </row>
    <row r="2738" spans="12:15">
      <c r="L2738" s="58"/>
      <c r="M2738" s="58"/>
      <c r="N2738" s="58"/>
      <c r="O2738" s="58"/>
    </row>
    <row r="2739" spans="12:15">
      <c r="L2739" s="58"/>
      <c r="M2739" s="58"/>
      <c r="N2739" s="58"/>
      <c r="O2739" s="58"/>
    </row>
    <row r="2740" spans="12:15">
      <c r="L2740" s="58"/>
      <c r="M2740" s="58"/>
      <c r="N2740" s="58"/>
      <c r="O2740" s="58"/>
    </row>
    <row r="2741" spans="12:15">
      <c r="L2741" s="58"/>
      <c r="M2741" s="58"/>
      <c r="N2741" s="58"/>
      <c r="O2741" s="58"/>
    </row>
    <row r="2742" spans="12:15">
      <c r="L2742" s="58"/>
      <c r="M2742" s="58"/>
      <c r="N2742" s="58"/>
      <c r="O2742" s="58"/>
    </row>
    <row r="2743" spans="12:15">
      <c r="L2743" s="58"/>
      <c r="M2743" s="58"/>
      <c r="N2743" s="58"/>
      <c r="O2743" s="58"/>
    </row>
    <row r="2744" spans="12:15">
      <c r="L2744" s="58"/>
      <c r="M2744" s="58"/>
      <c r="N2744" s="58"/>
      <c r="O2744" s="58"/>
    </row>
    <row r="2745" spans="12:15">
      <c r="L2745" s="58"/>
      <c r="M2745" s="58"/>
      <c r="N2745" s="58"/>
      <c r="O2745" s="58"/>
    </row>
    <row r="2746" spans="12:15">
      <c r="L2746" s="58"/>
      <c r="M2746" s="58"/>
      <c r="N2746" s="58"/>
      <c r="O2746" s="58"/>
    </row>
    <row r="2747" spans="12:15">
      <c r="L2747" s="58"/>
      <c r="M2747" s="58"/>
      <c r="N2747" s="58"/>
      <c r="O2747" s="58"/>
    </row>
    <row r="2748" spans="12:15">
      <c r="L2748" s="58"/>
      <c r="M2748" s="58"/>
      <c r="N2748" s="58"/>
      <c r="O2748" s="58"/>
    </row>
    <row r="2749" spans="12:15">
      <c r="L2749" s="58"/>
      <c r="M2749" s="58"/>
      <c r="N2749" s="58"/>
      <c r="O2749" s="58"/>
    </row>
    <row r="2750" spans="12:15">
      <c r="L2750" s="58"/>
      <c r="M2750" s="58"/>
      <c r="N2750" s="58"/>
      <c r="O2750" s="58"/>
    </row>
    <row r="2751" spans="12:15">
      <c r="L2751" s="58"/>
      <c r="M2751" s="58"/>
      <c r="N2751" s="58"/>
      <c r="O2751" s="58"/>
    </row>
    <row r="2752" spans="12:15">
      <c r="L2752" s="58"/>
      <c r="M2752" s="58"/>
      <c r="N2752" s="58"/>
      <c r="O2752" s="58"/>
    </row>
    <row r="2753" spans="12:15">
      <c r="L2753" s="58"/>
      <c r="M2753" s="58"/>
      <c r="N2753" s="58"/>
      <c r="O2753" s="58"/>
    </row>
    <row r="2754" spans="12:15">
      <c r="L2754" s="58"/>
      <c r="M2754" s="58"/>
      <c r="N2754" s="58"/>
      <c r="O2754" s="58"/>
    </row>
    <row r="2755" spans="12:15">
      <c r="L2755" s="58"/>
      <c r="M2755" s="58"/>
      <c r="N2755" s="58"/>
      <c r="O2755" s="58"/>
    </row>
    <row r="2756" spans="12:15">
      <c r="L2756" s="58"/>
      <c r="M2756" s="58"/>
      <c r="N2756" s="58"/>
      <c r="O2756" s="58"/>
    </row>
    <row r="2757" spans="12:15">
      <c r="L2757" s="58"/>
      <c r="M2757" s="58"/>
      <c r="N2757" s="58"/>
      <c r="O2757" s="58"/>
    </row>
    <row r="2758" spans="12:15">
      <c r="L2758" s="58"/>
      <c r="M2758" s="58"/>
      <c r="N2758" s="58"/>
      <c r="O2758" s="58"/>
    </row>
    <row r="2759" spans="12:15">
      <c r="L2759" s="58"/>
      <c r="M2759" s="58"/>
      <c r="N2759" s="58"/>
      <c r="O2759" s="58"/>
    </row>
    <row r="2760" spans="12:15">
      <c r="L2760" s="58"/>
      <c r="M2760" s="58"/>
      <c r="N2760" s="58"/>
      <c r="O2760" s="58"/>
    </row>
    <row r="2761" spans="12:15">
      <c r="L2761" s="58"/>
      <c r="M2761" s="58"/>
      <c r="N2761" s="58"/>
      <c r="O2761" s="58"/>
    </row>
    <row r="2762" spans="12:15">
      <c r="L2762" s="58"/>
      <c r="M2762" s="58"/>
      <c r="N2762" s="58"/>
      <c r="O2762" s="58"/>
    </row>
    <row r="2763" spans="12:15">
      <c r="L2763" s="58"/>
      <c r="M2763" s="58"/>
      <c r="N2763" s="58"/>
      <c r="O2763" s="58"/>
    </row>
    <row r="2764" spans="12:15">
      <c r="L2764" s="58"/>
      <c r="M2764" s="58"/>
      <c r="N2764" s="58"/>
      <c r="O2764" s="58"/>
    </row>
    <row r="2765" spans="12:15">
      <c r="L2765" s="58"/>
      <c r="M2765" s="58"/>
      <c r="N2765" s="58"/>
      <c r="O2765" s="58"/>
    </row>
    <row r="2766" spans="12:15">
      <c r="L2766" s="58"/>
      <c r="M2766" s="58"/>
      <c r="N2766" s="58"/>
      <c r="O2766" s="58"/>
    </row>
    <row r="2767" spans="12:15">
      <c r="L2767" s="58"/>
      <c r="M2767" s="58"/>
      <c r="N2767" s="58"/>
      <c r="O2767" s="58"/>
    </row>
    <row r="2768" spans="12:15">
      <c r="L2768" s="58"/>
      <c r="M2768" s="58"/>
      <c r="N2768" s="58"/>
      <c r="O2768" s="58"/>
    </row>
    <row r="2769" spans="12:15">
      <c r="L2769" s="58"/>
      <c r="M2769" s="58"/>
      <c r="N2769" s="58"/>
      <c r="O2769" s="58"/>
    </row>
    <row r="2770" spans="12:15">
      <c r="L2770" s="58"/>
      <c r="M2770" s="58"/>
      <c r="N2770" s="58"/>
      <c r="O2770" s="58"/>
    </row>
    <row r="2771" spans="12:15">
      <c r="L2771" s="58"/>
      <c r="M2771" s="58"/>
      <c r="N2771" s="58"/>
      <c r="O2771" s="58"/>
    </row>
    <row r="2772" spans="12:15">
      <c r="L2772" s="58"/>
      <c r="M2772" s="58"/>
      <c r="N2772" s="58"/>
      <c r="O2772" s="58"/>
    </row>
    <row r="2773" spans="12:15">
      <c r="L2773" s="58"/>
      <c r="M2773" s="58"/>
      <c r="N2773" s="58"/>
      <c r="O2773" s="58"/>
    </row>
    <row r="2774" spans="12:15">
      <c r="L2774" s="58"/>
      <c r="M2774" s="58"/>
      <c r="N2774" s="58"/>
      <c r="O2774" s="58"/>
    </row>
    <row r="2775" spans="12:15">
      <c r="L2775" s="58"/>
      <c r="M2775" s="58"/>
      <c r="N2775" s="58"/>
      <c r="O2775" s="58"/>
    </row>
    <row r="2776" spans="12:15">
      <c r="L2776" s="58"/>
      <c r="M2776" s="58"/>
      <c r="N2776" s="58"/>
      <c r="O2776" s="58"/>
    </row>
    <row r="2777" spans="12:15">
      <c r="L2777" s="58"/>
      <c r="M2777" s="58"/>
      <c r="N2777" s="58"/>
      <c r="O2777" s="58"/>
    </row>
    <row r="2778" spans="12:15">
      <c r="L2778" s="58"/>
      <c r="M2778" s="58"/>
      <c r="N2778" s="58"/>
      <c r="O2778" s="58"/>
    </row>
    <row r="2779" spans="12:15">
      <c r="L2779" s="58"/>
      <c r="M2779" s="58"/>
      <c r="N2779" s="58"/>
      <c r="O2779" s="58"/>
    </row>
    <row r="2780" spans="12:15">
      <c r="L2780" s="58"/>
      <c r="M2780" s="58"/>
      <c r="N2780" s="58"/>
      <c r="O2780" s="58"/>
    </row>
    <row r="2781" spans="12:15">
      <c r="L2781" s="58"/>
      <c r="M2781" s="58"/>
      <c r="N2781" s="58"/>
      <c r="O2781" s="58"/>
    </row>
    <row r="2782" spans="12:15">
      <c r="L2782" s="58"/>
      <c r="M2782" s="58"/>
      <c r="N2782" s="58"/>
      <c r="O2782" s="58"/>
    </row>
    <row r="2783" spans="12:15">
      <c r="L2783" s="58"/>
      <c r="M2783" s="58"/>
      <c r="N2783" s="58"/>
      <c r="O2783" s="58"/>
    </row>
    <row r="2784" spans="12:15">
      <c r="L2784" s="58"/>
      <c r="M2784" s="58"/>
      <c r="N2784" s="58"/>
      <c r="O2784" s="58"/>
    </row>
    <row r="2785" spans="12:15">
      <c r="L2785" s="58"/>
      <c r="M2785" s="58"/>
      <c r="N2785" s="58"/>
      <c r="O2785" s="58"/>
    </row>
    <row r="2786" spans="12:15">
      <c r="L2786" s="58"/>
      <c r="M2786" s="58"/>
      <c r="N2786" s="58"/>
      <c r="O2786" s="58"/>
    </row>
    <row r="2787" spans="12:15">
      <c r="L2787" s="58"/>
      <c r="M2787" s="58"/>
      <c r="N2787" s="58"/>
      <c r="O2787" s="58"/>
    </row>
    <row r="2788" spans="12:15">
      <c r="L2788" s="58"/>
      <c r="M2788" s="58"/>
      <c r="N2788" s="58"/>
      <c r="O2788" s="58"/>
    </row>
    <row r="2789" spans="12:15">
      <c r="L2789" s="58"/>
      <c r="M2789" s="58"/>
      <c r="N2789" s="58"/>
      <c r="O2789" s="58"/>
    </row>
    <row r="2790" spans="12:15">
      <c r="L2790" s="58"/>
      <c r="M2790" s="58"/>
      <c r="N2790" s="58"/>
      <c r="O2790" s="58"/>
    </row>
    <row r="2791" spans="12:15">
      <c r="L2791" s="58"/>
      <c r="M2791" s="58"/>
      <c r="N2791" s="58"/>
      <c r="O2791" s="58"/>
    </row>
    <row r="2792" spans="12:15">
      <c r="L2792" s="58"/>
      <c r="M2792" s="58"/>
      <c r="N2792" s="58"/>
      <c r="O2792" s="58"/>
    </row>
    <row r="2793" spans="12:15">
      <c r="L2793" s="58"/>
      <c r="M2793" s="58"/>
      <c r="N2793" s="58"/>
      <c r="O2793" s="58"/>
    </row>
    <row r="2794" spans="12:15">
      <c r="L2794" s="58"/>
      <c r="M2794" s="58"/>
      <c r="N2794" s="58"/>
      <c r="O2794" s="58"/>
    </row>
    <row r="2795" spans="12:15">
      <c r="L2795" s="58"/>
      <c r="M2795" s="58"/>
      <c r="N2795" s="58"/>
      <c r="O2795" s="58"/>
    </row>
    <row r="2796" spans="12:15">
      <c r="L2796" s="58"/>
      <c r="M2796" s="58"/>
      <c r="N2796" s="58"/>
      <c r="O2796" s="58"/>
    </row>
    <row r="2797" spans="12:15">
      <c r="L2797" s="58"/>
      <c r="M2797" s="58"/>
      <c r="N2797" s="58"/>
      <c r="O2797" s="58"/>
    </row>
    <row r="2798" spans="12:15">
      <c r="L2798" s="58"/>
      <c r="M2798" s="58"/>
      <c r="N2798" s="58"/>
      <c r="O2798" s="58"/>
    </row>
    <row r="2799" spans="12:15">
      <c r="L2799" s="58"/>
      <c r="M2799" s="58"/>
      <c r="N2799" s="58"/>
      <c r="O2799" s="58"/>
    </row>
    <row r="2800" spans="12:15">
      <c r="L2800" s="58"/>
      <c r="M2800" s="58"/>
      <c r="N2800" s="58"/>
      <c r="O2800" s="58"/>
    </row>
    <row r="2801" spans="12:15">
      <c r="L2801" s="58"/>
      <c r="M2801" s="58"/>
      <c r="N2801" s="58"/>
      <c r="O2801" s="58"/>
    </row>
    <row r="2802" spans="12:15">
      <c r="L2802" s="58"/>
      <c r="M2802" s="58"/>
      <c r="N2802" s="58"/>
      <c r="O2802" s="58"/>
    </row>
    <row r="2803" spans="12:15">
      <c r="L2803" s="58"/>
      <c r="M2803" s="58"/>
      <c r="N2803" s="58"/>
      <c r="O2803" s="58"/>
    </row>
    <row r="2804" spans="12:15">
      <c r="L2804" s="58"/>
      <c r="M2804" s="58"/>
      <c r="N2804" s="58"/>
      <c r="O2804" s="58"/>
    </row>
    <row r="2805" spans="12:15">
      <c r="L2805" s="58"/>
      <c r="M2805" s="58"/>
      <c r="N2805" s="58"/>
      <c r="O2805" s="58"/>
    </row>
    <row r="2806" spans="12:15">
      <c r="L2806" s="58"/>
      <c r="M2806" s="58"/>
      <c r="N2806" s="58"/>
      <c r="O2806" s="58"/>
    </row>
    <row r="2807" spans="12:15">
      <c r="L2807" s="58"/>
      <c r="M2807" s="58"/>
      <c r="N2807" s="58"/>
      <c r="O2807" s="58"/>
    </row>
    <row r="2808" spans="12:15">
      <c r="L2808" s="58"/>
      <c r="M2808" s="58"/>
      <c r="N2808" s="58"/>
      <c r="O2808" s="58"/>
    </row>
    <row r="2809" spans="12:15">
      <c r="L2809" s="58"/>
      <c r="M2809" s="58"/>
      <c r="N2809" s="58"/>
      <c r="O2809" s="58"/>
    </row>
    <row r="2810" spans="12:15">
      <c r="L2810" s="58"/>
      <c r="M2810" s="58"/>
      <c r="N2810" s="58"/>
      <c r="O2810" s="58"/>
    </row>
    <row r="2811" spans="12:15">
      <c r="L2811" s="58"/>
      <c r="M2811" s="58"/>
      <c r="N2811" s="58"/>
      <c r="O2811" s="58"/>
    </row>
    <row r="2812" spans="12:15">
      <c r="L2812" s="58"/>
      <c r="M2812" s="58"/>
      <c r="N2812" s="58"/>
      <c r="O2812" s="58"/>
    </row>
    <row r="2813" spans="12:15">
      <c r="L2813" s="58"/>
      <c r="M2813" s="58"/>
      <c r="N2813" s="58"/>
      <c r="O2813" s="58"/>
    </row>
    <row r="2814" spans="12:15">
      <c r="L2814" s="58"/>
      <c r="M2814" s="58"/>
      <c r="N2814" s="58"/>
      <c r="O2814" s="58"/>
    </row>
    <row r="2815" spans="12:15">
      <c r="L2815" s="58"/>
      <c r="M2815" s="58"/>
      <c r="N2815" s="58"/>
      <c r="O2815" s="58"/>
    </row>
    <row r="2816" spans="12:15">
      <c r="L2816" s="58"/>
      <c r="M2816" s="58"/>
      <c r="N2816" s="58"/>
      <c r="O2816" s="58"/>
    </row>
    <row r="2817" spans="12:15">
      <c r="L2817" s="58"/>
      <c r="M2817" s="58"/>
      <c r="N2817" s="58"/>
      <c r="O2817" s="58"/>
    </row>
    <row r="2818" spans="12:15">
      <c r="L2818" s="58"/>
      <c r="M2818" s="58"/>
      <c r="N2818" s="58"/>
      <c r="O2818" s="58"/>
    </row>
    <row r="2819" spans="12:15">
      <c r="L2819" s="58"/>
      <c r="M2819" s="58"/>
      <c r="N2819" s="58"/>
      <c r="O2819" s="58"/>
    </row>
    <row r="2820" spans="12:15">
      <c r="L2820" s="58"/>
      <c r="M2820" s="58"/>
      <c r="N2820" s="58"/>
      <c r="O2820" s="58"/>
    </row>
    <row r="2821" spans="12:15">
      <c r="L2821" s="58"/>
      <c r="M2821" s="58"/>
      <c r="N2821" s="58"/>
      <c r="O2821" s="58"/>
    </row>
    <row r="2822" spans="12:15">
      <c r="L2822" s="58"/>
      <c r="M2822" s="58"/>
      <c r="N2822" s="58"/>
      <c r="O2822" s="58"/>
    </row>
    <row r="2823" spans="12:15">
      <c r="L2823" s="58"/>
      <c r="M2823" s="58"/>
      <c r="N2823" s="58"/>
      <c r="O2823" s="58"/>
    </row>
    <row r="2824" spans="12:15">
      <c r="L2824" s="58"/>
      <c r="M2824" s="58"/>
      <c r="N2824" s="58"/>
      <c r="O2824" s="58"/>
    </row>
    <row r="2825" spans="12:15">
      <c r="L2825" s="58"/>
      <c r="M2825" s="58"/>
      <c r="N2825" s="58"/>
      <c r="O2825" s="58"/>
    </row>
    <row r="2826" spans="12:15">
      <c r="L2826" s="58"/>
      <c r="M2826" s="58"/>
      <c r="N2826" s="58"/>
      <c r="O2826" s="58"/>
    </row>
    <row r="2827" spans="12:15">
      <c r="L2827" s="58"/>
      <c r="M2827" s="58"/>
      <c r="N2827" s="58"/>
      <c r="O2827" s="58"/>
    </row>
    <row r="2828" spans="12:15">
      <c r="L2828" s="58"/>
      <c r="M2828" s="58"/>
      <c r="N2828" s="58"/>
      <c r="O2828" s="58"/>
    </row>
    <row r="2829" spans="12:15">
      <c r="L2829" s="58"/>
      <c r="M2829" s="58"/>
      <c r="N2829" s="58"/>
      <c r="O2829" s="58"/>
    </row>
    <row r="2830" spans="12:15">
      <c r="L2830" s="58"/>
      <c r="M2830" s="58"/>
      <c r="N2830" s="58"/>
      <c r="O2830" s="58"/>
    </row>
    <row r="2831" spans="12:15">
      <c r="L2831" s="58"/>
      <c r="M2831" s="58"/>
      <c r="N2831" s="58"/>
      <c r="O2831" s="58"/>
    </row>
    <row r="2832" spans="12:15">
      <c r="L2832" s="58"/>
      <c r="M2832" s="58"/>
      <c r="N2832" s="58"/>
      <c r="O2832" s="58"/>
    </row>
    <row r="2833" spans="12:15">
      <c r="L2833" s="58"/>
      <c r="M2833" s="58"/>
      <c r="N2833" s="58"/>
      <c r="O2833" s="58"/>
    </row>
    <row r="2834" spans="12:15">
      <c r="L2834" s="58"/>
      <c r="M2834" s="58"/>
      <c r="N2834" s="58"/>
      <c r="O2834" s="58"/>
    </row>
    <row r="2835" spans="12:15">
      <c r="L2835" s="58"/>
      <c r="M2835" s="58"/>
      <c r="N2835" s="58"/>
      <c r="O2835" s="58"/>
    </row>
    <row r="2836" spans="12:15">
      <c r="L2836" s="58"/>
      <c r="M2836" s="58"/>
      <c r="N2836" s="58"/>
      <c r="O2836" s="58"/>
    </row>
    <row r="2837" spans="12:15">
      <c r="L2837" s="58"/>
      <c r="M2837" s="58"/>
      <c r="N2837" s="58"/>
      <c r="O2837" s="58"/>
    </row>
    <row r="2838" spans="12:15">
      <c r="L2838" s="58"/>
      <c r="M2838" s="58"/>
      <c r="N2838" s="58"/>
      <c r="O2838" s="58"/>
    </row>
    <row r="2839" spans="12:15">
      <c r="L2839" s="58"/>
      <c r="M2839" s="58"/>
      <c r="N2839" s="58"/>
      <c r="O2839" s="58"/>
    </row>
    <row r="2840" spans="12:15">
      <c r="L2840" s="58"/>
      <c r="M2840" s="58"/>
      <c r="N2840" s="58"/>
      <c r="O2840" s="58"/>
    </row>
    <row r="2841" spans="12:15">
      <c r="L2841" s="58"/>
      <c r="M2841" s="58"/>
      <c r="N2841" s="58"/>
      <c r="O2841" s="58"/>
    </row>
    <row r="2842" spans="12:15">
      <c r="L2842" s="58"/>
      <c r="M2842" s="58"/>
      <c r="N2842" s="58"/>
      <c r="O2842" s="58"/>
    </row>
    <row r="2843" spans="12:15">
      <c r="L2843" s="58"/>
      <c r="M2843" s="58"/>
      <c r="N2843" s="58"/>
      <c r="O2843" s="58"/>
    </row>
    <row r="2844" spans="12:15">
      <c r="L2844" s="58"/>
      <c r="M2844" s="58"/>
      <c r="N2844" s="58"/>
      <c r="O2844" s="58"/>
    </row>
    <row r="2845" spans="12:15">
      <c r="L2845" s="58"/>
      <c r="M2845" s="58"/>
      <c r="N2845" s="58"/>
      <c r="O2845" s="58"/>
    </row>
    <row r="2846" spans="12:15">
      <c r="L2846" s="58"/>
      <c r="M2846" s="58"/>
      <c r="N2846" s="58"/>
      <c r="O2846" s="58"/>
    </row>
    <row r="2847" spans="12:15">
      <c r="L2847" s="58"/>
      <c r="M2847" s="58"/>
      <c r="N2847" s="58"/>
      <c r="O2847" s="58"/>
    </row>
    <row r="2848" spans="12:15">
      <c r="L2848" s="58"/>
      <c r="M2848" s="58"/>
      <c r="N2848" s="58"/>
      <c r="O2848" s="58"/>
    </row>
    <row r="2849" spans="12:15">
      <c r="L2849" s="58"/>
      <c r="M2849" s="58"/>
      <c r="N2849" s="58"/>
      <c r="O2849" s="58"/>
    </row>
    <row r="2850" spans="12:15">
      <c r="L2850" s="58"/>
      <c r="M2850" s="58"/>
      <c r="N2850" s="58"/>
      <c r="O2850" s="58"/>
    </row>
    <row r="2851" spans="12:15">
      <c r="L2851" s="58"/>
      <c r="M2851" s="58"/>
      <c r="N2851" s="58"/>
      <c r="O2851" s="58"/>
    </row>
    <row r="2852" spans="12:15">
      <c r="L2852" s="58"/>
      <c r="M2852" s="58"/>
      <c r="N2852" s="58"/>
      <c r="O2852" s="58"/>
    </row>
    <row r="2853" spans="12:15">
      <c r="L2853" s="58"/>
      <c r="M2853" s="58"/>
      <c r="N2853" s="58"/>
      <c r="O2853" s="58"/>
    </row>
    <row r="2854" spans="12:15">
      <c r="L2854" s="58"/>
      <c r="M2854" s="58"/>
      <c r="N2854" s="58"/>
      <c r="O2854" s="58"/>
    </row>
    <row r="2855" spans="12:15">
      <c r="L2855" s="58"/>
      <c r="M2855" s="58"/>
      <c r="N2855" s="58"/>
      <c r="O2855" s="58"/>
    </row>
    <row r="2856" spans="12:15">
      <c r="L2856" s="58"/>
      <c r="M2856" s="58"/>
      <c r="N2856" s="58"/>
      <c r="O2856" s="58"/>
    </row>
    <row r="2857" spans="12:15">
      <c r="L2857" s="58"/>
      <c r="M2857" s="58"/>
      <c r="N2857" s="58"/>
      <c r="O2857" s="58"/>
    </row>
    <row r="2858" spans="12:15">
      <c r="L2858" s="58"/>
      <c r="M2858" s="58"/>
      <c r="N2858" s="58"/>
      <c r="O2858" s="58"/>
    </row>
    <row r="2859" spans="12:15">
      <c r="L2859" s="58"/>
      <c r="M2859" s="58"/>
      <c r="N2859" s="58"/>
      <c r="O2859" s="58"/>
    </row>
    <row r="2860" spans="12:15">
      <c r="L2860" s="58"/>
      <c r="M2860" s="58"/>
      <c r="N2860" s="58"/>
      <c r="O2860" s="58"/>
    </row>
    <row r="2861" spans="12:15">
      <c r="L2861" s="58"/>
      <c r="M2861" s="58"/>
      <c r="N2861" s="58"/>
      <c r="O2861" s="58"/>
    </row>
    <row r="2862" spans="12:15">
      <c r="L2862" s="58"/>
      <c r="M2862" s="58"/>
      <c r="N2862" s="58"/>
      <c r="O2862" s="58"/>
    </row>
    <row r="2863" spans="12:15">
      <c r="L2863" s="58"/>
      <c r="M2863" s="58"/>
      <c r="N2863" s="58"/>
      <c r="O2863" s="58"/>
    </row>
    <row r="2864" spans="12:15">
      <c r="L2864" s="58"/>
      <c r="M2864" s="58"/>
      <c r="N2864" s="58"/>
      <c r="O2864" s="58"/>
    </row>
    <row r="2865" spans="12:15">
      <c r="L2865" s="58"/>
      <c r="M2865" s="58"/>
      <c r="N2865" s="58"/>
      <c r="O2865" s="58"/>
    </row>
    <row r="2866" spans="12:15">
      <c r="L2866" s="58"/>
      <c r="M2866" s="58"/>
      <c r="N2866" s="58"/>
      <c r="O2866" s="58"/>
    </row>
    <row r="2867" spans="12:15">
      <c r="L2867" s="58"/>
      <c r="M2867" s="58"/>
      <c r="N2867" s="58"/>
      <c r="O2867" s="58"/>
    </row>
    <row r="2868" spans="12:15">
      <c r="L2868" s="58"/>
      <c r="M2868" s="58"/>
      <c r="N2868" s="58"/>
      <c r="O2868" s="58"/>
    </row>
    <row r="2869" spans="12:15">
      <c r="L2869" s="58"/>
      <c r="M2869" s="58"/>
      <c r="N2869" s="58"/>
      <c r="O2869" s="58"/>
    </row>
    <row r="2870" spans="12:15">
      <c r="L2870" s="58"/>
      <c r="M2870" s="58"/>
      <c r="N2870" s="58"/>
      <c r="O2870" s="58"/>
    </row>
    <row r="2871" spans="12:15">
      <c r="L2871" s="58"/>
      <c r="M2871" s="58"/>
      <c r="N2871" s="58"/>
      <c r="O2871" s="58"/>
    </row>
    <row r="2872" spans="12:15">
      <c r="L2872" s="58"/>
      <c r="M2872" s="58"/>
      <c r="N2872" s="58"/>
      <c r="O2872" s="58"/>
    </row>
    <row r="2873" spans="12:15">
      <c r="L2873" s="58"/>
      <c r="M2873" s="58"/>
      <c r="N2873" s="58"/>
      <c r="O2873" s="58"/>
    </row>
    <row r="2874" spans="12:15">
      <c r="L2874" s="58"/>
      <c r="M2874" s="58"/>
      <c r="N2874" s="58"/>
      <c r="O2874" s="58"/>
    </row>
    <row r="2875" spans="12:15">
      <c r="L2875" s="58"/>
      <c r="M2875" s="58"/>
      <c r="N2875" s="58"/>
      <c r="O2875" s="58"/>
    </row>
    <row r="2876" spans="12:15">
      <c r="L2876" s="58"/>
      <c r="M2876" s="58"/>
      <c r="N2876" s="58"/>
      <c r="O2876" s="58"/>
    </row>
    <row r="2877" spans="12:15">
      <c r="L2877" s="58"/>
      <c r="M2877" s="58"/>
      <c r="N2877" s="58"/>
      <c r="O2877" s="58"/>
    </row>
    <row r="2878" spans="12:15">
      <c r="L2878" s="58"/>
      <c r="M2878" s="58"/>
      <c r="N2878" s="58"/>
      <c r="O2878" s="58"/>
    </row>
    <row r="2879" spans="12:15">
      <c r="L2879" s="58"/>
      <c r="M2879" s="58"/>
      <c r="N2879" s="58"/>
      <c r="O2879" s="58"/>
    </row>
    <row r="2880" spans="12:15">
      <c r="L2880" s="58"/>
      <c r="M2880" s="58"/>
      <c r="N2880" s="58"/>
      <c r="O2880" s="58"/>
    </row>
    <row r="2881" spans="12:15">
      <c r="L2881" s="58"/>
      <c r="M2881" s="58"/>
      <c r="N2881" s="58"/>
      <c r="O2881" s="58"/>
    </row>
    <row r="2882" spans="12:15">
      <c r="L2882" s="58"/>
      <c r="M2882" s="58"/>
      <c r="N2882" s="58"/>
      <c r="O2882" s="58"/>
    </row>
    <row r="2883" spans="12:15">
      <c r="L2883" s="58"/>
      <c r="M2883" s="58"/>
      <c r="N2883" s="58"/>
      <c r="O2883" s="58"/>
    </row>
    <row r="2884" spans="12:15">
      <c r="L2884" s="58"/>
      <c r="M2884" s="58"/>
      <c r="N2884" s="58"/>
      <c r="O2884" s="58"/>
    </row>
    <row r="2885" spans="12:15">
      <c r="L2885" s="58"/>
      <c r="M2885" s="58"/>
      <c r="N2885" s="58"/>
      <c r="O2885" s="58"/>
    </row>
    <row r="2886" spans="12:15">
      <c r="L2886" s="58"/>
      <c r="M2886" s="58"/>
      <c r="N2886" s="58"/>
      <c r="O2886" s="58"/>
    </row>
    <row r="2887" spans="12:15">
      <c r="L2887" s="58"/>
      <c r="M2887" s="58"/>
      <c r="N2887" s="58"/>
      <c r="O2887" s="58"/>
    </row>
    <row r="2888" spans="12:15">
      <c r="L2888" s="58"/>
      <c r="M2888" s="58"/>
      <c r="N2888" s="58"/>
      <c r="O2888" s="58"/>
    </row>
    <row r="2889" spans="12:15">
      <c r="L2889" s="58"/>
      <c r="M2889" s="58"/>
      <c r="N2889" s="58"/>
      <c r="O2889" s="58"/>
    </row>
    <row r="2890" spans="12:15">
      <c r="L2890" s="58"/>
      <c r="M2890" s="58"/>
      <c r="N2890" s="58"/>
      <c r="O2890" s="58"/>
    </row>
    <row r="2891" spans="12:15">
      <c r="L2891" s="58"/>
      <c r="M2891" s="58"/>
      <c r="N2891" s="58"/>
      <c r="O2891" s="58"/>
    </row>
    <row r="2892" spans="12:15">
      <c r="L2892" s="58"/>
      <c r="M2892" s="58"/>
      <c r="N2892" s="58"/>
      <c r="O2892" s="58"/>
    </row>
    <row r="2893" spans="12:15">
      <c r="L2893" s="58"/>
      <c r="M2893" s="58"/>
      <c r="N2893" s="58"/>
      <c r="O2893" s="58"/>
    </row>
    <row r="2894" spans="12:15">
      <c r="L2894" s="58"/>
      <c r="M2894" s="58"/>
      <c r="N2894" s="58"/>
      <c r="O2894" s="58"/>
    </row>
    <row r="2895" spans="12:15">
      <c r="L2895" s="58"/>
      <c r="M2895" s="58"/>
      <c r="N2895" s="58"/>
      <c r="O2895" s="58"/>
    </row>
    <row r="2896" spans="12:15">
      <c r="L2896" s="58"/>
      <c r="M2896" s="58"/>
      <c r="N2896" s="58"/>
      <c r="O2896" s="58"/>
    </row>
    <row r="2897" spans="12:15">
      <c r="L2897" s="58"/>
      <c r="M2897" s="58"/>
      <c r="N2897" s="58"/>
      <c r="O2897" s="58"/>
    </row>
    <row r="2898" spans="12:15">
      <c r="L2898" s="58"/>
      <c r="M2898" s="58"/>
      <c r="N2898" s="58"/>
      <c r="O2898" s="58"/>
    </row>
    <row r="2899" spans="12:15">
      <c r="L2899" s="58"/>
      <c r="M2899" s="58"/>
      <c r="N2899" s="58"/>
      <c r="O2899" s="58"/>
    </row>
    <row r="2900" spans="12:15">
      <c r="L2900" s="58"/>
      <c r="M2900" s="58"/>
      <c r="N2900" s="58"/>
      <c r="O2900" s="58"/>
    </row>
    <row r="2901" spans="12:15">
      <c r="L2901" s="58"/>
      <c r="M2901" s="58"/>
      <c r="N2901" s="58"/>
      <c r="O2901" s="58"/>
    </row>
    <row r="2902" spans="12:15">
      <c r="L2902" s="58"/>
      <c r="M2902" s="58"/>
      <c r="N2902" s="58"/>
      <c r="O2902" s="58"/>
    </row>
    <row r="2903" spans="12:15">
      <c r="L2903" s="58"/>
      <c r="M2903" s="58"/>
      <c r="N2903" s="58"/>
      <c r="O2903" s="58"/>
    </row>
    <row r="2904" spans="12:15">
      <c r="L2904" s="58"/>
      <c r="M2904" s="58"/>
      <c r="N2904" s="58"/>
      <c r="O2904" s="58"/>
    </row>
    <row r="2905" spans="12:15">
      <c r="L2905" s="58"/>
      <c r="M2905" s="58"/>
      <c r="N2905" s="58"/>
      <c r="O2905" s="58"/>
    </row>
    <row r="2906" spans="12:15">
      <c r="L2906" s="58"/>
      <c r="M2906" s="58"/>
      <c r="N2906" s="58"/>
      <c r="O2906" s="58"/>
    </row>
    <row r="2907" spans="12:15">
      <c r="L2907" s="58"/>
      <c r="M2907" s="58"/>
      <c r="N2907" s="58"/>
      <c r="O2907" s="58"/>
    </row>
    <row r="2908" spans="12:15">
      <c r="L2908" s="58"/>
      <c r="M2908" s="58"/>
      <c r="N2908" s="58"/>
      <c r="O2908" s="58"/>
    </row>
    <row r="2909" spans="12:15">
      <c r="L2909" s="58"/>
      <c r="M2909" s="58"/>
      <c r="N2909" s="58"/>
      <c r="O2909" s="58"/>
    </row>
    <row r="2910" spans="12:15">
      <c r="L2910" s="58"/>
      <c r="M2910" s="58"/>
      <c r="N2910" s="58"/>
      <c r="O2910" s="58"/>
    </row>
    <row r="2911" spans="12:15">
      <c r="L2911" s="58"/>
      <c r="M2911" s="58"/>
      <c r="N2911" s="58"/>
      <c r="O2911" s="58"/>
    </row>
    <row r="2912" spans="12:15">
      <c r="L2912" s="58"/>
      <c r="M2912" s="58"/>
      <c r="N2912" s="58"/>
      <c r="O2912" s="58"/>
    </row>
    <row r="2913" spans="12:15">
      <c r="L2913" s="58"/>
      <c r="M2913" s="58"/>
      <c r="N2913" s="58"/>
      <c r="O2913" s="58"/>
    </row>
    <row r="2914" spans="12:15">
      <c r="L2914" s="58"/>
      <c r="M2914" s="58"/>
      <c r="N2914" s="58"/>
      <c r="O2914" s="58"/>
    </row>
    <row r="2915" spans="12:15">
      <c r="L2915" s="58"/>
      <c r="M2915" s="58"/>
      <c r="N2915" s="58"/>
      <c r="O2915" s="58"/>
    </row>
    <row r="2916" spans="12:15">
      <c r="L2916" s="58"/>
      <c r="M2916" s="58"/>
      <c r="N2916" s="58"/>
      <c r="O2916" s="58"/>
    </row>
    <row r="2917" spans="12:15">
      <c r="L2917" s="58"/>
      <c r="M2917" s="58"/>
      <c r="N2917" s="58"/>
      <c r="O2917" s="58"/>
    </row>
    <row r="2918" spans="12:15">
      <c r="L2918" s="58"/>
      <c r="M2918" s="58"/>
      <c r="N2918" s="58"/>
      <c r="O2918" s="58"/>
    </row>
    <row r="2919" spans="12:15">
      <c r="L2919" s="58"/>
      <c r="M2919" s="58"/>
      <c r="N2919" s="58"/>
      <c r="O2919" s="58"/>
    </row>
    <row r="2920" spans="12:15">
      <c r="L2920" s="58"/>
      <c r="M2920" s="58"/>
      <c r="N2920" s="58"/>
      <c r="O2920" s="58"/>
    </row>
    <row r="2921" spans="12:15">
      <c r="L2921" s="58"/>
      <c r="M2921" s="58"/>
      <c r="N2921" s="58"/>
      <c r="O2921" s="58"/>
    </row>
    <row r="2922" spans="12:15">
      <c r="L2922" s="58"/>
      <c r="M2922" s="58"/>
      <c r="N2922" s="58"/>
      <c r="O2922" s="58"/>
    </row>
    <row r="2923" spans="12:15">
      <c r="L2923" s="58"/>
      <c r="M2923" s="58"/>
      <c r="N2923" s="58"/>
      <c r="O2923" s="58"/>
    </row>
    <row r="2924" spans="12:15">
      <c r="L2924" s="58"/>
      <c r="M2924" s="58"/>
      <c r="N2924" s="58"/>
      <c r="O2924" s="58"/>
    </row>
    <row r="2925" spans="12:15">
      <c r="L2925" s="58"/>
      <c r="M2925" s="58"/>
      <c r="N2925" s="58"/>
      <c r="O2925" s="58"/>
    </row>
    <row r="2926" spans="12:15">
      <c r="L2926" s="58"/>
      <c r="M2926" s="58"/>
      <c r="N2926" s="58"/>
      <c r="O2926" s="58"/>
    </row>
    <row r="2927" spans="12:15">
      <c r="L2927" s="58"/>
      <c r="M2927" s="58"/>
      <c r="N2927" s="58"/>
      <c r="O2927" s="58"/>
    </row>
    <row r="2928" spans="12:15">
      <c r="L2928" s="58"/>
      <c r="M2928" s="58"/>
      <c r="N2928" s="58"/>
      <c r="O2928" s="58"/>
    </row>
    <row r="2929" spans="12:15">
      <c r="L2929" s="58"/>
      <c r="M2929" s="58"/>
      <c r="N2929" s="58"/>
      <c r="O2929" s="58"/>
    </row>
    <row r="2930" spans="12:15">
      <c r="L2930" s="58"/>
      <c r="M2930" s="58"/>
      <c r="N2930" s="58"/>
      <c r="O2930" s="58"/>
    </row>
    <row r="2931" spans="12:15">
      <c r="L2931" s="58"/>
      <c r="M2931" s="58"/>
      <c r="N2931" s="58"/>
      <c r="O2931" s="58"/>
    </row>
    <row r="2932" spans="12:15">
      <c r="L2932" s="58"/>
      <c r="M2932" s="58"/>
      <c r="N2932" s="58"/>
      <c r="O2932" s="58"/>
    </row>
    <row r="2933" spans="12:15">
      <c r="L2933" s="58"/>
      <c r="M2933" s="58"/>
      <c r="N2933" s="58"/>
      <c r="O2933" s="58"/>
    </row>
    <row r="2934" spans="12:15">
      <c r="L2934" s="58"/>
      <c r="M2934" s="58"/>
      <c r="N2934" s="58"/>
      <c r="O2934" s="58"/>
    </row>
    <row r="2935" spans="12:15">
      <c r="L2935" s="58"/>
      <c r="M2935" s="58"/>
      <c r="N2935" s="58"/>
      <c r="O2935" s="58"/>
    </row>
    <row r="2936" spans="12:15">
      <c r="L2936" s="58"/>
      <c r="M2936" s="58"/>
      <c r="N2936" s="58"/>
      <c r="O2936" s="58"/>
    </row>
    <row r="2937" spans="12:15">
      <c r="L2937" s="58"/>
      <c r="M2937" s="58"/>
      <c r="N2937" s="58"/>
      <c r="O2937" s="58"/>
    </row>
    <row r="2938" spans="12:15">
      <c r="L2938" s="58"/>
      <c r="M2938" s="58"/>
      <c r="N2938" s="58"/>
      <c r="O2938" s="58"/>
    </row>
    <row r="2939" spans="12:15">
      <c r="L2939" s="58"/>
      <c r="M2939" s="58"/>
      <c r="N2939" s="58"/>
      <c r="O2939" s="58"/>
    </row>
    <row r="2940" spans="12:15">
      <c r="L2940" s="58"/>
      <c r="M2940" s="58"/>
      <c r="N2940" s="58"/>
      <c r="O2940" s="58"/>
    </row>
    <row r="2941" spans="12:15">
      <c r="L2941" s="58"/>
      <c r="M2941" s="58"/>
      <c r="N2941" s="58"/>
      <c r="O2941" s="58"/>
    </row>
    <row r="2942" spans="12:15">
      <c r="L2942" s="58"/>
      <c r="M2942" s="58"/>
      <c r="N2942" s="58"/>
      <c r="O2942" s="58"/>
    </row>
    <row r="2943" spans="12:15">
      <c r="L2943" s="58"/>
      <c r="M2943" s="58"/>
      <c r="N2943" s="58"/>
      <c r="O2943" s="58"/>
    </row>
    <row r="2944" spans="12:15">
      <c r="L2944" s="58"/>
      <c r="M2944" s="58"/>
      <c r="N2944" s="58"/>
      <c r="O2944" s="58"/>
    </row>
    <row r="2945" spans="12:15">
      <c r="L2945" s="58"/>
      <c r="M2945" s="58"/>
      <c r="N2945" s="58"/>
      <c r="O2945" s="58"/>
    </row>
    <row r="2946" spans="12:15">
      <c r="L2946" s="58"/>
      <c r="M2946" s="58"/>
      <c r="N2946" s="58"/>
      <c r="O2946" s="58"/>
    </row>
    <row r="2947" spans="12:15">
      <c r="L2947" s="58"/>
      <c r="M2947" s="58"/>
      <c r="N2947" s="58"/>
      <c r="O2947" s="58"/>
    </row>
    <row r="2948" spans="12:15">
      <c r="L2948" s="58"/>
      <c r="M2948" s="58"/>
      <c r="N2948" s="58"/>
      <c r="O2948" s="58"/>
    </row>
    <row r="2949" spans="12:15">
      <c r="L2949" s="58"/>
      <c r="M2949" s="58"/>
      <c r="N2949" s="58"/>
      <c r="O2949" s="58"/>
    </row>
    <row r="2950" spans="12:15">
      <c r="L2950" s="58"/>
      <c r="M2950" s="58"/>
      <c r="N2950" s="58"/>
      <c r="O2950" s="58"/>
    </row>
    <row r="2951" spans="12:15">
      <c r="L2951" s="58"/>
      <c r="M2951" s="58"/>
      <c r="N2951" s="58"/>
      <c r="O2951" s="58"/>
    </row>
    <row r="2952" spans="12:15">
      <c r="L2952" s="58"/>
      <c r="M2952" s="58"/>
      <c r="N2952" s="58"/>
      <c r="O2952" s="58"/>
    </row>
    <row r="2953" spans="12:15">
      <c r="L2953" s="58"/>
      <c r="M2953" s="58"/>
      <c r="N2953" s="58"/>
      <c r="O2953" s="58"/>
    </row>
    <row r="2954" spans="12:15">
      <c r="L2954" s="58"/>
      <c r="M2954" s="58"/>
      <c r="N2954" s="58"/>
      <c r="O2954" s="58"/>
    </row>
    <row r="2955" spans="12:15">
      <c r="L2955" s="58"/>
      <c r="M2955" s="58"/>
      <c r="N2955" s="58"/>
      <c r="O2955" s="58"/>
    </row>
    <row r="2956" spans="12:15">
      <c r="L2956" s="58"/>
      <c r="M2956" s="58"/>
      <c r="N2956" s="58"/>
      <c r="O2956" s="58"/>
    </row>
    <row r="2957" spans="12:15">
      <c r="L2957" s="58"/>
      <c r="M2957" s="58"/>
      <c r="N2957" s="58"/>
      <c r="O2957" s="58"/>
    </row>
    <row r="2958" spans="12:15">
      <c r="L2958" s="58"/>
      <c r="M2958" s="58"/>
      <c r="N2958" s="58"/>
      <c r="O2958" s="58"/>
    </row>
    <row r="2959" spans="12:15">
      <c r="L2959" s="58"/>
      <c r="M2959" s="58"/>
      <c r="N2959" s="58"/>
      <c r="O2959" s="58"/>
    </row>
    <row r="2960" spans="12:15">
      <c r="L2960" s="58"/>
      <c r="M2960" s="58"/>
      <c r="N2960" s="58"/>
      <c r="O2960" s="58"/>
    </row>
    <row r="2961" spans="12:15">
      <c r="L2961" s="58"/>
      <c r="M2961" s="58"/>
      <c r="N2961" s="58"/>
      <c r="O2961" s="58"/>
    </row>
    <row r="2962" spans="12:15">
      <c r="L2962" s="58"/>
      <c r="M2962" s="58"/>
      <c r="N2962" s="58"/>
      <c r="O2962" s="58"/>
    </row>
    <row r="2963" spans="12:15">
      <c r="L2963" s="58"/>
      <c r="M2963" s="58"/>
      <c r="N2963" s="58"/>
      <c r="O2963" s="58"/>
    </row>
    <row r="2964" spans="12:15">
      <c r="L2964" s="58"/>
      <c r="M2964" s="58"/>
      <c r="N2964" s="58"/>
      <c r="O2964" s="58"/>
    </row>
    <row r="2965" spans="12:15">
      <c r="L2965" s="58"/>
      <c r="M2965" s="58"/>
      <c r="N2965" s="58"/>
      <c r="O2965" s="58"/>
    </row>
    <row r="2966" spans="12:15">
      <c r="L2966" s="58"/>
      <c r="M2966" s="58"/>
      <c r="N2966" s="58"/>
      <c r="O2966" s="58"/>
    </row>
    <row r="2967" spans="12:15">
      <c r="L2967" s="58"/>
      <c r="M2967" s="58"/>
      <c r="N2967" s="58"/>
      <c r="O2967" s="58"/>
    </row>
    <row r="2968" spans="12:15">
      <c r="L2968" s="58"/>
      <c r="M2968" s="58"/>
      <c r="N2968" s="58"/>
      <c r="O2968" s="58"/>
    </row>
    <row r="2969" spans="12:15">
      <c r="L2969" s="58"/>
      <c r="M2969" s="58"/>
      <c r="N2969" s="58"/>
      <c r="O2969" s="58"/>
    </row>
    <row r="2970" spans="12:15">
      <c r="L2970" s="58"/>
      <c r="M2970" s="58"/>
      <c r="N2970" s="58"/>
      <c r="O2970" s="58"/>
    </row>
    <row r="2971" spans="12:15">
      <c r="L2971" s="58"/>
      <c r="M2971" s="58"/>
      <c r="N2971" s="58"/>
      <c r="O2971" s="58"/>
    </row>
    <row r="2972" spans="12:15">
      <c r="L2972" s="58"/>
      <c r="M2972" s="58"/>
      <c r="N2972" s="58"/>
      <c r="O2972" s="58"/>
    </row>
    <row r="2973" spans="12:15">
      <c r="L2973" s="58"/>
      <c r="M2973" s="58"/>
      <c r="N2973" s="58"/>
      <c r="O2973" s="58"/>
    </row>
    <row r="2974" spans="12:15">
      <c r="L2974" s="58"/>
      <c r="M2974" s="58"/>
      <c r="N2974" s="58"/>
      <c r="O2974" s="58"/>
    </row>
    <row r="2975" spans="12:15">
      <c r="L2975" s="58"/>
      <c r="M2975" s="58"/>
      <c r="N2975" s="58"/>
      <c r="O2975" s="58"/>
    </row>
    <row r="2976" spans="12:15">
      <c r="L2976" s="58"/>
      <c r="M2976" s="58"/>
      <c r="N2976" s="58"/>
      <c r="O2976" s="58"/>
    </row>
    <row r="2977" spans="12:15">
      <c r="L2977" s="58"/>
      <c r="M2977" s="58"/>
      <c r="N2977" s="58"/>
      <c r="O2977" s="58"/>
    </row>
    <row r="2978" spans="12:15">
      <c r="L2978" s="58"/>
      <c r="M2978" s="58"/>
      <c r="N2978" s="58"/>
      <c r="O2978" s="58"/>
    </row>
    <row r="2979" spans="12:15">
      <c r="L2979" s="58"/>
      <c r="M2979" s="58"/>
      <c r="N2979" s="58"/>
      <c r="O2979" s="58"/>
    </row>
    <row r="2980" spans="12:15">
      <c r="L2980" s="58"/>
      <c r="M2980" s="58"/>
      <c r="N2980" s="58"/>
      <c r="O2980" s="58"/>
    </row>
    <row r="2981" spans="12:15">
      <c r="L2981" s="58"/>
      <c r="M2981" s="58"/>
      <c r="N2981" s="58"/>
      <c r="O2981" s="58"/>
    </row>
    <row r="2982" spans="12:15">
      <c r="L2982" s="58"/>
      <c r="M2982" s="58"/>
      <c r="N2982" s="58"/>
      <c r="O2982" s="58"/>
    </row>
    <row r="2983" spans="12:15">
      <c r="L2983" s="58"/>
      <c r="M2983" s="58"/>
      <c r="N2983" s="58"/>
      <c r="O2983" s="58"/>
    </row>
    <row r="2984" spans="12:15">
      <c r="L2984" s="58"/>
      <c r="M2984" s="58"/>
      <c r="N2984" s="58"/>
      <c r="O2984" s="58"/>
    </row>
    <row r="2985" spans="12:15">
      <c r="L2985" s="58"/>
      <c r="M2985" s="58"/>
      <c r="N2985" s="58"/>
      <c r="O2985" s="58"/>
    </row>
    <row r="2986" spans="12:15">
      <c r="L2986" s="58"/>
      <c r="M2986" s="58"/>
      <c r="N2986" s="58"/>
      <c r="O2986" s="58"/>
    </row>
    <row r="2987" spans="12:15">
      <c r="L2987" s="58"/>
      <c r="M2987" s="58"/>
      <c r="N2987" s="58"/>
      <c r="O2987" s="58"/>
    </row>
    <row r="2988" spans="12:15">
      <c r="L2988" s="58"/>
      <c r="M2988" s="58"/>
      <c r="N2988" s="58"/>
      <c r="O2988" s="58"/>
    </row>
    <row r="2989" spans="12:15">
      <c r="L2989" s="58"/>
      <c r="M2989" s="58"/>
      <c r="N2989" s="58"/>
      <c r="O2989" s="58"/>
    </row>
    <row r="2990" spans="12:15">
      <c r="L2990" s="58"/>
      <c r="M2990" s="58"/>
      <c r="N2990" s="58"/>
      <c r="O2990" s="58"/>
    </row>
    <row r="2991" spans="12:15">
      <c r="L2991" s="58"/>
      <c r="M2991" s="58"/>
      <c r="N2991" s="58"/>
      <c r="O2991" s="58"/>
    </row>
    <row r="2992" spans="12:15">
      <c r="L2992" s="58"/>
      <c r="M2992" s="58"/>
      <c r="N2992" s="58"/>
      <c r="O2992" s="58"/>
    </row>
    <row r="2993" spans="12:15">
      <c r="L2993" s="58"/>
      <c r="M2993" s="58"/>
      <c r="N2993" s="58"/>
      <c r="O2993" s="58"/>
    </row>
    <row r="2994" spans="12:15">
      <c r="L2994" s="58"/>
      <c r="M2994" s="58"/>
      <c r="N2994" s="58"/>
      <c r="O2994" s="58"/>
    </row>
    <row r="2995" spans="12:15">
      <c r="L2995" s="58"/>
      <c r="M2995" s="58"/>
      <c r="N2995" s="58"/>
      <c r="O2995" s="58"/>
    </row>
    <row r="2996" spans="12:15">
      <c r="L2996" s="58"/>
      <c r="M2996" s="58"/>
      <c r="N2996" s="58"/>
      <c r="O2996" s="58"/>
    </row>
    <row r="2997" spans="12:15">
      <c r="L2997" s="58"/>
      <c r="M2997" s="58"/>
      <c r="N2997" s="58"/>
      <c r="O2997" s="58"/>
    </row>
    <row r="2998" spans="12:15">
      <c r="L2998" s="58"/>
      <c r="M2998" s="58"/>
      <c r="N2998" s="58"/>
      <c r="O2998" s="58"/>
    </row>
    <row r="2999" spans="12:15">
      <c r="L2999" s="58"/>
      <c r="M2999" s="58"/>
      <c r="N2999" s="58"/>
      <c r="O2999" s="58"/>
    </row>
    <row r="3000" spans="12:15">
      <c r="L3000" s="58"/>
      <c r="M3000" s="58"/>
      <c r="N3000" s="58"/>
      <c r="O3000" s="58"/>
    </row>
    <row r="3001" spans="12:15">
      <c r="L3001" s="58"/>
      <c r="M3001" s="58"/>
      <c r="N3001" s="58"/>
      <c r="O3001" s="58"/>
    </row>
    <row r="3002" spans="12:15">
      <c r="L3002" s="58"/>
      <c r="M3002" s="58"/>
      <c r="N3002" s="58"/>
      <c r="O3002" s="58"/>
    </row>
    <row r="3003" spans="12:15">
      <c r="L3003" s="58"/>
      <c r="M3003" s="58"/>
      <c r="N3003" s="58"/>
      <c r="O3003" s="58"/>
    </row>
    <row r="3004" spans="12:15">
      <c r="L3004" s="58"/>
      <c r="M3004" s="58"/>
      <c r="N3004" s="58"/>
      <c r="O3004" s="58"/>
    </row>
    <row r="3005" spans="12:15">
      <c r="L3005" s="58"/>
      <c r="M3005" s="58"/>
      <c r="N3005" s="58"/>
      <c r="O3005" s="58"/>
    </row>
    <row r="3006" spans="12:15">
      <c r="L3006" s="58"/>
      <c r="M3006" s="58"/>
      <c r="N3006" s="58"/>
      <c r="O3006" s="58"/>
    </row>
    <row r="3007" spans="12:15">
      <c r="L3007" s="58"/>
      <c r="M3007" s="58"/>
      <c r="N3007" s="58"/>
      <c r="O3007" s="58"/>
    </row>
    <row r="3008" spans="12:15">
      <c r="L3008" s="58"/>
      <c r="M3008" s="58"/>
      <c r="N3008" s="58"/>
      <c r="O3008" s="58"/>
    </row>
    <row r="3009" spans="12:15">
      <c r="L3009" s="58"/>
      <c r="M3009" s="58"/>
      <c r="N3009" s="58"/>
      <c r="O3009" s="58"/>
    </row>
    <row r="3010" spans="12:15">
      <c r="L3010" s="58"/>
      <c r="M3010" s="58"/>
      <c r="N3010" s="58"/>
      <c r="O3010" s="58"/>
    </row>
    <row r="3011" spans="12:15">
      <c r="L3011" s="58"/>
      <c r="M3011" s="58"/>
      <c r="N3011" s="58"/>
      <c r="O3011" s="58"/>
    </row>
    <row r="3012" spans="12:15">
      <c r="L3012" s="58"/>
      <c r="M3012" s="58"/>
      <c r="N3012" s="58"/>
      <c r="O3012" s="58"/>
    </row>
    <row r="3013" spans="12:15">
      <c r="L3013" s="58"/>
      <c r="M3013" s="58"/>
      <c r="N3013" s="58"/>
      <c r="O3013" s="58"/>
    </row>
    <row r="3014" spans="12:15">
      <c r="L3014" s="58"/>
      <c r="M3014" s="58"/>
      <c r="N3014" s="58"/>
      <c r="O3014" s="58"/>
    </row>
    <row r="3015" spans="12:15">
      <c r="L3015" s="58"/>
      <c r="M3015" s="58"/>
      <c r="N3015" s="58"/>
      <c r="O3015" s="58"/>
    </row>
    <row r="3016" spans="12:15">
      <c r="L3016" s="58"/>
      <c r="M3016" s="58"/>
      <c r="N3016" s="58"/>
      <c r="O3016" s="58"/>
    </row>
    <row r="3017" spans="12:15">
      <c r="L3017" s="58"/>
      <c r="M3017" s="58"/>
      <c r="N3017" s="58"/>
      <c r="O3017" s="58"/>
    </row>
    <row r="3018" spans="12:15">
      <c r="L3018" s="58"/>
      <c r="M3018" s="58"/>
      <c r="N3018" s="58"/>
      <c r="O3018" s="58"/>
    </row>
    <row r="3019" spans="12:15">
      <c r="L3019" s="58"/>
      <c r="M3019" s="58"/>
      <c r="N3019" s="58"/>
      <c r="O3019" s="58"/>
    </row>
    <row r="3020" spans="12:15">
      <c r="L3020" s="58"/>
      <c r="M3020" s="58"/>
      <c r="N3020" s="58"/>
      <c r="O3020" s="58"/>
    </row>
    <row r="3021" spans="12:15">
      <c r="L3021" s="58"/>
      <c r="M3021" s="58"/>
      <c r="N3021" s="58"/>
      <c r="O3021" s="58"/>
    </row>
    <row r="3022" spans="12:15">
      <c r="L3022" s="58"/>
      <c r="M3022" s="58"/>
      <c r="N3022" s="58"/>
      <c r="O3022" s="58"/>
    </row>
    <row r="3023" spans="12:15">
      <c r="L3023" s="58"/>
      <c r="M3023" s="58"/>
      <c r="N3023" s="58"/>
      <c r="O3023" s="58"/>
    </row>
    <row r="3024" spans="12:15">
      <c r="L3024" s="58"/>
      <c r="M3024" s="58"/>
      <c r="N3024" s="58"/>
      <c r="O3024" s="58"/>
    </row>
    <row r="3025" spans="12:15">
      <c r="L3025" s="58"/>
      <c r="M3025" s="58"/>
      <c r="N3025" s="58"/>
      <c r="O3025" s="58"/>
    </row>
    <row r="3026" spans="12:15">
      <c r="L3026" s="58"/>
      <c r="M3026" s="58"/>
      <c r="N3026" s="58"/>
      <c r="O3026" s="58"/>
    </row>
    <row r="3027" spans="12:15">
      <c r="L3027" s="58"/>
      <c r="M3027" s="58"/>
      <c r="N3027" s="58"/>
      <c r="O3027" s="58"/>
    </row>
    <row r="3028" spans="12:15">
      <c r="L3028" s="58"/>
      <c r="M3028" s="58"/>
      <c r="N3028" s="58"/>
      <c r="O3028" s="58"/>
    </row>
    <row r="3029" spans="12:15">
      <c r="L3029" s="58"/>
      <c r="M3029" s="58"/>
      <c r="N3029" s="58"/>
      <c r="O3029" s="58"/>
    </row>
    <row r="3030" spans="12:15">
      <c r="L3030" s="58"/>
      <c r="M3030" s="58"/>
      <c r="N3030" s="58"/>
      <c r="O3030" s="58"/>
    </row>
    <row r="3031" spans="12:15">
      <c r="L3031" s="58"/>
      <c r="M3031" s="58"/>
      <c r="N3031" s="58"/>
      <c r="O3031" s="58"/>
    </row>
    <row r="3032" spans="12:15">
      <c r="L3032" s="58"/>
      <c r="M3032" s="58"/>
      <c r="N3032" s="58"/>
      <c r="O3032" s="58"/>
    </row>
    <row r="3033" spans="12:15">
      <c r="L3033" s="58"/>
      <c r="M3033" s="58"/>
      <c r="N3033" s="58"/>
      <c r="O3033" s="58"/>
    </row>
    <row r="3034" spans="12:15">
      <c r="L3034" s="58"/>
      <c r="M3034" s="58"/>
      <c r="N3034" s="58"/>
      <c r="O3034" s="58"/>
    </row>
    <row r="3035" spans="12:15">
      <c r="L3035" s="58"/>
      <c r="M3035" s="58"/>
      <c r="N3035" s="58"/>
      <c r="O3035" s="58"/>
    </row>
    <row r="3036" spans="12:15">
      <c r="L3036" s="58"/>
      <c r="M3036" s="58"/>
      <c r="N3036" s="58"/>
      <c r="O3036" s="58"/>
    </row>
    <row r="3037" spans="12:15">
      <c r="L3037" s="58"/>
      <c r="M3037" s="58"/>
      <c r="N3037" s="58"/>
      <c r="O3037" s="58"/>
    </row>
    <row r="3038" spans="12:15">
      <c r="L3038" s="58"/>
      <c r="M3038" s="58"/>
      <c r="N3038" s="58"/>
      <c r="O3038" s="58"/>
    </row>
    <row r="3039" spans="12:15">
      <c r="L3039" s="58"/>
      <c r="M3039" s="58"/>
      <c r="N3039" s="58"/>
      <c r="O3039" s="58"/>
    </row>
    <row r="3040" spans="12:15">
      <c r="L3040" s="58"/>
      <c r="M3040" s="58"/>
      <c r="N3040" s="58"/>
      <c r="O3040" s="58"/>
    </row>
    <row r="3041" spans="12:15">
      <c r="L3041" s="58"/>
      <c r="M3041" s="58"/>
      <c r="N3041" s="58"/>
      <c r="O3041" s="58"/>
    </row>
    <row r="3042" spans="12:15">
      <c r="L3042" s="58"/>
      <c r="M3042" s="58"/>
      <c r="N3042" s="58"/>
      <c r="O3042" s="58"/>
    </row>
    <row r="3043" spans="12:15">
      <c r="L3043" s="58"/>
      <c r="M3043" s="58"/>
      <c r="N3043" s="58"/>
      <c r="O3043" s="58"/>
    </row>
    <row r="3044" spans="12:15">
      <c r="L3044" s="58"/>
      <c r="M3044" s="58"/>
      <c r="N3044" s="58"/>
      <c r="O3044" s="58"/>
    </row>
    <row r="3045" spans="12:15">
      <c r="L3045" s="58"/>
      <c r="M3045" s="58"/>
      <c r="N3045" s="58"/>
      <c r="O3045" s="58"/>
    </row>
    <row r="3046" spans="12:15">
      <c r="L3046" s="58"/>
      <c r="M3046" s="58"/>
      <c r="N3046" s="58"/>
      <c r="O3046" s="58"/>
    </row>
    <row r="3047" spans="12:15">
      <c r="L3047" s="58"/>
      <c r="M3047" s="58"/>
      <c r="N3047" s="58"/>
      <c r="O3047" s="58"/>
    </row>
    <row r="3048" spans="12:15">
      <c r="L3048" s="58"/>
      <c r="M3048" s="58"/>
      <c r="N3048" s="58"/>
      <c r="O3048" s="58"/>
    </row>
    <row r="3049" spans="12:15">
      <c r="L3049" s="58"/>
      <c r="M3049" s="58"/>
      <c r="N3049" s="58"/>
      <c r="O3049" s="58"/>
    </row>
    <row r="3050" spans="12:15">
      <c r="L3050" s="58"/>
      <c r="M3050" s="58"/>
      <c r="N3050" s="58"/>
      <c r="O3050" s="58"/>
    </row>
    <row r="3051" spans="12:15">
      <c r="L3051" s="58"/>
      <c r="M3051" s="58"/>
      <c r="N3051" s="58"/>
      <c r="O3051" s="58"/>
    </row>
    <row r="3052" spans="12:15">
      <c r="L3052" s="58"/>
      <c r="M3052" s="58"/>
      <c r="N3052" s="58"/>
      <c r="O3052" s="58"/>
    </row>
    <row r="3053" spans="12:15">
      <c r="L3053" s="58"/>
      <c r="M3053" s="58"/>
      <c r="N3053" s="58"/>
      <c r="O3053" s="58"/>
    </row>
    <row r="3054" spans="12:15">
      <c r="L3054" s="58"/>
      <c r="M3054" s="58"/>
      <c r="N3054" s="58"/>
      <c r="O3054" s="58"/>
    </row>
    <row r="3055" spans="12:15">
      <c r="L3055" s="58"/>
      <c r="M3055" s="58"/>
      <c r="N3055" s="58"/>
      <c r="O3055" s="58"/>
    </row>
  </sheetData>
  <mergeCells count="157">
    <mergeCell ref="R40:T40"/>
    <mergeCell ref="P73:Q73"/>
    <mergeCell ref="B119:O119"/>
    <mergeCell ref="P15:Q15"/>
    <mergeCell ref="P16:Q16"/>
    <mergeCell ref="P17:Q17"/>
    <mergeCell ref="P18:Q18"/>
    <mergeCell ref="P20:Q20"/>
    <mergeCell ref="P21:Q21"/>
    <mergeCell ref="P23:Q23"/>
    <mergeCell ref="P24:Q24"/>
    <mergeCell ref="P31:Q31"/>
    <mergeCell ref="P32:Q32"/>
    <mergeCell ref="P33:Q33"/>
    <mergeCell ref="P34:Q34"/>
    <mergeCell ref="P35:Q35"/>
    <mergeCell ref="A36:Q36"/>
    <mergeCell ref="P25:Q25"/>
    <mergeCell ref="P27:Q27"/>
    <mergeCell ref="A28:Q28"/>
    <mergeCell ref="A29:A35"/>
    <mergeCell ref="B29:D29"/>
    <mergeCell ref="F29:Q29"/>
    <mergeCell ref="B30:B32"/>
    <mergeCell ref="P2:Q2"/>
    <mergeCell ref="H4:L4"/>
    <mergeCell ref="P5:Q6"/>
    <mergeCell ref="L7:Q7"/>
    <mergeCell ref="B8:D8"/>
    <mergeCell ref="F8:Q8"/>
    <mergeCell ref="B9:D9"/>
    <mergeCell ref="F9:Q9"/>
    <mergeCell ref="P19:Q19"/>
    <mergeCell ref="P10:Q10"/>
    <mergeCell ref="P11:Q11"/>
    <mergeCell ref="P12:Q12"/>
    <mergeCell ref="P13:Q13"/>
    <mergeCell ref="P14:Q14"/>
    <mergeCell ref="P3:Q4"/>
    <mergeCell ref="B15:B20"/>
    <mergeCell ref="P30:Q30"/>
    <mergeCell ref="A8:A27"/>
    <mergeCell ref="P44:Q44"/>
    <mergeCell ref="P22:Q22"/>
    <mergeCell ref="P45:Q45"/>
    <mergeCell ref="B48:D48"/>
    <mergeCell ref="F48:P48"/>
    <mergeCell ref="P46:Q46"/>
    <mergeCell ref="P50:Q50"/>
    <mergeCell ref="P47:Q47"/>
    <mergeCell ref="P26:Q26"/>
    <mergeCell ref="P51:Q51"/>
    <mergeCell ref="A37:A54"/>
    <mergeCell ref="B37:D37"/>
    <mergeCell ref="F37:Q37"/>
    <mergeCell ref="B38:D38"/>
    <mergeCell ref="F38:Q38"/>
    <mergeCell ref="P39:Q39"/>
    <mergeCell ref="P40:Q40"/>
    <mergeCell ref="P41:Q41"/>
    <mergeCell ref="P42:Q42"/>
    <mergeCell ref="P43:Q43"/>
    <mergeCell ref="P49:Q49"/>
    <mergeCell ref="P60:Q60"/>
    <mergeCell ref="P61:Q61"/>
    <mergeCell ref="P62:Q62"/>
    <mergeCell ref="P63:Q63"/>
    <mergeCell ref="P64:Q64"/>
    <mergeCell ref="P65:Q65"/>
    <mergeCell ref="P52:Q52"/>
    <mergeCell ref="P53:Q53"/>
    <mergeCell ref="P54:Q54"/>
    <mergeCell ref="A55:Q55"/>
    <mergeCell ref="A56:A77"/>
    <mergeCell ref="B56:D56"/>
    <mergeCell ref="F56:Q56"/>
    <mergeCell ref="P57:Q57"/>
    <mergeCell ref="P58:Q58"/>
    <mergeCell ref="P59:Q59"/>
    <mergeCell ref="P72:Q72"/>
    <mergeCell ref="P74:Q74"/>
    <mergeCell ref="P75:Q75"/>
    <mergeCell ref="P76:Q76"/>
    <mergeCell ref="P77:Q77"/>
    <mergeCell ref="P66:Q66"/>
    <mergeCell ref="P67:Q67"/>
    <mergeCell ref="P68:Q68"/>
    <mergeCell ref="P69:Q69"/>
    <mergeCell ref="P70:Q70"/>
    <mergeCell ref="P71:Q71"/>
    <mergeCell ref="H78:O78"/>
    <mergeCell ref="P78:Q78"/>
    <mergeCell ref="A79:A86"/>
    <mergeCell ref="C79:D79"/>
    <mergeCell ref="F79:O79"/>
    <mergeCell ref="P79:Q79"/>
    <mergeCell ref="P80:Q80"/>
    <mergeCell ref="P81:Q81"/>
    <mergeCell ref="P82:Q82"/>
    <mergeCell ref="P83:Q83"/>
    <mergeCell ref="A92:A101"/>
    <mergeCell ref="B92:D92"/>
    <mergeCell ref="F92:Q92"/>
    <mergeCell ref="P93:Q93"/>
    <mergeCell ref="P94:Q94"/>
    <mergeCell ref="P95:Q95"/>
    <mergeCell ref="B96:D96"/>
    <mergeCell ref="F96:Q96"/>
    <mergeCell ref="P84:Q84"/>
    <mergeCell ref="P85:Q85"/>
    <mergeCell ref="P86:Q86"/>
    <mergeCell ref="P87:Q87"/>
    <mergeCell ref="P88:Q88"/>
    <mergeCell ref="O89:Q89"/>
    <mergeCell ref="P97:Q97"/>
    <mergeCell ref="P98:Q98"/>
    <mergeCell ref="P99:Q99"/>
    <mergeCell ref="P100:Q100"/>
    <mergeCell ref="P101:Q101"/>
    <mergeCell ref="A103:A104"/>
    <mergeCell ref="B103:B104"/>
    <mergeCell ref="C103:C104"/>
    <mergeCell ref="D103:D104"/>
    <mergeCell ref="E103:O103"/>
    <mergeCell ref="P103:Q104"/>
    <mergeCell ref="E104:O104"/>
    <mergeCell ref="P109:Q109"/>
    <mergeCell ref="E110:O110"/>
    <mergeCell ref="P110:Q110"/>
    <mergeCell ref="L116:O116"/>
    <mergeCell ref="P116:Q116"/>
    <mergeCell ref="B118:O118"/>
    <mergeCell ref="L113:O113"/>
    <mergeCell ref="P113:Q113"/>
    <mergeCell ref="L102:O102"/>
    <mergeCell ref="P102:Q102"/>
    <mergeCell ref="P90:Q90"/>
    <mergeCell ref="E106:O106"/>
    <mergeCell ref="P106:Q106"/>
    <mergeCell ref="E107:O107"/>
    <mergeCell ref="P107:Q107"/>
    <mergeCell ref="E108:O108"/>
    <mergeCell ref="P108:Q108"/>
    <mergeCell ref="E109:O109"/>
    <mergeCell ref="E111:O111"/>
    <mergeCell ref="P111:Q111"/>
    <mergeCell ref="A114:A115"/>
    <mergeCell ref="B114:B115"/>
    <mergeCell ref="C114:C115"/>
    <mergeCell ref="D114:D115"/>
    <mergeCell ref="P114:Q115"/>
    <mergeCell ref="E115:O115"/>
    <mergeCell ref="E112:O112"/>
    <mergeCell ref="P112:Q112"/>
    <mergeCell ref="L105:O105"/>
    <mergeCell ref="P105:Q105"/>
    <mergeCell ref="A106:A112"/>
  </mergeCells>
  <phoneticPr fontId="29" type="noConversion"/>
  <pageMargins left="0.7" right="0.7" top="0.75" bottom="0.75" header="0.3" footer="0.3"/>
  <pageSetup orientation="portrait" horizontalDpi="1200" verticalDpi="1200" r:id="rId1"/>
  <ignoredErrors>
    <ignoredError sqref="L27 L35 L86 L77 L54 L93:L95 L99" formula="1"/>
    <ignoredError sqref="L88" unlocked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9"/>
  <sheetViews>
    <sheetView showGridLines="0" workbookViewId="0">
      <selection activeCell="B26" sqref="B26:J26"/>
    </sheetView>
  </sheetViews>
  <sheetFormatPr defaultColWidth="9.140625" defaultRowHeight="14.1"/>
  <cols>
    <col min="1" max="1" width="17.85546875" style="53" customWidth="1"/>
    <col min="2" max="2" width="49.7109375" style="53" customWidth="1"/>
    <col min="3" max="7" width="15.7109375" style="53" customWidth="1"/>
    <col min="8" max="9" width="17.28515625" style="53" customWidth="1"/>
    <col min="10" max="10" width="15.7109375" style="53" customWidth="1"/>
    <col min="11" max="16384" width="9.140625" style="53"/>
  </cols>
  <sheetData>
    <row r="1" spans="1:10" ht="14.45" thickBot="1">
      <c r="A1" s="2879" t="s">
        <v>1271</v>
      </c>
      <c r="B1" s="677"/>
      <c r="C1" s="2880"/>
      <c r="D1" s="2880"/>
      <c r="E1" s="2880"/>
      <c r="F1" s="2880"/>
      <c r="G1" s="2880"/>
      <c r="H1" s="2880"/>
      <c r="I1" s="2880"/>
      <c r="J1" s="682"/>
    </row>
    <row r="2" spans="1:10">
      <c r="A2" s="603" t="s">
        <v>36</v>
      </c>
      <c r="B2" s="1156" t="str">
        <f>'FS-Balance Sheet C-1'!B4</f>
        <v>Arizona Complete Health</v>
      </c>
      <c r="C2" s="61"/>
      <c r="D2" s="61"/>
      <c r="E2" s="64"/>
      <c r="F2" s="1"/>
      <c r="G2" s="1"/>
      <c r="H2" s="1"/>
      <c r="I2" s="1"/>
      <c r="J2" s="1"/>
    </row>
    <row r="3" spans="1:10">
      <c r="A3" s="603" t="s">
        <v>1092</v>
      </c>
      <c r="B3" s="1156">
        <f>'MLR H-1'!B3</f>
        <v>45565</v>
      </c>
      <c r="C3" s="61"/>
      <c r="D3" s="61"/>
      <c r="E3" s="69"/>
      <c r="F3" s="1"/>
      <c r="G3" s="1"/>
      <c r="H3" s="1"/>
      <c r="I3" s="1"/>
      <c r="J3" s="1"/>
    </row>
    <row r="4" spans="1:10" ht="14.45" thickBot="1">
      <c r="A4" s="1"/>
      <c r="B4" s="1"/>
      <c r="C4" s="1"/>
      <c r="D4" s="1"/>
      <c r="E4" s="1"/>
      <c r="F4" s="1"/>
      <c r="G4" s="1"/>
      <c r="H4" s="48"/>
      <c r="I4" s="48"/>
      <c r="J4" s="1"/>
    </row>
    <row r="5" spans="1:10" ht="14.45" thickBot="1">
      <c r="A5" s="1"/>
      <c r="B5" s="1"/>
      <c r="C5" s="3380" t="s">
        <v>1094</v>
      </c>
      <c r="D5" s="3381"/>
      <c r="E5" s="3381"/>
      <c r="F5" s="3381"/>
      <c r="G5" s="3382"/>
      <c r="H5" s="49" t="s">
        <v>1272</v>
      </c>
      <c r="I5" s="49" t="s">
        <v>1273</v>
      </c>
      <c r="J5" s="788" t="s">
        <v>873</v>
      </c>
    </row>
    <row r="6" spans="1:10" ht="26.45" thickBot="1">
      <c r="A6" s="39"/>
      <c r="B6" s="47"/>
      <c r="C6" s="1310">
        <f>'MLR H-1'!H5</f>
        <v>45291</v>
      </c>
      <c r="D6" s="1311">
        <f>'MLR H-1'!I5</f>
        <v>45382</v>
      </c>
      <c r="E6" s="1311">
        <f>'MLR H-1'!J5</f>
        <v>45473</v>
      </c>
      <c r="F6" s="1312">
        <f>'MLR H-1'!K5</f>
        <v>45565</v>
      </c>
      <c r="G6" s="1313" t="str">
        <f>'MLR H-1'!L5</f>
        <v>CYE 24</v>
      </c>
      <c r="H6" s="1314" t="s">
        <v>871</v>
      </c>
      <c r="I6" s="1315" t="s">
        <v>871</v>
      </c>
      <c r="J6" s="1316" t="str">
        <f>'MLR H-1'!O5</f>
        <v>Restated CYE 24</v>
      </c>
    </row>
    <row r="7" spans="1:10">
      <c r="A7" s="50" t="s">
        <v>1267</v>
      </c>
      <c r="B7" s="15" t="s">
        <v>1148</v>
      </c>
      <c r="C7" s="1850">
        <f>'MLR H-1'!H27</f>
        <v>0</v>
      </c>
      <c r="D7" s="1851">
        <f>'MLR H-1'!I27</f>
        <v>0</v>
      </c>
      <c r="E7" s="1851">
        <f>'MLR H-1'!J27</f>
        <v>0</v>
      </c>
      <c r="F7" s="1852">
        <f>'MLR H-1'!K27</f>
        <v>0</v>
      </c>
      <c r="G7" s="1889">
        <f>SUM(C7:F7)</f>
        <v>0</v>
      </c>
      <c r="H7" s="1850">
        <f>'MLR H-1'!M27</f>
        <v>0</v>
      </c>
      <c r="I7" s="1853">
        <f>'MLR H-1'!N27</f>
        <v>0</v>
      </c>
      <c r="J7" s="1891">
        <f>SUM(G7:I7)</f>
        <v>0</v>
      </c>
    </row>
    <row r="8" spans="1:10" ht="15" customHeight="1">
      <c r="A8" s="50" t="s">
        <v>1269</v>
      </c>
      <c r="B8" s="2813" t="s">
        <v>1274</v>
      </c>
      <c r="C8" s="1854">
        <f>'MLR H-1'!H35</f>
        <v>0</v>
      </c>
      <c r="D8" s="1855">
        <f>'MLR H-1'!I35</f>
        <v>0</v>
      </c>
      <c r="E8" s="1855">
        <f>'MLR H-1'!J35</f>
        <v>0</v>
      </c>
      <c r="F8" s="1856">
        <f>'MLR H-1'!K35</f>
        <v>0</v>
      </c>
      <c r="G8" s="1887">
        <f>SUM(C8:F8)</f>
        <v>0</v>
      </c>
      <c r="H8" s="1854">
        <f>'MLR H-1'!M35</f>
        <v>0</v>
      </c>
      <c r="I8" s="1857">
        <f>'MLR H-1'!N35</f>
        <v>0</v>
      </c>
      <c r="J8" s="1892">
        <f t="shared" ref="J8:J18" si="0">SUM(G8:I8)</f>
        <v>0</v>
      </c>
    </row>
    <row r="9" spans="1:10" ht="15" customHeight="1">
      <c r="A9" s="50" t="s">
        <v>1275</v>
      </c>
      <c r="B9" s="2814" t="s">
        <v>1200</v>
      </c>
      <c r="C9" s="1854">
        <f>'MLR H-1'!H54</f>
        <v>0</v>
      </c>
      <c r="D9" s="1854">
        <f>'MLR H-1'!I54</f>
        <v>0</v>
      </c>
      <c r="E9" s="1854">
        <f>'MLR H-1'!J54</f>
        <v>0</v>
      </c>
      <c r="F9" s="1854">
        <f>'MLR H-1'!K54</f>
        <v>0</v>
      </c>
      <c r="G9" s="1887">
        <f t="shared" ref="G9:G12" si="1">SUM(C9:F9)</f>
        <v>0</v>
      </c>
      <c r="H9" s="1854">
        <f>'MLR H-1'!M54</f>
        <v>0</v>
      </c>
      <c r="I9" s="1854">
        <f>'MLR H-1'!N54</f>
        <v>0</v>
      </c>
      <c r="J9" s="1892">
        <f t="shared" si="0"/>
        <v>0</v>
      </c>
    </row>
    <row r="10" spans="1:10" ht="15" customHeight="1">
      <c r="A10" s="50" t="s">
        <v>1276</v>
      </c>
      <c r="B10" s="2814" t="s">
        <v>1221</v>
      </c>
      <c r="C10" s="1854">
        <f>'MLR H-1'!H77</f>
        <v>0</v>
      </c>
      <c r="D10" s="1855">
        <f>'MLR H-1'!I77</f>
        <v>0</v>
      </c>
      <c r="E10" s="1855">
        <f>'MLR H-1'!J77</f>
        <v>0</v>
      </c>
      <c r="F10" s="1856">
        <f>'MLR H-1'!K77</f>
        <v>0</v>
      </c>
      <c r="G10" s="1887">
        <f t="shared" si="1"/>
        <v>0</v>
      </c>
      <c r="H10" s="1854">
        <f>'MLR H-1'!M77</f>
        <v>0</v>
      </c>
      <c r="I10" s="1857">
        <f>'MLR H-1'!N77</f>
        <v>0</v>
      </c>
      <c r="J10" s="1892">
        <f t="shared" si="0"/>
        <v>0</v>
      </c>
    </row>
    <row r="11" spans="1:10" ht="30" customHeight="1">
      <c r="A11" s="50" t="s">
        <v>1277</v>
      </c>
      <c r="B11" s="2815" t="s">
        <v>1239</v>
      </c>
      <c r="C11" s="1854">
        <f>'MLR H-1'!H86</f>
        <v>0</v>
      </c>
      <c r="D11" s="1855">
        <f>'MLR H-1'!I86</f>
        <v>0</v>
      </c>
      <c r="E11" s="1855">
        <f>'MLR H-1'!J86</f>
        <v>0</v>
      </c>
      <c r="F11" s="1856">
        <f>'MLR H-1'!K86</f>
        <v>0</v>
      </c>
      <c r="G11" s="1887">
        <f t="shared" si="1"/>
        <v>0</v>
      </c>
      <c r="H11" s="1854">
        <f>'MLR H-1'!M86</f>
        <v>0</v>
      </c>
      <c r="I11" s="1857">
        <f>'MLR H-1'!N86</f>
        <v>0</v>
      </c>
      <c r="J11" s="1892">
        <f t="shared" si="0"/>
        <v>0</v>
      </c>
    </row>
    <row r="12" spans="1:10" ht="24" customHeight="1" thickBot="1">
      <c r="A12" s="50" t="s">
        <v>1278</v>
      </c>
      <c r="B12" s="2881" t="s">
        <v>1242</v>
      </c>
      <c r="C12" s="1858">
        <f>'MLR H-1'!H88</f>
        <v>0</v>
      </c>
      <c r="D12" s="1859">
        <f>'MLR H-1'!I88</f>
        <v>0</v>
      </c>
      <c r="E12" s="1859">
        <f>'MLR H-1'!J88</f>
        <v>0</v>
      </c>
      <c r="F12" s="1860">
        <f>'MLR H-1'!K88</f>
        <v>0</v>
      </c>
      <c r="G12" s="1888">
        <f t="shared" si="1"/>
        <v>0</v>
      </c>
      <c r="H12" s="1861">
        <f>'MLR H-1'!M88</f>
        <v>0</v>
      </c>
      <c r="I12" s="1862">
        <f>'MLR H-1'!N88</f>
        <v>0</v>
      </c>
      <c r="J12" s="1892">
        <f t="shared" si="0"/>
        <v>0</v>
      </c>
    </row>
    <row r="13" spans="1:10" ht="15" customHeight="1" thickBot="1">
      <c r="A13" s="50" t="s">
        <v>1279</v>
      </c>
      <c r="B13" s="2816" t="s">
        <v>1280</v>
      </c>
      <c r="C13" s="1863">
        <f>C7-SUM(C8:C12)</f>
        <v>0</v>
      </c>
      <c r="D13" s="1864">
        <f t="shared" ref="D13:F13" si="2">D7-SUM(D8:D12)</f>
        <v>0</v>
      </c>
      <c r="E13" s="1864">
        <f t="shared" si="2"/>
        <v>0</v>
      </c>
      <c r="F13" s="1865">
        <f t="shared" si="2"/>
        <v>0</v>
      </c>
      <c r="G13" s="1866">
        <f t="shared" ref="G13:G19" si="3">SUM(C13:F13)</f>
        <v>0</v>
      </c>
      <c r="H13" s="1867"/>
      <c r="I13" s="1868"/>
      <c r="J13" s="1869">
        <f t="shared" si="0"/>
        <v>0</v>
      </c>
    </row>
    <row r="14" spans="1:10" ht="15" customHeight="1">
      <c r="A14" s="50" t="s">
        <v>1281</v>
      </c>
      <c r="B14" s="2813" t="s">
        <v>1282</v>
      </c>
      <c r="C14" s="1870">
        <v>0</v>
      </c>
      <c r="D14" s="1871">
        <v>0</v>
      </c>
      <c r="E14" s="1871">
        <v>0</v>
      </c>
      <c r="F14" s="1872">
        <v>0</v>
      </c>
      <c r="G14" s="1889">
        <f t="shared" si="3"/>
        <v>0</v>
      </c>
      <c r="H14" s="1870">
        <v>0</v>
      </c>
      <c r="I14" s="1871">
        <v>0</v>
      </c>
      <c r="J14" s="1891">
        <f t="shared" si="0"/>
        <v>0</v>
      </c>
    </row>
    <row r="15" spans="1:10" ht="15" customHeight="1">
      <c r="A15" s="50" t="s">
        <v>1281</v>
      </c>
      <c r="B15" s="2813" t="s">
        <v>1283</v>
      </c>
      <c r="C15" s="1873">
        <v>0</v>
      </c>
      <c r="D15" s="1874">
        <v>0</v>
      </c>
      <c r="E15" s="1874">
        <v>0</v>
      </c>
      <c r="F15" s="2821">
        <v>0</v>
      </c>
      <c r="G15" s="1890">
        <f t="shared" si="3"/>
        <v>0</v>
      </c>
      <c r="H15" s="1873">
        <v>0</v>
      </c>
      <c r="I15" s="1874">
        <v>0</v>
      </c>
      <c r="J15" s="1892">
        <f t="shared" si="0"/>
        <v>0</v>
      </c>
    </row>
    <row r="16" spans="1:10" ht="15" customHeight="1">
      <c r="A16" s="50" t="s">
        <v>1284</v>
      </c>
      <c r="B16" s="2813" t="s">
        <v>1285</v>
      </c>
      <c r="C16" s="2819">
        <f>'MLR H-1'!H34</f>
        <v>0</v>
      </c>
      <c r="D16" s="2819">
        <f>'MLR H-1'!I34</f>
        <v>0</v>
      </c>
      <c r="E16" s="2819">
        <f>'MLR H-1'!J34</f>
        <v>0</v>
      </c>
      <c r="F16" s="2819">
        <f>'MLR H-1'!K34</f>
        <v>0</v>
      </c>
      <c r="G16" s="1887">
        <f t="shared" si="3"/>
        <v>0</v>
      </c>
      <c r="H16" s="2817">
        <f>'MLR H-1'!M34</f>
        <v>0</v>
      </c>
      <c r="I16" s="2817">
        <f>'MLR H-1'!N34</f>
        <v>0</v>
      </c>
      <c r="J16" s="2820">
        <f t="shared" si="0"/>
        <v>0</v>
      </c>
    </row>
    <row r="17" spans="1:10" ht="26.45" customHeight="1" thickBot="1">
      <c r="A17" s="50" t="s">
        <v>1286</v>
      </c>
      <c r="B17" s="2813" t="s">
        <v>1173</v>
      </c>
      <c r="C17" s="2818">
        <f>'MLR H-1'!H42</f>
        <v>0</v>
      </c>
      <c r="D17" s="2818">
        <f>'MLR H-1'!I42</f>
        <v>0</v>
      </c>
      <c r="E17" s="2818">
        <f>'MLR H-1'!J42</f>
        <v>0</v>
      </c>
      <c r="F17" s="2818">
        <f>'MLR H-1'!K42</f>
        <v>0</v>
      </c>
      <c r="G17" s="1890">
        <f>SUM(C17:F17)</f>
        <v>0</v>
      </c>
      <c r="H17" s="1875">
        <f>'MLR H-1'!M42</f>
        <v>0</v>
      </c>
      <c r="I17" s="1875">
        <f>'MLR H-1'!N42</f>
        <v>0</v>
      </c>
      <c r="J17" s="1891">
        <f>SUM(G17:I17)</f>
        <v>0</v>
      </c>
    </row>
    <row r="18" spans="1:10" ht="15" customHeight="1" thickBot="1">
      <c r="A18" s="50" t="s">
        <v>1287</v>
      </c>
      <c r="B18" s="2813" t="s">
        <v>1288</v>
      </c>
      <c r="C18" s="1876">
        <f>C14-C15-C16</f>
        <v>0</v>
      </c>
      <c r="D18" s="1877">
        <f t="shared" ref="D18:F18" si="4">D14-D15-D16</f>
        <v>0</v>
      </c>
      <c r="E18" s="1877">
        <f t="shared" si="4"/>
        <v>0</v>
      </c>
      <c r="F18" s="1878">
        <f t="shared" si="4"/>
        <v>0</v>
      </c>
      <c r="G18" s="1866">
        <f t="shared" si="3"/>
        <v>0</v>
      </c>
      <c r="H18" s="1879"/>
      <c r="I18" s="1880"/>
      <c r="J18" s="1869">
        <f t="shared" si="0"/>
        <v>0</v>
      </c>
    </row>
    <row r="19" spans="1:10" ht="14.45" thickBot="1">
      <c r="A19" s="50" t="s">
        <v>1289</v>
      </c>
      <c r="B19" s="9" t="s">
        <v>812</v>
      </c>
      <c r="C19" s="1881">
        <f>C13-C18</f>
        <v>0</v>
      </c>
      <c r="D19" s="1882">
        <f>D13-D18</f>
        <v>0</v>
      </c>
      <c r="E19" s="1882">
        <f>E13-E18</f>
        <v>0</v>
      </c>
      <c r="F19" s="1883">
        <f>F13-F18</f>
        <v>0</v>
      </c>
      <c r="G19" s="1884">
        <f t="shared" si="3"/>
        <v>0</v>
      </c>
      <c r="H19" s="1885"/>
      <c r="I19" s="1886"/>
      <c r="J19" s="1884">
        <f>J13-J18</f>
        <v>0</v>
      </c>
    </row>
    <row r="20" spans="1:10">
      <c r="A20" s="1"/>
      <c r="B20" s="1"/>
      <c r="C20" s="1"/>
      <c r="D20" s="1"/>
      <c r="E20" s="1"/>
      <c r="F20" s="1"/>
      <c r="G20" s="1"/>
      <c r="H20" s="1"/>
      <c r="I20" s="1"/>
      <c r="J20" s="1"/>
    </row>
    <row r="21" spans="1:10">
      <c r="A21" s="1"/>
      <c r="B21" s="36"/>
      <c r="C21" s="36"/>
      <c r="D21" s="36"/>
      <c r="E21" s="36"/>
      <c r="F21" s="36"/>
      <c r="G21" s="36"/>
      <c r="H21" s="36"/>
      <c r="I21" s="36"/>
      <c r="J21" s="36"/>
    </row>
    <row r="22" spans="1:10">
      <c r="A22" s="1"/>
      <c r="B22" s="1"/>
      <c r="C22" s="1"/>
      <c r="D22" s="1"/>
      <c r="E22" s="1"/>
      <c r="F22" s="1"/>
      <c r="G22" s="1"/>
      <c r="H22" s="1"/>
      <c r="I22" s="1"/>
      <c r="J22" s="1"/>
    </row>
    <row r="23" spans="1:10">
      <c r="A23" s="1"/>
      <c r="B23" s="9" t="s">
        <v>1290</v>
      </c>
      <c r="C23" s="1"/>
      <c r="D23" s="1"/>
      <c r="E23" s="1"/>
      <c r="F23" s="1"/>
      <c r="G23" s="1"/>
      <c r="H23" s="1"/>
      <c r="I23" s="1"/>
      <c r="J23" s="1"/>
    </row>
    <row r="24" spans="1:10">
      <c r="A24" s="50" t="s">
        <v>1272</v>
      </c>
      <c r="B24" s="3377" t="s">
        <v>1291</v>
      </c>
      <c r="C24" s="3377"/>
      <c r="D24" s="3377"/>
      <c r="E24" s="3377"/>
      <c r="F24" s="3377"/>
      <c r="G24" s="3377"/>
      <c r="H24" s="3377"/>
      <c r="I24" s="3377"/>
      <c r="J24" s="3377"/>
    </row>
    <row r="25" spans="1:10" ht="14.45" customHeight="1">
      <c r="A25" s="50" t="s">
        <v>1273</v>
      </c>
      <c r="B25" s="3377" t="s">
        <v>1292</v>
      </c>
      <c r="C25" s="3377"/>
      <c r="D25" s="3377"/>
      <c r="E25" s="3377"/>
      <c r="F25" s="3377"/>
      <c r="G25" s="3377"/>
      <c r="H25" s="3377"/>
      <c r="I25" s="3377"/>
      <c r="J25" s="3377"/>
    </row>
    <row r="26" spans="1:10" ht="14.45" customHeight="1">
      <c r="A26" s="50" t="str">
        <f t="shared" ref="A26:A33" si="5">A7</f>
        <v>[2]</v>
      </c>
      <c r="B26" s="3377" t="s">
        <v>1293</v>
      </c>
      <c r="C26" s="3377"/>
      <c r="D26" s="3377"/>
      <c r="E26" s="3377"/>
      <c r="F26" s="3377"/>
      <c r="G26" s="3377"/>
      <c r="H26" s="3377"/>
      <c r="I26" s="3377"/>
      <c r="J26" s="3377"/>
    </row>
    <row r="27" spans="1:10">
      <c r="A27" s="50" t="str">
        <f t="shared" si="5"/>
        <v>[3]</v>
      </c>
      <c r="B27" s="3377" t="s">
        <v>1294</v>
      </c>
      <c r="C27" s="3377"/>
      <c r="D27" s="3377"/>
      <c r="E27" s="3377"/>
      <c r="F27" s="3377"/>
      <c r="G27" s="3377"/>
      <c r="H27" s="3377"/>
      <c r="I27" s="3377"/>
      <c r="J27" s="3377"/>
    </row>
    <row r="28" spans="1:10">
      <c r="A28" s="50" t="str">
        <f t="shared" si="5"/>
        <v>[4]</v>
      </c>
      <c r="B28" s="3377" t="s">
        <v>1295</v>
      </c>
      <c r="C28" s="3377"/>
      <c r="D28" s="3377"/>
      <c r="E28" s="3377"/>
      <c r="F28" s="3377"/>
      <c r="G28" s="3377"/>
      <c r="H28" s="3377"/>
      <c r="I28" s="3377"/>
      <c r="J28" s="3377"/>
    </row>
    <row r="29" spans="1:10">
      <c r="A29" s="50" t="str">
        <f t="shared" si="5"/>
        <v>[5]</v>
      </c>
      <c r="B29" s="3377" t="s">
        <v>1296</v>
      </c>
      <c r="C29" s="3377"/>
      <c r="D29" s="3377"/>
      <c r="E29" s="3377"/>
      <c r="F29" s="3377"/>
      <c r="G29" s="3377"/>
      <c r="H29" s="3377"/>
      <c r="I29" s="3377"/>
      <c r="J29" s="3377"/>
    </row>
    <row r="30" spans="1:10">
      <c r="A30" s="50" t="str">
        <f t="shared" si="5"/>
        <v>[6]</v>
      </c>
      <c r="B30" s="3377" t="s">
        <v>1297</v>
      </c>
      <c r="C30" s="3377"/>
      <c r="D30" s="3377"/>
      <c r="E30" s="3377"/>
      <c r="F30" s="3377"/>
      <c r="G30" s="3377"/>
      <c r="H30" s="3377"/>
      <c r="I30" s="3377"/>
      <c r="J30" s="3377"/>
    </row>
    <row r="31" spans="1:10" ht="14.45" customHeight="1">
      <c r="A31" s="50" t="str">
        <f t="shared" si="5"/>
        <v>[7]</v>
      </c>
      <c r="B31" s="3377" t="s">
        <v>1298</v>
      </c>
      <c r="C31" s="3377"/>
      <c r="D31" s="3377"/>
      <c r="E31" s="3377"/>
      <c r="F31" s="3377"/>
      <c r="G31" s="3377"/>
      <c r="H31" s="3377"/>
      <c r="I31" s="3377"/>
      <c r="J31" s="3377"/>
    </row>
    <row r="32" spans="1:10">
      <c r="A32" s="50" t="str">
        <f t="shared" si="5"/>
        <v>[8]</v>
      </c>
      <c r="B32" s="3377" t="s">
        <v>1299</v>
      </c>
      <c r="C32" s="3377"/>
      <c r="D32" s="3377"/>
      <c r="E32" s="3377"/>
      <c r="F32" s="3377"/>
      <c r="G32" s="3377"/>
      <c r="H32" s="3377"/>
      <c r="I32" s="3377"/>
      <c r="J32" s="3377"/>
    </row>
    <row r="33" spans="1:10" ht="15.75" customHeight="1">
      <c r="A33" s="50" t="str">
        <f t="shared" si="5"/>
        <v>[9]</v>
      </c>
      <c r="B33" s="3378" t="s">
        <v>1300</v>
      </c>
      <c r="C33" s="3378"/>
      <c r="D33" s="3378"/>
      <c r="E33" s="3378"/>
      <c r="F33" s="3378"/>
      <c r="G33" s="3378"/>
      <c r="H33" s="3378"/>
      <c r="I33" s="3378"/>
      <c r="J33" s="3378"/>
    </row>
    <row r="34" spans="1:10" ht="15" customHeight="1">
      <c r="A34" s="50" t="str">
        <f>A16</f>
        <v>[10]</v>
      </c>
      <c r="B34" s="3379" t="s">
        <v>1301</v>
      </c>
      <c r="C34" s="3379"/>
      <c r="D34" s="3379"/>
      <c r="E34" s="3379"/>
      <c r="F34" s="3379"/>
      <c r="G34" s="3379"/>
      <c r="H34" s="3379"/>
      <c r="I34" s="3379"/>
      <c r="J34" s="3379"/>
    </row>
    <row r="35" spans="1:10" ht="15" customHeight="1">
      <c r="A35" s="50" t="str">
        <f>A17</f>
        <v>[11]</v>
      </c>
      <c r="B35" s="3379" t="s">
        <v>1302</v>
      </c>
      <c r="C35" s="3379"/>
      <c r="D35" s="3379"/>
      <c r="E35" s="3379"/>
      <c r="F35" s="3379"/>
      <c r="G35" s="3379"/>
      <c r="H35" s="3379"/>
      <c r="I35" s="3379"/>
      <c r="J35" s="3379"/>
    </row>
    <row r="36" spans="1:10">
      <c r="A36" s="50" t="str">
        <f>A18</f>
        <v>[12]</v>
      </c>
      <c r="B36" s="3377" t="s">
        <v>1299</v>
      </c>
      <c r="C36" s="3377"/>
      <c r="D36" s="3377"/>
      <c r="E36" s="3377"/>
      <c r="F36" s="3377"/>
      <c r="G36" s="3377"/>
      <c r="H36" s="3377"/>
      <c r="I36" s="3377"/>
      <c r="J36" s="3377"/>
    </row>
    <row r="37" spans="1:10">
      <c r="A37" s="52" t="str">
        <f>A19</f>
        <v>[13]</v>
      </c>
      <c r="B37" s="1" t="s">
        <v>1303</v>
      </c>
      <c r="C37" s="1"/>
      <c r="D37" s="1"/>
      <c r="E37" s="1"/>
      <c r="F37" s="1"/>
      <c r="G37" s="1"/>
      <c r="H37" s="1"/>
      <c r="I37" s="1"/>
      <c r="J37" s="1"/>
    </row>
    <row r="39" spans="1:10">
      <c r="A39" s="2066"/>
      <c r="B39" s="2066"/>
      <c r="C39" s="2066"/>
      <c r="D39" s="2066"/>
      <c r="E39" s="2066"/>
      <c r="F39" s="2066"/>
      <c r="G39" s="2066"/>
    </row>
  </sheetData>
  <mergeCells count="14">
    <mergeCell ref="B28:J28"/>
    <mergeCell ref="C5:G5"/>
    <mergeCell ref="B24:J24"/>
    <mergeCell ref="B25:J25"/>
    <mergeCell ref="B26:J26"/>
    <mergeCell ref="B27:J27"/>
    <mergeCell ref="B36:J36"/>
    <mergeCell ref="B29:J29"/>
    <mergeCell ref="B30:J30"/>
    <mergeCell ref="B31:J31"/>
    <mergeCell ref="B32:J32"/>
    <mergeCell ref="B33:J33"/>
    <mergeCell ref="B34:J34"/>
    <mergeCell ref="B35:J35"/>
  </mergeCells>
  <phoneticPr fontId="29" type="noConversion"/>
  <conditionalFormatting sqref="C19:G19 J19">
    <cfRule type="cellIs" dxfId="7" priority="1" operator="lessThan">
      <formula>-1</formula>
    </cfRule>
    <cfRule type="cellIs" dxfId="6" priority="2" operator="greaterThan">
      <formula>1</formula>
    </cfRule>
    <cfRule type="cellIs" dxfId="5" priority="3" operator="between">
      <formula>1</formula>
      <formula>-1</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259-D753-4AE6-87B3-3303CB1267BB}">
  <dimension ref="A1:S21"/>
  <sheetViews>
    <sheetView showGridLines="0" tabSelected="1" workbookViewId="0">
      <selection activeCell="I34" sqref="I34"/>
    </sheetView>
  </sheetViews>
  <sheetFormatPr defaultColWidth="9.140625" defaultRowHeight="14.1"/>
  <cols>
    <col min="1" max="1" width="18.140625" style="53" customWidth="1"/>
    <col min="2" max="2" width="11" style="53" customWidth="1"/>
    <col min="3" max="18" width="9.140625" style="53"/>
    <col min="19" max="19" width="20.5703125" style="53" customWidth="1"/>
    <col min="20" max="16384" width="9.140625" style="53"/>
  </cols>
  <sheetData>
    <row r="1" spans="1:19" ht="15" thickBot="1">
      <c r="A1" s="717" t="s">
        <v>1304</v>
      </c>
      <c r="B1" s="674"/>
      <c r="C1" s="674"/>
      <c r="D1" s="674"/>
      <c r="E1" s="674"/>
      <c r="F1" s="763"/>
      <c r="G1" s="763"/>
      <c r="H1" s="763"/>
      <c r="I1" s="763"/>
      <c r="J1" s="763"/>
      <c r="K1" s="763"/>
      <c r="L1" s="763"/>
      <c r="M1" s="763"/>
      <c r="N1" s="763"/>
      <c r="O1" s="763"/>
      <c r="P1" s="763"/>
      <c r="Q1" s="763"/>
      <c r="R1" s="763"/>
      <c r="S1" s="761"/>
    </row>
    <row r="2" spans="1:19">
      <c r="A2" s="46" t="s">
        <v>36</v>
      </c>
      <c r="B2" s="241" t="str">
        <f>'FS-Balance Sheet C-1'!B4</f>
        <v>Arizona Complete Health</v>
      </c>
    </row>
    <row r="3" spans="1:19" ht="14.45" thickBot="1"/>
    <row r="4" spans="1:19" ht="18.600000000000001" thickBot="1">
      <c r="B4" s="3389" t="str">
        <f>"Financial Viability Calculation Contract Year-To-Date "&amp;TEXT('Instructions &amp; Audit Report B'!$C$20,"yyyy")</f>
        <v>Financial Viability Calculation Contract Year-To-Date 2024</v>
      </c>
      <c r="C4" s="3390"/>
      <c r="D4" s="3390"/>
      <c r="E4" s="3390"/>
      <c r="F4" s="3390"/>
      <c r="G4" s="3390"/>
      <c r="H4" s="3390"/>
      <c r="I4" s="3390"/>
      <c r="J4" s="3390"/>
      <c r="K4" s="3390"/>
      <c r="L4" s="3390"/>
      <c r="M4" s="3390"/>
      <c r="N4" s="3390"/>
      <c r="O4" s="3390"/>
      <c r="P4" s="3390"/>
      <c r="Q4" s="3390"/>
      <c r="R4" s="3390"/>
      <c r="S4" s="3391"/>
    </row>
    <row r="5" spans="1:19">
      <c r="B5" s="743"/>
      <c r="C5" s="744"/>
      <c r="D5" s="744"/>
      <c r="E5" s="744"/>
      <c r="F5" s="744"/>
      <c r="G5" s="744"/>
      <c r="H5" s="744"/>
      <c r="I5" s="744"/>
      <c r="J5" s="744"/>
      <c r="K5" s="744"/>
      <c r="L5" s="744"/>
      <c r="M5" s="744"/>
      <c r="N5" s="744"/>
      <c r="O5" s="744"/>
      <c r="P5" s="744"/>
      <c r="Q5" s="744"/>
      <c r="R5" s="744"/>
      <c r="S5" s="745"/>
    </row>
    <row r="6" spans="1:19" ht="14.45">
      <c r="B6" s="556" t="s">
        <v>1305</v>
      </c>
      <c r="C6" s="1"/>
      <c r="D6" s="1"/>
      <c r="E6" s="1"/>
      <c r="F6" s="1"/>
      <c r="G6" s="1"/>
      <c r="H6" s="3392">
        <v>0</v>
      </c>
      <c r="I6" s="3393"/>
      <c r="J6" t="s">
        <v>1306</v>
      </c>
      <c r="K6"/>
      <c r="L6" s="1"/>
      <c r="M6" s="1"/>
      <c r="N6" s="1"/>
      <c r="O6" s="1"/>
      <c r="P6" s="1"/>
      <c r="Q6" s="1"/>
      <c r="R6" s="1"/>
      <c r="S6" s="236"/>
    </row>
    <row r="7" spans="1:19" ht="14.45">
      <c r="B7" s="556"/>
      <c r="C7" s="1"/>
      <c r="D7" s="1"/>
      <c r="E7" s="1"/>
      <c r="F7" s="1"/>
      <c r="G7" s="1"/>
      <c r="H7" s="1"/>
      <c r="I7" s="1"/>
      <c r="J7"/>
      <c r="K7"/>
      <c r="L7" s="1"/>
      <c r="M7" s="1"/>
      <c r="N7" s="1"/>
      <c r="O7" s="1"/>
      <c r="P7" s="1"/>
      <c r="Q7" s="1"/>
      <c r="R7" s="1"/>
      <c r="S7" s="236"/>
    </row>
    <row r="8" spans="1:19">
      <c r="B8" s="747" t="s">
        <v>1307</v>
      </c>
      <c r="C8" s="1"/>
      <c r="D8" s="1"/>
      <c r="E8" s="1"/>
      <c r="F8" s="1"/>
      <c r="G8" s="1"/>
      <c r="H8" s="1"/>
      <c r="I8" s="1"/>
      <c r="J8" s="1"/>
      <c r="K8" s="1"/>
      <c r="L8" s="1"/>
      <c r="M8" s="1"/>
      <c r="N8" s="1"/>
      <c r="O8" s="1"/>
      <c r="P8" s="1"/>
      <c r="Q8" s="1"/>
      <c r="R8" s="1"/>
      <c r="S8" s="236"/>
    </row>
    <row r="9" spans="1:19" ht="14.45" thickBot="1">
      <c r="B9" s="556"/>
      <c r="C9" s="1"/>
      <c r="D9" s="1"/>
      <c r="E9" s="1"/>
      <c r="F9" s="1"/>
      <c r="G9" s="1"/>
      <c r="H9" s="1"/>
      <c r="I9" s="1"/>
      <c r="J9" s="1"/>
      <c r="K9" s="1"/>
      <c r="L9" s="1"/>
      <c r="M9" s="1"/>
      <c r="N9" s="1"/>
      <c r="O9" s="1"/>
      <c r="P9" s="1"/>
      <c r="Q9" s="1"/>
      <c r="R9" s="1"/>
      <c r="S9" s="236"/>
    </row>
    <row r="10" spans="1:19">
      <c r="B10" s="556"/>
      <c r="C10" s="1"/>
      <c r="D10" s="1"/>
      <c r="E10" s="1"/>
      <c r="F10" s="1"/>
      <c r="G10" s="1"/>
      <c r="H10" s="3395" t="s">
        <v>64</v>
      </c>
      <c r="I10" s="3087"/>
      <c r="J10" s="3394" t="s">
        <v>65</v>
      </c>
      <c r="K10" s="3087"/>
      <c r="L10" s="3394" t="s">
        <v>66</v>
      </c>
      <c r="M10" s="3087"/>
      <c r="N10" s="3394" t="s">
        <v>67</v>
      </c>
      <c r="O10" s="3087"/>
      <c r="P10" s="3394" t="s">
        <v>1308</v>
      </c>
      <c r="Q10" s="3088"/>
      <c r="R10" s="1"/>
      <c r="S10" s="236"/>
    </row>
    <row r="11" spans="1:19" ht="14.45" thickBot="1">
      <c r="B11" s="556"/>
      <c r="C11" s="1"/>
      <c r="D11" s="1"/>
      <c r="E11" s="1"/>
      <c r="F11" s="1"/>
      <c r="G11" s="1"/>
      <c r="H11" s="3396">
        <f>DATE(P11-1,12,31)</f>
        <v>45291</v>
      </c>
      <c r="I11" s="3397" t="e">
        <f>DATE(#REF!-1,12,31)</f>
        <v>#REF!</v>
      </c>
      <c r="J11" s="3398">
        <f>EOMONTH(H11,3)</f>
        <v>45382</v>
      </c>
      <c r="K11" s="3397"/>
      <c r="L11" s="3398">
        <f>EOMONTH(J11,3)</f>
        <v>45473</v>
      </c>
      <c r="M11" s="3397"/>
      <c r="N11" s="3398">
        <f>EOMONTH(L11,3)</f>
        <v>45565</v>
      </c>
      <c r="O11" s="3397"/>
      <c r="P11" s="3399" t="str">
        <f>RIGHT(B4,4)</f>
        <v>2024</v>
      </c>
      <c r="Q11" s="3400"/>
      <c r="R11" s="1"/>
      <c r="S11" s="236"/>
    </row>
    <row r="12" spans="1:19">
      <c r="B12" s="504">
        <v>99999</v>
      </c>
      <c r="C12" s="2" t="s">
        <v>392</v>
      </c>
      <c r="D12" s="2"/>
      <c r="E12" s="1"/>
      <c r="F12" s="1"/>
      <c r="G12" s="1"/>
      <c r="H12" s="3388">
        <v>0</v>
      </c>
      <c r="I12" s="3383"/>
      <c r="J12" s="3383">
        <v>0</v>
      </c>
      <c r="K12" s="3383"/>
      <c r="L12" s="3383">
        <v>0</v>
      </c>
      <c r="M12" s="3383"/>
      <c r="N12" s="3383">
        <v>0</v>
      </c>
      <c r="O12" s="3383"/>
      <c r="P12" s="3383">
        <f>SUM(H12:O12)</f>
        <v>0</v>
      </c>
      <c r="Q12" s="3384"/>
      <c r="R12" s="122" t="s">
        <v>1309</v>
      </c>
      <c r="S12" s="236"/>
    </row>
    <row r="13" spans="1:19">
      <c r="B13" s="504"/>
      <c r="C13" s="1157" t="s">
        <v>1310</v>
      </c>
      <c r="D13" s="2"/>
      <c r="E13" s="1"/>
      <c r="F13" s="1"/>
      <c r="G13" s="1"/>
      <c r="H13" s="3385">
        <v>0</v>
      </c>
      <c r="I13" s="3386"/>
      <c r="J13" s="3386">
        <v>0</v>
      </c>
      <c r="K13" s="3386"/>
      <c r="L13" s="3386">
        <v>0</v>
      </c>
      <c r="M13" s="3386"/>
      <c r="N13" s="3386">
        <v>0</v>
      </c>
      <c r="O13" s="3386"/>
      <c r="P13" s="3386">
        <f>SUM(H13:O13)</f>
        <v>0</v>
      </c>
      <c r="Q13" s="3387"/>
      <c r="R13" s="122" t="s">
        <v>1311</v>
      </c>
      <c r="S13" s="236"/>
    </row>
    <row r="14" spans="1:19">
      <c r="B14" s="556"/>
      <c r="C14" s="1" t="s">
        <v>1312</v>
      </c>
      <c r="D14" s="1"/>
      <c r="E14" s="1"/>
      <c r="F14" s="1"/>
      <c r="G14" s="1"/>
      <c r="H14" s="3385">
        <v>0</v>
      </c>
      <c r="I14" s="3386"/>
      <c r="J14" s="3386">
        <v>0</v>
      </c>
      <c r="K14" s="3386"/>
      <c r="L14" s="3386">
        <v>0</v>
      </c>
      <c r="M14" s="3386"/>
      <c r="N14" s="3386">
        <v>0</v>
      </c>
      <c r="O14" s="3386"/>
      <c r="P14" s="3386">
        <f>SUM(H14:O14)</f>
        <v>0</v>
      </c>
      <c r="Q14" s="3387"/>
      <c r="R14" s="122" t="s">
        <v>1311</v>
      </c>
      <c r="S14" s="236"/>
    </row>
    <row r="15" spans="1:19">
      <c r="B15" s="556"/>
      <c r="C15" s="1" t="s">
        <v>1313</v>
      </c>
      <c r="D15" s="1"/>
      <c r="E15" s="1"/>
      <c r="F15" s="1"/>
      <c r="G15" s="1"/>
      <c r="H15" s="3409">
        <f>IF('Instructions &amp; Audit Report B'!$C$19="mm/dd/yyyy",0,IF(MONTH('Instructions &amp; Audit Report B'!$C$19)=12,0,IF(MONTH('Instructions &amp; Audit Report B'!$C$19)=6,0,IF(MONTH('Instructions &amp; Audit Report B'!$C$19)=3,0,IF(MONTH('Instructions &amp; Audit Report B'!$C$19)=9,$H$6*0.25,"ERROR")))))</f>
        <v>0</v>
      </c>
      <c r="I15" s="3410"/>
      <c r="J15" s="3410">
        <f>IF('Instructions &amp; Audit Report B'!$C$19="mm/dd/yyyy",0,IF(MONTH('Instructions &amp; Audit Report B'!$C$19)=12,$H$6/4,IF(MONTH('Instructions &amp; Audit Report B'!$C$19)=6,0,IF(MONTH('Instructions &amp; Audit Report B'!$C$19)=3,0,IF(MONTH('Instructions &amp; Audit Report B'!$C$19)=9,$H$6*0.25,"ERROR")))))</f>
        <v>0</v>
      </c>
      <c r="K15" s="3410"/>
      <c r="L15" s="3410">
        <f>IF('Instructions &amp; Audit Report B'!$C$19="mm/dd/yyyy",0,IF(MONTH('Instructions &amp; Audit Report B'!$C$19)=12,$H$6/4,IF(MONTH('Instructions &amp; Audit Report B'!$C$19)=6,0,IF(MONTH('Instructions &amp; Audit Report B'!$C$19)=3,$H$6*0.25,IF(MONTH('Instructions &amp; Audit Report B'!$C$19)=9,$H$6*0.25,"ERROR")))))</f>
        <v>0</v>
      </c>
      <c r="M15" s="3410"/>
      <c r="N15" s="3410">
        <f>IF('Instructions &amp; Audit Report B'!$C$19="mm/dd/yyyy",0,IF(MONTH('Instructions &amp; Audit Report B'!$C$19)=12,$H$6/4,IF(MONTH('Instructions &amp; Audit Report B'!$C$19)=6,$H$6*0.25,IF(MONTH('Instructions &amp; Audit Report B'!$C$19)=3,$H$6*0.25,IF(MONTH('Instructions &amp; Audit Report B'!$C$19)=9,$H$6*0.25,"ERROR")))))</f>
        <v>0</v>
      </c>
      <c r="O15" s="3410"/>
      <c r="P15" s="3410">
        <f>SUM(H15:O15)</f>
        <v>0</v>
      </c>
      <c r="Q15" s="3411"/>
      <c r="R15" s="1" t="s">
        <v>1314</v>
      </c>
      <c r="S15" s="236"/>
    </row>
    <row r="16" spans="1:19" ht="14.45" thickBot="1">
      <c r="B16" s="556"/>
      <c r="C16" s="1" t="s">
        <v>1315</v>
      </c>
      <c r="D16" s="1"/>
      <c r="E16" s="1"/>
      <c r="F16" s="1"/>
      <c r="G16" s="1"/>
      <c r="H16" s="3412">
        <v>0</v>
      </c>
      <c r="I16" s="3413"/>
      <c r="J16" s="3413">
        <v>0</v>
      </c>
      <c r="K16" s="3413"/>
      <c r="L16" s="3413">
        <v>0</v>
      </c>
      <c r="M16" s="3413"/>
      <c r="N16" s="3413">
        <v>0</v>
      </c>
      <c r="O16" s="3413"/>
      <c r="P16" s="3413">
        <f>SUM(H16:O16)</f>
        <v>0</v>
      </c>
      <c r="Q16" s="3414"/>
      <c r="R16" s="122" t="s">
        <v>1311</v>
      </c>
      <c r="S16" s="236"/>
    </row>
    <row r="17" spans="2:19">
      <c r="B17" s="556"/>
      <c r="C17" s="1"/>
      <c r="D17" s="1"/>
      <c r="E17" s="1"/>
      <c r="F17" s="1"/>
      <c r="G17" s="1"/>
      <c r="H17" s="1"/>
      <c r="I17" s="1"/>
      <c r="J17" s="1"/>
      <c r="K17" s="1"/>
      <c r="L17" s="1"/>
      <c r="M17" s="1"/>
      <c r="N17" s="1"/>
      <c r="O17" s="748" t="s">
        <v>1316</v>
      </c>
      <c r="P17" s="3407">
        <f>SUM(P12:Q16)</f>
        <v>0</v>
      </c>
      <c r="Q17" s="3408"/>
      <c r="R17" s="1"/>
      <c r="S17" s="236"/>
    </row>
    <row r="18" spans="2:19" ht="14.45" thickBot="1">
      <c r="B18" s="556"/>
      <c r="C18" s="1"/>
      <c r="D18" s="1"/>
      <c r="E18" s="1"/>
      <c r="F18" s="1"/>
      <c r="G18" s="1"/>
      <c r="H18" s="1"/>
      <c r="I18" s="1"/>
      <c r="J18" s="1"/>
      <c r="K18" s="1"/>
      <c r="L18" s="1"/>
      <c r="M18" s="1"/>
      <c r="N18" s="1"/>
      <c r="O18" s="52" t="s">
        <v>1317</v>
      </c>
      <c r="P18" s="3403">
        <f>P17*0.06</f>
        <v>0</v>
      </c>
      <c r="Q18" s="3404"/>
      <c r="R18" s="1"/>
      <c r="S18" s="236"/>
    </row>
    <row r="19" spans="2:19" ht="14.45" thickTop="1">
      <c r="B19" s="749"/>
      <c r="C19" s="1"/>
      <c r="D19" s="1"/>
      <c r="E19" s="1"/>
      <c r="F19" s="1"/>
      <c r="G19" s="1"/>
      <c r="H19" s="1"/>
      <c r="I19" s="1"/>
      <c r="J19" s="1"/>
      <c r="K19" s="1"/>
      <c r="L19" s="1"/>
      <c r="M19" s="1"/>
      <c r="N19" s="1"/>
      <c r="O19" s="748" t="s">
        <v>1318</v>
      </c>
      <c r="P19" s="3401">
        <v>0</v>
      </c>
      <c r="Q19" s="3402"/>
      <c r="R19" s="122" t="s">
        <v>1311</v>
      </c>
      <c r="S19" s="236"/>
    </row>
    <row r="20" spans="2:19" ht="14.45" thickBot="1">
      <c r="B20" s="749"/>
      <c r="C20" s="1"/>
      <c r="D20" s="1"/>
      <c r="E20" s="1"/>
      <c r="F20" s="1"/>
      <c r="G20" s="1"/>
      <c r="H20" s="1"/>
      <c r="I20" s="1"/>
      <c r="J20" s="1"/>
      <c r="K20" s="1"/>
      <c r="L20" s="1"/>
      <c r="M20" s="1"/>
      <c r="N20" s="1"/>
      <c r="O20" s="52" t="s">
        <v>1319</v>
      </c>
      <c r="P20" s="3405">
        <f>P18-P19</f>
        <v>0</v>
      </c>
      <c r="Q20" s="3406"/>
      <c r="R20" s="1"/>
      <c r="S20" s="236"/>
    </row>
    <row r="21" spans="2:19" ht="14.45" thickBot="1">
      <c r="B21" s="750"/>
      <c r="C21" s="54"/>
      <c r="D21" s="54"/>
      <c r="E21" s="54"/>
      <c r="F21" s="54"/>
      <c r="G21" s="54"/>
      <c r="H21" s="54"/>
      <c r="I21" s="54"/>
      <c r="J21" s="54"/>
      <c r="K21" s="54"/>
      <c r="L21" s="54"/>
      <c r="M21" s="54"/>
      <c r="N21" s="54"/>
      <c r="O21" s="54"/>
      <c r="P21" s="54"/>
      <c r="Q21" s="54"/>
      <c r="R21" s="54"/>
      <c r="S21" s="751"/>
    </row>
  </sheetData>
  <mergeCells count="41">
    <mergeCell ref="P19:Q19"/>
    <mergeCell ref="P18:Q18"/>
    <mergeCell ref="P20:Q20"/>
    <mergeCell ref="P17:Q17"/>
    <mergeCell ref="H15:I15"/>
    <mergeCell ref="J15:K15"/>
    <mergeCell ref="L15:M15"/>
    <mergeCell ref="N15:O15"/>
    <mergeCell ref="P15:Q15"/>
    <mergeCell ref="H16:I16"/>
    <mergeCell ref="J16:K16"/>
    <mergeCell ref="L16:M16"/>
    <mergeCell ref="N16:O16"/>
    <mergeCell ref="P16:Q16"/>
    <mergeCell ref="H11:I11"/>
    <mergeCell ref="J11:K11"/>
    <mergeCell ref="L11:M11"/>
    <mergeCell ref="N11:O11"/>
    <mergeCell ref="P11:Q11"/>
    <mergeCell ref="H14:I14"/>
    <mergeCell ref="J14:K14"/>
    <mergeCell ref="L14:M14"/>
    <mergeCell ref="N14:O14"/>
    <mergeCell ref="P14:Q14"/>
    <mergeCell ref="B4:S4"/>
    <mergeCell ref="H6:I6"/>
    <mergeCell ref="J10:K10"/>
    <mergeCell ref="L10:M10"/>
    <mergeCell ref="N10:O10"/>
    <mergeCell ref="P10:Q10"/>
    <mergeCell ref="H10:I10"/>
    <mergeCell ref="L12:M12"/>
    <mergeCell ref="N12:O12"/>
    <mergeCell ref="P12:Q12"/>
    <mergeCell ref="H13:I13"/>
    <mergeCell ref="J13:K13"/>
    <mergeCell ref="L13:M13"/>
    <mergeCell ref="N13:O13"/>
    <mergeCell ref="P13:Q13"/>
    <mergeCell ref="H12:I12"/>
    <mergeCell ref="J12:K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8FEE-30C0-42DD-A071-F9A841D89CD9}">
  <dimension ref="A1:B21"/>
  <sheetViews>
    <sheetView showGridLines="0" workbookViewId="0">
      <selection activeCell="B18" sqref="B18"/>
    </sheetView>
  </sheetViews>
  <sheetFormatPr defaultRowHeight="14.45"/>
  <cols>
    <col min="1" max="1" width="4.5703125" customWidth="1"/>
    <col min="2" max="2" width="91.42578125" style="45" bestFit="1" customWidth="1"/>
  </cols>
  <sheetData>
    <row r="1" spans="1:2">
      <c r="A1" s="728" t="s">
        <v>1320</v>
      </c>
      <c r="B1" s="752"/>
    </row>
    <row r="2" spans="1:2" ht="25.5">
      <c r="A2" s="636" t="s">
        <v>1321</v>
      </c>
      <c r="B2" s="639" t="s">
        <v>1322</v>
      </c>
    </row>
    <row r="3" spans="1:2">
      <c r="A3" s="637"/>
      <c r="B3" s="640"/>
    </row>
    <row r="4" spans="1:2">
      <c r="A4" s="637" t="s">
        <v>1323</v>
      </c>
      <c r="B4" s="640" t="s">
        <v>1324</v>
      </c>
    </row>
    <row r="5" spans="1:2">
      <c r="A5" s="637"/>
      <c r="B5" s="640"/>
    </row>
    <row r="6" spans="1:2">
      <c r="A6" s="637" t="s">
        <v>1325</v>
      </c>
      <c r="B6" s="640" t="s">
        <v>1326</v>
      </c>
    </row>
    <row r="7" spans="1:2">
      <c r="A7" s="637"/>
      <c r="B7" s="640"/>
    </row>
    <row r="8" spans="1:2">
      <c r="A8" s="637" t="s">
        <v>1327</v>
      </c>
      <c r="B8" s="640" t="s">
        <v>1328</v>
      </c>
    </row>
    <row r="9" spans="1:2">
      <c r="A9" s="637"/>
      <c r="B9" s="640"/>
    </row>
    <row r="10" spans="1:2" ht="50.1">
      <c r="A10" s="637" t="s">
        <v>1329</v>
      </c>
      <c r="B10" s="639" t="s">
        <v>1330</v>
      </c>
    </row>
    <row r="11" spans="1:2">
      <c r="A11" s="638"/>
      <c r="B11" s="640"/>
    </row>
    <row r="12" spans="1:2" ht="24.95">
      <c r="A12" s="637" t="s">
        <v>1331</v>
      </c>
      <c r="B12" s="639" t="s">
        <v>1332</v>
      </c>
    </row>
    <row r="13" spans="1:2">
      <c r="A13" s="638"/>
      <c r="B13" s="641"/>
    </row>
    <row r="14" spans="1:2" ht="37.5">
      <c r="A14" s="637" t="s">
        <v>1333</v>
      </c>
      <c r="B14" s="126" t="s">
        <v>1334</v>
      </c>
    </row>
    <row r="15" spans="1:2">
      <c r="A15" s="637"/>
      <c r="B15" s="126"/>
    </row>
    <row r="16" spans="1:2" ht="37.5">
      <c r="A16" s="637" t="s">
        <v>1335</v>
      </c>
      <c r="B16" s="640" t="s">
        <v>1336</v>
      </c>
    </row>
    <row r="17" spans="1:2">
      <c r="A17" s="638"/>
      <c r="B17" s="640"/>
    </row>
    <row r="18" spans="1:2" ht="37.5">
      <c r="A18" s="636" t="s">
        <v>1337</v>
      </c>
      <c r="B18" s="642" t="s">
        <v>1338</v>
      </c>
    </row>
    <row r="19" spans="1:2">
      <c r="B19" s="123" t="s">
        <v>1339</v>
      </c>
    </row>
    <row r="20" spans="1:2">
      <c r="B20" s="643"/>
    </row>
    <row r="21" spans="1:2">
      <c r="B21" s="123" t="s">
        <v>1340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1F5-D5AC-40A6-9535-DF0811F7191A}">
  <dimension ref="A1:O74"/>
  <sheetViews>
    <sheetView showGridLines="0" workbookViewId="0">
      <selection activeCell="R33" sqref="R33"/>
    </sheetView>
  </sheetViews>
  <sheetFormatPr defaultRowHeight="14.45"/>
  <cols>
    <col min="1" max="1" width="16.7109375" style="106" customWidth="1"/>
    <col min="2" max="2" width="58.28515625" customWidth="1"/>
    <col min="3" max="7" width="12.7109375" customWidth="1"/>
    <col min="8" max="15" width="13.42578125" customWidth="1"/>
  </cols>
  <sheetData>
    <row r="1" spans="1:15" ht="15" thickBot="1">
      <c r="A1" s="673" t="s">
        <v>1320</v>
      </c>
      <c r="B1" s="675"/>
    </row>
    <row r="2" spans="1:15" ht="15" thickBot="1">
      <c r="A2" s="51" t="s">
        <v>36</v>
      </c>
      <c r="B2" s="2" t="str">
        <f>'FS-Balance Sheet C-1'!B4</f>
        <v>Arizona Complete Health</v>
      </c>
    </row>
    <row r="3" spans="1:15" ht="15" thickBot="1">
      <c r="A3" s="51" t="s">
        <v>68</v>
      </c>
      <c r="B3" s="1317" t="str">
        <f>'FS-Balance Sheet C-1'!B5</f>
        <v>mm/dd/yyyy</v>
      </c>
      <c r="C3" s="109"/>
      <c r="D3" s="109"/>
      <c r="E3" s="109"/>
      <c r="F3" s="109"/>
      <c r="G3" s="109"/>
      <c r="H3" s="3082" t="s">
        <v>1341</v>
      </c>
      <c r="I3" s="3083"/>
      <c r="J3" s="3083"/>
      <c r="K3" s="3083"/>
      <c r="L3" s="3083"/>
      <c r="M3" s="3083"/>
      <c r="N3" s="3083"/>
      <c r="O3" s="3084"/>
    </row>
    <row r="4" spans="1:15">
      <c r="A4" s="372"/>
      <c r="B4" s="295"/>
      <c r="C4" s="1033" t="s">
        <v>1342</v>
      </c>
      <c r="D4" s="767" t="s">
        <v>1343</v>
      </c>
      <c r="E4" s="771" t="s">
        <v>1344</v>
      </c>
      <c r="F4" s="767" t="s">
        <v>1343</v>
      </c>
      <c r="G4" s="771" t="s">
        <v>1345</v>
      </c>
      <c r="H4" s="1893"/>
      <c r="I4" s="1894"/>
      <c r="J4" s="1894"/>
      <c r="K4" s="1894"/>
      <c r="L4" s="1895"/>
      <c r="M4" s="1894"/>
      <c r="N4" s="1896"/>
      <c r="O4" s="1897"/>
    </row>
    <row r="5" spans="1:15" ht="15" thickBot="1">
      <c r="A5" s="338" t="s">
        <v>559</v>
      </c>
      <c r="B5" s="339"/>
      <c r="C5" s="1039" t="s">
        <v>567</v>
      </c>
      <c r="D5" s="1898" t="s">
        <v>875</v>
      </c>
      <c r="E5" s="1286" t="s">
        <v>1343</v>
      </c>
      <c r="F5" s="1898" t="s">
        <v>875</v>
      </c>
      <c r="G5" s="1286" t="s">
        <v>1343</v>
      </c>
      <c r="H5" s="1039" t="s">
        <v>1346</v>
      </c>
      <c r="I5" s="1041" t="s">
        <v>1347</v>
      </c>
      <c r="J5" s="1041" t="s">
        <v>1348</v>
      </c>
      <c r="K5" s="1041" t="s">
        <v>1349</v>
      </c>
      <c r="L5" s="1041" t="s">
        <v>1350</v>
      </c>
      <c r="M5" s="1041" t="s">
        <v>1351</v>
      </c>
      <c r="N5" s="1319" t="s">
        <v>1352</v>
      </c>
      <c r="O5" s="1899" t="s">
        <v>516</v>
      </c>
    </row>
    <row r="6" spans="1:15">
      <c r="A6" s="129"/>
      <c r="B6" s="604" t="s">
        <v>69</v>
      </c>
      <c r="C6" s="1900"/>
      <c r="D6" s="605"/>
      <c r="E6" s="1901"/>
      <c r="F6" s="605"/>
      <c r="G6" s="1901"/>
      <c r="H6" s="1900"/>
      <c r="I6" s="1902"/>
      <c r="J6" s="1902"/>
      <c r="K6" s="1902"/>
      <c r="L6" s="1902"/>
      <c r="M6" s="1902"/>
      <c r="N6" s="1903"/>
      <c r="O6" s="1560"/>
    </row>
    <row r="7" spans="1:15">
      <c r="A7" s="129"/>
      <c r="B7" s="604" t="s">
        <v>70</v>
      </c>
      <c r="C7" s="1900"/>
      <c r="D7" s="605"/>
      <c r="E7" s="1901"/>
      <c r="F7" s="605"/>
      <c r="G7" s="1901"/>
      <c r="H7" s="1900"/>
      <c r="I7" s="1902"/>
      <c r="J7" s="1902"/>
      <c r="K7" s="1902"/>
      <c r="L7" s="1902"/>
      <c r="M7" s="1902"/>
      <c r="N7" s="1903"/>
      <c r="O7" s="1560"/>
    </row>
    <row r="8" spans="1:15">
      <c r="A8" s="129"/>
      <c r="B8" s="503" t="s">
        <v>71</v>
      </c>
      <c r="C8" s="1900"/>
      <c r="D8" s="605"/>
      <c r="E8" s="1901"/>
      <c r="F8" s="605"/>
      <c r="G8" s="1901"/>
      <c r="H8" s="1900"/>
      <c r="I8" s="1902"/>
      <c r="J8" s="1902"/>
      <c r="K8" s="1902"/>
      <c r="L8" s="1902"/>
      <c r="M8" s="1902"/>
      <c r="N8" s="1903"/>
      <c r="O8" s="1560"/>
    </row>
    <row r="9" spans="1:15">
      <c r="A9" s="129" t="s">
        <v>72</v>
      </c>
      <c r="B9" s="606" t="s">
        <v>73</v>
      </c>
      <c r="C9" s="1904">
        <v>0</v>
      </c>
      <c r="D9" s="1905">
        <v>0</v>
      </c>
      <c r="E9" s="1906">
        <f t="shared" ref="E9:E17" si="0">C9+D9</f>
        <v>0</v>
      </c>
      <c r="F9" s="1905">
        <v>0</v>
      </c>
      <c r="G9" s="1906">
        <f t="shared" ref="G9:G17" si="1">E9+F9</f>
        <v>0</v>
      </c>
      <c r="H9" s="1900"/>
      <c r="I9" s="1902"/>
      <c r="J9" s="1902"/>
      <c r="K9" s="1902"/>
      <c r="L9" s="1902"/>
      <c r="M9" s="1902"/>
      <c r="N9" s="1903"/>
      <c r="O9" s="1561">
        <f t="shared" ref="O9:O33" si="2">SUM(H9:N9)</f>
        <v>0</v>
      </c>
    </row>
    <row r="10" spans="1:15">
      <c r="A10" s="129" t="s">
        <v>74</v>
      </c>
      <c r="B10" s="606" t="s">
        <v>75</v>
      </c>
      <c r="C10" s="1904">
        <v>0</v>
      </c>
      <c r="D10" s="1905">
        <v>0</v>
      </c>
      <c r="E10" s="1906">
        <f t="shared" si="0"/>
        <v>0</v>
      </c>
      <c r="F10" s="1905">
        <v>0</v>
      </c>
      <c r="G10" s="1906">
        <f t="shared" si="1"/>
        <v>0</v>
      </c>
      <c r="H10" s="1900"/>
      <c r="I10" s="1902"/>
      <c r="J10" s="1902"/>
      <c r="K10" s="1902"/>
      <c r="L10" s="1902"/>
      <c r="M10" s="1902"/>
      <c r="N10" s="1903"/>
      <c r="O10" s="1561">
        <f t="shared" si="2"/>
        <v>0</v>
      </c>
    </row>
    <row r="11" spans="1:15">
      <c r="A11" s="131" t="s">
        <v>76</v>
      </c>
      <c r="B11" s="607" t="s">
        <v>77</v>
      </c>
      <c r="C11" s="1904">
        <v>0</v>
      </c>
      <c r="D11" s="1905">
        <v>0</v>
      </c>
      <c r="E11" s="1906">
        <f t="shared" si="0"/>
        <v>0</v>
      </c>
      <c r="F11" s="1905">
        <v>0</v>
      </c>
      <c r="G11" s="1906">
        <f t="shared" si="1"/>
        <v>0</v>
      </c>
      <c r="H11" s="1900"/>
      <c r="I11" s="1902"/>
      <c r="J11" s="1902"/>
      <c r="K11" s="1902"/>
      <c r="L11" s="1902"/>
      <c r="M11" s="1902"/>
      <c r="N11" s="1903"/>
      <c r="O11" s="1561">
        <f t="shared" si="2"/>
        <v>0</v>
      </c>
    </row>
    <row r="12" spans="1:15">
      <c r="A12" s="129" t="s">
        <v>78</v>
      </c>
      <c r="B12" s="608" t="s">
        <v>79</v>
      </c>
      <c r="C12" s="1904">
        <v>0</v>
      </c>
      <c r="D12" s="1905">
        <v>0</v>
      </c>
      <c r="E12" s="1906">
        <f t="shared" si="0"/>
        <v>0</v>
      </c>
      <c r="F12" s="1905">
        <v>0</v>
      </c>
      <c r="G12" s="1906">
        <f t="shared" si="1"/>
        <v>0</v>
      </c>
      <c r="H12" s="1900"/>
      <c r="I12" s="1902"/>
      <c r="J12" s="1902"/>
      <c r="K12" s="1902"/>
      <c r="L12" s="1902"/>
      <c r="M12" s="1902"/>
      <c r="N12" s="1903"/>
      <c r="O12" s="1561">
        <f t="shared" si="2"/>
        <v>0</v>
      </c>
    </row>
    <row r="13" spans="1:15">
      <c r="A13" s="129" t="s">
        <v>80</v>
      </c>
      <c r="B13" s="608" t="s">
        <v>81</v>
      </c>
      <c r="C13" s="1904">
        <v>0</v>
      </c>
      <c r="D13" s="1905">
        <v>0</v>
      </c>
      <c r="E13" s="1906">
        <f>C13+D13</f>
        <v>0</v>
      </c>
      <c r="F13" s="1905">
        <v>0</v>
      </c>
      <c r="G13" s="1906">
        <f>E13+F13</f>
        <v>0</v>
      </c>
      <c r="H13" s="1900"/>
      <c r="I13" s="1902"/>
      <c r="J13" s="1902"/>
      <c r="K13" s="1902"/>
      <c r="L13" s="1902"/>
      <c r="M13" s="1902"/>
      <c r="N13" s="1903"/>
      <c r="O13" s="1561">
        <f>SUM(H13:N13)</f>
        <v>0</v>
      </c>
    </row>
    <row r="14" spans="1:15">
      <c r="A14" s="129" t="s">
        <v>82</v>
      </c>
      <c r="B14" s="606" t="s">
        <v>83</v>
      </c>
      <c r="C14" s="1904">
        <v>0</v>
      </c>
      <c r="D14" s="1905">
        <v>0</v>
      </c>
      <c r="E14" s="1906">
        <f t="shared" si="0"/>
        <v>0</v>
      </c>
      <c r="F14" s="1905">
        <v>0</v>
      </c>
      <c r="G14" s="1906">
        <f t="shared" si="1"/>
        <v>0</v>
      </c>
      <c r="H14" s="1900"/>
      <c r="I14" s="1902"/>
      <c r="J14" s="1902"/>
      <c r="K14" s="1902"/>
      <c r="L14" s="1902"/>
      <c r="M14" s="1902"/>
      <c r="N14" s="1903"/>
      <c r="O14" s="1561">
        <f t="shared" si="2"/>
        <v>0</v>
      </c>
    </row>
    <row r="15" spans="1:15">
      <c r="A15" s="129" t="s">
        <v>84</v>
      </c>
      <c r="B15" s="606" t="s">
        <v>85</v>
      </c>
      <c r="C15" s="1904">
        <v>0</v>
      </c>
      <c r="D15" s="1905">
        <v>0</v>
      </c>
      <c r="E15" s="1906">
        <f t="shared" si="0"/>
        <v>0</v>
      </c>
      <c r="F15" s="1905">
        <v>0</v>
      </c>
      <c r="G15" s="1906">
        <f t="shared" si="1"/>
        <v>0</v>
      </c>
      <c r="H15" s="1900"/>
      <c r="I15" s="1902"/>
      <c r="J15" s="1902"/>
      <c r="K15" s="1902"/>
      <c r="L15" s="1902"/>
      <c r="M15" s="1902"/>
      <c r="N15" s="1903"/>
      <c r="O15" s="1561">
        <f t="shared" si="2"/>
        <v>0</v>
      </c>
    </row>
    <row r="16" spans="1:15">
      <c r="A16" s="129" t="s">
        <v>86</v>
      </c>
      <c r="B16" s="236" t="s">
        <v>87</v>
      </c>
      <c r="C16" s="1904">
        <v>0</v>
      </c>
      <c r="D16" s="1905">
        <v>0</v>
      </c>
      <c r="E16" s="1906">
        <f t="shared" si="0"/>
        <v>0</v>
      </c>
      <c r="F16" s="1905">
        <v>0</v>
      </c>
      <c r="G16" s="1906">
        <f t="shared" si="1"/>
        <v>0</v>
      </c>
      <c r="H16" s="1900"/>
      <c r="I16" s="1902"/>
      <c r="J16" s="1902"/>
      <c r="K16" s="1902"/>
      <c r="L16" s="1902"/>
      <c r="M16" s="1902"/>
      <c r="N16" s="1903"/>
      <c r="O16" s="1561">
        <f t="shared" si="2"/>
        <v>0</v>
      </c>
    </row>
    <row r="17" spans="1:15" ht="15" thickBot="1">
      <c r="A17" s="129" t="s">
        <v>88</v>
      </c>
      <c r="B17" s="606" t="s">
        <v>89</v>
      </c>
      <c r="C17" s="1904">
        <v>0</v>
      </c>
      <c r="D17" s="1905">
        <v>0</v>
      </c>
      <c r="E17" s="1906">
        <f t="shared" si="0"/>
        <v>0</v>
      </c>
      <c r="F17" s="1905">
        <v>0</v>
      </c>
      <c r="G17" s="1906">
        <f t="shared" si="1"/>
        <v>0</v>
      </c>
      <c r="H17" s="1900"/>
      <c r="I17" s="1902"/>
      <c r="J17" s="1902"/>
      <c r="K17" s="1902"/>
      <c r="L17" s="1902"/>
      <c r="M17" s="1902"/>
      <c r="N17" s="1903"/>
      <c r="O17" s="1561">
        <f t="shared" si="2"/>
        <v>0</v>
      </c>
    </row>
    <row r="18" spans="1:15" ht="15" thickBot="1">
      <c r="A18" s="308">
        <v>10199</v>
      </c>
      <c r="B18" s="609" t="s">
        <v>90</v>
      </c>
      <c r="C18" s="1930">
        <f>SUM(C9:C17)</f>
        <v>0</v>
      </c>
      <c r="D18" s="1931">
        <f>SUM(D9:D17)</f>
        <v>0</v>
      </c>
      <c r="E18" s="1950">
        <f>SUM(E9:E17)</f>
        <v>0</v>
      </c>
      <c r="F18" s="1931">
        <f>SUM(F9:F17)</f>
        <v>0</v>
      </c>
      <c r="G18" s="1932">
        <f>SUM(G9:G17)</f>
        <v>0</v>
      </c>
      <c r="H18" s="1907"/>
      <c r="I18" s="1908"/>
      <c r="J18" s="1908"/>
      <c r="K18" s="1908"/>
      <c r="L18" s="1908"/>
      <c r="M18" s="1908"/>
      <c r="N18" s="1909"/>
      <c r="O18" s="1910"/>
    </row>
    <row r="19" spans="1:15">
      <c r="A19" s="129"/>
      <c r="B19" s="503" t="s">
        <v>91</v>
      </c>
      <c r="C19" s="1911"/>
      <c r="D19" s="1912"/>
      <c r="E19" s="1906"/>
      <c r="F19" s="1912"/>
      <c r="G19" s="1906"/>
      <c r="H19" s="1900"/>
      <c r="I19" s="1902"/>
      <c r="J19" s="1902"/>
      <c r="K19" s="1902"/>
      <c r="L19" s="1902"/>
      <c r="M19" s="1902"/>
      <c r="N19" s="1903"/>
      <c r="O19" s="1561">
        <f t="shared" si="2"/>
        <v>0</v>
      </c>
    </row>
    <row r="20" spans="1:15">
      <c r="A20" s="129" t="s">
        <v>92</v>
      </c>
      <c r="B20" s="606" t="s">
        <v>93</v>
      </c>
      <c r="C20" s="1904">
        <v>0</v>
      </c>
      <c r="D20" s="1905">
        <v>0</v>
      </c>
      <c r="E20" s="1906">
        <f>C20+D20</f>
        <v>0</v>
      </c>
      <c r="F20" s="1905">
        <v>0</v>
      </c>
      <c r="G20" s="1906">
        <f>E20+F20</f>
        <v>0</v>
      </c>
      <c r="H20" s="1900"/>
      <c r="I20" s="1902"/>
      <c r="J20" s="1902"/>
      <c r="K20" s="1902"/>
      <c r="L20" s="1902"/>
      <c r="M20" s="1902"/>
      <c r="N20" s="1903"/>
      <c r="O20" s="1561">
        <f t="shared" si="2"/>
        <v>0</v>
      </c>
    </row>
    <row r="21" spans="1:15">
      <c r="A21" s="129" t="s">
        <v>94</v>
      </c>
      <c r="B21" s="606" t="s">
        <v>95</v>
      </c>
      <c r="C21" s="1904">
        <v>0</v>
      </c>
      <c r="D21" s="1905">
        <v>0</v>
      </c>
      <c r="E21" s="1906">
        <f>C21+D21</f>
        <v>0</v>
      </c>
      <c r="F21" s="1905">
        <v>0</v>
      </c>
      <c r="G21" s="1906">
        <f>E21+F21</f>
        <v>0</v>
      </c>
      <c r="H21" s="1900"/>
      <c r="I21" s="1902"/>
      <c r="J21" s="1902"/>
      <c r="K21" s="1902"/>
      <c r="L21" s="1902"/>
      <c r="M21" s="1902"/>
      <c r="N21" s="1903"/>
      <c r="O21" s="1561">
        <f t="shared" si="2"/>
        <v>0</v>
      </c>
    </row>
    <row r="22" spans="1:15">
      <c r="A22" s="129" t="s">
        <v>96</v>
      </c>
      <c r="B22" s="606" t="s">
        <v>97</v>
      </c>
      <c r="C22" s="1904">
        <v>0</v>
      </c>
      <c r="D22" s="1905">
        <v>0</v>
      </c>
      <c r="E22" s="1906">
        <f>C22+D22</f>
        <v>0</v>
      </c>
      <c r="F22" s="1905">
        <v>0</v>
      </c>
      <c r="G22" s="1906">
        <f>E22+F22</f>
        <v>0</v>
      </c>
      <c r="H22" s="1900"/>
      <c r="I22" s="1902"/>
      <c r="J22" s="1902"/>
      <c r="K22" s="1902"/>
      <c r="L22" s="1902"/>
      <c r="M22" s="1902"/>
      <c r="N22" s="1903"/>
      <c r="O22" s="1561">
        <f t="shared" si="2"/>
        <v>0</v>
      </c>
    </row>
    <row r="23" spans="1:15">
      <c r="A23" s="129" t="s">
        <v>98</v>
      </c>
      <c r="B23" s="606" t="s">
        <v>99</v>
      </c>
      <c r="C23" s="1904">
        <v>0</v>
      </c>
      <c r="D23" s="1905">
        <v>0</v>
      </c>
      <c r="E23" s="1906">
        <f>C23+D23</f>
        <v>0</v>
      </c>
      <c r="F23" s="1905">
        <v>0</v>
      </c>
      <c r="G23" s="1906">
        <f>E23+F23</f>
        <v>0</v>
      </c>
      <c r="H23" s="1900"/>
      <c r="I23" s="1902"/>
      <c r="J23" s="1902"/>
      <c r="K23" s="1902"/>
      <c r="L23" s="1902"/>
      <c r="M23" s="1902"/>
      <c r="N23" s="1903"/>
      <c r="O23" s="1561">
        <f t="shared" si="2"/>
        <v>0</v>
      </c>
    </row>
    <row r="24" spans="1:15" ht="15" thickBot="1">
      <c r="A24" s="129" t="s">
        <v>100</v>
      </c>
      <c r="B24" s="606" t="s">
        <v>101</v>
      </c>
      <c r="C24" s="1904">
        <v>0</v>
      </c>
      <c r="D24" s="1905">
        <v>0</v>
      </c>
      <c r="E24" s="1906">
        <f>C24+D24</f>
        <v>0</v>
      </c>
      <c r="F24" s="1905">
        <v>0</v>
      </c>
      <c r="G24" s="1906">
        <f>E24+F24</f>
        <v>0</v>
      </c>
      <c r="H24" s="1900"/>
      <c r="I24" s="1902"/>
      <c r="J24" s="1902"/>
      <c r="K24" s="1902"/>
      <c r="L24" s="1902"/>
      <c r="M24" s="1902"/>
      <c r="N24" s="1903"/>
      <c r="O24" s="1561">
        <f t="shared" si="2"/>
        <v>0</v>
      </c>
    </row>
    <row r="25" spans="1:15" ht="15" thickBot="1">
      <c r="A25" s="313">
        <v>10299</v>
      </c>
      <c r="B25" s="609" t="s">
        <v>102</v>
      </c>
      <c r="C25" s="1930">
        <f>SUM(C20:C24)</f>
        <v>0</v>
      </c>
      <c r="D25" s="1931">
        <f>SUM(D20:D24)</f>
        <v>0</v>
      </c>
      <c r="E25" s="1932">
        <f>SUM(E20:E24)</f>
        <v>0</v>
      </c>
      <c r="F25" s="1931">
        <f>SUM(F20:F24)</f>
        <v>0</v>
      </c>
      <c r="G25" s="1932">
        <f>SUM(G20:G24)</f>
        <v>0</v>
      </c>
      <c r="H25" s="1907"/>
      <c r="I25" s="1908"/>
      <c r="J25" s="1908"/>
      <c r="K25" s="1908"/>
      <c r="L25" s="1908"/>
      <c r="M25" s="1908"/>
      <c r="N25" s="1913"/>
      <c r="O25" s="1910"/>
    </row>
    <row r="26" spans="1:15">
      <c r="A26" s="129"/>
      <c r="B26" s="503" t="s">
        <v>1353</v>
      </c>
      <c r="C26" s="1911"/>
      <c r="D26" s="1912"/>
      <c r="E26" s="1906"/>
      <c r="F26" s="1912"/>
      <c r="G26" s="1906"/>
      <c r="H26" s="1900"/>
      <c r="I26" s="1902"/>
      <c r="J26" s="1902"/>
      <c r="K26" s="1902"/>
      <c r="L26" s="1902"/>
      <c r="M26" s="1902"/>
      <c r="N26" s="1903"/>
      <c r="O26" s="1561">
        <f t="shared" si="2"/>
        <v>0</v>
      </c>
    </row>
    <row r="27" spans="1:15">
      <c r="A27" s="129" t="s">
        <v>104</v>
      </c>
      <c r="B27" s="606" t="s">
        <v>105</v>
      </c>
      <c r="C27" s="1904">
        <v>0</v>
      </c>
      <c r="D27" s="1905">
        <v>0</v>
      </c>
      <c r="E27" s="1906">
        <f>C27+D27</f>
        <v>0</v>
      </c>
      <c r="F27" s="1905">
        <v>0</v>
      </c>
      <c r="G27" s="1906">
        <f>E27+F27</f>
        <v>0</v>
      </c>
      <c r="H27" s="1900"/>
      <c r="I27" s="1902"/>
      <c r="J27" s="1902"/>
      <c r="K27" s="1902"/>
      <c r="L27" s="1902"/>
      <c r="M27" s="1902"/>
      <c r="N27" s="1903"/>
      <c r="O27" s="1561">
        <f t="shared" si="2"/>
        <v>0</v>
      </c>
    </row>
    <row r="28" spans="1:15">
      <c r="A28" s="129" t="s">
        <v>106</v>
      </c>
      <c r="B28" s="606" t="s">
        <v>107</v>
      </c>
      <c r="C28" s="1904">
        <v>0</v>
      </c>
      <c r="D28" s="1905">
        <v>0</v>
      </c>
      <c r="E28" s="1906">
        <f>C28+D28</f>
        <v>0</v>
      </c>
      <c r="F28" s="1905">
        <v>0</v>
      </c>
      <c r="G28" s="1906">
        <f>E28+F28</f>
        <v>0</v>
      </c>
      <c r="H28" s="1900"/>
      <c r="I28" s="1902"/>
      <c r="J28" s="1902"/>
      <c r="K28" s="1902"/>
      <c r="L28" s="1902"/>
      <c r="M28" s="1902"/>
      <c r="N28" s="1903"/>
      <c r="O28" s="1561">
        <f t="shared" si="2"/>
        <v>0</v>
      </c>
    </row>
    <row r="29" spans="1:15">
      <c r="A29" s="129" t="s">
        <v>108</v>
      </c>
      <c r="B29" s="606" t="s">
        <v>109</v>
      </c>
      <c r="C29" s="1904">
        <v>0</v>
      </c>
      <c r="D29" s="1905">
        <v>0</v>
      </c>
      <c r="E29" s="1906">
        <f>C29+D29</f>
        <v>0</v>
      </c>
      <c r="F29" s="1905">
        <v>0</v>
      </c>
      <c r="G29" s="1906">
        <f>E29+F29</f>
        <v>0</v>
      </c>
      <c r="H29" s="1900"/>
      <c r="I29" s="1902"/>
      <c r="J29" s="1902"/>
      <c r="K29" s="1902"/>
      <c r="L29" s="1902"/>
      <c r="M29" s="1902"/>
      <c r="N29" s="1903"/>
      <c r="O29" s="1561">
        <f t="shared" si="2"/>
        <v>0</v>
      </c>
    </row>
    <row r="30" spans="1:15">
      <c r="A30" s="129" t="s">
        <v>110</v>
      </c>
      <c r="B30" s="606" t="s">
        <v>111</v>
      </c>
      <c r="C30" s="1904">
        <v>0</v>
      </c>
      <c r="D30" s="1905">
        <v>0</v>
      </c>
      <c r="E30" s="1906">
        <f>C30+D30</f>
        <v>0</v>
      </c>
      <c r="F30" s="1905">
        <v>0</v>
      </c>
      <c r="G30" s="1906">
        <f>E30+F30</f>
        <v>0</v>
      </c>
      <c r="H30" s="1900"/>
      <c r="I30" s="1902"/>
      <c r="J30" s="1902"/>
      <c r="K30" s="1902"/>
      <c r="L30" s="1902"/>
      <c r="M30" s="1902"/>
      <c r="N30" s="1903"/>
      <c r="O30" s="1561">
        <f t="shared" si="2"/>
        <v>0</v>
      </c>
    </row>
    <row r="31" spans="1:15">
      <c r="A31" s="129" t="s">
        <v>112</v>
      </c>
      <c r="B31" s="606" t="s">
        <v>113</v>
      </c>
      <c r="C31" s="1904">
        <v>0</v>
      </c>
      <c r="D31" s="1905">
        <v>0</v>
      </c>
      <c r="E31" s="1906">
        <f>C31+D31</f>
        <v>0</v>
      </c>
      <c r="F31" s="1905">
        <v>0</v>
      </c>
      <c r="G31" s="1906">
        <f>E31+F31</f>
        <v>0</v>
      </c>
      <c r="H31" s="1900"/>
      <c r="I31" s="1902"/>
      <c r="J31" s="1902"/>
      <c r="K31" s="1902"/>
      <c r="L31" s="1902"/>
      <c r="M31" s="1902"/>
      <c r="N31" s="1903"/>
      <c r="O31" s="1561">
        <f t="shared" si="2"/>
        <v>0</v>
      </c>
    </row>
    <row r="32" spans="1:15">
      <c r="A32" s="129" t="s">
        <v>114</v>
      </c>
      <c r="B32" s="606" t="s">
        <v>115</v>
      </c>
      <c r="C32" s="1914">
        <f>SUM(C26:C31)</f>
        <v>0</v>
      </c>
      <c r="D32" s="1915">
        <f>SUM(D26:D31)</f>
        <v>0</v>
      </c>
      <c r="E32" s="1916">
        <f>SUM(E26:E31)</f>
        <v>0</v>
      </c>
      <c r="F32" s="1915">
        <f>SUM(F26:F31)</f>
        <v>0</v>
      </c>
      <c r="G32" s="1916">
        <f>SUM(G26:G31)</f>
        <v>0</v>
      </c>
      <c r="H32" s="1900"/>
      <c r="I32" s="1902"/>
      <c r="J32" s="1902"/>
      <c r="K32" s="1902"/>
      <c r="L32" s="1902"/>
      <c r="M32" s="1902"/>
      <c r="N32" s="1903"/>
      <c r="O32" s="1561">
        <f t="shared" si="2"/>
        <v>0</v>
      </c>
    </row>
    <row r="33" spans="1:15" ht="15" thickBot="1">
      <c r="A33" s="129" t="s">
        <v>116</v>
      </c>
      <c r="B33" s="606" t="s">
        <v>117</v>
      </c>
      <c r="C33" s="1904">
        <v>0</v>
      </c>
      <c r="D33" s="1905">
        <v>0</v>
      </c>
      <c r="E33" s="1906">
        <f>SUM(E27:E32)</f>
        <v>0</v>
      </c>
      <c r="F33" s="1905"/>
      <c r="G33" s="1906">
        <v>0</v>
      </c>
      <c r="H33" s="1900"/>
      <c r="I33" s="1902"/>
      <c r="J33" s="1902"/>
      <c r="K33" s="1902"/>
      <c r="L33" s="1902"/>
      <c r="M33" s="1902"/>
      <c r="N33" s="1903"/>
      <c r="O33" s="1561">
        <f t="shared" si="2"/>
        <v>0</v>
      </c>
    </row>
    <row r="34" spans="1:15" ht="15" thickBot="1">
      <c r="A34" s="313">
        <v>10399</v>
      </c>
      <c r="B34" s="609" t="s">
        <v>1354</v>
      </c>
      <c r="C34" s="1930">
        <f>C32+C33</f>
        <v>0</v>
      </c>
      <c r="D34" s="1931">
        <f>D32+D33</f>
        <v>0</v>
      </c>
      <c r="E34" s="1932">
        <f>E32+E33</f>
        <v>0</v>
      </c>
      <c r="F34" s="1931">
        <f>F32+F33</f>
        <v>0</v>
      </c>
      <c r="G34" s="1932">
        <f>G32+G33</f>
        <v>0</v>
      </c>
      <c r="H34" s="1907"/>
      <c r="I34" s="1908"/>
      <c r="J34" s="1908"/>
      <c r="K34" s="1908"/>
      <c r="L34" s="1908"/>
      <c r="M34" s="1908"/>
      <c r="N34" s="1913"/>
      <c r="O34" s="1917"/>
    </row>
    <row r="35" spans="1:15" ht="15" thickBot="1">
      <c r="A35" s="129"/>
      <c r="B35" s="503"/>
      <c r="C35" s="1918"/>
      <c r="D35" s="1919"/>
      <c r="E35" s="1920"/>
      <c r="F35" s="1919"/>
      <c r="G35" s="1920"/>
      <c r="H35" s="1921"/>
      <c r="I35" s="1922"/>
      <c r="J35" s="1922"/>
      <c r="K35" s="1922"/>
      <c r="L35" s="1922"/>
      <c r="M35" s="1922"/>
      <c r="N35" s="1922"/>
      <c r="O35" s="1923"/>
    </row>
    <row r="36" spans="1:15" ht="15" thickBot="1">
      <c r="A36" s="313">
        <v>19999</v>
      </c>
      <c r="B36" s="609" t="s">
        <v>119</v>
      </c>
      <c r="C36" s="1930">
        <f>C34+C25+C18</f>
        <v>0</v>
      </c>
      <c r="D36" s="1931">
        <f>D34+D25+D18</f>
        <v>0</v>
      </c>
      <c r="E36" s="1932">
        <f>E34+E25+E18</f>
        <v>0</v>
      </c>
      <c r="F36" s="1931">
        <f>F34+F25+F18</f>
        <v>0</v>
      </c>
      <c r="G36" s="1932">
        <f>G34+G25+G18</f>
        <v>0</v>
      </c>
      <c r="H36" s="1924">
        <f>SUM(H8:H35)</f>
        <v>0</v>
      </c>
      <c r="I36" s="1925">
        <f t="shared" ref="I36:N36" si="3">SUM(I8:I35)</f>
        <v>0</v>
      </c>
      <c r="J36" s="1925">
        <f t="shared" si="3"/>
        <v>0</v>
      </c>
      <c r="K36" s="1925">
        <f t="shared" si="3"/>
        <v>0</v>
      </c>
      <c r="L36" s="1925">
        <f t="shared" si="3"/>
        <v>0</v>
      </c>
      <c r="M36" s="1925">
        <f t="shared" si="3"/>
        <v>0</v>
      </c>
      <c r="N36" s="1926">
        <f t="shared" si="3"/>
        <v>0</v>
      </c>
      <c r="O36" s="1927">
        <f>SUM(O8:O35)</f>
        <v>0</v>
      </c>
    </row>
    <row r="37" spans="1:15" ht="15" thickBot="1">
      <c r="A37" s="129"/>
      <c r="B37" s="604" t="s">
        <v>120</v>
      </c>
      <c r="C37" s="1911"/>
      <c r="D37" s="1912"/>
      <c r="E37" s="1906"/>
      <c r="F37" s="1912"/>
      <c r="G37" s="1906"/>
      <c r="H37" s="1050" t="s">
        <v>1346</v>
      </c>
      <c r="I37" s="1928" t="s">
        <v>1347</v>
      </c>
      <c r="J37" s="1928" t="s">
        <v>1348</v>
      </c>
      <c r="K37" s="1928" t="s">
        <v>1349</v>
      </c>
      <c r="L37" s="1928" t="s">
        <v>1350</v>
      </c>
      <c r="M37" s="1928" t="s">
        <v>1351</v>
      </c>
      <c r="N37" s="1929" t="s">
        <v>1352</v>
      </c>
      <c r="O37" s="1525" t="s">
        <v>516</v>
      </c>
    </row>
    <row r="38" spans="1:15">
      <c r="A38" s="129"/>
      <c r="B38" s="503" t="s">
        <v>121</v>
      </c>
      <c r="C38" s="1911"/>
      <c r="D38" s="1912"/>
      <c r="E38" s="1906"/>
      <c r="F38" s="1912"/>
      <c r="G38" s="1906"/>
      <c r="H38" s="1900"/>
      <c r="I38" s="1902"/>
      <c r="J38" s="1902"/>
      <c r="K38" s="1902"/>
      <c r="L38" s="1902"/>
      <c r="M38" s="1902"/>
      <c r="N38" s="1903"/>
      <c r="O38" s="1560"/>
    </row>
    <row r="39" spans="1:15">
      <c r="A39" s="129" t="s">
        <v>122</v>
      </c>
      <c r="B39" s="606" t="s">
        <v>123</v>
      </c>
      <c r="C39" s="1904">
        <v>0</v>
      </c>
      <c r="D39" s="1905">
        <v>0</v>
      </c>
      <c r="E39" s="1906">
        <f t="shared" ref="E39:E44" si="4">C39+D39</f>
        <v>0</v>
      </c>
      <c r="F39" s="1905">
        <v>0</v>
      </c>
      <c r="G39" s="1906">
        <f t="shared" ref="G39:G44" si="5">E39+F39</f>
        <v>0</v>
      </c>
      <c r="H39" s="1900"/>
      <c r="I39" s="1902"/>
      <c r="J39" s="1902"/>
      <c r="K39" s="1902"/>
      <c r="L39" s="1902"/>
      <c r="M39" s="1902"/>
      <c r="N39" s="1903"/>
      <c r="O39" s="1561">
        <f>SUM(H39:N39)</f>
        <v>0</v>
      </c>
    </row>
    <row r="40" spans="1:15">
      <c r="A40" s="129" t="s">
        <v>124</v>
      </c>
      <c r="B40" s="606" t="s">
        <v>125</v>
      </c>
      <c r="C40" s="1904">
        <v>0</v>
      </c>
      <c r="D40" s="1905">
        <v>0</v>
      </c>
      <c r="E40" s="1906">
        <f t="shared" si="4"/>
        <v>0</v>
      </c>
      <c r="F40" s="1905">
        <v>0</v>
      </c>
      <c r="G40" s="1906">
        <f t="shared" si="5"/>
        <v>0</v>
      </c>
      <c r="H40" s="1900"/>
      <c r="I40" s="1902"/>
      <c r="J40" s="1902"/>
      <c r="K40" s="1902"/>
      <c r="L40" s="1902"/>
      <c r="M40" s="1902"/>
      <c r="N40" s="1903"/>
      <c r="O40" s="1561">
        <f t="shared" ref="O40:O50" si="6">SUM(H40:N40)</f>
        <v>0</v>
      </c>
    </row>
    <row r="41" spans="1:15">
      <c r="A41" s="129" t="s">
        <v>126</v>
      </c>
      <c r="B41" s="606" t="s">
        <v>127</v>
      </c>
      <c r="C41" s="1904">
        <v>0</v>
      </c>
      <c r="D41" s="1905">
        <v>0</v>
      </c>
      <c r="E41" s="1906">
        <f t="shared" ref="E41" si="7">C41+D41</f>
        <v>0</v>
      </c>
      <c r="F41" s="1905">
        <v>0</v>
      </c>
      <c r="G41" s="1906">
        <f t="shared" ref="G41" si="8">E41+F41</f>
        <v>0</v>
      </c>
      <c r="H41" s="1900"/>
      <c r="I41" s="1902"/>
      <c r="J41" s="1902"/>
      <c r="K41" s="1902"/>
      <c r="L41" s="1902"/>
      <c r="M41" s="1902"/>
      <c r="N41" s="1903"/>
      <c r="O41" s="1561">
        <f t="shared" si="6"/>
        <v>0</v>
      </c>
    </row>
    <row r="42" spans="1:15">
      <c r="A42" s="129" t="s">
        <v>128</v>
      </c>
      <c r="B42" s="606" t="s">
        <v>642</v>
      </c>
      <c r="C42" s="1904">
        <v>0</v>
      </c>
      <c r="D42" s="1905">
        <v>0</v>
      </c>
      <c r="E42" s="1906">
        <f t="shared" si="4"/>
        <v>0</v>
      </c>
      <c r="F42" s="1905">
        <v>0</v>
      </c>
      <c r="G42" s="1906">
        <f t="shared" si="5"/>
        <v>0</v>
      </c>
      <c r="H42" s="1900"/>
      <c r="I42" s="1902"/>
      <c r="J42" s="1902"/>
      <c r="K42" s="1902"/>
      <c r="L42" s="1902"/>
      <c r="M42" s="1902"/>
      <c r="N42" s="1903"/>
      <c r="O42" s="1561">
        <f t="shared" si="6"/>
        <v>0</v>
      </c>
    </row>
    <row r="43" spans="1:15">
      <c r="A43" s="129" t="s">
        <v>130</v>
      </c>
      <c r="B43" s="606" t="s">
        <v>643</v>
      </c>
      <c r="C43" s="1904">
        <v>0</v>
      </c>
      <c r="D43" s="1905">
        <v>0</v>
      </c>
      <c r="E43" s="1906">
        <f t="shared" si="4"/>
        <v>0</v>
      </c>
      <c r="F43" s="1905">
        <v>0</v>
      </c>
      <c r="G43" s="1906">
        <f t="shared" si="5"/>
        <v>0</v>
      </c>
      <c r="H43" s="1900"/>
      <c r="I43" s="1902"/>
      <c r="J43" s="1902"/>
      <c r="K43" s="1902"/>
      <c r="L43" s="1902"/>
      <c r="M43" s="1902"/>
      <c r="N43" s="1903"/>
      <c r="O43" s="1561">
        <f t="shared" si="6"/>
        <v>0</v>
      </c>
    </row>
    <row r="44" spans="1:15">
      <c r="A44" s="129" t="s">
        <v>132</v>
      </c>
      <c r="B44" s="606" t="s">
        <v>644</v>
      </c>
      <c r="C44" s="1904">
        <v>0</v>
      </c>
      <c r="D44" s="1905">
        <v>0</v>
      </c>
      <c r="E44" s="1906">
        <f t="shared" si="4"/>
        <v>0</v>
      </c>
      <c r="F44" s="1905">
        <v>0</v>
      </c>
      <c r="G44" s="1906">
        <f t="shared" si="5"/>
        <v>0</v>
      </c>
      <c r="H44" s="1900"/>
      <c r="I44" s="1902"/>
      <c r="J44" s="1902"/>
      <c r="K44" s="1902"/>
      <c r="L44" s="1902"/>
      <c r="M44" s="1902"/>
      <c r="N44" s="1903"/>
      <c r="O44" s="1561">
        <f t="shared" si="6"/>
        <v>0</v>
      </c>
    </row>
    <row r="45" spans="1:15">
      <c r="A45" s="129" t="s">
        <v>134</v>
      </c>
      <c r="B45" s="606" t="s">
        <v>135</v>
      </c>
      <c r="C45" s="1914">
        <f>SUM(C42:C44)</f>
        <v>0</v>
      </c>
      <c r="D45" s="1915">
        <f>SUM(D42:D44)</f>
        <v>0</v>
      </c>
      <c r="E45" s="1916">
        <f>SUM(E42:E44)</f>
        <v>0</v>
      </c>
      <c r="F45" s="1915">
        <f>SUM(F42:F44)</f>
        <v>0</v>
      </c>
      <c r="G45" s="1916">
        <f>SUM(G42:G44)</f>
        <v>0</v>
      </c>
      <c r="H45" s="1900"/>
      <c r="I45" s="1902"/>
      <c r="J45" s="1902"/>
      <c r="K45" s="1902"/>
      <c r="L45" s="1902"/>
      <c r="M45" s="1902"/>
      <c r="N45" s="1903"/>
      <c r="O45" s="1561">
        <f t="shared" si="6"/>
        <v>0</v>
      </c>
    </row>
    <row r="46" spans="1:15">
      <c r="A46" s="129" t="s">
        <v>136</v>
      </c>
      <c r="B46" s="606" t="s">
        <v>137</v>
      </c>
      <c r="C46" s="1904">
        <v>0</v>
      </c>
      <c r="D46" s="1905">
        <v>0</v>
      </c>
      <c r="E46" s="1906">
        <f>C46+D46</f>
        <v>0</v>
      </c>
      <c r="F46" s="1905">
        <v>0</v>
      </c>
      <c r="G46" s="1906">
        <f>E46+F46</f>
        <v>0</v>
      </c>
      <c r="H46" s="1900"/>
      <c r="I46" s="1902"/>
      <c r="J46" s="1902"/>
      <c r="K46" s="1902"/>
      <c r="L46" s="1902"/>
      <c r="M46" s="1902"/>
      <c r="N46" s="1903"/>
      <c r="O46" s="1561">
        <f>SUM(H46:N46)</f>
        <v>0</v>
      </c>
    </row>
    <row r="47" spans="1:15">
      <c r="A47" s="129" t="s">
        <v>138</v>
      </c>
      <c r="B47" s="610" t="s">
        <v>139</v>
      </c>
      <c r="C47" s="1904">
        <v>0</v>
      </c>
      <c r="D47" s="1905">
        <v>0</v>
      </c>
      <c r="E47" s="1906">
        <f>C47+D47</f>
        <v>0</v>
      </c>
      <c r="F47" s="1905">
        <v>0</v>
      </c>
      <c r="G47" s="1906">
        <f>E47+F47</f>
        <v>0</v>
      </c>
      <c r="H47" s="1900"/>
      <c r="I47" s="1902"/>
      <c r="J47" s="1902"/>
      <c r="K47" s="1902"/>
      <c r="L47" s="1902"/>
      <c r="M47" s="1902"/>
      <c r="N47" s="1903"/>
      <c r="O47" s="1561">
        <f t="shared" si="6"/>
        <v>0</v>
      </c>
    </row>
    <row r="48" spans="1:15">
      <c r="A48" s="129" t="s">
        <v>140</v>
      </c>
      <c r="B48" s="606" t="s">
        <v>141</v>
      </c>
      <c r="C48" s="1904">
        <v>0</v>
      </c>
      <c r="D48" s="1905">
        <v>0</v>
      </c>
      <c r="E48" s="1906">
        <f>C48+D48</f>
        <v>0</v>
      </c>
      <c r="F48" s="1905">
        <v>0</v>
      </c>
      <c r="G48" s="1906">
        <f>E48+F48</f>
        <v>0</v>
      </c>
      <c r="H48" s="1900"/>
      <c r="I48" s="1902"/>
      <c r="J48" s="1902"/>
      <c r="K48" s="1902"/>
      <c r="L48" s="1902"/>
      <c r="M48" s="1902"/>
      <c r="N48" s="1903"/>
      <c r="O48" s="1561">
        <f t="shared" si="6"/>
        <v>0</v>
      </c>
    </row>
    <row r="49" spans="1:15">
      <c r="A49" s="129" t="s">
        <v>142</v>
      </c>
      <c r="B49" s="608" t="s">
        <v>143</v>
      </c>
      <c r="C49" s="1904">
        <v>0</v>
      </c>
      <c r="D49" s="1905">
        <v>0</v>
      </c>
      <c r="E49" s="1906">
        <f>C49+D49</f>
        <v>0</v>
      </c>
      <c r="F49" s="1905">
        <v>0</v>
      </c>
      <c r="G49" s="1906">
        <f>E49+F49</f>
        <v>0</v>
      </c>
      <c r="H49" s="1900"/>
      <c r="I49" s="1902"/>
      <c r="J49" s="1902"/>
      <c r="K49" s="1902"/>
      <c r="L49" s="1902"/>
      <c r="M49" s="1902"/>
      <c r="N49" s="1903"/>
      <c r="O49" s="1561">
        <f t="shared" si="6"/>
        <v>0</v>
      </c>
    </row>
    <row r="50" spans="1:15" ht="15" thickBot="1">
      <c r="A50" s="129" t="s">
        <v>144</v>
      </c>
      <c r="B50" s="606" t="s">
        <v>145</v>
      </c>
      <c r="C50" s="1904">
        <v>0</v>
      </c>
      <c r="D50" s="1905">
        <v>0</v>
      </c>
      <c r="E50" s="1906">
        <f>C50+D50</f>
        <v>0</v>
      </c>
      <c r="F50" s="1905">
        <v>0</v>
      </c>
      <c r="G50" s="1906">
        <f>E50+F50</f>
        <v>0</v>
      </c>
      <c r="H50" s="1900"/>
      <c r="I50" s="1902"/>
      <c r="J50" s="1902"/>
      <c r="K50" s="1902"/>
      <c r="L50" s="1902"/>
      <c r="M50" s="1902"/>
      <c r="N50" s="1903"/>
      <c r="O50" s="1561">
        <f t="shared" si="6"/>
        <v>0</v>
      </c>
    </row>
    <row r="51" spans="1:15" ht="15" thickBot="1">
      <c r="A51" s="308">
        <v>20199</v>
      </c>
      <c r="B51" s="609" t="s">
        <v>146</v>
      </c>
      <c r="C51" s="1930">
        <f>SUM(C39:C41)+SUM(C45:C50)</f>
        <v>0</v>
      </c>
      <c r="D51" s="1931">
        <f>SUM(D39:D41)+SUM(D45:D50)</f>
        <v>0</v>
      </c>
      <c r="E51" s="1932">
        <f>SUM(E39:E41)+SUM(E45:E50)</f>
        <v>0</v>
      </c>
      <c r="F51" s="1931">
        <f>SUM(F39:F41)+SUM(F45:F50)</f>
        <v>0</v>
      </c>
      <c r="G51" s="1932">
        <f>SUM(G39:G41)+SUM(G45:G50)</f>
        <v>0</v>
      </c>
      <c r="H51" s="1907"/>
      <c r="I51" s="1908"/>
      <c r="J51" s="1908"/>
      <c r="K51" s="1908"/>
      <c r="L51" s="1908"/>
      <c r="M51" s="1908"/>
      <c r="N51" s="1913"/>
      <c r="O51" s="1910"/>
    </row>
    <row r="52" spans="1:15">
      <c r="A52" s="129"/>
      <c r="B52" s="503" t="s">
        <v>147</v>
      </c>
      <c r="C52" s="1911"/>
      <c r="D52" s="1912"/>
      <c r="E52" s="1906"/>
      <c r="F52" s="1912"/>
      <c r="G52" s="1906"/>
      <c r="H52" s="1900"/>
      <c r="I52" s="1902"/>
      <c r="J52" s="1902"/>
      <c r="K52" s="1902"/>
      <c r="L52" s="1902"/>
      <c r="M52" s="1902"/>
      <c r="N52" s="1903"/>
      <c r="O52" s="1560"/>
    </row>
    <row r="53" spans="1:15">
      <c r="A53" s="129" t="s">
        <v>148</v>
      </c>
      <c r="B53" s="608" t="s">
        <v>149</v>
      </c>
      <c r="C53" s="1904">
        <v>0</v>
      </c>
      <c r="D53" s="1905">
        <v>0</v>
      </c>
      <c r="E53" s="1906">
        <f>C53+D53</f>
        <v>0</v>
      </c>
      <c r="F53" s="1905">
        <v>0</v>
      </c>
      <c r="G53" s="1906">
        <f>E53+F53</f>
        <v>0</v>
      </c>
      <c r="H53" s="1900"/>
      <c r="I53" s="1902"/>
      <c r="J53" s="1902"/>
      <c r="K53" s="1902"/>
      <c r="L53" s="1902"/>
      <c r="M53" s="1902"/>
      <c r="N53" s="1903"/>
      <c r="O53" s="1561">
        <f>SUM(H53:N53)</f>
        <v>0</v>
      </c>
    </row>
    <row r="54" spans="1:15">
      <c r="A54" s="129" t="s">
        <v>150</v>
      </c>
      <c r="B54" s="608" t="s">
        <v>151</v>
      </c>
      <c r="C54" s="1904">
        <v>0</v>
      </c>
      <c r="D54" s="1905">
        <v>0</v>
      </c>
      <c r="E54" s="1906">
        <f>C54+D54</f>
        <v>0</v>
      </c>
      <c r="F54" s="1905">
        <v>0</v>
      </c>
      <c r="G54" s="1906">
        <f>E54+F54</f>
        <v>0</v>
      </c>
      <c r="H54" s="1900"/>
      <c r="I54" s="1902"/>
      <c r="J54" s="1902"/>
      <c r="K54" s="1902"/>
      <c r="L54" s="1902"/>
      <c r="M54" s="1902"/>
      <c r="N54" s="1903"/>
      <c r="O54" s="1561">
        <f>SUM(H54:N54)</f>
        <v>0</v>
      </c>
    </row>
    <row r="55" spans="1:15" ht="15" thickBot="1">
      <c r="A55" s="129" t="s">
        <v>152</v>
      </c>
      <c r="B55" s="606" t="s">
        <v>153</v>
      </c>
      <c r="C55" s="1904">
        <v>0</v>
      </c>
      <c r="D55" s="1905">
        <v>0</v>
      </c>
      <c r="E55" s="1906">
        <f>C55+D55</f>
        <v>0</v>
      </c>
      <c r="F55" s="1905">
        <v>0</v>
      </c>
      <c r="G55" s="1906">
        <f>E55+F55</f>
        <v>0</v>
      </c>
      <c r="H55" s="1900"/>
      <c r="I55" s="1902"/>
      <c r="J55" s="1902"/>
      <c r="K55" s="1902"/>
      <c r="L55" s="1902"/>
      <c r="M55" s="1902"/>
      <c r="N55" s="1903"/>
      <c r="O55" s="1561">
        <f>SUM(H55:N55)</f>
        <v>0</v>
      </c>
    </row>
    <row r="56" spans="1:15" ht="15" thickBot="1">
      <c r="A56" s="313">
        <v>20299</v>
      </c>
      <c r="B56" s="609" t="s">
        <v>154</v>
      </c>
      <c r="C56" s="1930">
        <f>SUM(C53:C55)</f>
        <v>0</v>
      </c>
      <c r="D56" s="1931">
        <f>SUM(D53:D55)</f>
        <v>0</v>
      </c>
      <c r="E56" s="1932">
        <f>SUM(E53:E55)</f>
        <v>0</v>
      </c>
      <c r="F56" s="1931">
        <f>SUM(F53:F55)</f>
        <v>0</v>
      </c>
      <c r="G56" s="1932">
        <f>SUM(G53:G55)</f>
        <v>0</v>
      </c>
      <c r="H56" s="1907"/>
      <c r="I56" s="1908"/>
      <c r="J56" s="1908"/>
      <c r="K56" s="1908"/>
      <c r="L56" s="1908"/>
      <c r="M56" s="1908"/>
      <c r="N56" s="1913"/>
      <c r="O56" s="1910"/>
    </row>
    <row r="57" spans="1:15" ht="15" thickBot="1">
      <c r="A57" s="129"/>
      <c r="B57" s="606"/>
      <c r="C57" s="1918"/>
      <c r="D57" s="1919"/>
      <c r="E57" s="1920"/>
      <c r="F57" s="1919"/>
      <c r="G57" s="1920"/>
      <c r="H57" s="1921"/>
      <c r="I57" s="1922"/>
      <c r="J57" s="1922"/>
      <c r="K57" s="1922"/>
      <c r="L57" s="1922"/>
      <c r="M57" s="1922"/>
      <c r="N57" s="1922"/>
      <c r="O57" s="1923"/>
    </row>
    <row r="58" spans="1:15" ht="15" thickBot="1">
      <c r="A58" s="313">
        <v>29999</v>
      </c>
      <c r="B58" s="609" t="s">
        <v>155</v>
      </c>
      <c r="C58" s="1930">
        <f>C56+C51</f>
        <v>0</v>
      </c>
      <c r="D58" s="1931">
        <f>D56+D51</f>
        <v>0</v>
      </c>
      <c r="E58" s="1932">
        <f>E56+E51</f>
        <v>0</v>
      </c>
      <c r="F58" s="1931">
        <f>F56+F51</f>
        <v>0</v>
      </c>
      <c r="G58" s="1932">
        <f>G56+G51</f>
        <v>0</v>
      </c>
      <c r="H58" s="1907"/>
      <c r="I58" s="1908"/>
      <c r="J58" s="1908"/>
      <c r="K58" s="1908"/>
      <c r="L58" s="1908"/>
      <c r="M58" s="1908"/>
      <c r="N58" s="1913"/>
      <c r="O58" s="1910"/>
    </row>
    <row r="59" spans="1:15">
      <c r="A59" s="129"/>
      <c r="B59" s="604" t="s">
        <v>156</v>
      </c>
      <c r="C59" s="1911"/>
      <c r="D59" s="1912"/>
      <c r="E59" s="1906"/>
      <c r="F59" s="1912"/>
      <c r="G59" s="1906"/>
      <c r="H59" s="1900"/>
      <c r="I59" s="1902"/>
      <c r="J59" s="1902"/>
      <c r="K59" s="1902"/>
      <c r="L59" s="1902"/>
      <c r="M59" s="1902"/>
      <c r="N59" s="1903"/>
      <c r="O59" s="1561">
        <f t="shared" ref="O59:O66" si="9">SUM(H59:N59)</f>
        <v>0</v>
      </c>
    </row>
    <row r="60" spans="1:15">
      <c r="A60" s="129" t="s">
        <v>157</v>
      </c>
      <c r="B60" s="606" t="s">
        <v>158</v>
      </c>
      <c r="C60" s="1904">
        <v>0</v>
      </c>
      <c r="D60" s="1905">
        <v>0</v>
      </c>
      <c r="E60" s="1906">
        <f t="shared" ref="E60:E70" si="10">C60+D60</f>
        <v>0</v>
      </c>
      <c r="F60" s="1905">
        <v>0</v>
      </c>
      <c r="G60" s="1906">
        <f t="shared" ref="G60:G70" si="11">E60+F60</f>
        <v>0</v>
      </c>
      <c r="H60" s="1900"/>
      <c r="I60" s="1902"/>
      <c r="J60" s="1902"/>
      <c r="K60" s="1902"/>
      <c r="L60" s="1902"/>
      <c r="M60" s="1902"/>
      <c r="N60" s="1903"/>
      <c r="O60" s="1561">
        <f t="shared" si="9"/>
        <v>0</v>
      </c>
    </row>
    <row r="61" spans="1:15">
      <c r="A61" s="129" t="s">
        <v>159</v>
      </c>
      <c r="B61" s="606" t="s">
        <v>160</v>
      </c>
      <c r="C61" s="1904">
        <v>0</v>
      </c>
      <c r="D61" s="1905">
        <v>0</v>
      </c>
      <c r="E61" s="1906">
        <f t="shared" si="10"/>
        <v>0</v>
      </c>
      <c r="F61" s="1905">
        <v>0</v>
      </c>
      <c r="G61" s="1906">
        <f t="shared" si="11"/>
        <v>0</v>
      </c>
      <c r="H61" s="1900"/>
      <c r="I61" s="1902"/>
      <c r="J61" s="1902"/>
      <c r="K61" s="1902"/>
      <c r="L61" s="1902"/>
      <c r="M61" s="1902"/>
      <c r="N61" s="1903"/>
      <c r="O61" s="1561">
        <f t="shared" si="9"/>
        <v>0</v>
      </c>
    </row>
    <row r="62" spans="1:15">
      <c r="A62" s="129" t="s">
        <v>161</v>
      </c>
      <c r="B62" s="606" t="s">
        <v>162</v>
      </c>
      <c r="C62" s="1904">
        <v>0</v>
      </c>
      <c r="D62" s="1905">
        <v>0</v>
      </c>
      <c r="E62" s="1906">
        <f t="shared" si="10"/>
        <v>0</v>
      </c>
      <c r="F62" s="1905">
        <v>0</v>
      </c>
      <c r="G62" s="1906">
        <f t="shared" si="11"/>
        <v>0</v>
      </c>
      <c r="H62" s="1900"/>
      <c r="I62" s="1902"/>
      <c r="J62" s="1902"/>
      <c r="K62" s="1902"/>
      <c r="L62" s="1902"/>
      <c r="M62" s="1902"/>
      <c r="N62" s="1903"/>
      <c r="O62" s="1561">
        <f t="shared" si="9"/>
        <v>0</v>
      </c>
    </row>
    <row r="63" spans="1:15">
      <c r="A63" s="129" t="s">
        <v>163</v>
      </c>
      <c r="B63" s="606" t="s">
        <v>164</v>
      </c>
      <c r="C63" s="1904">
        <v>0</v>
      </c>
      <c r="D63" s="1905">
        <v>0</v>
      </c>
      <c r="E63" s="1906">
        <f t="shared" si="10"/>
        <v>0</v>
      </c>
      <c r="F63" s="1905">
        <v>0</v>
      </c>
      <c r="G63" s="1906">
        <f t="shared" si="11"/>
        <v>0</v>
      </c>
      <c r="H63" s="1900"/>
      <c r="I63" s="1902"/>
      <c r="J63" s="1902"/>
      <c r="K63" s="1902"/>
      <c r="L63" s="1902"/>
      <c r="M63" s="1902"/>
      <c r="N63" s="1903"/>
      <c r="O63" s="1561">
        <f t="shared" si="9"/>
        <v>0</v>
      </c>
    </row>
    <row r="64" spans="1:15">
      <c r="A64" s="129" t="s">
        <v>165</v>
      </c>
      <c r="B64" s="606" t="s">
        <v>166</v>
      </c>
      <c r="C64" s="1904">
        <v>0</v>
      </c>
      <c r="D64" s="1905">
        <v>0</v>
      </c>
      <c r="E64" s="1906">
        <f t="shared" si="10"/>
        <v>0</v>
      </c>
      <c r="F64" s="1905">
        <v>0</v>
      </c>
      <c r="G64" s="1906">
        <f t="shared" si="11"/>
        <v>0</v>
      </c>
      <c r="H64" s="1900"/>
      <c r="I64" s="1902"/>
      <c r="J64" s="1902"/>
      <c r="K64" s="1902"/>
      <c r="L64" s="1902"/>
      <c r="M64" s="1902"/>
      <c r="N64" s="1903"/>
      <c r="O64" s="1561">
        <f t="shared" si="9"/>
        <v>0</v>
      </c>
    </row>
    <row r="65" spans="1:15">
      <c r="A65" s="129" t="s">
        <v>167</v>
      </c>
      <c r="B65" s="606" t="s">
        <v>168</v>
      </c>
      <c r="C65" s="1904">
        <v>0</v>
      </c>
      <c r="D65" s="1905">
        <v>0</v>
      </c>
      <c r="E65" s="1906">
        <f t="shared" si="10"/>
        <v>0</v>
      </c>
      <c r="F65" s="1905">
        <v>0</v>
      </c>
      <c r="G65" s="1906">
        <f t="shared" si="11"/>
        <v>0</v>
      </c>
      <c r="H65" s="1900"/>
      <c r="I65" s="1902"/>
      <c r="J65" s="1902"/>
      <c r="K65" s="1902"/>
      <c r="L65" s="1902"/>
      <c r="M65" s="1902"/>
      <c r="N65" s="1903"/>
      <c r="O65" s="1561">
        <f t="shared" si="9"/>
        <v>0</v>
      </c>
    </row>
    <row r="66" spans="1:15">
      <c r="A66" s="134" t="s">
        <v>169</v>
      </c>
      <c r="B66" s="606" t="s">
        <v>170</v>
      </c>
      <c r="C66" s="1904">
        <v>0</v>
      </c>
      <c r="D66" s="1905">
        <v>0</v>
      </c>
      <c r="E66" s="1906">
        <f>C66+D66</f>
        <v>0</v>
      </c>
      <c r="F66" s="1905">
        <v>0</v>
      </c>
      <c r="G66" s="1906">
        <f>E66+F66</f>
        <v>0</v>
      </c>
      <c r="H66" s="1900"/>
      <c r="I66" s="1902"/>
      <c r="J66" s="1902"/>
      <c r="K66" s="1902"/>
      <c r="L66" s="1902"/>
      <c r="M66" s="1902"/>
      <c r="N66" s="1903"/>
      <c r="O66" s="1561">
        <f t="shared" si="9"/>
        <v>0</v>
      </c>
    </row>
    <row r="67" spans="1:15">
      <c r="A67" s="134" t="s">
        <v>171</v>
      </c>
      <c r="B67" s="236" t="s">
        <v>172</v>
      </c>
      <c r="C67" s="1904">
        <v>0</v>
      </c>
      <c r="D67" s="1905">
        <v>0</v>
      </c>
      <c r="E67" s="1906">
        <f t="shared" si="10"/>
        <v>0</v>
      </c>
      <c r="F67" s="1905">
        <v>0</v>
      </c>
      <c r="G67" s="1906">
        <f t="shared" si="11"/>
        <v>0</v>
      </c>
      <c r="H67" s="1900"/>
      <c r="I67" s="1902"/>
      <c r="J67" s="1902"/>
      <c r="K67" s="1902"/>
      <c r="L67" s="1902"/>
      <c r="M67" s="1902"/>
      <c r="N67" s="1903"/>
      <c r="O67" s="1561">
        <f>SUM(H67:N67)</f>
        <v>0</v>
      </c>
    </row>
    <row r="68" spans="1:15">
      <c r="A68" s="134" t="s">
        <v>173</v>
      </c>
      <c r="B68" s="236" t="s">
        <v>174</v>
      </c>
      <c r="C68" s="1904">
        <v>0</v>
      </c>
      <c r="D68" s="1905">
        <v>0</v>
      </c>
      <c r="E68" s="1906">
        <f t="shared" si="10"/>
        <v>0</v>
      </c>
      <c r="F68" s="1905">
        <v>0</v>
      </c>
      <c r="G68" s="1906">
        <f t="shared" si="11"/>
        <v>0</v>
      </c>
      <c r="H68" s="1900"/>
      <c r="I68" s="1902"/>
      <c r="J68" s="1902"/>
      <c r="K68" s="1902"/>
      <c r="L68" s="1902"/>
      <c r="M68" s="1902"/>
      <c r="N68" s="1903"/>
      <c r="O68" s="1561">
        <f>SUM(H68:N68)</f>
        <v>0</v>
      </c>
    </row>
    <row r="69" spans="1:15">
      <c r="A69" s="134" t="s">
        <v>175</v>
      </c>
      <c r="B69" s="236" t="s">
        <v>176</v>
      </c>
      <c r="C69" s="1949">
        <f>C66+C67+C68</f>
        <v>0</v>
      </c>
      <c r="D69" s="1933">
        <f>D66+D67+D68</f>
        <v>0</v>
      </c>
      <c r="E69" s="1934">
        <f>E66+E67+E68</f>
        <v>0</v>
      </c>
      <c r="F69" s="1933">
        <f>F66+F67+F68</f>
        <v>0</v>
      </c>
      <c r="G69" s="1934">
        <f>G66+G67+G68</f>
        <v>0</v>
      </c>
      <c r="H69" s="1900"/>
      <c r="I69" s="1902"/>
      <c r="J69" s="1902"/>
      <c r="K69" s="1902"/>
      <c r="L69" s="1902"/>
      <c r="M69" s="1902"/>
      <c r="N69" s="1903"/>
      <c r="O69" s="1561">
        <f>SUM(H69:N69)</f>
        <v>0</v>
      </c>
    </row>
    <row r="70" spans="1:15">
      <c r="A70" s="134" t="s">
        <v>177</v>
      </c>
      <c r="B70" s="606" t="s">
        <v>178</v>
      </c>
      <c r="C70" s="1904">
        <v>0</v>
      </c>
      <c r="D70" s="1905">
        <v>0</v>
      </c>
      <c r="E70" s="1906">
        <f t="shared" si="10"/>
        <v>0</v>
      </c>
      <c r="F70" s="1905">
        <v>0</v>
      </c>
      <c r="G70" s="1906">
        <f t="shared" si="11"/>
        <v>0</v>
      </c>
      <c r="H70" s="1900"/>
      <c r="I70" s="1902"/>
      <c r="J70" s="1902"/>
      <c r="K70" s="1902"/>
      <c r="L70" s="1902"/>
      <c r="M70" s="1902"/>
      <c r="N70" s="1903"/>
      <c r="O70" s="1561">
        <f>SUM(H70:N70)</f>
        <v>0</v>
      </c>
    </row>
    <row r="71" spans="1:15" ht="15" thickBot="1">
      <c r="A71" s="129"/>
      <c r="B71" s="606"/>
      <c r="C71" s="1911"/>
      <c r="D71" s="1912"/>
      <c r="E71" s="1906"/>
      <c r="F71" s="1912"/>
      <c r="G71" s="1906"/>
      <c r="H71" s="1900"/>
      <c r="I71" s="1902"/>
      <c r="J71" s="1902"/>
      <c r="K71" s="1902"/>
      <c r="L71" s="1902"/>
      <c r="M71" s="1902"/>
      <c r="N71" s="1903"/>
      <c r="O71" s="1560"/>
    </row>
    <row r="72" spans="1:15">
      <c r="A72" s="316">
        <v>39991</v>
      </c>
      <c r="B72" s="611" t="s">
        <v>179</v>
      </c>
      <c r="C72" s="1935">
        <f>SUM(C60:C64)+C70</f>
        <v>0</v>
      </c>
      <c r="D72" s="1936">
        <f>SUM(D60:D64)+D70</f>
        <v>0</v>
      </c>
      <c r="E72" s="1937">
        <f>SUM(E60:E64)+E70</f>
        <v>0</v>
      </c>
      <c r="F72" s="1936">
        <f>SUM(F60:F64)+F70</f>
        <v>0</v>
      </c>
      <c r="G72" s="1937">
        <f>SUM(G60:G64)+G70</f>
        <v>0</v>
      </c>
      <c r="H72" s="1938"/>
      <c r="I72" s="1939"/>
      <c r="J72" s="1939"/>
      <c r="K72" s="1939"/>
      <c r="L72" s="1939"/>
      <c r="M72" s="1939"/>
      <c r="N72" s="1940"/>
      <c r="O72" s="1941"/>
    </row>
    <row r="73" spans="1:15" ht="15" thickBot="1">
      <c r="A73" s="135">
        <v>39992</v>
      </c>
      <c r="B73" s="612" t="s">
        <v>1355</v>
      </c>
      <c r="C73" s="1942">
        <f>C72+C58</f>
        <v>0</v>
      </c>
      <c r="D73" s="1943">
        <f>D72+D58</f>
        <v>0</v>
      </c>
      <c r="E73" s="1944">
        <f>E72+E58</f>
        <v>0</v>
      </c>
      <c r="F73" s="1943">
        <f>F72+F58</f>
        <v>0</v>
      </c>
      <c r="G73" s="1944">
        <f>G72+G58</f>
        <v>0</v>
      </c>
      <c r="H73" s="1945">
        <f t="shared" ref="H73:N73" si="12">SUM(H39:H72)</f>
        <v>0</v>
      </c>
      <c r="I73" s="1946">
        <f t="shared" si="12"/>
        <v>0</v>
      </c>
      <c r="J73" s="1946">
        <f t="shared" si="12"/>
        <v>0</v>
      </c>
      <c r="K73" s="1946">
        <f t="shared" si="12"/>
        <v>0</v>
      </c>
      <c r="L73" s="1946">
        <f t="shared" si="12"/>
        <v>0</v>
      </c>
      <c r="M73" s="1946">
        <f t="shared" si="12"/>
        <v>0</v>
      </c>
      <c r="N73" s="1947">
        <f t="shared" si="12"/>
        <v>0</v>
      </c>
      <c r="O73" s="1948">
        <f>SUM(O39:O72)</f>
        <v>0</v>
      </c>
    </row>
    <row r="74" spans="1:15">
      <c r="C74" s="130"/>
      <c r="D74" s="130"/>
      <c r="E74" s="130"/>
      <c r="F74" s="130"/>
      <c r="G74" s="130"/>
      <c r="H74" s="130"/>
      <c r="I74" s="130"/>
      <c r="J74" s="130"/>
      <c r="K74" s="130"/>
      <c r="L74" s="130"/>
      <c r="M74" s="130"/>
    </row>
  </sheetData>
  <mergeCells count="1">
    <mergeCell ref="H3:O3"/>
  </mergeCells>
  <pageMargins left="0.7" right="0.7" top="0.75" bottom="0.75" header="0.3" footer="0.3"/>
  <ignoredErrors>
    <ignoredError sqref="E69 G69 G45" formula="1"/>
    <ignoredError sqref="E45" formula="1" formulaRange="1"/>
    <ignoredError sqref="C45:D45 F45 C51:F51 C72:F72 O33"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967F-29F5-4AEC-AC5B-A667B2965BB9}">
  <dimension ref="A1:P55"/>
  <sheetViews>
    <sheetView showGridLines="0" workbookViewId="0">
      <selection activeCell="B9" sqref="B9"/>
    </sheetView>
  </sheetViews>
  <sheetFormatPr defaultColWidth="8.7109375" defaultRowHeight="14.1"/>
  <cols>
    <col min="1" max="1" width="85" style="792" customWidth="1"/>
    <col min="2" max="2" width="19.28515625" style="792" bestFit="1" customWidth="1"/>
    <col min="3" max="3" width="19.5703125" style="792" customWidth="1"/>
    <col min="4" max="12" width="15.5703125" style="792" customWidth="1"/>
    <col min="13" max="13" width="19.28515625" style="792" customWidth="1"/>
    <col min="14" max="14" width="77" style="792" bestFit="1" customWidth="1"/>
    <col min="15" max="16384" width="8.7109375" style="792"/>
  </cols>
  <sheetData>
    <row r="1" spans="1:16" ht="15.6">
      <c r="A1" s="2882" t="s">
        <v>1356</v>
      </c>
      <c r="B1" s="2883"/>
      <c r="C1" s="2884"/>
      <c r="D1" s="2884"/>
      <c r="E1" s="2884"/>
      <c r="F1" s="2884"/>
      <c r="G1" s="2884"/>
      <c r="H1" s="2884"/>
      <c r="I1" s="2884"/>
      <c r="J1" s="2884"/>
      <c r="K1" s="2884"/>
      <c r="L1" s="2884"/>
      <c r="M1" s="2885"/>
      <c r="N1" s="53"/>
      <c r="O1" s="53"/>
      <c r="P1" s="53"/>
    </row>
    <row r="2" spans="1:16">
      <c r="A2" s="458" t="str">
        <f>"Contractor Name: "&amp;'Instructions &amp; Audit Report B'!C17</f>
        <v>Contractor Name: Arizona Complete Health</v>
      </c>
      <c r="B2" s="53"/>
      <c r="C2" s="53"/>
      <c r="D2" s="53"/>
      <c r="E2" s="53"/>
      <c r="F2" s="53"/>
      <c r="G2" s="53"/>
      <c r="H2" s="53"/>
      <c r="I2" s="53"/>
      <c r="J2" s="53"/>
      <c r="K2" s="53"/>
      <c r="L2" s="53"/>
      <c r="M2" s="53"/>
      <c r="N2" s="53"/>
      <c r="O2" s="53"/>
      <c r="P2" s="53"/>
    </row>
    <row r="3" spans="1:16" ht="15.95" thickBot="1">
      <c r="A3" s="3"/>
      <c r="B3" s="3"/>
      <c r="C3" s="3"/>
      <c r="D3" s="3"/>
      <c r="E3" s="3"/>
      <c r="F3" s="3"/>
      <c r="G3" s="3"/>
      <c r="H3" s="3"/>
      <c r="I3" s="3"/>
      <c r="J3" s="3"/>
      <c r="K3" s="3"/>
      <c r="L3" s="3"/>
      <c r="M3" s="3"/>
      <c r="N3" s="3"/>
      <c r="O3" s="3"/>
      <c r="P3" s="3"/>
    </row>
    <row r="4" spans="1:16" ht="18.600000000000001" thickBot="1">
      <c r="A4" s="3389" t="str">
        <f>"Financial Viability Calculation Contract Year-To-Date "&amp;TEXT('Instructions &amp; Audit Report B'!$C$20,"yyyy")-1</f>
        <v>Financial Viability Calculation Contract Year-To-Date 2023</v>
      </c>
      <c r="B4" s="3390"/>
      <c r="C4" s="3390"/>
      <c r="D4" s="3390"/>
      <c r="E4" s="3390"/>
      <c r="F4" s="3390"/>
      <c r="G4" s="3390"/>
      <c r="H4" s="3390"/>
      <c r="I4" s="3390"/>
      <c r="J4" s="3390"/>
      <c r="K4" s="3390"/>
      <c r="L4" s="3390"/>
      <c r="M4" s="3391"/>
      <c r="N4" s="3"/>
      <c r="O4" s="3"/>
      <c r="P4" s="3"/>
    </row>
    <row r="5" spans="1:16" s="793" customFormat="1" ht="13.5" thickBot="1">
      <c r="A5" s="2886"/>
      <c r="B5" s="1"/>
      <c r="C5" s="1"/>
      <c r="D5" s="1"/>
      <c r="E5" s="1"/>
      <c r="F5" s="1"/>
      <c r="G5" s="1"/>
      <c r="H5" s="1"/>
      <c r="I5" s="1"/>
      <c r="J5" s="1"/>
      <c r="K5" s="1"/>
      <c r="L5" s="1"/>
      <c r="M5" s="2887"/>
      <c r="N5" s="1"/>
      <c r="O5" s="1"/>
      <c r="P5" s="1"/>
    </row>
    <row r="6" spans="1:16" s="793" customFormat="1" ht="13.5" customHeight="1" thickBot="1">
      <c r="A6" s="1"/>
      <c r="B6" s="358"/>
      <c r="C6" s="794"/>
      <c r="D6" s="3415" t="s">
        <v>1357</v>
      </c>
      <c r="E6" s="3416"/>
      <c r="F6" s="3416"/>
      <c r="G6" s="3417"/>
      <c r="H6" s="3418" t="s">
        <v>1358</v>
      </c>
      <c r="I6" s="3416"/>
      <c r="J6" s="3416"/>
      <c r="K6" s="3417"/>
      <c r="L6" s="1"/>
      <c r="M6" s="1"/>
      <c r="N6" s="1"/>
      <c r="O6" s="1"/>
      <c r="P6" s="1"/>
    </row>
    <row r="7" spans="1:16" s="793" customFormat="1" ht="12.95">
      <c r="A7" s="1"/>
      <c r="B7" s="2941"/>
      <c r="C7" s="3419" t="s">
        <v>1359</v>
      </c>
      <c r="D7" s="2827" t="s">
        <v>64</v>
      </c>
      <c r="E7" s="1034" t="s">
        <v>65</v>
      </c>
      <c r="F7" s="1038" t="s">
        <v>66</v>
      </c>
      <c r="G7" s="768" t="s">
        <v>67</v>
      </c>
      <c r="H7" s="1038" t="s">
        <v>64</v>
      </c>
      <c r="I7" s="1038" t="s">
        <v>65</v>
      </c>
      <c r="J7" s="1038" t="s">
        <v>66</v>
      </c>
      <c r="K7" s="768" t="s">
        <v>67</v>
      </c>
      <c r="L7" s="771" t="s">
        <v>1308</v>
      </c>
      <c r="M7" s="3176" t="s">
        <v>1360</v>
      </c>
      <c r="N7" s="1"/>
      <c r="O7" s="1"/>
      <c r="P7" s="1"/>
    </row>
    <row r="8" spans="1:16" s="793" customFormat="1" ht="24.6" customHeight="1" thickBot="1">
      <c r="A8" s="2970" t="s">
        <v>527</v>
      </c>
      <c r="B8" s="2971"/>
      <c r="C8" s="3420"/>
      <c r="D8" s="2247">
        <f>DATE(L8-1,12,31)</f>
        <v>44926</v>
      </c>
      <c r="E8" s="2269">
        <f>EOMONTH(D8,3)</f>
        <v>45016</v>
      </c>
      <c r="F8" s="2269">
        <f>EOMONTH(E8,3)</f>
        <v>45107</v>
      </c>
      <c r="G8" s="2162">
        <f>EOMONTH(F8,3)</f>
        <v>45199</v>
      </c>
      <c r="H8" s="2269">
        <f>D8</f>
        <v>44926</v>
      </c>
      <c r="I8" s="2269">
        <f>E8</f>
        <v>45016</v>
      </c>
      <c r="J8" s="2269">
        <f>F8</f>
        <v>45107</v>
      </c>
      <c r="K8" s="2162">
        <f>G8</f>
        <v>45199</v>
      </c>
      <c r="L8" s="1286" t="str">
        <f>RIGHT(A4,4)</f>
        <v>2023</v>
      </c>
      <c r="M8" s="3421"/>
      <c r="N8" s="1"/>
      <c r="O8" s="1"/>
      <c r="P8" s="1"/>
    </row>
    <row r="9" spans="1:16" s="793" customFormat="1" ht="12.95">
      <c r="A9" s="2888" t="s">
        <v>1361</v>
      </c>
      <c r="B9" s="2889">
        <v>0</v>
      </c>
      <c r="C9" s="2067">
        <v>0</v>
      </c>
      <c r="D9" s="2118">
        <f>IF('Instructions &amp; Audit Report B'!$C$19="mm/dd/yyyy",0,IF(MONTH('Instructions &amp; Audit Report B'!$C$19)=12,0,IF(MONTH('Instructions &amp; Audit Report B'!$C$19)=6,0,IF(MONTH('Instructions &amp; Audit Report B'!$C$19)=3,0,IF(MONTH('Instructions &amp; Audit Report B'!$C$19)=9,C9*0.25,"ERROR")))))</f>
        <v>0</v>
      </c>
      <c r="E9" s="2122">
        <f>IF('Instructions &amp; Audit Report B'!$C$19="mm/dd/yyyy",0,IF(MONTH('Instructions &amp; Audit Report B'!$C$19)=12,C9/4,IF(MONTH('Instructions &amp; Audit Report B'!$C$19)=6,0,IF(MONTH('Instructions &amp; Audit Report B'!$C$19)=3,0,IF(MONTH('Instructions &amp; Audit Report B'!$C$19)=9,C9*0.25,"ERROR")))))</f>
        <v>0</v>
      </c>
      <c r="F9" s="2122">
        <f>IF('Instructions &amp; Audit Report B'!$C$19="mm/dd/yyyy",0,IF(MONTH('Instructions &amp; Audit Report B'!$C$19)=12,C9/4,IF(MONTH('Instructions &amp; Audit Report B'!$C$19)=6,0,IF(MONTH('Instructions &amp; Audit Report B'!$C$19)=3,C9*0.25,IF(MONTH('Instructions &amp; Audit Report B'!$C$19)=9,C9*0.25,"ERROR")))))</f>
        <v>0</v>
      </c>
      <c r="G9" s="2068">
        <f>IF('Instructions &amp; Audit Report B'!$C$19="mm/dd/yyyy",0,IF(MONTH('Instructions &amp; Audit Report B'!$C$19)=12,C9/4,IF(MONTH('Instructions &amp; Audit Report B'!$C$19)=6,C9*0.25,IF(MONTH('Instructions &amp; Audit Report B'!$C$19)=6,C9*0.25,IF(MONTH('Instructions &amp; Audit Report B'!$C$19)=9,C9*0.25,"ERROR")))))</f>
        <v>0</v>
      </c>
      <c r="H9" s="2126">
        <v>0</v>
      </c>
      <c r="I9" s="2128">
        <v>0</v>
      </c>
      <c r="J9" s="2128">
        <v>0</v>
      </c>
      <c r="K9" s="2110">
        <v>0</v>
      </c>
      <c r="L9" s="2157">
        <f>SUM(D9:K9)</f>
        <v>0</v>
      </c>
      <c r="M9" s="2890">
        <f>B9+L9</f>
        <v>0</v>
      </c>
      <c r="N9" s="1"/>
      <c r="O9" s="1"/>
      <c r="P9" s="1"/>
    </row>
    <row r="10" spans="1:16" s="793" customFormat="1" ht="12.95">
      <c r="A10" s="804" t="s">
        <v>1362</v>
      </c>
      <c r="B10" s="2891">
        <v>0</v>
      </c>
      <c r="C10" s="2069">
        <v>0</v>
      </c>
      <c r="D10" s="2119">
        <f>IF('Instructions &amp; Audit Report B'!$C$19="mm/dd/yyyy",0,IF(MONTH('Instructions &amp; Audit Report B'!$C$19)=12,0,IF(MONTH('Instructions &amp; Audit Report B'!$C$19)=6,0,IF(MONTH('Instructions &amp; Audit Report B'!$C$19)=3,0,IF(MONTH('Instructions &amp; Audit Report B'!$C$19)=9,C10*0.25,"ERROR")))))</f>
        <v>0</v>
      </c>
      <c r="E10" s="2123">
        <f>IF('Instructions &amp; Audit Report B'!$C$19="mm/dd/yyyy",0,IF(MONTH('Instructions &amp; Audit Report B'!$C$19)=12,C10/4,IF(MONTH('Instructions &amp; Audit Report B'!$C$19)=6,0,IF(MONTH('Instructions &amp; Audit Report B'!$C$19)=3,0,IF(MONTH('Instructions &amp; Audit Report B'!$C$19)=9,C10*0.25,"ERROR")))))</f>
        <v>0</v>
      </c>
      <c r="F10" s="2123">
        <f>IF('Instructions &amp; Audit Report B'!$C$19="mm/dd/yyyy",0,IF(MONTH('Instructions &amp; Audit Report B'!$C$19)=12,C10/4,IF(MONTH('Instructions &amp; Audit Report B'!$C$19)=6,0,IF(MONTH('Instructions &amp; Audit Report B'!$C$19)=3,C10*0.25,IF(MONTH('Instructions &amp; Audit Report B'!$C$19)=9,C10*0.25,"ERROR")))))</f>
        <v>0</v>
      </c>
      <c r="G10" s="2070">
        <f>IF('Instructions &amp; Audit Report B'!$C$19="mm/dd/yyyy",0,IF(MONTH('Instructions &amp; Audit Report B'!$C$19)=12,C10/4,IF(MONTH('Instructions &amp; Audit Report B'!$C$19)=6,C10*0.25,IF(MONTH('Instructions &amp; Audit Report B'!$C$19)=6,C10*0.25,IF(MONTH('Instructions &amp; Audit Report B'!$C$19)=9,C10*0.25,"ERROR")))))</f>
        <v>0</v>
      </c>
      <c r="H10" s="2127">
        <v>0</v>
      </c>
      <c r="I10" s="2129">
        <v>0</v>
      </c>
      <c r="J10" s="2129">
        <v>0</v>
      </c>
      <c r="K10" s="2111">
        <v>0</v>
      </c>
      <c r="L10" s="2158">
        <f>SUM(D10:K10)</f>
        <v>0</v>
      </c>
      <c r="M10" s="2892">
        <f>B10+L10</f>
        <v>0</v>
      </c>
      <c r="N10" s="1"/>
      <c r="O10" s="1"/>
      <c r="P10" s="1"/>
    </row>
    <row r="11" spans="1:16" s="793" customFormat="1" ht="12.95">
      <c r="A11" s="804" t="s">
        <v>1363</v>
      </c>
      <c r="B11" s="2891">
        <v>0</v>
      </c>
      <c r="C11" s="2069">
        <v>0</v>
      </c>
      <c r="D11" s="2120">
        <f>IF('Instructions &amp; Audit Report B'!$C$19="mm/dd/yyyy",0,IF(MONTH('Instructions &amp; Audit Report B'!$C$19)=12,0,IF(MONTH('Instructions &amp; Audit Report B'!$C$19)=6,0,IF(MONTH('Instructions &amp; Audit Report B'!$C$19)=3,0,IF(MONTH('Instructions &amp; Audit Report B'!$C$19)=9,C11*0.25,"ERROR")))))</f>
        <v>0</v>
      </c>
      <c r="E11" s="2124">
        <f>IF('Instructions &amp; Audit Report B'!$C$19="mm/dd/yyyy",0,IF(MONTH('Instructions &amp; Audit Report B'!$C$19)=12,C11/4,IF(MONTH('Instructions &amp; Audit Report B'!$C$19)=6,0,IF(MONTH('Instructions &amp; Audit Report B'!$C$19)=3,0,IF(MONTH('Instructions &amp; Audit Report B'!$C$19)=9,C11*0.25,"ERROR")))))</f>
        <v>0</v>
      </c>
      <c r="F11" s="2124">
        <f>IF('Instructions &amp; Audit Report B'!$C$19="mm/dd/yyyy",0,IF(MONTH('Instructions &amp; Audit Report B'!$C$19)=12,C11/4,IF(MONTH('Instructions &amp; Audit Report B'!$C$19)=6,0,IF(MONTH('Instructions &amp; Audit Report B'!$C$19)=3,C11*0.25,IF(MONTH('Instructions &amp; Audit Report B'!$C$19)=9,C11*0.25,"ERROR")))))</f>
        <v>0</v>
      </c>
      <c r="G11" s="2112">
        <f>IF('Instructions &amp; Audit Report B'!$C$19="mm/dd/yyyy",0,IF(MONTH('Instructions &amp; Audit Report B'!$C$19)=12,C11/4,IF(MONTH('Instructions &amp; Audit Report B'!$C$19)=6,C11*0.25,IF(MONTH('Instructions &amp; Audit Report B'!$C$19)=6,C11*0.25,IF(MONTH('Instructions &amp; Audit Report B'!$C$19)=9,C11*0.25,"ERROR")))))</f>
        <v>0</v>
      </c>
      <c r="H11" s="2127">
        <v>0</v>
      </c>
      <c r="I11" s="2129">
        <v>0</v>
      </c>
      <c r="J11" s="2129">
        <v>0</v>
      </c>
      <c r="K11" s="2111">
        <v>0</v>
      </c>
      <c r="L11" s="2158">
        <f>SUM(D11:K11)</f>
        <v>0</v>
      </c>
      <c r="M11" s="2892">
        <f>B11+L11</f>
        <v>0</v>
      </c>
      <c r="N11" s="1"/>
      <c r="O11" s="1"/>
      <c r="P11" s="1"/>
    </row>
    <row r="12" spans="1:16" s="793" customFormat="1" ht="12.95">
      <c r="A12" s="2893" t="s">
        <v>665</v>
      </c>
      <c r="B12" s="2894">
        <f>B9-B10+B11</f>
        <v>0</v>
      </c>
      <c r="C12" s="2147"/>
      <c r="D12" s="2148"/>
      <c r="E12" s="2149"/>
      <c r="F12" s="2149"/>
      <c r="G12" s="2150"/>
      <c r="H12" s="2151"/>
      <c r="I12" s="2152"/>
      <c r="J12" s="2152"/>
      <c r="K12" s="2153"/>
      <c r="L12" s="2154"/>
      <c r="M12" s="2895">
        <f>M9-M10+M11</f>
        <v>0</v>
      </c>
      <c r="N12" s="1"/>
      <c r="O12" s="1"/>
      <c r="P12" s="1"/>
    </row>
    <row r="13" spans="1:16" s="793" customFormat="1" ht="13.5" thickBot="1">
      <c r="A13" s="2896" t="s">
        <v>666</v>
      </c>
      <c r="B13" s="2897">
        <v>0</v>
      </c>
      <c r="C13" s="2071">
        <v>0</v>
      </c>
      <c r="D13" s="2121">
        <f>IF('Instructions &amp; Audit Report B'!$C$19="mm/dd/yyyy",0,IF(MONTH('Instructions &amp; Audit Report B'!$C$19)=12,0,IF(MONTH('Instructions &amp; Audit Report B'!$C$19)=6,0,IF(MONTH('Instructions &amp; Audit Report B'!$C$19)=3,0,IF(MONTH('Instructions &amp; Audit Report B'!$C$19)=9,C13*0.25,"ERROR")))))</f>
        <v>0</v>
      </c>
      <c r="E13" s="2125">
        <f>IF('Instructions &amp; Audit Report B'!$C$19="mm/dd/yyyy",0,IF(MONTH('Instructions &amp; Audit Report B'!$C$19)=12,C13/4,IF(MONTH('Instructions &amp; Audit Report B'!$C$19)=6,0,IF(MONTH('Instructions &amp; Audit Report B'!$C$19)=3,0,IF(MONTH('Instructions &amp; Audit Report B'!$C$19)=9,C13*0.25,"ERROR")))))</f>
        <v>0</v>
      </c>
      <c r="F13" s="2125">
        <f>IF('Instructions &amp; Audit Report B'!$C$19="mm/dd/yyyy",0,IF(MONTH('Instructions &amp; Audit Report B'!$C$19)=12,C13/4,IF(MONTH('Instructions &amp; Audit Report B'!$C$19)=6,0,IF(MONTH('Instructions &amp; Audit Report B'!$C$19)=3,C13*0.25,IF(MONTH('Instructions &amp; Audit Report B'!$C$19)=9,C13*0.25,"ERROR")))))</f>
        <v>0</v>
      </c>
      <c r="G13" s="2113">
        <f>IF('Instructions &amp; Audit Report B'!$C$19="mm/dd/yyyy",0,IF(MONTH('Instructions &amp; Audit Report B'!$C$19)=12,C13/4,IF(MONTH('Instructions &amp; Audit Report B'!$C$19)=6,C13*0.25,IF(MONTH('Instructions &amp; Audit Report B'!$C$19)=6,C13*0.25,IF(MONTH('Instructions &amp; Audit Report B'!$C$19)=9,C13*0.25,"ERROR")))))</f>
        <v>0</v>
      </c>
      <c r="H13" s="2131">
        <v>0</v>
      </c>
      <c r="I13" s="2130">
        <v>0</v>
      </c>
      <c r="J13" s="2130">
        <v>0</v>
      </c>
      <c r="K13" s="2114">
        <v>0</v>
      </c>
      <c r="L13" s="2158">
        <f>SUM(D13:K13)</f>
        <v>0</v>
      </c>
      <c r="M13" s="2898">
        <f>B13+L13</f>
        <v>0</v>
      </c>
      <c r="N13" s="1"/>
      <c r="O13" s="1"/>
      <c r="P13" s="1"/>
    </row>
    <row r="14" spans="1:16" s="793" customFormat="1" ht="13.5" thickBot="1">
      <c r="A14" s="866" t="s">
        <v>667</v>
      </c>
      <c r="B14" s="2899">
        <f>IF(AND(B12=0,B13=0),0,ROUND(B12/B13,2))</f>
        <v>0</v>
      </c>
      <c r="C14" s="866"/>
      <c r="D14" s="2900"/>
      <c r="E14" s="2901"/>
      <c r="F14" s="2901"/>
      <c r="G14" s="2901"/>
      <c r="H14" s="2115"/>
      <c r="I14" s="2116"/>
      <c r="J14" s="2116"/>
      <c r="K14" s="2117"/>
      <c r="L14" s="2902"/>
      <c r="M14" s="2899">
        <f>IF(AND(M12=0,M13=0),0,M12/M13)</f>
        <v>0</v>
      </c>
      <c r="N14" s="1" t="str">
        <f>IF(M14=0,"",IF(M14&lt; 1,"Warning! Ratio is noncompliant with financial viability standard.  Corrective action required", " "))</f>
        <v/>
      </c>
      <c r="O14" s="109"/>
      <c r="P14" s="1"/>
    </row>
    <row r="15" spans="1:16" ht="14.45">
      <c r="A15" s="5"/>
      <c r="B15" s="5"/>
      <c r="C15" s="5"/>
      <c r="D15"/>
      <c r="E15"/>
      <c r="F15"/>
      <c r="G15"/>
      <c r="H15"/>
      <c r="I15"/>
      <c r="J15"/>
      <c r="K15"/>
      <c r="L15"/>
      <c r="M15"/>
      <c r="N15"/>
      <c r="O15"/>
      <c r="P15"/>
    </row>
    <row r="16" spans="1:16" s="793" customFormat="1" ht="13.5" thickBot="1">
      <c r="A16" s="2970" t="s">
        <v>1364</v>
      </c>
      <c r="B16" s="2971"/>
      <c r="C16" s="2972"/>
      <c r="D16" s="2973"/>
      <c r="E16" s="2973"/>
      <c r="F16" s="2973"/>
      <c r="G16" s="2973"/>
      <c r="H16" s="2973"/>
      <c r="I16" s="2973"/>
      <c r="J16" s="2973"/>
      <c r="K16" s="2973"/>
      <c r="L16" s="2974"/>
      <c r="M16" s="2971"/>
      <c r="N16" s="1"/>
      <c r="O16" s="1"/>
      <c r="P16" s="1"/>
    </row>
    <row r="17" spans="1:16" s="793" customFormat="1" ht="12.6">
      <c r="A17" s="2975" t="s">
        <v>1365</v>
      </c>
      <c r="B17" s="2072">
        <v>0</v>
      </c>
      <c r="C17" s="2073">
        <v>0</v>
      </c>
      <c r="D17" s="2132">
        <f>IF('Instructions &amp; Audit Report B'!$C$19="mm/dd/yyyy",0,IF(MONTH('Instructions &amp; Audit Report B'!$C$19)=12,0,IF(MONTH('Instructions &amp; Audit Report B'!$C$19)=6,0,IF(MONTH('Instructions &amp; Audit Report B'!$C$19)=3,0,IF(MONTH('Instructions &amp; Audit Report B'!$C$19)=9,C17*0.25,"ERROR")))))</f>
        <v>0</v>
      </c>
      <c r="E17" s="2135">
        <f>IF('Instructions &amp; Audit Report B'!$C$19="mm/dd/yyyy",0,IF(MONTH('Instructions &amp; Audit Report B'!$C$19)=12,C17/4,IF(MONTH('Instructions &amp; Audit Report B'!$C$19)=6,0,IF(MONTH('Instructions &amp; Audit Report B'!$C$19)=3,0,IF(MONTH('Instructions &amp; Audit Report B'!$C$19)=9,C17*0.25,"ERROR")))))</f>
        <v>0</v>
      </c>
      <c r="F17" s="2135">
        <f>IF('Instructions &amp; Audit Report B'!$C$19="mm/dd/yyyy",0,IF(MONTH('Instructions &amp; Audit Report B'!$C$19)=12,C17/4,IF(MONTH('Instructions &amp; Audit Report B'!$C$19)=6,0,IF(MONTH('Instructions &amp; Audit Report B'!$C$19)=3,C17*0.25,IF(MONTH('Instructions &amp; Audit Report B'!$C$19)=9,C17*0.25,"ERROR")))))</f>
        <v>0</v>
      </c>
      <c r="G17" s="2074">
        <f>IF('Instructions &amp; Audit Report B'!$C$19="mm/dd/yyyy",0,IF(MONTH('Instructions &amp; Audit Report B'!$C$19)=12,C17/4,IF(MONTH('Instructions &amp; Audit Report B'!$C$19)=6,C17*0.25,IF(MONTH('Instructions &amp; Audit Report B'!$C$19)=6,C17*0.25,IF(MONTH('Instructions &amp; Audit Report B'!$C$19)=9,C17*0.25,"ERROR")))))</f>
        <v>0</v>
      </c>
      <c r="H17" s="2138">
        <v>0</v>
      </c>
      <c r="I17" s="2138">
        <v>0</v>
      </c>
      <c r="J17" s="2138">
        <v>0</v>
      </c>
      <c r="K17" s="2075">
        <v>0</v>
      </c>
      <c r="L17" s="2076">
        <f t="shared" ref="L17:L23" si="0">SUM(D17:K17)</f>
        <v>0</v>
      </c>
      <c r="M17" s="2077">
        <f t="shared" ref="M17:M23" si="1">B17+L17</f>
        <v>0</v>
      </c>
      <c r="N17" s="1"/>
      <c r="O17" s="1"/>
      <c r="P17" s="1"/>
    </row>
    <row r="18" spans="1:16" s="793" customFormat="1" ht="12.95">
      <c r="A18" s="2905" t="s">
        <v>1366</v>
      </c>
      <c r="B18" s="2078">
        <v>0</v>
      </c>
      <c r="C18" s="2079">
        <v>0</v>
      </c>
      <c r="D18" s="2133">
        <f>IF('Instructions &amp; Audit Report B'!$C$19="mm/dd/yyyy",0,IF(MONTH('Instructions &amp; Audit Report B'!$C$19)=12,0,IF(MONTH('Instructions &amp; Audit Report B'!$C$19)=6,0,IF(MONTH('Instructions &amp; Audit Report B'!$C$19)=3,0,IF(MONTH('Instructions &amp; Audit Report B'!$C$19)=9,C18*0.25,"ERROR")))))</f>
        <v>0</v>
      </c>
      <c r="E18" s="2136">
        <f>IF('Instructions &amp; Audit Report B'!$C$19="mm/dd/yyyy",0,IF(MONTH('Instructions &amp; Audit Report B'!$C$19)=12,C18/4,IF(MONTH('Instructions &amp; Audit Report B'!$C$19)=6,0,IF(MONTH('Instructions &amp; Audit Report B'!$C$19)=3,0,IF(MONTH('Instructions &amp; Audit Report B'!$C$19)=9,C18*0.25,"ERROR")))))</f>
        <v>0</v>
      </c>
      <c r="F18" s="2136">
        <f>IF('Instructions &amp; Audit Report B'!$C$19="mm/dd/yyyy",0,IF(MONTH('Instructions &amp; Audit Report B'!$C$19)=12,C18/4,IF(MONTH('Instructions &amp; Audit Report B'!$C$19)=6,0,IF(MONTH('Instructions &amp; Audit Report B'!$C$19)=3,C18*0.25,IF(MONTH('Instructions &amp; Audit Report B'!$C$19)=9,C18*0.25,"ERROR")))))</f>
        <v>0</v>
      </c>
      <c r="G18" s="2080">
        <f>IF('Instructions &amp; Audit Report B'!$C$19="mm/dd/yyyy",0,IF(MONTH('Instructions &amp; Audit Report B'!$C$19)=12,C18/4,IF(MONTH('Instructions &amp; Audit Report B'!$C$19)=6,C18*0.25,IF(MONTH('Instructions &amp; Audit Report B'!$C$19)=6,C18*0.25,IF(MONTH('Instructions &amp; Audit Report B'!$C$19)=9,C18*0.25,"ERROR")))))</f>
        <v>0</v>
      </c>
      <c r="H18" s="2139">
        <v>0</v>
      </c>
      <c r="I18" s="2139">
        <v>0</v>
      </c>
      <c r="J18" s="2139">
        <v>0</v>
      </c>
      <c r="K18" s="2081">
        <v>0</v>
      </c>
      <c r="L18" s="2082">
        <f t="shared" si="0"/>
        <v>0</v>
      </c>
      <c r="M18" s="2083">
        <f t="shared" si="1"/>
        <v>0</v>
      </c>
      <c r="N18" s="1"/>
      <c r="O18" s="1"/>
      <c r="P18" s="1"/>
    </row>
    <row r="19" spans="1:16" s="793" customFormat="1" ht="12.95">
      <c r="A19" s="2905" t="s">
        <v>1367</v>
      </c>
      <c r="B19" s="2078">
        <v>0</v>
      </c>
      <c r="C19" s="2079">
        <v>0</v>
      </c>
      <c r="D19" s="2133">
        <f>IF('Instructions &amp; Audit Report B'!$C$19="mm/dd/yyyy",0,IF(MONTH('Instructions &amp; Audit Report B'!$C$19)=12,0,IF(MONTH('Instructions &amp; Audit Report B'!$C$19)=6,0,IF(MONTH('Instructions &amp; Audit Report B'!$C$19)=3,0,IF(MONTH('Instructions &amp; Audit Report B'!$C$19)=9,C19*0.25,"ERROR")))))</f>
        <v>0</v>
      </c>
      <c r="E19" s="2136">
        <f>IF('Instructions &amp; Audit Report B'!$C$19="mm/dd/yyyy",0,IF(MONTH('Instructions &amp; Audit Report B'!$C$19)=12,C19/4,IF(MONTH('Instructions &amp; Audit Report B'!$C$19)=6,0,IF(MONTH('Instructions &amp; Audit Report B'!$C$19)=3,0,IF(MONTH('Instructions &amp; Audit Report B'!$C$19)=9,C19*0.25,"ERROR")))))</f>
        <v>0</v>
      </c>
      <c r="F19" s="2136">
        <f>IF('Instructions &amp; Audit Report B'!$C$19="mm/dd/yyyy",0,IF(MONTH('Instructions &amp; Audit Report B'!$C$19)=12,C19/4,IF(MONTH('Instructions &amp; Audit Report B'!$C$19)=6,0,IF(MONTH('Instructions &amp; Audit Report B'!$C$19)=3,C19*0.25,IF(MONTH('Instructions &amp; Audit Report B'!$C$19)=9,C19*0.25,"ERROR")))))</f>
        <v>0</v>
      </c>
      <c r="G19" s="2080">
        <f>IF('Instructions &amp; Audit Report B'!$C$19="mm/dd/yyyy",0,IF(MONTH('Instructions &amp; Audit Report B'!$C$19)=12,C19/4,IF(MONTH('Instructions &amp; Audit Report B'!$C$19)=6,C19*0.25,IF(MONTH('Instructions &amp; Audit Report B'!$C$19)=6,C19*0.25,IF(MONTH('Instructions &amp; Audit Report B'!$C$19)=9,C19*0.25,"ERROR")))))</f>
        <v>0</v>
      </c>
      <c r="H19" s="2139">
        <v>0</v>
      </c>
      <c r="I19" s="2139">
        <v>0</v>
      </c>
      <c r="J19" s="2139">
        <v>0</v>
      </c>
      <c r="K19" s="2081">
        <v>0</v>
      </c>
      <c r="L19" s="2082">
        <f t="shared" si="0"/>
        <v>0</v>
      </c>
      <c r="M19" s="2083">
        <f t="shared" si="1"/>
        <v>0</v>
      </c>
      <c r="N19" s="1"/>
      <c r="O19" s="1"/>
      <c r="P19" s="1"/>
    </row>
    <row r="20" spans="1:16" s="793" customFormat="1" ht="12.95">
      <c r="A20" s="2905" t="s">
        <v>1368</v>
      </c>
      <c r="B20" s="2078">
        <v>0</v>
      </c>
      <c r="C20" s="2079">
        <v>0</v>
      </c>
      <c r="D20" s="2133">
        <f>IF('Instructions &amp; Audit Report B'!$C$19="mm/dd/yyyy",0,IF(MONTH('Instructions &amp; Audit Report B'!$C$19)=12,0,IF(MONTH('Instructions &amp; Audit Report B'!$C$19)=6,0,IF(MONTH('Instructions &amp; Audit Report B'!$C$19)=3,0,IF(MONTH('Instructions &amp; Audit Report B'!$C$19)=9,C20*0.25,"ERROR")))))</f>
        <v>0</v>
      </c>
      <c r="E20" s="2136">
        <f>IF('Instructions &amp; Audit Report B'!$C$19="mm/dd/yyyy",0,IF(MONTH('Instructions &amp; Audit Report B'!$C$19)=12,C20/4,IF(MONTH('Instructions &amp; Audit Report B'!$C$19)=6,0,IF(MONTH('Instructions &amp; Audit Report B'!$C$19)=3,0,IF(MONTH('Instructions &amp; Audit Report B'!$C$19)=9,C20*0.25,"ERROR")))))</f>
        <v>0</v>
      </c>
      <c r="F20" s="2136">
        <f>IF('Instructions &amp; Audit Report B'!$C$19="mm/dd/yyyy",0,IF(MONTH('Instructions &amp; Audit Report B'!$C$19)=12,C20/4,IF(MONTH('Instructions &amp; Audit Report B'!$C$19)=6,0,IF(MONTH('Instructions &amp; Audit Report B'!$C$19)=3,C20*0.25,IF(MONTH('Instructions &amp; Audit Report B'!$C$19)=9,C20*0.25,"ERROR")))))</f>
        <v>0</v>
      </c>
      <c r="G20" s="2080">
        <f>IF('Instructions &amp; Audit Report B'!$C$19="mm/dd/yyyy",0,IF(MONTH('Instructions &amp; Audit Report B'!$C$19)=12,C20/4,IF(MONTH('Instructions &amp; Audit Report B'!$C$19)=6,C20*0.25,IF(MONTH('Instructions &amp; Audit Report B'!$C$19)=6,C20*0.25,IF(MONTH('Instructions &amp; Audit Report B'!$C$19)=9,C20*0.25,"ERROR")))))</f>
        <v>0</v>
      </c>
      <c r="H20" s="2139">
        <v>0</v>
      </c>
      <c r="I20" s="2139">
        <v>0</v>
      </c>
      <c r="J20" s="2139">
        <v>0</v>
      </c>
      <c r="K20" s="2081">
        <v>0</v>
      </c>
      <c r="L20" s="2082">
        <f t="shared" si="0"/>
        <v>0</v>
      </c>
      <c r="M20" s="2083">
        <f t="shared" si="1"/>
        <v>0</v>
      </c>
      <c r="N20" s="1"/>
      <c r="O20" s="1"/>
      <c r="P20" s="1"/>
    </row>
    <row r="21" spans="1:16" s="793" customFormat="1" ht="12.95">
      <c r="A21" s="2905" t="s">
        <v>1369</v>
      </c>
      <c r="B21" s="2078">
        <v>0</v>
      </c>
      <c r="C21" s="2079">
        <v>0</v>
      </c>
      <c r="D21" s="2133">
        <f>IF('Instructions &amp; Audit Report B'!$C$19="mm/dd/yyyy",0,IF(MONTH('Instructions &amp; Audit Report B'!$C$19)=12,0,IF(MONTH('Instructions &amp; Audit Report B'!$C$19)=6,0,IF(MONTH('Instructions &amp; Audit Report B'!$C$19)=3,0,IF(MONTH('Instructions &amp; Audit Report B'!$C$19)=9,C21*0.25,"ERROR")))))</f>
        <v>0</v>
      </c>
      <c r="E21" s="2136">
        <f>IF('Instructions &amp; Audit Report B'!$C$19="mm/dd/yyyy",0,IF(MONTH('Instructions &amp; Audit Report B'!$C$19)=12,C21/4,IF(MONTH('Instructions &amp; Audit Report B'!$C$19)=6,0,IF(MONTH('Instructions &amp; Audit Report B'!$C$19)=3,0,IF(MONTH('Instructions &amp; Audit Report B'!$C$19)=9,C21*0.25,"ERROR")))))</f>
        <v>0</v>
      </c>
      <c r="F21" s="2136">
        <f>IF('Instructions &amp; Audit Report B'!$C$19="mm/dd/yyyy",0,IF(MONTH('Instructions &amp; Audit Report B'!$C$19)=12,C21/4,IF(MONTH('Instructions &amp; Audit Report B'!$C$19)=6,0,IF(MONTH('Instructions &amp; Audit Report B'!$C$19)=3,C21*0.25,IF(MONTH('Instructions &amp; Audit Report B'!$C$19)=9,C21*0.25,"ERROR")))))</f>
        <v>0</v>
      </c>
      <c r="G21" s="2080">
        <f>IF('Instructions &amp; Audit Report B'!$C$19="mm/dd/yyyy",0,IF(MONTH('Instructions &amp; Audit Report B'!$C$19)=12,C21/4,IF(MONTH('Instructions &amp; Audit Report B'!$C$19)=6,C21*0.25,IF(MONTH('Instructions &amp; Audit Report B'!$C$19)=6,C21*0.25,IF(MONTH('Instructions &amp; Audit Report B'!$C$19)=9,C21*0.25,"ERROR")))))</f>
        <v>0</v>
      </c>
      <c r="H21" s="2139">
        <v>0</v>
      </c>
      <c r="I21" s="2139">
        <v>0</v>
      </c>
      <c r="J21" s="2139">
        <v>0</v>
      </c>
      <c r="K21" s="2081">
        <v>0</v>
      </c>
      <c r="L21" s="2082">
        <f t="shared" si="0"/>
        <v>0</v>
      </c>
      <c r="M21" s="2083">
        <f t="shared" si="1"/>
        <v>0</v>
      </c>
      <c r="N21" s="1"/>
      <c r="O21" s="1"/>
      <c r="P21" s="1"/>
    </row>
    <row r="22" spans="1:16" s="793" customFormat="1" ht="12.95">
      <c r="A22" s="2905" t="s">
        <v>1370</v>
      </c>
      <c r="B22" s="2078">
        <v>0</v>
      </c>
      <c r="C22" s="2079">
        <v>0</v>
      </c>
      <c r="D22" s="2133">
        <f>IF('Instructions &amp; Audit Report B'!$C$19="mm/dd/yyyy",0,IF(MONTH('Instructions &amp; Audit Report B'!$C$19)=12,0,IF(MONTH('Instructions &amp; Audit Report B'!$C$19)=6,0,IF(MONTH('Instructions &amp; Audit Report B'!$C$19)=3,0,IF(MONTH('Instructions &amp; Audit Report B'!$C$19)=9,C22*0.25,"ERROR")))))</f>
        <v>0</v>
      </c>
      <c r="E22" s="2136">
        <f>IF('Instructions &amp; Audit Report B'!$C$19="mm/dd/yyyy",0,IF(MONTH('Instructions &amp; Audit Report B'!$C$19)=12,C22/4,IF(MONTH('Instructions &amp; Audit Report B'!$C$19)=6,0,IF(MONTH('Instructions &amp; Audit Report B'!$C$19)=3,0,IF(MONTH('Instructions &amp; Audit Report B'!$C$19)=9,C22*0.25,"ERROR")))))</f>
        <v>0</v>
      </c>
      <c r="F22" s="2136">
        <f>IF('Instructions &amp; Audit Report B'!$C$19="mm/dd/yyyy",0,IF(MONTH('Instructions &amp; Audit Report B'!$C$19)=12,C22/4,IF(MONTH('Instructions &amp; Audit Report B'!$C$19)=6,0,IF(MONTH('Instructions &amp; Audit Report B'!$C$19)=3,C22*0.25,IF(MONTH('Instructions &amp; Audit Report B'!$C$19)=9,C22*0.25,"ERROR")))))</f>
        <v>0</v>
      </c>
      <c r="G22" s="2080">
        <f>IF('Instructions &amp; Audit Report B'!$C$19="mm/dd/yyyy",0,IF(MONTH('Instructions &amp; Audit Report B'!$C$19)=12,C22/4,IF(MONTH('Instructions &amp; Audit Report B'!$C$19)=6,C22*0.25,IF(MONTH('Instructions &amp; Audit Report B'!$C$19)=6,C22*0.25,IF(MONTH('Instructions &amp; Audit Report B'!$C$19)=9,C22*0.25,"ERROR")))))</f>
        <v>0</v>
      </c>
      <c r="H22" s="2139">
        <v>0</v>
      </c>
      <c r="I22" s="2139">
        <v>0</v>
      </c>
      <c r="J22" s="2139">
        <v>0</v>
      </c>
      <c r="K22" s="2081">
        <v>0</v>
      </c>
      <c r="L22" s="2082">
        <f t="shared" si="0"/>
        <v>0</v>
      </c>
      <c r="M22" s="2083">
        <f t="shared" si="1"/>
        <v>0</v>
      </c>
      <c r="N22" s="1"/>
      <c r="O22" s="1"/>
      <c r="P22" s="1"/>
    </row>
    <row r="23" spans="1:16" s="793" customFormat="1" ht="12.95">
      <c r="A23" s="2905" t="s">
        <v>1371</v>
      </c>
      <c r="B23" s="2078">
        <v>0</v>
      </c>
      <c r="C23" s="2079">
        <v>0</v>
      </c>
      <c r="D23" s="2133">
        <f>IF('Instructions &amp; Audit Report B'!$C$19="mm/dd/yyyy",0,IF(MONTH('Instructions &amp; Audit Report B'!$C$19)=12,0,IF(MONTH('Instructions &amp; Audit Report B'!$C$19)=6,0,IF(MONTH('Instructions &amp; Audit Report B'!$C$19)=3,0,IF(MONTH('Instructions &amp; Audit Report B'!$C$19)=9,C23*0.25,"ERROR")))))</f>
        <v>0</v>
      </c>
      <c r="E23" s="2136">
        <f>IF('Instructions &amp; Audit Report B'!$C$19="mm/dd/yyyy",0,IF(MONTH('Instructions &amp; Audit Report B'!$C$19)=12,C23/4,IF(MONTH('Instructions &amp; Audit Report B'!$C$19)=6,0,IF(MONTH('Instructions &amp; Audit Report B'!$C$19)=3,0,IF(MONTH('Instructions &amp; Audit Report B'!$C$19)=9,C23*0.25,"ERROR")))))</f>
        <v>0</v>
      </c>
      <c r="F23" s="2136">
        <f>IF('Instructions &amp; Audit Report B'!$C$19="mm/dd/yyyy",0,IF(MONTH('Instructions &amp; Audit Report B'!$C$19)=12,C23/4,IF(MONTH('Instructions &amp; Audit Report B'!$C$19)=6,0,IF(MONTH('Instructions &amp; Audit Report B'!$C$19)=3,C23*0.25,IF(MONTH('Instructions &amp; Audit Report B'!$C$19)=9,C23*0.25,"ERROR")))))</f>
        <v>0</v>
      </c>
      <c r="G23" s="2080">
        <f>IF('Instructions &amp; Audit Report B'!$C$19="mm/dd/yyyy",0,IF(MONTH('Instructions &amp; Audit Report B'!$C$19)=12,C23/4,IF(MONTH('Instructions &amp; Audit Report B'!$C$19)=6,C23*0.25,IF(MONTH('Instructions &amp; Audit Report B'!$C$19)=6,C23*0.25,IF(MONTH('Instructions &amp; Audit Report B'!$C$19)=9,C23*0.25,"ERROR")))))</f>
        <v>0</v>
      </c>
      <c r="H23" s="2139">
        <v>0</v>
      </c>
      <c r="I23" s="2139">
        <v>0</v>
      </c>
      <c r="J23" s="2139">
        <v>0</v>
      </c>
      <c r="K23" s="2081">
        <v>0</v>
      </c>
      <c r="L23" s="2082">
        <f t="shared" si="0"/>
        <v>0</v>
      </c>
      <c r="M23" s="2083">
        <f t="shared" si="1"/>
        <v>0</v>
      </c>
      <c r="N23" s="1"/>
      <c r="O23" s="1"/>
      <c r="P23" s="1"/>
    </row>
    <row r="24" spans="1:16" s="793" customFormat="1" ht="12.95">
      <c r="A24" s="2155" t="s">
        <v>676</v>
      </c>
      <c r="B24" s="2084">
        <f>B17-SUM(B18:B23)</f>
        <v>0</v>
      </c>
      <c r="C24" s="2085"/>
      <c r="D24" s="2134"/>
      <c r="E24" s="2137"/>
      <c r="F24" s="2137"/>
      <c r="G24" s="2086"/>
      <c r="H24" s="2140"/>
      <c r="I24" s="2140"/>
      <c r="J24" s="2140"/>
      <c r="K24" s="2087"/>
      <c r="L24" s="2088"/>
      <c r="M24" s="2089">
        <f>M17-SUM(M18:M23)</f>
        <v>0</v>
      </c>
      <c r="N24" s="1"/>
      <c r="O24" s="1"/>
      <c r="P24" s="1"/>
    </row>
    <row r="25" spans="1:16" s="793" customFormat="1" ht="14.45">
      <c r="A25" s="2942" t="s">
        <v>677</v>
      </c>
      <c r="B25" s="2090">
        <v>0</v>
      </c>
      <c r="C25" s="2946"/>
      <c r="D25" s="2947"/>
      <c r="E25" s="2948"/>
      <c r="F25" s="2948"/>
      <c r="G25" s="2949"/>
      <c r="H25" s="2947"/>
      <c r="I25" s="2948"/>
      <c r="J25" s="2948"/>
      <c r="K25" s="2949"/>
      <c r="L25" s="2969"/>
      <c r="M25" s="1139">
        <f>B25</f>
        <v>0</v>
      </c>
      <c r="N25" s="1"/>
      <c r="O25" s="1"/>
      <c r="P25" s="1"/>
    </row>
    <row r="26" spans="1:16" s="793" customFormat="1" ht="15" thickBot="1">
      <c r="A26" s="2942" t="s">
        <v>678</v>
      </c>
      <c r="B26" s="2090">
        <v>0</v>
      </c>
      <c r="C26" s="2946"/>
      <c r="D26" s="2947"/>
      <c r="E26" s="2948"/>
      <c r="F26" s="2948"/>
      <c r="G26" s="2949"/>
      <c r="H26" s="2947"/>
      <c r="I26" s="2948"/>
      <c r="J26" s="2948"/>
      <c r="K26" s="2949"/>
      <c r="L26" s="2969"/>
      <c r="M26" s="1139">
        <f>B26</f>
        <v>0</v>
      </c>
      <c r="N26" s="1"/>
      <c r="O26" s="1"/>
      <c r="P26" s="1"/>
    </row>
    <row r="27" spans="1:16" customFormat="1" ht="14.45">
      <c r="A27" s="2943" t="s">
        <v>679</v>
      </c>
      <c r="B27" s="2944"/>
      <c r="C27" s="2764"/>
      <c r="D27" s="2966"/>
      <c r="E27" s="2967"/>
      <c r="F27" s="2967"/>
      <c r="G27" s="2968"/>
      <c r="H27" s="2966"/>
      <c r="I27" s="2967"/>
      <c r="J27" s="2967"/>
      <c r="K27" s="2968"/>
      <c r="L27" s="2967"/>
      <c r="M27" s="2956"/>
    </row>
    <row r="28" spans="1:16" customFormat="1" ht="14.45">
      <c r="A28" s="2845" t="s">
        <v>680</v>
      </c>
      <c r="B28" s="2963">
        <v>0</v>
      </c>
      <c r="C28" s="2945"/>
      <c r="D28" s="2907"/>
      <c r="E28" s="2908"/>
      <c r="F28" s="2908"/>
      <c r="G28" s="2909"/>
      <c r="H28" s="2910"/>
      <c r="I28" s="2911"/>
      <c r="J28" s="2911"/>
      <c r="K28" s="2912"/>
      <c r="L28" s="2954"/>
      <c r="M28" s="2156">
        <f>B28</f>
        <v>0</v>
      </c>
    </row>
    <row r="29" spans="1:16" customFormat="1" ht="14.45">
      <c r="A29" s="808" t="s">
        <v>681</v>
      </c>
      <c r="B29" s="2964">
        <f>B28*0.9</f>
        <v>0</v>
      </c>
      <c r="C29" s="2913"/>
      <c r="D29" s="2914"/>
      <c r="E29" s="2915"/>
      <c r="F29" s="2915"/>
      <c r="G29" s="2916"/>
      <c r="H29" s="2917"/>
      <c r="I29" s="2918"/>
      <c r="J29" s="2918"/>
      <c r="K29" s="2919"/>
      <c r="L29" s="2955"/>
      <c r="M29" s="2958">
        <f>M28*0.9</f>
        <v>0</v>
      </c>
    </row>
    <row r="30" spans="1:16" customFormat="1" ht="14.45">
      <c r="A30" s="2846" t="s">
        <v>682</v>
      </c>
      <c r="B30" s="109"/>
      <c r="C30" s="2906"/>
      <c r="D30" s="2907"/>
      <c r="E30" s="2908"/>
      <c r="F30" s="2908"/>
      <c r="G30" s="2909"/>
      <c r="H30" s="2910"/>
      <c r="I30" s="2911"/>
      <c r="J30" s="2911"/>
      <c r="K30" s="2912"/>
      <c r="L30" s="2954"/>
      <c r="M30" s="2156"/>
    </row>
    <row r="31" spans="1:16" customFormat="1" ht="14.45">
      <c r="A31" s="2845" t="s">
        <v>683</v>
      </c>
      <c r="B31" s="1522">
        <f>B29</f>
        <v>0</v>
      </c>
      <c r="C31" s="2906"/>
      <c r="D31" s="2907"/>
      <c r="E31" s="2908"/>
      <c r="F31" s="2908"/>
      <c r="G31" s="2909"/>
      <c r="H31" s="2910"/>
      <c r="I31" s="2911"/>
      <c r="J31" s="2911"/>
      <c r="K31" s="2912"/>
      <c r="L31" s="2954"/>
      <c r="M31" s="2156">
        <f>B31</f>
        <v>0</v>
      </c>
    </row>
    <row r="32" spans="1:16" customFormat="1" ht="14.45">
      <c r="A32" s="2845" t="s">
        <v>684</v>
      </c>
      <c r="B32" s="1522">
        <f>B25*250</f>
        <v>0</v>
      </c>
      <c r="C32" s="2906"/>
      <c r="D32" s="2907"/>
      <c r="E32" s="2908"/>
      <c r="F32" s="2908"/>
      <c r="G32" s="2909"/>
      <c r="H32" s="2910"/>
      <c r="I32" s="2911"/>
      <c r="J32" s="2911"/>
      <c r="K32" s="2912"/>
      <c r="L32" s="2954"/>
      <c r="M32" s="2156">
        <f>M25*250</f>
        <v>0</v>
      </c>
    </row>
    <row r="33" spans="1:16" customFormat="1" ht="15" thickBot="1">
      <c r="A33" s="2845" t="str">
        <f>"Less:  Required Equity (RBHA Title XIX/XXI) - "&amp;IF(OR(_xlfn.TEXTAFTER($A$2,": ")="Care 1st Health Plan Arizona",_xlfn.TEXTAFTER($A$2,": ")="Arizona Complete Health"),"Standard: $1,200 per SMI member for Greater Arizona",IF(_xlfn.TEXTAFTER($A$2,": ")="Mercy Care","Standard:  $1,300 per SMI member for Maricopa County","Standard:"))</f>
        <v>Less:  Required Equity (RBHA Title XIX/XXI) - Standard: $1,200 per SMI member for Greater Arizona</v>
      </c>
      <c r="B33" s="1522">
        <f>IF(OR(_xlfn.TEXTAFTER($A$2,": ")="Care 1st Health Plan Arizona",_xlfn.TEXTAFTER($A$2,": ")="Arizona Complete Health"),B26*1200,IF(_xlfn.TEXTAFTER($A$2,": ")="Mercy Care",B26*1300,0))</f>
        <v>0</v>
      </c>
      <c r="C33" s="2906"/>
      <c r="D33" s="2907"/>
      <c r="E33" s="2908"/>
      <c r="F33" s="2908"/>
      <c r="G33" s="2909"/>
      <c r="H33" s="2910"/>
      <c r="I33" s="2911"/>
      <c r="J33" s="2911"/>
      <c r="K33" s="2912"/>
      <c r="L33" s="2954"/>
      <c r="M33" s="2957">
        <f>IF(OR(_xlfn.TEXTAFTER($A$2,": ")="Care 1st Health Plan Arizona",_xlfn.TEXTAFTER($A$2,": ")="Arizona Complete Health"),M26*1200,IF(_xlfn.TEXTAFTER($A$2,": ")="Mercy Care",M26*1300,0))</f>
        <v>0</v>
      </c>
    </row>
    <row r="34" spans="1:16" customFormat="1" ht="15" thickBot="1">
      <c r="A34" s="697" t="s">
        <v>1372</v>
      </c>
      <c r="B34" s="2965">
        <f>B24-B31-B32-B33</f>
        <v>0</v>
      </c>
      <c r="C34" s="2950"/>
      <c r="D34" s="2951"/>
      <c r="E34" s="2952"/>
      <c r="F34" s="2952"/>
      <c r="G34" s="2953"/>
      <c r="H34" s="2959"/>
      <c r="I34" s="2960"/>
      <c r="J34" s="2960"/>
      <c r="K34" s="2961"/>
      <c r="L34" s="2902"/>
      <c r="M34" s="2962">
        <f>M24-M31-M32-M33</f>
        <v>0</v>
      </c>
    </row>
    <row r="35" spans="1:16" s="793" customFormat="1" ht="12.6">
      <c r="A35" s="2920"/>
      <c r="B35" s="1"/>
      <c r="C35" s="2921"/>
      <c r="D35" s="109"/>
      <c r="E35" s="2903"/>
      <c r="F35" s="2903"/>
      <c r="G35" s="2903"/>
      <c r="H35" s="795"/>
      <c r="I35" s="795"/>
      <c r="J35" s="795"/>
      <c r="K35" s="795"/>
      <c r="L35" s="2904"/>
      <c r="M35" s="122"/>
      <c r="N35" s="1"/>
      <c r="O35" s="1"/>
      <c r="P35" s="1"/>
    </row>
    <row r="36" spans="1:16" s="793" customFormat="1" ht="15" thickBot="1">
      <c r="A36" s="2922" t="s">
        <v>1373</v>
      </c>
      <c r="B36"/>
      <c r="C36"/>
      <c r="D36"/>
      <c r="E36"/>
      <c r="F36"/>
      <c r="G36"/>
      <c r="H36"/>
      <c r="I36"/>
      <c r="J36"/>
      <c r="K36"/>
      <c r="L36"/>
      <c r="M36"/>
      <c r="N36" s="1"/>
      <c r="O36" s="1"/>
      <c r="P36" s="1"/>
    </row>
    <row r="37" spans="1:16" s="793" customFormat="1" ht="12.95">
      <c r="A37" s="2923" t="s">
        <v>687</v>
      </c>
      <c r="B37" s="2072">
        <v>0</v>
      </c>
      <c r="C37" s="2091">
        <v>0</v>
      </c>
      <c r="D37" s="2132">
        <f>IF('Instructions &amp; Audit Report B'!$C$19="mm/dd/yyyy",0,IF(MONTH('Instructions &amp; Audit Report B'!$C$19)=12,0,IF(MONTH('Instructions &amp; Audit Report B'!$C$19)=6,0,IF(MONTH('Instructions &amp; Audit Report B'!$C$19)=3,0,IF(MONTH('Instructions &amp; Audit Report B'!$C$19)=9,C37*0.25,"ERROR")))))</f>
        <v>0</v>
      </c>
      <c r="E37" s="2135">
        <f>IF('Instructions &amp; Audit Report B'!$C$19="mm/dd/yyyy",0,IF(MONTH('Instructions &amp; Audit Report B'!$C$19)=12,C37/4,IF(MONTH('Instructions &amp; Audit Report B'!$C$19)=6,0,IF(MONTH('Instructions &amp; Audit Report B'!$C$19)=3,0,IF(MONTH('Instructions &amp; Audit Report B'!$C$19)=9,C37*0.25,"ERROR")))))</f>
        <v>0</v>
      </c>
      <c r="F37" s="2135">
        <f>IF('Instructions &amp; Audit Report B'!$C$19="mm/dd/yyyy",0,IF(MONTH('Instructions &amp; Audit Report B'!$C$19)=12,C37/4,IF(MONTH('Instructions &amp; Audit Report B'!$C$19)=6,0,IF(MONTH('Instructions &amp; Audit Report B'!$C$19)=3,C37*0.25,IF(MONTH('Instructions &amp; Audit Report B'!$C$19)=9,C37*0.25,"ERROR")))))</f>
        <v>0</v>
      </c>
      <c r="G37" s="2074">
        <f>IF('Instructions &amp; Audit Report B'!$C$19="mm/dd/yyyy",0,IF(MONTH('Instructions &amp; Audit Report B'!$C$19)=12,C37/4,IF(MONTH('Instructions &amp; Audit Report B'!$C$19)=6,C37*0.25,IF(MONTH('Instructions &amp; Audit Report B'!$C$19)=6,C37*0.25,IF(MONTH('Instructions &amp; Audit Report B'!$C$19)=9,C37*0.25,"ERROR")))))</f>
        <v>0</v>
      </c>
      <c r="H37" s="2143">
        <v>0</v>
      </c>
      <c r="I37" s="2138">
        <v>0</v>
      </c>
      <c r="J37" s="2138">
        <v>0</v>
      </c>
      <c r="K37" s="2092">
        <v>0</v>
      </c>
      <c r="L37" s="2076">
        <f>SUM(D37:K37)</f>
        <v>0</v>
      </c>
      <c r="M37" s="2077">
        <f>B37+L37</f>
        <v>0</v>
      </c>
      <c r="N37" s="1"/>
      <c r="O37" s="1"/>
      <c r="P37" s="1"/>
    </row>
    <row r="38" spans="1:16" s="793" customFormat="1" ht="12.95">
      <c r="A38" s="810" t="s">
        <v>688</v>
      </c>
      <c r="B38" s="2084">
        <f>SUM(B37)</f>
        <v>0</v>
      </c>
      <c r="C38" s="2088"/>
      <c r="D38" s="2134"/>
      <c r="E38" s="2137"/>
      <c r="F38" s="2137"/>
      <c r="G38" s="2086"/>
      <c r="H38" s="2144"/>
      <c r="I38" s="2146"/>
      <c r="J38" s="2146"/>
      <c r="K38" s="2093"/>
      <c r="L38" s="2094"/>
      <c r="M38" s="2089">
        <f>SUM(M37)</f>
        <v>0</v>
      </c>
      <c r="N38" s="1"/>
      <c r="O38" s="1"/>
      <c r="P38" s="1"/>
    </row>
    <row r="39" spans="1:16" s="793" customFormat="1" ht="12.95">
      <c r="A39" s="804" t="s">
        <v>689</v>
      </c>
      <c r="B39" s="2095">
        <v>0</v>
      </c>
      <c r="C39" s="2096">
        <v>0</v>
      </c>
      <c r="D39" s="2133">
        <f>IF('Instructions &amp; Audit Report B'!$C$19="mm/dd/yyyy",0,IF(MONTH('Instructions &amp; Audit Report B'!$C$19)=12,0,IF(MONTH('Instructions &amp; Audit Report B'!$C$19)=6,0,IF(MONTH('Instructions &amp; Audit Report B'!$C$19)=3,0,IF(MONTH('Instructions &amp; Audit Report B'!$C$19)=9,C39*0.25,"ERROR")))))</f>
        <v>0</v>
      </c>
      <c r="E39" s="2136">
        <f>IF('Instructions &amp; Audit Report B'!$C$19="mm/dd/yyyy",0,IF(MONTH('Instructions &amp; Audit Report B'!$C$19)=12,C39/4,IF(MONTH('Instructions &amp; Audit Report B'!$C$19)=6,0,IF(MONTH('Instructions &amp; Audit Report B'!$C$19)=3,0,IF(MONTH('Instructions &amp; Audit Report B'!$C$19)=9,C39*0.25,"ERROR")))))</f>
        <v>0</v>
      </c>
      <c r="F39" s="2136">
        <f>IF('Instructions &amp; Audit Report B'!$C$19="mm/dd/yyyy",0,IF(MONTH('Instructions &amp; Audit Report B'!$C$19)=12,C39/4,IF(MONTH('Instructions &amp; Audit Report B'!$C$19)=6,0,IF(MONTH('Instructions &amp; Audit Report B'!$C$19)=3,C39*0.25,IF(MONTH('Instructions &amp; Audit Report B'!$C$19)=9,C39*0.25,"ERROR")))))</f>
        <v>0</v>
      </c>
      <c r="G39" s="2080">
        <f>IF('Instructions &amp; Audit Report B'!$C$19="mm/dd/yyyy",0,IF(MONTH('Instructions &amp; Audit Report B'!$C$19)=12,C39/4,IF(MONTH('Instructions &amp; Audit Report B'!$C$19)=6,C39*0.25,IF(MONTH('Instructions &amp; Audit Report B'!$C$19)=6,C39*0.25,IF(MONTH('Instructions &amp; Audit Report B'!$C$19)=9,C39*0.25,"ERROR")))))</f>
        <v>0</v>
      </c>
      <c r="H39" s="2145">
        <v>0</v>
      </c>
      <c r="I39" s="2139">
        <v>0</v>
      </c>
      <c r="J39" s="2139">
        <v>0</v>
      </c>
      <c r="K39" s="2097">
        <v>0</v>
      </c>
      <c r="L39" s="2082">
        <f t="shared" ref="L39:L45" si="2">SUM(D39:K39)</f>
        <v>0</v>
      </c>
      <c r="M39" s="2083">
        <f t="shared" ref="M39:M45" si="3">B39+L39</f>
        <v>0</v>
      </c>
      <c r="N39" s="1"/>
      <c r="O39" s="1"/>
      <c r="P39" s="1"/>
    </row>
    <row r="40" spans="1:16" s="793" customFormat="1" ht="12.95">
      <c r="A40" s="804" t="s">
        <v>690</v>
      </c>
      <c r="B40" s="2095">
        <v>0</v>
      </c>
      <c r="C40" s="2096">
        <v>0</v>
      </c>
      <c r="D40" s="2133">
        <f>IF('Instructions &amp; Audit Report B'!$C$19="mm/dd/yyyy",0,IF(MONTH('Instructions &amp; Audit Report B'!$C$19)=12,0,IF(MONTH('Instructions &amp; Audit Report B'!$C$19)=6,0,IF(MONTH('Instructions &amp; Audit Report B'!$C$19)=3,0,IF(MONTH('Instructions &amp; Audit Report B'!$C$19)=9,C40*0.25,"ERROR")))))</f>
        <v>0</v>
      </c>
      <c r="E40" s="2136">
        <f>IF('Instructions &amp; Audit Report B'!$C$19="mm/dd/yyyy",0,IF(MONTH('Instructions &amp; Audit Report B'!$C$19)=12,C40/4,IF(MONTH('Instructions &amp; Audit Report B'!$C$19)=6,0,IF(MONTH('Instructions &amp; Audit Report B'!$C$19)=3,0,IF(MONTH('Instructions &amp; Audit Report B'!$C$19)=9,C40*0.25,"ERROR")))))</f>
        <v>0</v>
      </c>
      <c r="F40" s="2136">
        <f>IF('Instructions &amp; Audit Report B'!$C$19="mm/dd/yyyy",0,IF(MONTH('Instructions &amp; Audit Report B'!$C$19)=12,C40/4,IF(MONTH('Instructions &amp; Audit Report B'!$C$19)=6,0,IF(MONTH('Instructions &amp; Audit Report B'!$C$19)=3,C40*0.25,IF(MONTH('Instructions &amp; Audit Report B'!$C$19)=9,C40*0.25,"ERROR")))))</f>
        <v>0</v>
      </c>
      <c r="G40" s="2080">
        <f>IF('Instructions &amp; Audit Report B'!$C$19="mm/dd/yyyy",0,IF(MONTH('Instructions &amp; Audit Report B'!$C$19)=12,C40/4,IF(MONTH('Instructions &amp; Audit Report B'!$C$19)=6,C40*0.25,IF(MONTH('Instructions &amp; Audit Report B'!$C$19)=6,C40*0.25,IF(MONTH('Instructions &amp; Audit Report B'!$C$19)=9,C40*0.25,"ERROR")))))</f>
        <v>0</v>
      </c>
      <c r="H40" s="2145">
        <v>0</v>
      </c>
      <c r="I40" s="2139">
        <v>0</v>
      </c>
      <c r="J40" s="2139">
        <v>0</v>
      </c>
      <c r="K40" s="2097">
        <v>0</v>
      </c>
      <c r="L40" s="2082">
        <f t="shared" si="2"/>
        <v>0</v>
      </c>
      <c r="M40" s="2083">
        <f t="shared" si="3"/>
        <v>0</v>
      </c>
      <c r="N40" s="1"/>
      <c r="O40" s="1"/>
      <c r="P40" s="1"/>
    </row>
    <row r="41" spans="1:16" s="793" customFormat="1" ht="12.95">
      <c r="A41" s="804" t="s">
        <v>691</v>
      </c>
      <c r="B41" s="2095">
        <v>0</v>
      </c>
      <c r="C41" s="2096">
        <v>0</v>
      </c>
      <c r="D41" s="2133">
        <f>IF('Instructions &amp; Audit Report B'!$C$19="mm/dd/yyyy",0,IF(MONTH('Instructions &amp; Audit Report B'!$C$19)=12,0,IF(MONTH('Instructions &amp; Audit Report B'!$C$19)=6,0,IF(MONTH('Instructions &amp; Audit Report B'!$C$19)=3,0,IF(MONTH('Instructions &amp; Audit Report B'!$C$19)=9,C41*0.25,"ERROR")))))</f>
        <v>0</v>
      </c>
      <c r="E41" s="2136">
        <f>IF('Instructions &amp; Audit Report B'!$C$19="mm/dd/yyyy",0,IF(MONTH('Instructions &amp; Audit Report B'!$C$19)=12,C41/4,IF(MONTH('Instructions &amp; Audit Report B'!$C$19)=6,0,IF(MONTH('Instructions &amp; Audit Report B'!$C$19)=3,0,IF(MONTH('Instructions &amp; Audit Report B'!$C$19)=9,C41*0.25,"ERROR")))))</f>
        <v>0</v>
      </c>
      <c r="F41" s="2136">
        <f>IF('Instructions &amp; Audit Report B'!$C$19="mm/dd/yyyy",0,IF(MONTH('Instructions &amp; Audit Report B'!$C$19)=12,C41/4,IF(MONTH('Instructions &amp; Audit Report B'!$C$19)=6,0,IF(MONTH('Instructions &amp; Audit Report B'!$C$19)=3,C41*0.25,IF(MONTH('Instructions &amp; Audit Report B'!$C$19)=9,C41*0.25,"ERROR")))))</f>
        <v>0</v>
      </c>
      <c r="G41" s="2080">
        <f>IF('Instructions &amp; Audit Report B'!$C$19="mm/dd/yyyy",0,IF(MONTH('Instructions &amp; Audit Report B'!$C$19)=12,C41/4,IF(MONTH('Instructions &amp; Audit Report B'!$C$19)=6,C41*0.25,IF(MONTH('Instructions &amp; Audit Report B'!$C$19)=6,C41*0.25,IF(MONTH('Instructions &amp; Audit Report B'!$C$19)=9,C41*0.25,"ERROR")))))</f>
        <v>0</v>
      </c>
      <c r="H41" s="2145">
        <v>0</v>
      </c>
      <c r="I41" s="2139">
        <v>0</v>
      </c>
      <c r="J41" s="2139">
        <v>0</v>
      </c>
      <c r="K41" s="2097">
        <v>0</v>
      </c>
      <c r="L41" s="2082">
        <f t="shared" si="2"/>
        <v>0</v>
      </c>
      <c r="M41" s="2083">
        <f t="shared" si="3"/>
        <v>0</v>
      </c>
      <c r="N41" s="1"/>
      <c r="O41" s="1"/>
      <c r="P41" s="1"/>
    </row>
    <row r="42" spans="1:16" s="793" customFormat="1" ht="12.95">
      <c r="A42" s="804" t="s">
        <v>692</v>
      </c>
      <c r="B42" s="2095">
        <v>0</v>
      </c>
      <c r="C42" s="2096">
        <v>0</v>
      </c>
      <c r="D42" s="2133">
        <f>IF('Instructions &amp; Audit Report B'!$C$19="mm/dd/yyyy",0,IF(MONTH('Instructions &amp; Audit Report B'!$C$19)=12,0,IF(MONTH('Instructions &amp; Audit Report B'!$C$19)=6,0,IF(MONTH('Instructions &amp; Audit Report B'!$C$19)=3,0,IF(MONTH('Instructions &amp; Audit Report B'!$C$19)=9,C42*0.25,"ERROR")))))</f>
        <v>0</v>
      </c>
      <c r="E42" s="2136">
        <f>IF('Instructions &amp; Audit Report B'!$C$19="mm/dd/yyyy",0,IF(MONTH('Instructions &amp; Audit Report B'!$C$19)=12,C42/4,IF(MONTH('Instructions &amp; Audit Report B'!$C$19)=6,0,IF(MONTH('Instructions &amp; Audit Report B'!$C$19)=3,0,IF(MONTH('Instructions &amp; Audit Report B'!$C$19)=9,C42*0.25,"ERROR")))))</f>
        <v>0</v>
      </c>
      <c r="F42" s="2136">
        <f>IF('Instructions &amp; Audit Report B'!$C$19="mm/dd/yyyy",0,IF(MONTH('Instructions &amp; Audit Report B'!$C$19)=12,C42/4,IF(MONTH('Instructions &amp; Audit Report B'!$C$19)=6,0,IF(MONTH('Instructions &amp; Audit Report B'!$C$19)=3,C42*0.25,IF(MONTH('Instructions &amp; Audit Report B'!$C$19)=9,C42*0.25,"ERROR")))))</f>
        <v>0</v>
      </c>
      <c r="G42" s="2080">
        <f>IF('Instructions &amp; Audit Report B'!$C$19="mm/dd/yyyy",0,IF(MONTH('Instructions &amp; Audit Report B'!$C$19)=12,C42/4,IF(MONTH('Instructions &amp; Audit Report B'!$C$19)=6,C42*0.25,IF(MONTH('Instructions &amp; Audit Report B'!$C$19)=6,C42*0.25,IF(MONTH('Instructions &amp; Audit Report B'!$C$19)=9,C42*0.25,"ERROR")))))</f>
        <v>0</v>
      </c>
      <c r="H42" s="2145">
        <v>0</v>
      </c>
      <c r="I42" s="2139">
        <v>0</v>
      </c>
      <c r="J42" s="2139">
        <v>0</v>
      </c>
      <c r="K42" s="2097">
        <v>0</v>
      </c>
      <c r="L42" s="2082">
        <f t="shared" si="2"/>
        <v>0</v>
      </c>
      <c r="M42" s="2083">
        <f t="shared" si="3"/>
        <v>0</v>
      </c>
      <c r="N42" s="1"/>
      <c r="O42" s="1"/>
      <c r="P42" s="1"/>
    </row>
    <row r="43" spans="1:16" s="793" customFormat="1" ht="12.95">
      <c r="A43" s="804" t="s">
        <v>1374</v>
      </c>
      <c r="B43" s="2095">
        <v>0</v>
      </c>
      <c r="C43" s="2096">
        <v>0</v>
      </c>
      <c r="D43" s="2133">
        <f>IF('Instructions &amp; Audit Report B'!$C$19="mm/dd/yyyy",0,IF(MONTH('Instructions &amp; Audit Report B'!$C$19)=12,0,IF(MONTH('Instructions &amp; Audit Report B'!$C$19)=6,0,IF(MONTH('Instructions &amp; Audit Report B'!$C$19)=3,0,IF(MONTH('Instructions &amp; Audit Report B'!$C$19)=9,C43*0.25,"ERROR")))))</f>
        <v>0</v>
      </c>
      <c r="E43" s="2136">
        <f>IF('Instructions &amp; Audit Report B'!$C$19="mm/dd/yyyy",0,IF(MONTH('Instructions &amp; Audit Report B'!$C$19)=12,C43/4,IF(MONTH('Instructions &amp; Audit Report B'!$C$19)=6,0,IF(MONTH('Instructions &amp; Audit Report B'!$C$19)=3,0,IF(MONTH('Instructions &amp; Audit Report B'!$C$19)=9,C43*0.25,"ERROR")))))</f>
        <v>0</v>
      </c>
      <c r="F43" s="2136">
        <f>IF('Instructions &amp; Audit Report B'!$C$19="mm/dd/yyyy",0,IF(MONTH('Instructions &amp; Audit Report B'!$C$19)=12,C43/4,IF(MONTH('Instructions &amp; Audit Report B'!$C$19)=6,0,IF(MONTH('Instructions &amp; Audit Report B'!$C$19)=3,C43*0.25,IF(MONTH('Instructions &amp; Audit Report B'!$C$19)=9,C43*0.25,"ERROR")))))</f>
        <v>0</v>
      </c>
      <c r="G43" s="2080">
        <f>IF('Instructions &amp; Audit Report B'!$C$19="mm/dd/yyyy",0,IF(MONTH('Instructions &amp; Audit Report B'!$C$19)=12,C43/4,IF(MONTH('Instructions &amp; Audit Report B'!$C$19)=6,C43*0.25,IF(MONTH('Instructions &amp; Audit Report B'!$C$19)=6,C43*0.25,IF(MONTH('Instructions &amp; Audit Report B'!$C$19)=9,C43*0.25,"ERROR")))))</f>
        <v>0</v>
      </c>
      <c r="H43" s="2145">
        <v>0</v>
      </c>
      <c r="I43" s="2139">
        <v>0</v>
      </c>
      <c r="J43" s="2139">
        <v>0</v>
      </c>
      <c r="K43" s="2097">
        <v>0</v>
      </c>
      <c r="L43" s="2082">
        <f t="shared" si="2"/>
        <v>0</v>
      </c>
      <c r="M43" s="2083">
        <f t="shared" si="3"/>
        <v>0</v>
      </c>
      <c r="N43" s="1"/>
      <c r="O43" s="1"/>
      <c r="P43" s="1"/>
    </row>
    <row r="44" spans="1:16" s="793" customFormat="1" ht="12.95">
      <c r="A44" s="804" t="s">
        <v>694</v>
      </c>
      <c r="B44" s="2095">
        <v>0</v>
      </c>
      <c r="C44" s="2096">
        <v>0</v>
      </c>
      <c r="D44" s="2133">
        <f>IF('Instructions &amp; Audit Report B'!$C$19="mm/dd/yyyy",0,IF(MONTH('Instructions &amp; Audit Report B'!$C$19)=12,0,IF(MONTH('Instructions &amp; Audit Report B'!$C$19)=6,0,IF(MONTH('Instructions &amp; Audit Report B'!$C$19)=3,0,IF(MONTH('Instructions &amp; Audit Report B'!$C$19)=9,C44*0.25,"ERROR")))))</f>
        <v>0</v>
      </c>
      <c r="E44" s="2136">
        <f>IF('Instructions &amp; Audit Report B'!$C$19="mm/dd/yyyy",0,IF(MONTH('Instructions &amp; Audit Report B'!$C$19)=12,C44/4,IF(MONTH('Instructions &amp; Audit Report B'!$C$19)=6,0,IF(MONTH('Instructions &amp; Audit Report B'!$C$19)=3,0,IF(MONTH('Instructions &amp; Audit Report B'!$C$19)=9,C44*0.25,"ERROR")))))</f>
        <v>0</v>
      </c>
      <c r="F44" s="2136">
        <f>IF('Instructions &amp; Audit Report B'!$C$19="mm/dd/yyyy",0,IF(MONTH('Instructions &amp; Audit Report B'!$C$19)=12,C44/4,IF(MONTH('Instructions &amp; Audit Report B'!$C$19)=6,0,IF(MONTH('Instructions &amp; Audit Report B'!$C$19)=3,C44*0.25,IF(MONTH('Instructions &amp; Audit Report B'!$C$19)=9,C44*0.25,"ERROR")))))</f>
        <v>0</v>
      </c>
      <c r="G44" s="2080">
        <f>IF('Instructions &amp; Audit Report B'!$C$19="mm/dd/yyyy",0,IF(MONTH('Instructions &amp; Audit Report B'!$C$19)=12,C44/4,IF(MONTH('Instructions &amp; Audit Report B'!$C$19)=6,C44*0.25,IF(MONTH('Instructions &amp; Audit Report B'!$C$19)=6,C44*0.25,IF(MONTH('Instructions &amp; Audit Report B'!$C$19)=9,C44*0.25,"ERROR")))))</f>
        <v>0</v>
      </c>
      <c r="H44" s="2145">
        <v>0</v>
      </c>
      <c r="I44" s="2139">
        <v>0</v>
      </c>
      <c r="J44" s="2139">
        <v>0</v>
      </c>
      <c r="K44" s="2097">
        <v>0</v>
      </c>
      <c r="L44" s="2082">
        <f t="shared" si="2"/>
        <v>0</v>
      </c>
      <c r="M44" s="2083">
        <f t="shared" si="3"/>
        <v>0</v>
      </c>
      <c r="N44" s="1"/>
      <c r="O44" s="1"/>
      <c r="P44" s="1"/>
    </row>
    <row r="45" spans="1:16" s="793" customFormat="1" ht="12.95">
      <c r="A45" s="804" t="s">
        <v>695</v>
      </c>
      <c r="B45" s="2095">
        <v>0</v>
      </c>
      <c r="C45" s="2098">
        <v>0</v>
      </c>
      <c r="D45" s="2133">
        <f>IF('Instructions &amp; Audit Report B'!$C$19="mm/dd/yyyy",0,IF(MONTH('Instructions &amp; Audit Report B'!$C$19)=12,0,IF(MONTH('Instructions &amp; Audit Report B'!$C$19)=6,0,IF(MONTH('Instructions &amp; Audit Report B'!$C$19)=3,0,IF(MONTH('Instructions &amp; Audit Report B'!$C$19)=9,C45*0.25,"ERROR")))))</f>
        <v>0</v>
      </c>
      <c r="E45" s="2136">
        <f>IF('Instructions &amp; Audit Report B'!$C$19="mm/dd/yyyy",0,IF(MONTH('Instructions &amp; Audit Report B'!$C$19)=12,C45/4,IF(MONTH('Instructions &amp; Audit Report B'!$C$19)=6,0,IF(MONTH('Instructions &amp; Audit Report B'!$C$19)=3,0,IF(MONTH('Instructions &amp; Audit Report B'!$C$19)=9,C45*0.25,"ERROR")))))</f>
        <v>0</v>
      </c>
      <c r="F45" s="2136">
        <f>IF('Instructions &amp; Audit Report B'!$C$19="mm/dd/yyyy",0,IF(MONTH('Instructions &amp; Audit Report B'!$C$19)=12,C45/4,IF(MONTH('Instructions &amp; Audit Report B'!$C$19)=6,0,IF(MONTH('Instructions &amp; Audit Report B'!$C$19)=3,C45*0.25,IF(MONTH('Instructions &amp; Audit Report B'!$C$19)=9,C45*0.25,"ERROR")))))</f>
        <v>0</v>
      </c>
      <c r="G45" s="2080">
        <f>IF('Instructions &amp; Audit Report B'!$C$19="mm/dd/yyyy",0,IF(MONTH('Instructions &amp; Audit Report B'!$C$19)=12,C45/4,IF(MONTH('Instructions &amp; Audit Report B'!$C$19)=6,C45*0.25,IF(MONTH('Instructions &amp; Audit Report B'!$C$19)=6,C45*0.25,IF(MONTH('Instructions &amp; Audit Report B'!$C$19)=9,C45*0.25,"ERROR")))))</f>
        <v>0</v>
      </c>
      <c r="H45" s="2145">
        <v>0</v>
      </c>
      <c r="I45" s="2139">
        <v>0</v>
      </c>
      <c r="J45" s="2139">
        <v>0</v>
      </c>
      <c r="K45" s="2097">
        <v>0</v>
      </c>
      <c r="L45" s="2082">
        <f t="shared" si="2"/>
        <v>0</v>
      </c>
      <c r="M45" s="2083">
        <f t="shared" si="3"/>
        <v>0</v>
      </c>
      <c r="N45" s="1"/>
      <c r="O45" s="1"/>
      <c r="P45" s="1"/>
    </row>
    <row r="46" spans="1:16" s="793" customFormat="1" ht="13.5" thickBot="1">
      <c r="A46" s="2924" t="s">
        <v>1375</v>
      </c>
      <c r="B46" s="2099">
        <f>SUM(B39:B43)-B44-B45</f>
        <v>0</v>
      </c>
      <c r="C46" s="2100"/>
      <c r="D46" s="2141"/>
      <c r="E46" s="2142"/>
      <c r="F46" s="2142"/>
      <c r="G46" s="2101"/>
      <c r="H46" s="2141"/>
      <c r="I46" s="2142"/>
      <c r="J46" s="2142"/>
      <c r="K46" s="2101"/>
      <c r="L46" s="2102"/>
      <c r="M46" s="2103">
        <f>SUM(M39:M43)-M44-M45</f>
        <v>0</v>
      </c>
      <c r="N46" s="1"/>
      <c r="O46" s="1"/>
      <c r="P46" s="1"/>
    </row>
    <row r="47" spans="1:16" s="793" customFormat="1" ht="13.5" thickBot="1">
      <c r="A47" s="866" t="s">
        <v>697</v>
      </c>
      <c r="B47" s="2108">
        <f>IF(B46=0,0,ROUND(B38/B46,4))</f>
        <v>0</v>
      </c>
      <c r="C47" s="2104"/>
      <c r="D47" s="2105"/>
      <c r="E47" s="2106"/>
      <c r="F47" s="2106"/>
      <c r="G47" s="2107"/>
      <c r="H47" s="2105"/>
      <c r="I47" s="2106"/>
      <c r="J47" s="2106"/>
      <c r="K47" s="2107"/>
      <c r="L47" s="2104"/>
      <c r="M47" s="2109">
        <f>IF(AND(M38=0,M46=0),0,M38/M46)</f>
        <v>0</v>
      </c>
      <c r="N47" s="1" t="str">
        <f>IF(M47=0,"",IF(M47&gt;10%,"Warning! Ratio is noncompliant with financial viability standard.  Corrective action required", " "))</f>
        <v/>
      </c>
      <c r="O47" s="1"/>
      <c r="P47" s="1"/>
    </row>
    <row r="48" spans="1:16" ht="15.6">
      <c r="A48" s="3"/>
      <c r="B48" s="3"/>
      <c r="C48" s="3"/>
      <c r="D48" s="3"/>
      <c r="E48" s="3"/>
      <c r="F48" s="3"/>
      <c r="G48" s="3"/>
      <c r="H48" s="3"/>
      <c r="I48" s="3"/>
      <c r="J48" s="3"/>
      <c r="K48" s="3"/>
      <c r="L48" s="3"/>
      <c r="M48" s="3"/>
      <c r="N48" s="3"/>
      <c r="O48" s="3"/>
      <c r="P48" s="3"/>
    </row>
    <row r="49" spans="1:16" ht="15.6">
      <c r="A49" s="3"/>
      <c r="B49" s="3"/>
      <c r="C49" s="3"/>
      <c r="D49" s="3"/>
      <c r="E49" s="3"/>
      <c r="F49" s="3"/>
      <c r="G49" s="3"/>
      <c r="H49" s="3"/>
      <c r="I49" s="3"/>
      <c r="J49" s="3"/>
      <c r="K49" s="3"/>
      <c r="L49" s="3"/>
      <c r="M49" s="3"/>
      <c r="N49" s="3"/>
      <c r="O49" s="3"/>
      <c r="P49" s="3"/>
    </row>
    <row r="50" spans="1:16" ht="15.6">
      <c r="A50" s="53"/>
      <c r="B50" s="3"/>
      <c r="C50" s="3"/>
      <c r="D50" s="3"/>
      <c r="E50" s="3"/>
      <c r="F50" s="3"/>
      <c r="G50" s="3"/>
      <c r="H50"/>
      <c r="I50"/>
      <c r="J50" s="3"/>
      <c r="K50"/>
      <c r="L50" s="3"/>
      <c r="M50" s="2925"/>
      <c r="N50" s="3"/>
      <c r="O50" s="3"/>
      <c r="P50" s="3"/>
    </row>
    <row r="51" spans="1:16" ht="14.45">
      <c r="A51" s="53"/>
      <c r="B51" s="53"/>
      <c r="C51" s="53"/>
      <c r="D51" s="53"/>
      <c r="E51" s="53"/>
      <c r="F51" s="53"/>
      <c r="G51" s="53"/>
      <c r="H51"/>
      <c r="I51"/>
      <c r="J51" s="53"/>
      <c r="K51" s="53"/>
      <c r="L51" s="53"/>
      <c r="M51" s="53"/>
      <c r="N51" s="53"/>
      <c r="O51" s="53"/>
      <c r="P51" s="53"/>
    </row>
    <row r="52" spans="1:16" ht="14.45">
      <c r="A52" s="2926"/>
      <c r="B52" s="53"/>
      <c r="C52" s="53"/>
      <c r="D52" s="53"/>
      <c r="E52" s="53"/>
      <c r="F52" s="53"/>
      <c r="G52" s="53"/>
      <c r="H52"/>
      <c r="I52"/>
      <c r="J52" s="53"/>
      <c r="K52" s="53"/>
      <c r="L52" s="53"/>
      <c r="M52" s="53"/>
      <c r="N52" s="53"/>
      <c r="O52" s="53"/>
      <c r="P52" s="53"/>
    </row>
    <row r="53" spans="1:16">
      <c r="A53" s="2926"/>
      <c r="B53" s="53"/>
      <c r="C53" s="53"/>
      <c r="D53" s="53"/>
      <c r="E53" s="53"/>
      <c r="F53" s="53"/>
      <c r="G53" s="53"/>
      <c r="H53" s="53"/>
      <c r="I53" s="53"/>
      <c r="J53" s="53"/>
      <c r="K53" s="53"/>
      <c r="L53" s="53"/>
      <c r="M53" s="53"/>
      <c r="N53" s="53"/>
      <c r="O53" s="53"/>
      <c r="P53" s="53"/>
    </row>
    <row r="54" spans="1:16">
      <c r="A54" s="2926"/>
      <c r="B54" s="53"/>
      <c r="C54" s="53"/>
      <c r="D54" s="53"/>
      <c r="E54" s="53"/>
      <c r="F54" s="53"/>
      <c r="G54" s="53"/>
      <c r="H54" s="53"/>
      <c r="I54" s="53"/>
      <c r="J54" s="53"/>
      <c r="K54" s="53"/>
      <c r="L54" s="53"/>
      <c r="M54" s="53"/>
      <c r="N54" s="53"/>
      <c r="O54" s="53"/>
      <c r="P54" s="53"/>
    </row>
    <row r="55" spans="1:16" ht="15.6">
      <c r="A55" s="2927"/>
      <c r="B55" s="53"/>
      <c r="C55" s="53"/>
      <c r="D55" s="53"/>
      <c r="E55" s="53"/>
      <c r="F55" s="53"/>
      <c r="G55" s="53"/>
      <c r="H55" s="53"/>
      <c r="I55" s="53"/>
      <c r="J55" s="53"/>
      <c r="K55" s="53"/>
      <c r="L55" s="53"/>
      <c r="M55" s="53"/>
      <c r="N55" s="53"/>
      <c r="O55" s="53"/>
      <c r="P55" s="53"/>
    </row>
  </sheetData>
  <mergeCells count="5">
    <mergeCell ref="A4:M4"/>
    <mergeCell ref="D6:G6"/>
    <mergeCell ref="H6:K6"/>
    <mergeCell ref="C7:C8"/>
    <mergeCell ref="M7:M8"/>
  </mergeCells>
  <conditionalFormatting sqref="M47">
    <cfRule type="expression" dxfId="4" priority="1">
      <formula>SEARCH("Warning",#REF!)</formula>
    </cfRule>
  </conditionalFormatting>
  <conditionalFormatting sqref="N14">
    <cfRule type="expression" dxfId="3" priority="5">
      <formula>SEARCH("Warning",$N$14)</formula>
    </cfRule>
  </conditionalFormatting>
  <conditionalFormatting sqref="N47">
    <cfRule type="expression" dxfId="2" priority="7">
      <formula>SEARCH("Warning",$N$47)</formula>
    </cfRule>
  </conditionalFormatting>
  <pageMargins left="0.7" right="0.7" top="0.75" bottom="0.75" header="0.3" footer="0.3"/>
  <pageSetup orientation="portrait" horizontalDpi="90" verticalDpi="90" r:id="rId1"/>
  <ignoredErrors>
    <ignoredError sqref="M12 M38"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B098-77AE-4657-B327-97CD18F2321A}">
  <dimension ref="A1:S171"/>
  <sheetViews>
    <sheetView showGridLines="0" topLeftCell="B1" workbookViewId="0">
      <selection activeCell="J9" sqref="J9"/>
    </sheetView>
  </sheetViews>
  <sheetFormatPr defaultColWidth="9.140625" defaultRowHeight="12.95"/>
  <cols>
    <col min="1" max="1" width="16.42578125" style="1977" customWidth="1"/>
    <col min="2" max="2" width="63.5703125" style="109" bestFit="1" customWidth="1"/>
    <col min="3" max="7" width="13.140625" style="109" customWidth="1"/>
    <col min="8" max="8" width="13.42578125" style="109" customWidth="1"/>
    <col min="9" max="9" width="12.28515625" style="109" bestFit="1" customWidth="1"/>
    <col min="10" max="10" width="13.42578125" style="109" customWidth="1"/>
    <col min="11" max="11" width="12.28515625" style="109" bestFit="1" customWidth="1"/>
    <col min="12" max="18" width="12.28515625" style="109" customWidth="1"/>
    <col min="19" max="19" width="14.42578125" style="2045" customWidth="1"/>
    <col min="20" max="16384" width="9.140625" style="109"/>
  </cols>
  <sheetData>
    <row r="1" spans="1:19" ht="14.45" thickBot="1">
      <c r="A1" s="673" t="s">
        <v>1320</v>
      </c>
      <c r="B1" s="678"/>
      <c r="D1" s="625" t="s">
        <v>1376</v>
      </c>
      <c r="E1" s="125"/>
      <c r="F1" s="125"/>
      <c r="G1" s="125"/>
    </row>
    <row r="2" spans="1:19" ht="13.5" thickBot="1">
      <c r="A2" s="51" t="s">
        <v>36</v>
      </c>
      <c r="B2" s="2" t="str">
        <f>'FS-Balance Sheet C-1'!B4</f>
        <v>Arizona Complete Health</v>
      </c>
      <c r="D2" s="125"/>
      <c r="E2" s="125"/>
      <c r="F2" s="125"/>
      <c r="G2" s="125"/>
    </row>
    <row r="3" spans="1:19" ht="13.5" thickBot="1">
      <c r="A3" s="51" t="s">
        <v>466</v>
      </c>
      <c r="B3" s="242" t="str">
        <f>'FS-Balance Sheet C-1'!B5</f>
        <v>mm/dd/yyyy</v>
      </c>
      <c r="D3" s="125"/>
      <c r="E3" s="125"/>
      <c r="F3" s="125"/>
      <c r="G3" s="125"/>
      <c r="L3" s="3082" t="s">
        <v>1341</v>
      </c>
      <c r="M3" s="3083"/>
      <c r="N3" s="3083"/>
      <c r="O3" s="3083"/>
      <c r="P3" s="3083"/>
      <c r="Q3" s="3083"/>
      <c r="R3" s="3083"/>
      <c r="S3" s="3084"/>
    </row>
    <row r="4" spans="1:19" ht="13.5" thickBot="1">
      <c r="A4" s="423"/>
      <c r="B4" s="339"/>
      <c r="C4" s="1951" t="s">
        <v>1342</v>
      </c>
      <c r="D4" s="1952"/>
      <c r="E4" s="1952" t="s">
        <v>1377</v>
      </c>
      <c r="F4" s="1952"/>
      <c r="G4" s="1952"/>
      <c r="H4" s="1953" t="s">
        <v>1343</v>
      </c>
      <c r="I4" s="1954" t="s">
        <v>1344</v>
      </c>
      <c r="J4" s="1951" t="s">
        <v>1343</v>
      </c>
      <c r="K4" s="1954" t="s">
        <v>1345</v>
      </c>
      <c r="L4" s="1893"/>
      <c r="M4" s="1895"/>
      <c r="N4" s="1894"/>
      <c r="O4" s="1894"/>
      <c r="P4" s="1894"/>
      <c r="Q4" s="1894"/>
      <c r="R4" s="875"/>
      <c r="S4" s="2046"/>
    </row>
    <row r="5" spans="1:19" ht="13.5" thickBot="1">
      <c r="A5" s="1982"/>
      <c r="B5" s="1285"/>
      <c r="C5" s="1955" t="s">
        <v>567</v>
      </c>
      <c r="D5" s="1956" t="s">
        <v>1378</v>
      </c>
      <c r="E5" s="1957" t="s">
        <v>65</v>
      </c>
      <c r="F5" s="1957" t="s">
        <v>66</v>
      </c>
      <c r="G5" s="1958" t="s">
        <v>67</v>
      </c>
      <c r="H5" s="1959" t="s">
        <v>875</v>
      </c>
      <c r="I5" s="1960" t="s">
        <v>1343</v>
      </c>
      <c r="J5" s="1955" t="s">
        <v>875</v>
      </c>
      <c r="K5" s="1960" t="s">
        <v>1343</v>
      </c>
      <c r="L5" s="1039" t="s">
        <v>1346</v>
      </c>
      <c r="M5" s="1042" t="s">
        <v>1347</v>
      </c>
      <c r="N5" s="1042" t="s">
        <v>1348</v>
      </c>
      <c r="O5" s="1041" t="s">
        <v>1349</v>
      </c>
      <c r="P5" s="1042" t="s">
        <v>1350</v>
      </c>
      <c r="Q5" s="1041" t="s">
        <v>1351</v>
      </c>
      <c r="R5" s="1898" t="s">
        <v>1352</v>
      </c>
      <c r="S5" s="1899" t="s">
        <v>516</v>
      </c>
    </row>
    <row r="6" spans="1:19">
      <c r="A6" s="1978" t="s">
        <v>185</v>
      </c>
      <c r="B6" s="1979" t="s">
        <v>186</v>
      </c>
      <c r="C6" s="973">
        <v>0</v>
      </c>
      <c r="D6" s="1962">
        <v>0</v>
      </c>
      <c r="E6" s="1963">
        <v>0</v>
      </c>
      <c r="F6" s="1963">
        <v>0</v>
      </c>
      <c r="G6" s="1964">
        <v>0</v>
      </c>
      <c r="H6" s="1983">
        <f>SUM(D6:G6)</f>
        <v>0</v>
      </c>
      <c r="I6" s="1984">
        <f>C6+H6</f>
        <v>0</v>
      </c>
      <c r="J6" s="1964">
        <v>0</v>
      </c>
      <c r="K6" s="1984">
        <f t="shared" ref="K6" si="0">I6+J6</f>
        <v>0</v>
      </c>
      <c r="L6" s="1197"/>
      <c r="M6" s="583"/>
      <c r="N6" s="583"/>
      <c r="O6" s="583"/>
      <c r="P6" s="583"/>
      <c r="Q6" s="583"/>
      <c r="S6" s="1561"/>
    </row>
    <row r="7" spans="1:19">
      <c r="A7" s="38"/>
      <c r="B7" s="604" t="s">
        <v>187</v>
      </c>
      <c r="C7" s="621"/>
      <c r="D7" s="623"/>
      <c r="E7" s="138"/>
      <c r="F7" s="138"/>
      <c r="G7" s="624"/>
      <c r="H7" s="1985"/>
      <c r="I7" s="1986"/>
      <c r="J7" s="621"/>
      <c r="K7" s="1986"/>
      <c r="L7" s="1197"/>
      <c r="M7" s="583"/>
      <c r="N7" s="583"/>
      <c r="O7" s="583"/>
      <c r="P7" s="583"/>
      <c r="Q7" s="583"/>
      <c r="S7" s="1561"/>
    </row>
    <row r="8" spans="1:19">
      <c r="A8" s="38" t="s">
        <v>188</v>
      </c>
      <c r="B8" s="236" t="s">
        <v>189</v>
      </c>
      <c r="C8" s="973">
        <v>0</v>
      </c>
      <c r="D8" s="1962">
        <v>0</v>
      </c>
      <c r="E8" s="1963">
        <v>0</v>
      </c>
      <c r="F8" s="1963">
        <v>0</v>
      </c>
      <c r="G8" s="1964">
        <v>0</v>
      </c>
      <c r="H8" s="1983">
        <f>SUM(D8:G8)</f>
        <v>0</v>
      </c>
      <c r="I8" s="1984">
        <f>C8+H8</f>
        <v>0</v>
      </c>
      <c r="J8" s="1964">
        <v>0</v>
      </c>
      <c r="K8" s="1984">
        <f t="shared" ref="K8:K19" si="1">I8+J8</f>
        <v>0</v>
      </c>
      <c r="L8" s="1197"/>
      <c r="M8" s="583"/>
      <c r="N8" s="583"/>
      <c r="O8" s="583"/>
      <c r="P8" s="583"/>
      <c r="Q8" s="583"/>
      <c r="S8" s="1561">
        <f>SUM(L8:R8)</f>
        <v>0</v>
      </c>
    </row>
    <row r="9" spans="1:19">
      <c r="A9" s="38" t="s">
        <v>190</v>
      </c>
      <c r="B9" s="236" t="s">
        <v>191</v>
      </c>
      <c r="C9" s="973">
        <v>0</v>
      </c>
      <c r="D9" s="1962">
        <v>0</v>
      </c>
      <c r="E9" s="1963">
        <v>0</v>
      </c>
      <c r="F9" s="1963">
        <v>0</v>
      </c>
      <c r="G9" s="1964">
        <v>0</v>
      </c>
      <c r="H9" s="1983">
        <f t="shared" ref="H9:H19" si="2">SUM(D9:G9)</f>
        <v>0</v>
      </c>
      <c r="I9" s="1984">
        <f t="shared" ref="I9:I19" si="3">C9+H9</f>
        <v>0</v>
      </c>
      <c r="J9" s="1964">
        <v>0</v>
      </c>
      <c r="K9" s="1984">
        <f t="shared" si="1"/>
        <v>0</v>
      </c>
      <c r="L9" s="1197"/>
      <c r="M9" s="583"/>
      <c r="N9" s="583"/>
      <c r="O9" s="583"/>
      <c r="P9" s="583"/>
      <c r="Q9" s="583"/>
      <c r="S9" s="1561">
        <f>SUM(L9:R9)</f>
        <v>0</v>
      </c>
    </row>
    <row r="10" spans="1:19">
      <c r="A10" s="38" t="s">
        <v>192</v>
      </c>
      <c r="B10" s="236" t="s">
        <v>193</v>
      </c>
      <c r="C10" s="973">
        <v>0</v>
      </c>
      <c r="D10" s="1962">
        <v>0</v>
      </c>
      <c r="E10" s="1963">
        <v>0</v>
      </c>
      <c r="F10" s="1963">
        <v>0</v>
      </c>
      <c r="G10" s="1964">
        <v>0</v>
      </c>
      <c r="H10" s="1983">
        <f>SUM(D10:G10)</f>
        <v>0</v>
      </c>
      <c r="I10" s="1984">
        <f t="shared" si="3"/>
        <v>0</v>
      </c>
      <c r="J10" s="1964">
        <v>0</v>
      </c>
      <c r="K10" s="1984">
        <f>I10+J10</f>
        <v>0</v>
      </c>
      <c r="L10" s="1197"/>
      <c r="M10" s="583"/>
      <c r="N10" s="583"/>
      <c r="O10" s="583"/>
      <c r="P10" s="583"/>
      <c r="Q10" s="583"/>
      <c r="S10" s="1561">
        <f t="shared" ref="S10:S19" si="4">SUM(L10:R10)</f>
        <v>0</v>
      </c>
    </row>
    <row r="11" spans="1:19">
      <c r="A11" s="38" t="s">
        <v>194</v>
      </c>
      <c r="B11" s="236" t="s">
        <v>195</v>
      </c>
      <c r="C11" s="973">
        <v>0</v>
      </c>
      <c r="D11" s="1962">
        <v>0</v>
      </c>
      <c r="E11" s="1963">
        <v>0</v>
      </c>
      <c r="F11" s="1963">
        <v>0</v>
      </c>
      <c r="G11" s="1964">
        <v>0</v>
      </c>
      <c r="H11" s="1983">
        <f t="shared" si="2"/>
        <v>0</v>
      </c>
      <c r="I11" s="1984">
        <f t="shared" si="3"/>
        <v>0</v>
      </c>
      <c r="J11" s="1964">
        <v>0</v>
      </c>
      <c r="K11" s="1984">
        <f>I11+J11</f>
        <v>0</v>
      </c>
      <c r="L11" s="1197"/>
      <c r="M11" s="583"/>
      <c r="N11" s="583"/>
      <c r="O11" s="583"/>
      <c r="P11" s="583"/>
      <c r="Q11" s="583"/>
      <c r="S11" s="1561">
        <f t="shared" si="4"/>
        <v>0</v>
      </c>
    </row>
    <row r="12" spans="1:19">
      <c r="A12" s="43" t="s">
        <v>196</v>
      </c>
      <c r="B12" s="236" t="s">
        <v>197</v>
      </c>
      <c r="C12" s="973">
        <v>0</v>
      </c>
      <c r="D12" s="1962">
        <v>0</v>
      </c>
      <c r="E12" s="1963">
        <v>0</v>
      </c>
      <c r="F12" s="1963">
        <v>0</v>
      </c>
      <c r="G12" s="1964">
        <v>0</v>
      </c>
      <c r="H12" s="1983">
        <f t="shared" si="2"/>
        <v>0</v>
      </c>
      <c r="I12" s="1984">
        <f t="shared" si="3"/>
        <v>0</v>
      </c>
      <c r="J12" s="1964">
        <v>0</v>
      </c>
      <c r="K12" s="1984">
        <f t="shared" si="1"/>
        <v>0</v>
      </c>
      <c r="L12" s="1197"/>
      <c r="M12" s="583"/>
      <c r="N12" s="583"/>
      <c r="O12" s="583"/>
      <c r="P12" s="583"/>
      <c r="Q12" s="583"/>
      <c r="S12" s="1561">
        <f t="shared" si="4"/>
        <v>0</v>
      </c>
    </row>
    <row r="13" spans="1:19">
      <c r="A13" s="43" t="s">
        <v>198</v>
      </c>
      <c r="B13" s="236" t="s">
        <v>199</v>
      </c>
      <c r="C13" s="973">
        <v>0</v>
      </c>
      <c r="D13" s="1962">
        <v>0</v>
      </c>
      <c r="E13" s="1963">
        <v>0</v>
      </c>
      <c r="F13" s="1963">
        <v>0</v>
      </c>
      <c r="G13" s="1964">
        <v>0</v>
      </c>
      <c r="H13" s="1983">
        <f t="shared" ref="H13:H14" si="5">SUM(D13:G13)</f>
        <v>0</v>
      </c>
      <c r="I13" s="1984">
        <f t="shared" ref="I13:I14" si="6">C13+H13</f>
        <v>0</v>
      </c>
      <c r="J13" s="1964">
        <v>0</v>
      </c>
      <c r="K13" s="1984">
        <f t="shared" ref="K13:K14" si="7">I13+J13</f>
        <v>0</v>
      </c>
      <c r="L13" s="1197"/>
      <c r="M13" s="583"/>
      <c r="N13" s="583"/>
      <c r="O13" s="583"/>
      <c r="P13" s="583"/>
      <c r="Q13" s="583"/>
      <c r="S13" s="1561">
        <f t="shared" si="4"/>
        <v>0</v>
      </c>
    </row>
    <row r="14" spans="1:19">
      <c r="A14" s="43" t="s">
        <v>200</v>
      </c>
      <c r="B14" s="236" t="s">
        <v>201</v>
      </c>
      <c r="C14" s="973">
        <v>0</v>
      </c>
      <c r="D14" s="1962">
        <v>0</v>
      </c>
      <c r="E14" s="1963">
        <v>0</v>
      </c>
      <c r="F14" s="1963">
        <v>0</v>
      </c>
      <c r="G14" s="1964">
        <v>0</v>
      </c>
      <c r="H14" s="1983">
        <f t="shared" si="5"/>
        <v>0</v>
      </c>
      <c r="I14" s="1984">
        <f t="shared" si="6"/>
        <v>0</v>
      </c>
      <c r="J14" s="1964">
        <v>0</v>
      </c>
      <c r="K14" s="1984">
        <f t="shared" si="7"/>
        <v>0</v>
      </c>
      <c r="L14" s="1197"/>
      <c r="M14" s="583"/>
      <c r="N14" s="583"/>
      <c r="O14" s="583"/>
      <c r="P14" s="583"/>
      <c r="Q14" s="583"/>
      <c r="S14" s="1561">
        <f t="shared" si="4"/>
        <v>0</v>
      </c>
    </row>
    <row r="15" spans="1:19">
      <c r="A15" s="43" t="s">
        <v>408</v>
      </c>
      <c r="B15" s="236" t="s">
        <v>409</v>
      </c>
      <c r="C15" s="973">
        <v>0</v>
      </c>
      <c r="D15" s="1962">
        <v>0</v>
      </c>
      <c r="E15" s="1963">
        <v>0</v>
      </c>
      <c r="F15" s="1963">
        <v>0</v>
      </c>
      <c r="G15" s="1964">
        <v>0</v>
      </c>
      <c r="H15" s="1983">
        <f t="shared" si="2"/>
        <v>0</v>
      </c>
      <c r="I15" s="1984">
        <f t="shared" si="3"/>
        <v>0</v>
      </c>
      <c r="J15" s="1964">
        <v>0</v>
      </c>
      <c r="K15" s="1984">
        <f t="shared" si="1"/>
        <v>0</v>
      </c>
      <c r="L15" s="1197"/>
      <c r="M15" s="583"/>
      <c r="N15" s="583"/>
      <c r="O15" s="583"/>
      <c r="P15" s="583"/>
      <c r="Q15" s="583"/>
      <c r="S15" s="1561">
        <f t="shared" si="4"/>
        <v>0</v>
      </c>
    </row>
    <row r="16" spans="1:19">
      <c r="A16" s="43" t="s">
        <v>410</v>
      </c>
      <c r="B16" s="236" t="s">
        <v>411</v>
      </c>
      <c r="C16" s="973">
        <v>0</v>
      </c>
      <c r="D16" s="1962">
        <v>0</v>
      </c>
      <c r="E16" s="1963">
        <v>0</v>
      </c>
      <c r="F16" s="1963">
        <v>0</v>
      </c>
      <c r="G16" s="1964">
        <v>0</v>
      </c>
      <c r="H16" s="1983">
        <f t="shared" si="2"/>
        <v>0</v>
      </c>
      <c r="I16" s="1984">
        <f t="shared" si="3"/>
        <v>0</v>
      </c>
      <c r="J16" s="1964">
        <v>0</v>
      </c>
      <c r="K16" s="1984">
        <f t="shared" si="1"/>
        <v>0</v>
      </c>
      <c r="L16" s="1197"/>
      <c r="M16" s="583"/>
      <c r="N16" s="583"/>
      <c r="O16" s="583"/>
      <c r="P16" s="583"/>
      <c r="Q16" s="583"/>
      <c r="S16" s="1561">
        <f>SUM(L16:R16)</f>
        <v>0</v>
      </c>
    </row>
    <row r="17" spans="1:19">
      <c r="A17" s="43" t="s">
        <v>412</v>
      </c>
      <c r="B17" s="236" t="s">
        <v>413</v>
      </c>
      <c r="C17" s="973">
        <v>0</v>
      </c>
      <c r="D17" s="1962">
        <v>0</v>
      </c>
      <c r="E17" s="1963">
        <v>0</v>
      </c>
      <c r="F17" s="1963">
        <v>0</v>
      </c>
      <c r="G17" s="1964">
        <v>0</v>
      </c>
      <c r="H17" s="1983">
        <f t="shared" si="2"/>
        <v>0</v>
      </c>
      <c r="I17" s="1984">
        <f t="shared" si="3"/>
        <v>0</v>
      </c>
      <c r="J17" s="1964">
        <v>0</v>
      </c>
      <c r="K17" s="1984">
        <f>I17+J17</f>
        <v>0</v>
      </c>
      <c r="L17" s="1197"/>
      <c r="M17" s="583"/>
      <c r="N17" s="583"/>
      <c r="O17" s="583"/>
      <c r="P17" s="583"/>
      <c r="Q17" s="583"/>
      <c r="S17" s="1561">
        <f>SUM(L17:R17)</f>
        <v>0</v>
      </c>
    </row>
    <row r="18" spans="1:19">
      <c r="A18" s="38" t="s">
        <v>202</v>
      </c>
      <c r="B18" s="606" t="s">
        <v>203</v>
      </c>
      <c r="C18" s="973">
        <v>0</v>
      </c>
      <c r="D18" s="1962">
        <v>0</v>
      </c>
      <c r="E18" s="1963">
        <v>0</v>
      </c>
      <c r="F18" s="1963">
        <v>0</v>
      </c>
      <c r="G18" s="1964">
        <v>0</v>
      </c>
      <c r="H18" s="1983">
        <f t="shared" si="2"/>
        <v>0</v>
      </c>
      <c r="I18" s="1984">
        <f t="shared" si="3"/>
        <v>0</v>
      </c>
      <c r="J18" s="1964">
        <v>0</v>
      </c>
      <c r="K18" s="1984">
        <f t="shared" si="1"/>
        <v>0</v>
      </c>
      <c r="L18" s="1197"/>
      <c r="M18" s="583"/>
      <c r="N18" s="583"/>
      <c r="O18" s="583"/>
      <c r="P18" s="583"/>
      <c r="Q18" s="583"/>
      <c r="S18" s="1561">
        <f t="shared" si="4"/>
        <v>0</v>
      </c>
    </row>
    <row r="19" spans="1:19" ht="13.5" thickBot="1">
      <c r="A19" s="1980" t="s">
        <v>204</v>
      </c>
      <c r="B19" s="1981" t="s">
        <v>205</v>
      </c>
      <c r="C19" s="973">
        <v>0</v>
      </c>
      <c r="D19" s="1962">
        <v>0</v>
      </c>
      <c r="E19" s="1963">
        <v>0</v>
      </c>
      <c r="F19" s="1963">
        <v>0</v>
      </c>
      <c r="G19" s="1964">
        <v>0</v>
      </c>
      <c r="H19" s="1983">
        <f t="shared" si="2"/>
        <v>0</v>
      </c>
      <c r="I19" s="1984">
        <f t="shared" si="3"/>
        <v>0</v>
      </c>
      <c r="J19" s="1964">
        <v>0</v>
      </c>
      <c r="K19" s="1984">
        <f t="shared" si="1"/>
        <v>0</v>
      </c>
      <c r="L19" s="1197"/>
      <c r="M19" s="583"/>
      <c r="N19" s="583"/>
      <c r="O19" s="583"/>
      <c r="P19" s="583"/>
      <c r="Q19" s="583"/>
      <c r="S19" s="1561">
        <f t="shared" si="4"/>
        <v>0</v>
      </c>
    </row>
    <row r="20" spans="1:19" ht="13.5" thickBot="1">
      <c r="A20" s="615">
        <v>49999</v>
      </c>
      <c r="B20" s="609" t="s">
        <v>206</v>
      </c>
      <c r="C20" s="2000">
        <f t="shared" ref="C20:S20" si="8">SUM(C8:C19)</f>
        <v>0</v>
      </c>
      <c r="D20" s="2001">
        <f t="shared" si="8"/>
        <v>0</v>
      </c>
      <c r="E20" s="2002">
        <f t="shared" si="8"/>
        <v>0</v>
      </c>
      <c r="F20" s="2002">
        <f t="shared" si="8"/>
        <v>0</v>
      </c>
      <c r="G20" s="2003">
        <f t="shared" si="8"/>
        <v>0</v>
      </c>
      <c r="H20" s="2004">
        <f t="shared" si="8"/>
        <v>0</v>
      </c>
      <c r="I20" s="2005">
        <f t="shared" si="8"/>
        <v>0</v>
      </c>
      <c r="J20" s="2000">
        <f t="shared" si="8"/>
        <v>0</v>
      </c>
      <c r="K20" s="2005">
        <f t="shared" si="8"/>
        <v>0</v>
      </c>
      <c r="L20" s="1924">
        <f t="shared" si="8"/>
        <v>0</v>
      </c>
      <c r="M20" s="2049">
        <f t="shared" si="8"/>
        <v>0</v>
      </c>
      <c r="N20" s="2049">
        <f t="shared" si="8"/>
        <v>0</v>
      </c>
      <c r="O20" s="2049">
        <f t="shared" si="8"/>
        <v>0</v>
      </c>
      <c r="P20" s="2049">
        <f t="shared" si="8"/>
        <v>0</v>
      </c>
      <c r="Q20" s="2049">
        <f t="shared" si="8"/>
        <v>0</v>
      </c>
      <c r="R20" s="2050">
        <f t="shared" si="8"/>
        <v>0</v>
      </c>
      <c r="S20" s="1927">
        <f t="shared" si="8"/>
        <v>0</v>
      </c>
    </row>
    <row r="21" spans="1:19" ht="13.5" thickBot="1">
      <c r="A21" s="38"/>
      <c r="B21" s="604" t="s">
        <v>207</v>
      </c>
      <c r="C21" s="963"/>
      <c r="D21" s="1967"/>
      <c r="E21" s="1968"/>
      <c r="F21" s="1968"/>
      <c r="G21" s="1004"/>
      <c r="H21" s="1983"/>
      <c r="I21" s="1987"/>
      <c r="J21" s="963"/>
      <c r="K21" s="1987"/>
      <c r="L21" s="1039" t="s">
        <v>1346</v>
      </c>
      <c r="M21" s="1042" t="s">
        <v>1347</v>
      </c>
      <c r="N21" s="1042" t="s">
        <v>1348</v>
      </c>
      <c r="O21" s="1042" t="s">
        <v>1349</v>
      </c>
      <c r="P21" s="1042" t="s">
        <v>1350</v>
      </c>
      <c r="Q21" s="1042" t="s">
        <v>1351</v>
      </c>
      <c r="R21" s="1898" t="s">
        <v>1352</v>
      </c>
      <c r="S21" s="1899" t="s">
        <v>516</v>
      </c>
    </row>
    <row r="22" spans="1:19">
      <c r="A22" s="38"/>
      <c r="B22" s="503" t="s">
        <v>208</v>
      </c>
      <c r="C22" s="963"/>
      <c r="D22" s="1967"/>
      <c r="E22" s="1968"/>
      <c r="F22" s="1968"/>
      <c r="G22" s="1004"/>
      <c r="H22" s="1983"/>
      <c r="I22" s="1987"/>
      <c r="J22" s="963"/>
      <c r="K22" s="1987"/>
      <c r="L22" s="1197"/>
      <c r="M22" s="583"/>
      <c r="N22" s="583"/>
      <c r="O22" s="583"/>
      <c r="P22" s="583"/>
      <c r="Q22" s="583"/>
      <c r="S22" s="1561"/>
    </row>
    <row r="23" spans="1:19" ht="13.5" thickBot="1">
      <c r="A23" s="38" t="s">
        <v>209</v>
      </c>
      <c r="B23" s="190" t="s">
        <v>210</v>
      </c>
      <c r="C23" s="973">
        <v>0</v>
      </c>
      <c r="D23" s="1962">
        <v>0</v>
      </c>
      <c r="E23" s="1963">
        <v>0</v>
      </c>
      <c r="F23" s="1963">
        <v>0</v>
      </c>
      <c r="G23" s="1964">
        <v>0</v>
      </c>
      <c r="H23" s="1983">
        <f t="shared" ref="H23" si="9">SUM(D23:G23)</f>
        <v>0</v>
      </c>
      <c r="I23" s="1987">
        <f>C23+H23</f>
        <v>0</v>
      </c>
      <c r="J23" s="1964">
        <v>0</v>
      </c>
      <c r="K23" s="1987">
        <f>I23+J23</f>
        <v>0</v>
      </c>
      <c r="L23" s="1197"/>
      <c r="M23" s="583"/>
      <c r="N23" s="583"/>
      <c r="O23" s="583"/>
      <c r="P23" s="583"/>
      <c r="Q23" s="583"/>
      <c r="S23" s="1561">
        <f>SUM(L23:R23)</f>
        <v>0</v>
      </c>
    </row>
    <row r="24" spans="1:19" ht="13.5" thickBot="1">
      <c r="A24" s="613">
        <v>50199</v>
      </c>
      <c r="B24" s="614" t="s">
        <v>211</v>
      </c>
      <c r="C24" s="1250">
        <f t="shared" ref="C24:K24" si="10">SUM(C23:C23)</f>
        <v>0</v>
      </c>
      <c r="D24" s="2001">
        <f t="shared" si="10"/>
        <v>0</v>
      </c>
      <c r="E24" s="2006">
        <f t="shared" si="10"/>
        <v>0</v>
      </c>
      <c r="F24" s="2006">
        <f t="shared" si="10"/>
        <v>0</v>
      </c>
      <c r="G24" s="1249">
        <f t="shared" si="10"/>
        <v>0</v>
      </c>
      <c r="H24" s="2004">
        <f>SUM(H23:H23)</f>
        <v>0</v>
      </c>
      <c r="I24" s="2005">
        <f t="shared" si="10"/>
        <v>0</v>
      </c>
      <c r="J24" s="2000">
        <f t="shared" si="10"/>
        <v>0</v>
      </c>
      <c r="K24" s="2005">
        <f t="shared" si="10"/>
        <v>0</v>
      </c>
      <c r="L24" s="2053"/>
      <c r="M24" s="2054"/>
      <c r="N24" s="2054"/>
      <c r="O24" s="2054"/>
      <c r="P24" s="2054"/>
      <c r="Q24" s="2054"/>
      <c r="R24" s="383"/>
      <c r="S24" s="1917"/>
    </row>
    <row r="25" spans="1:19">
      <c r="A25" s="38"/>
      <c r="B25" s="503" t="s">
        <v>212</v>
      </c>
      <c r="C25" s="963"/>
      <c r="D25" s="1967"/>
      <c r="E25" s="1968"/>
      <c r="F25" s="1968"/>
      <c r="G25" s="1004"/>
      <c r="H25" s="1983"/>
      <c r="I25" s="1987"/>
      <c r="J25" s="963"/>
      <c r="K25" s="1987"/>
      <c r="L25" s="1197"/>
      <c r="M25" s="583"/>
      <c r="N25" s="583"/>
      <c r="O25" s="583"/>
      <c r="P25" s="583"/>
      <c r="Q25" s="583"/>
      <c r="S25" s="1561"/>
    </row>
    <row r="26" spans="1:19">
      <c r="A26" s="38" t="s">
        <v>213</v>
      </c>
      <c r="B26" s="606" t="s">
        <v>214</v>
      </c>
      <c r="C26" s="973">
        <v>0</v>
      </c>
      <c r="D26" s="1962">
        <v>0</v>
      </c>
      <c r="E26" s="1963">
        <v>0</v>
      </c>
      <c r="F26" s="1963">
        <v>0</v>
      </c>
      <c r="G26" s="1964">
        <v>0</v>
      </c>
      <c r="H26" s="1983">
        <f>SUM(D26:G26)</f>
        <v>0</v>
      </c>
      <c r="I26" s="1987">
        <f>C26+H26</f>
        <v>0</v>
      </c>
      <c r="J26" s="1964">
        <v>0</v>
      </c>
      <c r="K26" s="1987">
        <f>I26+J26</f>
        <v>0</v>
      </c>
      <c r="L26" s="1197"/>
      <c r="M26" s="583"/>
      <c r="N26" s="583"/>
      <c r="O26" s="583"/>
      <c r="P26" s="583"/>
      <c r="Q26" s="583"/>
      <c r="S26" s="1561">
        <f>SUM(L26:R26)</f>
        <v>0</v>
      </c>
    </row>
    <row r="27" spans="1:19">
      <c r="A27" s="38" t="s">
        <v>215</v>
      </c>
      <c r="B27" s="606" t="s">
        <v>216</v>
      </c>
      <c r="C27" s="973">
        <v>0</v>
      </c>
      <c r="D27" s="1962">
        <v>0</v>
      </c>
      <c r="E27" s="1963">
        <v>0</v>
      </c>
      <c r="F27" s="1963">
        <v>0</v>
      </c>
      <c r="G27" s="1964">
        <v>0</v>
      </c>
      <c r="H27" s="1983">
        <f t="shared" ref="H27:H29" si="11">SUM(D27:G27)</f>
        <v>0</v>
      </c>
      <c r="I27" s="1987">
        <f>C27+H27</f>
        <v>0</v>
      </c>
      <c r="J27" s="1964">
        <v>0</v>
      </c>
      <c r="K27" s="1987">
        <f>I27+J27</f>
        <v>0</v>
      </c>
      <c r="L27" s="1197"/>
      <c r="M27" s="583"/>
      <c r="N27" s="583"/>
      <c r="O27" s="583"/>
      <c r="P27" s="583"/>
      <c r="Q27" s="583"/>
      <c r="S27" s="1561">
        <f>SUM(L27:R27)</f>
        <v>0</v>
      </c>
    </row>
    <row r="28" spans="1:19">
      <c r="A28" s="38" t="s">
        <v>217</v>
      </c>
      <c r="B28" s="606" t="s">
        <v>218</v>
      </c>
      <c r="C28" s="973">
        <v>0</v>
      </c>
      <c r="D28" s="1962">
        <v>0</v>
      </c>
      <c r="E28" s="1963">
        <v>0</v>
      </c>
      <c r="F28" s="1963">
        <v>0</v>
      </c>
      <c r="G28" s="1964">
        <v>0</v>
      </c>
      <c r="H28" s="1983">
        <f t="shared" si="11"/>
        <v>0</v>
      </c>
      <c r="I28" s="1987">
        <f>C28+H28</f>
        <v>0</v>
      </c>
      <c r="J28" s="1964">
        <v>0</v>
      </c>
      <c r="K28" s="1987">
        <f>I28+J28</f>
        <v>0</v>
      </c>
      <c r="L28" s="1197"/>
      <c r="M28" s="583"/>
      <c r="N28" s="583"/>
      <c r="O28" s="583"/>
      <c r="P28" s="583"/>
      <c r="Q28" s="583"/>
      <c r="S28" s="1561">
        <f>SUM(L28:R28)</f>
        <v>0</v>
      </c>
    </row>
    <row r="29" spans="1:19" ht="13.5" thickBot="1">
      <c r="A29" s="38" t="s">
        <v>219</v>
      </c>
      <c r="B29" s="606" t="s">
        <v>220</v>
      </c>
      <c r="C29" s="973">
        <v>0</v>
      </c>
      <c r="D29" s="1962">
        <v>0</v>
      </c>
      <c r="E29" s="1963">
        <v>0</v>
      </c>
      <c r="F29" s="1963">
        <v>0</v>
      </c>
      <c r="G29" s="1964">
        <v>0</v>
      </c>
      <c r="H29" s="1983">
        <f t="shared" si="11"/>
        <v>0</v>
      </c>
      <c r="I29" s="1987">
        <f>C29+H29</f>
        <v>0</v>
      </c>
      <c r="J29" s="1964">
        <v>0</v>
      </c>
      <c r="K29" s="1987">
        <f>I29+J29</f>
        <v>0</v>
      </c>
      <c r="L29" s="1197"/>
      <c r="M29" s="583"/>
      <c r="N29" s="583"/>
      <c r="O29" s="583"/>
      <c r="P29" s="583"/>
      <c r="Q29" s="583"/>
      <c r="S29" s="1561">
        <f>SUM(L29:R29)</f>
        <v>0</v>
      </c>
    </row>
    <row r="30" spans="1:19" ht="13.5" thickBot="1">
      <c r="A30" s="613">
        <v>50299</v>
      </c>
      <c r="B30" s="614" t="s">
        <v>1085</v>
      </c>
      <c r="C30" s="2000">
        <f t="shared" ref="C30:K30" si="12">SUM(C26:C29)</f>
        <v>0</v>
      </c>
      <c r="D30" s="2001">
        <f t="shared" si="12"/>
        <v>0</v>
      </c>
      <c r="E30" s="2006">
        <f t="shared" si="12"/>
        <v>0</v>
      </c>
      <c r="F30" s="2006">
        <f t="shared" si="12"/>
        <v>0</v>
      </c>
      <c r="G30" s="1249">
        <f t="shared" si="12"/>
        <v>0</v>
      </c>
      <c r="H30" s="2004">
        <f t="shared" si="12"/>
        <v>0</v>
      </c>
      <c r="I30" s="2005">
        <f t="shared" si="12"/>
        <v>0</v>
      </c>
      <c r="J30" s="2000">
        <f t="shared" si="12"/>
        <v>0</v>
      </c>
      <c r="K30" s="2005">
        <f t="shared" si="12"/>
        <v>0</v>
      </c>
      <c r="L30" s="2053"/>
      <c r="M30" s="2054"/>
      <c r="N30" s="2054"/>
      <c r="O30" s="2054"/>
      <c r="P30" s="2054"/>
      <c r="Q30" s="2054"/>
      <c r="R30" s="383"/>
      <c r="S30" s="1917"/>
    </row>
    <row r="31" spans="1:19">
      <c r="A31" s="38"/>
      <c r="B31" s="503" t="s">
        <v>222</v>
      </c>
      <c r="C31" s="963"/>
      <c r="D31" s="1967"/>
      <c r="E31" s="1968"/>
      <c r="F31" s="1968"/>
      <c r="G31" s="1004"/>
      <c r="H31" s="1983"/>
      <c r="I31" s="1987"/>
      <c r="J31" s="963"/>
      <c r="K31" s="1987"/>
      <c r="L31" s="1197"/>
      <c r="M31" s="583"/>
      <c r="N31" s="583"/>
      <c r="O31" s="583"/>
      <c r="P31" s="583"/>
      <c r="Q31" s="583"/>
      <c r="S31" s="1561"/>
    </row>
    <row r="32" spans="1:19">
      <c r="A32" s="38" t="s">
        <v>223</v>
      </c>
      <c r="B32" s="606" t="s">
        <v>224</v>
      </c>
      <c r="C32" s="973">
        <v>0</v>
      </c>
      <c r="D32" s="1962">
        <v>0</v>
      </c>
      <c r="E32" s="1963">
        <v>0</v>
      </c>
      <c r="F32" s="1963">
        <v>0</v>
      </c>
      <c r="G32" s="1964">
        <v>0</v>
      </c>
      <c r="H32" s="1983">
        <f t="shared" ref="H32:H41" si="13">SUM(D32:G32)</f>
        <v>0</v>
      </c>
      <c r="I32" s="1987">
        <f t="shared" ref="I32:I41" si="14">C32+H32</f>
        <v>0</v>
      </c>
      <c r="J32" s="1964">
        <v>0</v>
      </c>
      <c r="K32" s="1987">
        <f t="shared" ref="K32:K41" si="15">I32+J32</f>
        <v>0</v>
      </c>
      <c r="L32" s="1197"/>
      <c r="M32" s="583"/>
      <c r="N32" s="583"/>
      <c r="O32" s="583"/>
      <c r="P32" s="583"/>
      <c r="Q32" s="583"/>
      <c r="S32" s="1561">
        <f>SUM(L32:R32)</f>
        <v>0</v>
      </c>
    </row>
    <row r="33" spans="1:19">
      <c r="A33" s="38" t="s">
        <v>225</v>
      </c>
      <c r="B33" s="606" t="s">
        <v>226</v>
      </c>
      <c r="C33" s="973">
        <v>0</v>
      </c>
      <c r="D33" s="1962">
        <v>0</v>
      </c>
      <c r="E33" s="1963">
        <v>0</v>
      </c>
      <c r="F33" s="1963">
        <v>0</v>
      </c>
      <c r="G33" s="1964">
        <v>0</v>
      </c>
      <c r="H33" s="1983">
        <f t="shared" si="13"/>
        <v>0</v>
      </c>
      <c r="I33" s="1987">
        <f t="shared" si="14"/>
        <v>0</v>
      </c>
      <c r="J33" s="1964">
        <v>0</v>
      </c>
      <c r="K33" s="1987">
        <f t="shared" si="15"/>
        <v>0</v>
      </c>
      <c r="L33" s="1197"/>
      <c r="M33" s="583"/>
      <c r="N33" s="583"/>
      <c r="O33" s="583"/>
      <c r="P33" s="583"/>
      <c r="Q33" s="583"/>
      <c r="S33" s="1561">
        <f>SUM(L33:R33)</f>
        <v>0</v>
      </c>
    </row>
    <row r="34" spans="1:19">
      <c r="A34" s="38" t="s">
        <v>227</v>
      </c>
      <c r="B34" s="606" t="s">
        <v>423</v>
      </c>
      <c r="C34" s="973">
        <v>0</v>
      </c>
      <c r="D34" s="1962">
        <v>0</v>
      </c>
      <c r="E34" s="1963">
        <v>0</v>
      </c>
      <c r="F34" s="1963">
        <v>0</v>
      </c>
      <c r="G34" s="1964">
        <v>0</v>
      </c>
      <c r="H34" s="1983">
        <f t="shared" si="13"/>
        <v>0</v>
      </c>
      <c r="I34" s="1987">
        <f t="shared" si="14"/>
        <v>0</v>
      </c>
      <c r="J34" s="1964">
        <v>0</v>
      </c>
      <c r="K34" s="1987">
        <f t="shared" si="15"/>
        <v>0</v>
      </c>
      <c r="L34" s="1197"/>
      <c r="M34" s="583"/>
      <c r="N34" s="583"/>
      <c r="O34" s="583"/>
      <c r="P34" s="583"/>
      <c r="Q34" s="583"/>
      <c r="S34" s="1561">
        <f t="shared" ref="S34:S44" si="16">SUM(L34:R34)</f>
        <v>0</v>
      </c>
    </row>
    <row r="35" spans="1:19">
      <c r="A35" s="38" t="s">
        <v>229</v>
      </c>
      <c r="B35" s="606" t="s">
        <v>230</v>
      </c>
      <c r="C35" s="973">
        <v>0</v>
      </c>
      <c r="D35" s="1962">
        <v>0</v>
      </c>
      <c r="E35" s="1963">
        <v>0</v>
      </c>
      <c r="F35" s="1963">
        <v>0</v>
      </c>
      <c r="G35" s="1964">
        <v>0</v>
      </c>
      <c r="H35" s="1983">
        <f t="shared" si="13"/>
        <v>0</v>
      </c>
      <c r="I35" s="1987">
        <f t="shared" si="14"/>
        <v>0</v>
      </c>
      <c r="J35" s="1964">
        <v>0</v>
      </c>
      <c r="K35" s="1987">
        <f t="shared" si="15"/>
        <v>0</v>
      </c>
      <c r="L35" s="1197"/>
      <c r="M35" s="583"/>
      <c r="N35" s="583"/>
      <c r="O35" s="583"/>
      <c r="P35" s="583"/>
      <c r="Q35" s="583"/>
      <c r="S35" s="1561">
        <f t="shared" si="16"/>
        <v>0</v>
      </c>
    </row>
    <row r="36" spans="1:19">
      <c r="A36" s="38" t="s">
        <v>231</v>
      </c>
      <c r="B36" s="606" t="s">
        <v>232</v>
      </c>
      <c r="C36" s="973">
        <v>0</v>
      </c>
      <c r="D36" s="1962">
        <v>0</v>
      </c>
      <c r="E36" s="1963">
        <v>0</v>
      </c>
      <c r="F36" s="1963">
        <v>0</v>
      </c>
      <c r="G36" s="1964">
        <v>0</v>
      </c>
      <c r="H36" s="1983">
        <f t="shared" si="13"/>
        <v>0</v>
      </c>
      <c r="I36" s="1987">
        <f t="shared" si="14"/>
        <v>0</v>
      </c>
      <c r="J36" s="1964">
        <v>0</v>
      </c>
      <c r="K36" s="1987">
        <f t="shared" si="15"/>
        <v>0</v>
      </c>
      <c r="L36" s="1197"/>
      <c r="M36" s="583"/>
      <c r="N36" s="583"/>
      <c r="O36" s="583"/>
      <c r="P36" s="583"/>
      <c r="Q36" s="583"/>
      <c r="S36" s="1561">
        <f t="shared" si="16"/>
        <v>0</v>
      </c>
    </row>
    <row r="37" spans="1:19">
      <c r="A37" s="38" t="s">
        <v>233</v>
      </c>
      <c r="B37" s="606" t="s">
        <v>234</v>
      </c>
      <c r="C37" s="973">
        <v>0</v>
      </c>
      <c r="D37" s="1962">
        <v>0</v>
      </c>
      <c r="E37" s="1963">
        <v>0</v>
      </c>
      <c r="F37" s="1963">
        <v>0</v>
      </c>
      <c r="G37" s="1964">
        <v>0</v>
      </c>
      <c r="H37" s="1983">
        <f t="shared" si="13"/>
        <v>0</v>
      </c>
      <c r="I37" s="1987">
        <f t="shared" si="14"/>
        <v>0</v>
      </c>
      <c r="J37" s="1964">
        <v>0</v>
      </c>
      <c r="K37" s="1987">
        <f t="shared" si="15"/>
        <v>0</v>
      </c>
      <c r="L37" s="1197"/>
      <c r="M37" s="583"/>
      <c r="N37" s="583"/>
      <c r="O37" s="583"/>
      <c r="P37" s="583"/>
      <c r="Q37" s="583"/>
      <c r="S37" s="1561">
        <f t="shared" si="16"/>
        <v>0</v>
      </c>
    </row>
    <row r="38" spans="1:19">
      <c r="A38" s="38" t="s">
        <v>235</v>
      </c>
      <c r="B38" s="606" t="s">
        <v>236</v>
      </c>
      <c r="C38" s="973">
        <v>0</v>
      </c>
      <c r="D38" s="1962">
        <v>0</v>
      </c>
      <c r="E38" s="1963">
        <v>0</v>
      </c>
      <c r="F38" s="1963">
        <v>0</v>
      </c>
      <c r="G38" s="1964">
        <v>0</v>
      </c>
      <c r="H38" s="1983">
        <f t="shared" si="13"/>
        <v>0</v>
      </c>
      <c r="I38" s="1987">
        <f t="shared" si="14"/>
        <v>0</v>
      </c>
      <c r="J38" s="1964">
        <v>0</v>
      </c>
      <c r="K38" s="1987">
        <f t="shared" si="15"/>
        <v>0</v>
      </c>
      <c r="L38" s="1197"/>
      <c r="M38" s="583"/>
      <c r="N38" s="583"/>
      <c r="O38" s="583"/>
      <c r="P38" s="583"/>
      <c r="Q38" s="583"/>
      <c r="S38" s="1561">
        <f t="shared" si="16"/>
        <v>0</v>
      </c>
    </row>
    <row r="39" spans="1:19">
      <c r="A39" s="38" t="s">
        <v>237</v>
      </c>
      <c r="B39" s="606" t="s">
        <v>238</v>
      </c>
      <c r="C39" s="973">
        <v>0</v>
      </c>
      <c r="D39" s="1962">
        <v>0</v>
      </c>
      <c r="E39" s="1963">
        <v>0</v>
      </c>
      <c r="F39" s="1963">
        <v>0</v>
      </c>
      <c r="G39" s="1964">
        <v>0</v>
      </c>
      <c r="H39" s="1983">
        <f t="shared" si="13"/>
        <v>0</v>
      </c>
      <c r="I39" s="1987">
        <f t="shared" si="14"/>
        <v>0</v>
      </c>
      <c r="J39" s="1964">
        <v>0</v>
      </c>
      <c r="K39" s="1987">
        <f t="shared" si="15"/>
        <v>0</v>
      </c>
      <c r="L39" s="1197"/>
      <c r="M39" s="583"/>
      <c r="N39" s="583"/>
      <c r="O39" s="583"/>
      <c r="P39" s="583"/>
      <c r="Q39" s="583"/>
      <c r="S39" s="1561">
        <f t="shared" si="16"/>
        <v>0</v>
      </c>
    </row>
    <row r="40" spans="1:19">
      <c r="A40" s="38" t="s">
        <v>239</v>
      </c>
      <c r="B40" s="236" t="s">
        <v>240</v>
      </c>
      <c r="C40" s="973">
        <v>0</v>
      </c>
      <c r="D40" s="1962">
        <v>0</v>
      </c>
      <c r="E40" s="1963">
        <v>0</v>
      </c>
      <c r="F40" s="1963">
        <v>0</v>
      </c>
      <c r="G40" s="1964">
        <v>0</v>
      </c>
      <c r="H40" s="1983">
        <f t="shared" si="13"/>
        <v>0</v>
      </c>
      <c r="I40" s="1987">
        <f t="shared" si="14"/>
        <v>0</v>
      </c>
      <c r="J40" s="1964">
        <v>0</v>
      </c>
      <c r="K40" s="1987">
        <f t="shared" si="15"/>
        <v>0</v>
      </c>
      <c r="L40" s="1197"/>
      <c r="M40" s="583"/>
      <c r="N40" s="583"/>
      <c r="O40" s="583"/>
      <c r="P40" s="583"/>
      <c r="Q40" s="583"/>
      <c r="S40" s="1561">
        <f t="shared" si="16"/>
        <v>0</v>
      </c>
    </row>
    <row r="41" spans="1:19">
      <c r="A41" s="38" t="s">
        <v>241</v>
      </c>
      <c r="B41" s="610" t="s">
        <v>242</v>
      </c>
      <c r="C41" s="973">
        <v>0</v>
      </c>
      <c r="D41" s="1962">
        <v>0</v>
      </c>
      <c r="E41" s="1963">
        <v>0</v>
      </c>
      <c r="F41" s="1963">
        <v>0</v>
      </c>
      <c r="G41" s="1964">
        <v>0</v>
      </c>
      <c r="H41" s="1983">
        <f t="shared" si="13"/>
        <v>0</v>
      </c>
      <c r="I41" s="1987">
        <f t="shared" si="14"/>
        <v>0</v>
      </c>
      <c r="J41" s="1964">
        <v>0</v>
      </c>
      <c r="K41" s="1987">
        <f t="shared" si="15"/>
        <v>0</v>
      </c>
      <c r="L41" s="1197"/>
      <c r="M41" s="583"/>
      <c r="N41" s="583"/>
      <c r="O41" s="583"/>
      <c r="P41" s="583"/>
      <c r="Q41" s="583"/>
      <c r="S41" s="1561">
        <f t="shared" si="16"/>
        <v>0</v>
      </c>
    </row>
    <row r="42" spans="1:19">
      <c r="A42" s="38" t="s">
        <v>243</v>
      </c>
      <c r="B42" s="610" t="s">
        <v>244</v>
      </c>
      <c r="C42" s="973">
        <v>0</v>
      </c>
      <c r="D42" s="1962">
        <v>0</v>
      </c>
      <c r="E42" s="1963">
        <v>0</v>
      </c>
      <c r="F42" s="1963">
        <v>0</v>
      </c>
      <c r="G42" s="1964">
        <v>0</v>
      </c>
      <c r="H42" s="1983">
        <f t="shared" ref="H42:H43" si="17">SUM(D42:G42)</f>
        <v>0</v>
      </c>
      <c r="I42" s="1987">
        <f t="shared" ref="I42:I43" si="18">C42+H42</f>
        <v>0</v>
      </c>
      <c r="J42" s="1964">
        <v>0</v>
      </c>
      <c r="K42" s="1987">
        <f t="shared" ref="K42:K43" si="19">I42+J42</f>
        <v>0</v>
      </c>
      <c r="L42" s="1197"/>
      <c r="M42" s="583"/>
      <c r="N42" s="583"/>
      <c r="O42" s="583"/>
      <c r="P42" s="583"/>
      <c r="Q42" s="583"/>
      <c r="S42" s="1561">
        <f t="shared" si="16"/>
        <v>0</v>
      </c>
    </row>
    <row r="43" spans="1:19">
      <c r="A43" s="38" t="s">
        <v>245</v>
      </c>
      <c r="B43" s="610" t="s">
        <v>246</v>
      </c>
      <c r="C43" s="973">
        <v>0</v>
      </c>
      <c r="D43" s="1962">
        <v>0</v>
      </c>
      <c r="E43" s="1963">
        <v>0</v>
      </c>
      <c r="F43" s="1963">
        <v>0</v>
      </c>
      <c r="G43" s="1964">
        <v>0</v>
      </c>
      <c r="H43" s="1983">
        <f t="shared" si="17"/>
        <v>0</v>
      </c>
      <c r="I43" s="1987">
        <f t="shared" si="18"/>
        <v>0</v>
      </c>
      <c r="J43" s="1964">
        <v>0</v>
      </c>
      <c r="K43" s="1987">
        <f t="shared" si="19"/>
        <v>0</v>
      </c>
      <c r="L43" s="1197"/>
      <c r="M43" s="583"/>
      <c r="N43" s="583"/>
      <c r="O43" s="583"/>
      <c r="P43" s="583"/>
      <c r="Q43" s="583"/>
      <c r="S43" s="1561">
        <f t="shared" si="16"/>
        <v>0</v>
      </c>
    </row>
    <row r="44" spans="1:19" ht="13.5" thickBot="1">
      <c r="A44" s="38" t="s">
        <v>247</v>
      </c>
      <c r="B44" s="190" t="s">
        <v>222</v>
      </c>
      <c r="C44" s="973">
        <v>0</v>
      </c>
      <c r="D44" s="1962">
        <v>0</v>
      </c>
      <c r="E44" s="1963">
        <v>0</v>
      </c>
      <c r="F44" s="1963">
        <v>0</v>
      </c>
      <c r="G44" s="1964">
        <v>0</v>
      </c>
      <c r="H44" s="1983">
        <f t="shared" ref="H44" si="20">SUM(D44:G44)</f>
        <v>0</v>
      </c>
      <c r="I44" s="1987">
        <f t="shared" ref="I44" si="21">C44+H44</f>
        <v>0</v>
      </c>
      <c r="J44" s="1964">
        <v>0</v>
      </c>
      <c r="K44" s="1987">
        <f t="shared" ref="K44" si="22">I44+J44</f>
        <v>0</v>
      </c>
      <c r="L44" s="1197"/>
      <c r="M44" s="583"/>
      <c r="N44" s="583"/>
      <c r="O44" s="583"/>
      <c r="P44" s="583"/>
      <c r="Q44" s="583"/>
      <c r="S44" s="1561">
        <f t="shared" si="16"/>
        <v>0</v>
      </c>
    </row>
    <row r="45" spans="1:19">
      <c r="A45" s="616">
        <v>50399</v>
      </c>
      <c r="B45" s="618" t="s">
        <v>1379</v>
      </c>
      <c r="C45" s="2007">
        <f>SUM(C32:C44)</f>
        <v>0</v>
      </c>
      <c r="D45" s="2008">
        <f t="shared" ref="D45:G45" si="23">SUM(D32:D44)</f>
        <v>0</v>
      </c>
      <c r="E45" s="2009">
        <f t="shared" si="23"/>
        <v>0</v>
      </c>
      <c r="F45" s="2009">
        <f t="shared" si="23"/>
        <v>0</v>
      </c>
      <c r="G45" s="2010">
        <f t="shared" si="23"/>
        <v>0</v>
      </c>
      <c r="H45" s="2011">
        <f>SUM(H32:H44)</f>
        <v>0</v>
      </c>
      <c r="I45" s="2012">
        <f t="shared" ref="I45:K45" si="24">SUM(I32:I44)</f>
        <v>0</v>
      </c>
      <c r="J45" s="2007">
        <f t="shared" si="24"/>
        <v>0</v>
      </c>
      <c r="K45" s="2012">
        <f t="shared" si="24"/>
        <v>0</v>
      </c>
      <c r="L45" s="2058"/>
      <c r="M45" s="2059"/>
      <c r="N45" s="2059"/>
      <c r="O45" s="2059"/>
      <c r="P45" s="2059"/>
      <c r="Q45" s="2059"/>
      <c r="R45" s="417"/>
      <c r="S45" s="2060"/>
    </row>
    <row r="46" spans="1:19" ht="13.5" thickBot="1">
      <c r="A46" s="140">
        <v>59999</v>
      </c>
      <c r="B46" s="619" t="s">
        <v>1086</v>
      </c>
      <c r="C46" s="2013">
        <f>C45+C30+C24</f>
        <v>0</v>
      </c>
      <c r="D46" s="2014">
        <f t="shared" ref="D46:K46" si="25">D45+D30+D24</f>
        <v>0</v>
      </c>
      <c r="E46" s="2015">
        <f t="shared" si="25"/>
        <v>0</v>
      </c>
      <c r="F46" s="2015">
        <f>F45+F30+F24</f>
        <v>0</v>
      </c>
      <c r="G46" s="2016">
        <f t="shared" si="25"/>
        <v>0</v>
      </c>
      <c r="H46" s="2017">
        <f t="shared" si="25"/>
        <v>0</v>
      </c>
      <c r="I46" s="2018">
        <f t="shared" si="25"/>
        <v>0</v>
      </c>
      <c r="J46" s="2013">
        <f t="shared" si="25"/>
        <v>0</v>
      </c>
      <c r="K46" s="2018">
        <f t="shared" si="25"/>
        <v>0</v>
      </c>
      <c r="L46" s="2055"/>
      <c r="M46" s="2056"/>
      <c r="N46" s="2056"/>
      <c r="O46" s="2056"/>
      <c r="P46" s="2056"/>
      <c r="Q46" s="2056"/>
      <c r="R46" s="421"/>
      <c r="S46" s="2057"/>
    </row>
    <row r="47" spans="1:19">
      <c r="A47" s="43"/>
      <c r="B47" s="329" t="s">
        <v>250</v>
      </c>
      <c r="C47" s="963"/>
      <c r="D47" s="1967"/>
      <c r="E47" s="1968"/>
      <c r="F47" s="1968"/>
      <c r="G47" s="1004"/>
      <c r="H47" s="1983"/>
      <c r="I47" s="1987"/>
      <c r="J47" s="963"/>
      <c r="K47" s="1987"/>
      <c r="L47" s="2040"/>
      <c r="M47" s="2042"/>
      <c r="N47" s="2042"/>
      <c r="O47" s="2042"/>
      <c r="P47" s="2042"/>
      <c r="Q47" s="2042"/>
      <c r="R47" s="128"/>
      <c r="S47" s="2047"/>
    </row>
    <row r="48" spans="1:19">
      <c r="A48" s="43"/>
      <c r="B48" s="513" t="s">
        <v>251</v>
      </c>
      <c r="C48" s="963"/>
      <c r="D48" s="1967"/>
      <c r="E48" s="1968"/>
      <c r="F48" s="1968"/>
      <c r="G48" s="1004"/>
      <c r="H48" s="1983"/>
      <c r="I48" s="1987"/>
      <c r="J48" s="963"/>
      <c r="K48" s="1987"/>
      <c r="L48" s="2040"/>
      <c r="M48" s="2042"/>
      <c r="N48" s="2042"/>
      <c r="O48" s="2042"/>
      <c r="P48" s="2042"/>
      <c r="Q48" s="2042"/>
      <c r="R48" s="128"/>
      <c r="S48" s="2047"/>
    </row>
    <row r="49" spans="1:19">
      <c r="A49" s="43" t="s">
        <v>252</v>
      </c>
      <c r="B49" s="190" t="s">
        <v>253</v>
      </c>
      <c r="C49" s="973">
        <v>0</v>
      </c>
      <c r="D49" s="1962">
        <v>0</v>
      </c>
      <c r="E49" s="1963">
        <v>0</v>
      </c>
      <c r="F49" s="1963">
        <v>0</v>
      </c>
      <c r="G49" s="1964">
        <v>0</v>
      </c>
      <c r="H49" s="1983">
        <f>SUM(D49:G49)</f>
        <v>0</v>
      </c>
      <c r="I49" s="1984">
        <f>C49+H49</f>
        <v>0</v>
      </c>
      <c r="J49" s="1964">
        <v>0</v>
      </c>
      <c r="K49" s="1984">
        <f t="shared" ref="K49" si="26">I49+J49</f>
        <v>0</v>
      </c>
      <c r="L49" s="2040"/>
      <c r="M49" s="2042"/>
      <c r="N49" s="2042"/>
      <c r="O49" s="2042"/>
      <c r="P49" s="2042"/>
      <c r="Q49" s="2042"/>
      <c r="R49" s="128"/>
      <c r="S49" s="1561">
        <f t="shared" ref="S49:S106" si="27">SUM(L49:R49)</f>
        <v>0</v>
      </c>
    </row>
    <row r="50" spans="1:19">
      <c r="A50" s="43" t="s">
        <v>254</v>
      </c>
      <c r="B50" s="190" t="s">
        <v>255</v>
      </c>
      <c r="C50" s="973">
        <v>0</v>
      </c>
      <c r="D50" s="1962">
        <v>0</v>
      </c>
      <c r="E50" s="1963">
        <v>0</v>
      </c>
      <c r="F50" s="1963">
        <v>0</v>
      </c>
      <c r="G50" s="1964">
        <v>0</v>
      </c>
      <c r="H50" s="1983">
        <f>SUM(D50:G50)</f>
        <v>0</v>
      </c>
      <c r="I50" s="1984">
        <f>C50+H50</f>
        <v>0</v>
      </c>
      <c r="J50" s="1964">
        <v>0</v>
      </c>
      <c r="K50" s="1984">
        <f t="shared" ref="K50:K103" si="28">I50+J50</f>
        <v>0</v>
      </c>
      <c r="L50" s="2040"/>
      <c r="M50" s="2042"/>
      <c r="N50" s="2042"/>
      <c r="O50" s="2042"/>
      <c r="P50" s="2042"/>
      <c r="Q50" s="2042"/>
      <c r="R50" s="128"/>
      <c r="S50" s="1561">
        <f t="shared" si="27"/>
        <v>0</v>
      </c>
    </row>
    <row r="51" spans="1:19">
      <c r="A51" s="43" t="s">
        <v>416</v>
      </c>
      <c r="B51" s="190" t="s">
        <v>417</v>
      </c>
      <c r="C51" s="973">
        <v>0</v>
      </c>
      <c r="D51" s="1962">
        <v>0</v>
      </c>
      <c r="E51" s="1963">
        <v>0</v>
      </c>
      <c r="F51" s="1963">
        <v>0</v>
      </c>
      <c r="G51" s="1964">
        <v>0</v>
      </c>
      <c r="H51" s="1983">
        <f>SUM(D51:G51)</f>
        <v>0</v>
      </c>
      <c r="I51" s="1984">
        <f>C51+H51</f>
        <v>0</v>
      </c>
      <c r="J51" s="1964">
        <v>0</v>
      </c>
      <c r="K51" s="1984">
        <f t="shared" ref="K51" si="29">I51+J51</f>
        <v>0</v>
      </c>
      <c r="L51" s="2040"/>
      <c r="M51" s="2042"/>
      <c r="N51" s="2042"/>
      <c r="O51" s="2042"/>
      <c r="P51" s="2042"/>
      <c r="Q51" s="2042"/>
      <c r="R51" s="128"/>
      <c r="S51" s="1561">
        <f t="shared" si="27"/>
        <v>0</v>
      </c>
    </row>
    <row r="52" spans="1:19" ht="13.5" thickBot="1">
      <c r="A52" s="43" t="s">
        <v>256</v>
      </c>
      <c r="B52" s="190" t="s">
        <v>257</v>
      </c>
      <c r="C52" s="973">
        <v>0</v>
      </c>
      <c r="D52" s="1962">
        <v>0</v>
      </c>
      <c r="E52" s="1963">
        <v>0</v>
      </c>
      <c r="F52" s="1963">
        <v>0</v>
      </c>
      <c r="G52" s="1964">
        <v>0</v>
      </c>
      <c r="H52" s="1983">
        <f>SUM(D52:G52)</f>
        <v>0</v>
      </c>
      <c r="I52" s="1984">
        <f>C52+H52</f>
        <v>0</v>
      </c>
      <c r="J52" s="1964">
        <v>0</v>
      </c>
      <c r="K52" s="1984">
        <f t="shared" si="28"/>
        <v>0</v>
      </c>
      <c r="L52" s="2040"/>
      <c r="M52" s="2042"/>
      <c r="N52" s="2042"/>
      <c r="O52" s="2042"/>
      <c r="P52" s="2042"/>
      <c r="Q52" s="2042"/>
      <c r="R52" s="128"/>
      <c r="S52" s="1561">
        <f t="shared" si="27"/>
        <v>0</v>
      </c>
    </row>
    <row r="53" spans="1:19" ht="13.5" thickBot="1">
      <c r="A53" s="44">
        <v>60199</v>
      </c>
      <c r="B53" s="361" t="s">
        <v>258</v>
      </c>
      <c r="C53" s="2000">
        <f>SUM(C49:C52)</f>
        <v>0</v>
      </c>
      <c r="D53" s="2032">
        <f t="shared" ref="D53:K53" si="30">SUM(D49:D52)</f>
        <v>0</v>
      </c>
      <c r="E53" s="2033">
        <f t="shared" si="30"/>
        <v>0</v>
      </c>
      <c r="F53" s="2033">
        <f t="shared" si="30"/>
        <v>0</v>
      </c>
      <c r="G53" s="2021">
        <f t="shared" si="30"/>
        <v>0</v>
      </c>
      <c r="H53" s="2004">
        <f>SUM(H49:H52)</f>
        <v>0</v>
      </c>
      <c r="I53" s="2005">
        <f t="shared" si="30"/>
        <v>0</v>
      </c>
      <c r="J53" s="2000">
        <f t="shared" si="30"/>
        <v>0</v>
      </c>
      <c r="K53" s="2005">
        <f t="shared" si="30"/>
        <v>0</v>
      </c>
      <c r="L53" s="2053"/>
      <c r="M53" s="2054"/>
      <c r="N53" s="2054"/>
      <c r="O53" s="2054"/>
      <c r="P53" s="2054"/>
      <c r="Q53" s="2054"/>
      <c r="R53" s="383"/>
      <c r="S53" s="1917"/>
    </row>
    <row r="54" spans="1:19">
      <c r="A54" s="43"/>
      <c r="B54" s="513" t="s">
        <v>259</v>
      </c>
      <c r="C54" s="963"/>
      <c r="D54" s="1967"/>
      <c r="E54" s="1968"/>
      <c r="F54" s="1968"/>
      <c r="G54" s="1004"/>
      <c r="H54" s="1983"/>
      <c r="I54" s="1984"/>
      <c r="J54" s="592"/>
      <c r="K54" s="1984"/>
      <c r="L54" s="2040"/>
      <c r="M54" s="2042"/>
      <c r="N54" s="2042"/>
      <c r="O54" s="2042"/>
      <c r="P54" s="2042"/>
      <c r="Q54" s="2042"/>
      <c r="R54" s="128"/>
      <c r="S54" s="1561"/>
    </row>
    <row r="55" spans="1:19">
      <c r="A55" s="43" t="s">
        <v>260</v>
      </c>
      <c r="B55" s="190" t="s">
        <v>261</v>
      </c>
      <c r="C55" s="973">
        <v>0</v>
      </c>
      <c r="D55" s="1962">
        <v>0</v>
      </c>
      <c r="E55" s="1963">
        <v>0</v>
      </c>
      <c r="F55" s="1963">
        <v>0</v>
      </c>
      <c r="G55" s="1964">
        <v>0</v>
      </c>
      <c r="H55" s="1983">
        <f>SUM(D55:G55)</f>
        <v>0</v>
      </c>
      <c r="I55" s="1984">
        <f>C55+H55</f>
        <v>0</v>
      </c>
      <c r="J55" s="1964">
        <v>0</v>
      </c>
      <c r="K55" s="1984">
        <f t="shared" si="28"/>
        <v>0</v>
      </c>
      <c r="L55" s="2040"/>
      <c r="M55" s="2042"/>
      <c r="N55" s="2042"/>
      <c r="O55" s="2042"/>
      <c r="P55" s="2042"/>
      <c r="Q55" s="2042"/>
      <c r="R55" s="128"/>
      <c r="S55" s="1561">
        <f t="shared" si="27"/>
        <v>0</v>
      </c>
    </row>
    <row r="56" spans="1:19">
      <c r="A56" s="43" t="s">
        <v>262</v>
      </c>
      <c r="B56" s="190" t="s">
        <v>263</v>
      </c>
      <c r="C56" s="973">
        <v>0</v>
      </c>
      <c r="D56" s="1962">
        <v>0</v>
      </c>
      <c r="E56" s="1963">
        <v>0</v>
      </c>
      <c r="F56" s="1963">
        <v>0</v>
      </c>
      <c r="G56" s="1964">
        <v>0</v>
      </c>
      <c r="H56" s="1983">
        <f>SUM(D56:G56)</f>
        <v>0</v>
      </c>
      <c r="I56" s="1984">
        <f>C56+H56</f>
        <v>0</v>
      </c>
      <c r="J56" s="1964">
        <v>0</v>
      </c>
      <c r="K56" s="1984">
        <f t="shared" si="28"/>
        <v>0</v>
      </c>
      <c r="L56" s="2040"/>
      <c r="M56" s="2042"/>
      <c r="N56" s="2042"/>
      <c r="O56" s="2042"/>
      <c r="P56" s="2042"/>
      <c r="Q56" s="2042"/>
      <c r="R56" s="128"/>
      <c r="S56" s="1561">
        <f t="shared" si="27"/>
        <v>0</v>
      </c>
    </row>
    <row r="57" spans="1:19">
      <c r="A57" s="43" t="s">
        <v>264</v>
      </c>
      <c r="B57" s="190" t="s">
        <v>265</v>
      </c>
      <c r="C57" s="973">
        <v>0</v>
      </c>
      <c r="D57" s="1962">
        <v>0</v>
      </c>
      <c r="E57" s="1963">
        <v>0</v>
      </c>
      <c r="F57" s="1963">
        <v>0</v>
      </c>
      <c r="G57" s="1964">
        <v>0</v>
      </c>
      <c r="H57" s="1983">
        <f>SUM(D57:G57)</f>
        <v>0</v>
      </c>
      <c r="I57" s="1984">
        <f>C57+H57</f>
        <v>0</v>
      </c>
      <c r="J57" s="1964">
        <v>0</v>
      </c>
      <c r="K57" s="1984">
        <f>I57+J57</f>
        <v>0</v>
      </c>
      <c r="L57" s="2040"/>
      <c r="M57" s="2042"/>
      <c r="N57" s="2042"/>
      <c r="O57" s="2042"/>
      <c r="P57" s="2042"/>
      <c r="Q57" s="2042"/>
      <c r="R57" s="128"/>
      <c r="S57" s="1561">
        <f t="shared" si="27"/>
        <v>0</v>
      </c>
    </row>
    <row r="58" spans="1:19" ht="13.5" thickBot="1">
      <c r="A58" s="43" t="s">
        <v>266</v>
      </c>
      <c r="B58" s="190" t="s">
        <v>267</v>
      </c>
      <c r="C58" s="973">
        <v>0</v>
      </c>
      <c r="D58" s="1962">
        <v>0</v>
      </c>
      <c r="E58" s="1963">
        <v>0</v>
      </c>
      <c r="F58" s="1963">
        <v>0</v>
      </c>
      <c r="G58" s="1964">
        <v>0</v>
      </c>
      <c r="H58" s="1983">
        <f>SUM(D58:G58)</f>
        <v>0</v>
      </c>
      <c r="I58" s="1984">
        <f>C58+H58</f>
        <v>0</v>
      </c>
      <c r="J58" s="1964">
        <v>0</v>
      </c>
      <c r="K58" s="1984">
        <f t="shared" si="28"/>
        <v>0</v>
      </c>
      <c r="L58" s="2040"/>
      <c r="M58" s="2042"/>
      <c r="N58" s="2042"/>
      <c r="O58" s="2042"/>
      <c r="P58" s="2042"/>
      <c r="Q58" s="2042"/>
      <c r="R58" s="128"/>
      <c r="S58" s="1561">
        <f t="shared" si="27"/>
        <v>0</v>
      </c>
    </row>
    <row r="59" spans="1:19" ht="13.5" thickBot="1">
      <c r="A59" s="44">
        <v>60299</v>
      </c>
      <c r="B59" s="361" t="s">
        <v>268</v>
      </c>
      <c r="C59" s="2000">
        <f>SUM(C55:C58)</f>
        <v>0</v>
      </c>
      <c r="D59" s="2019">
        <f t="shared" ref="D59:K59" si="31">SUM(D55:D58)</f>
        <v>0</v>
      </c>
      <c r="E59" s="2020">
        <f t="shared" si="31"/>
        <v>0</v>
      </c>
      <c r="F59" s="2020">
        <f t="shared" si="31"/>
        <v>0</v>
      </c>
      <c r="G59" s="2021">
        <f t="shared" si="31"/>
        <v>0</v>
      </c>
      <c r="H59" s="2004">
        <f t="shared" si="31"/>
        <v>0</v>
      </c>
      <c r="I59" s="2005">
        <f t="shared" si="31"/>
        <v>0</v>
      </c>
      <c r="J59" s="2000">
        <f t="shared" si="31"/>
        <v>0</v>
      </c>
      <c r="K59" s="2005">
        <f t="shared" si="31"/>
        <v>0</v>
      </c>
      <c r="L59" s="2053"/>
      <c r="M59" s="2054"/>
      <c r="N59" s="2054"/>
      <c r="O59" s="2054"/>
      <c r="P59" s="2054"/>
      <c r="Q59" s="2054"/>
      <c r="R59" s="383"/>
      <c r="S59" s="1917"/>
    </row>
    <row r="60" spans="1:19">
      <c r="A60" s="43"/>
      <c r="B60" s="513" t="s">
        <v>269</v>
      </c>
      <c r="C60" s="963"/>
      <c r="D60" s="1967"/>
      <c r="E60" s="1968"/>
      <c r="F60" s="1968"/>
      <c r="G60" s="1004"/>
      <c r="H60" s="1983"/>
      <c r="I60" s="1984"/>
      <c r="J60" s="592"/>
      <c r="K60" s="1984"/>
      <c r="L60" s="2040"/>
      <c r="M60" s="2042"/>
      <c r="N60" s="2042"/>
      <c r="O60" s="2042"/>
      <c r="P60" s="2042"/>
      <c r="Q60" s="2042"/>
      <c r="R60" s="128"/>
      <c r="S60" s="1561"/>
    </row>
    <row r="61" spans="1:19">
      <c r="A61" s="43" t="s">
        <v>418</v>
      </c>
      <c r="B61" s="190" t="s">
        <v>419</v>
      </c>
      <c r="C61" s="973">
        <v>0</v>
      </c>
      <c r="D61" s="1962">
        <v>0</v>
      </c>
      <c r="E61" s="1963">
        <v>0</v>
      </c>
      <c r="F61" s="1963">
        <v>0</v>
      </c>
      <c r="G61" s="1964">
        <v>0</v>
      </c>
      <c r="H61" s="1983">
        <f>SUM(D61:G61)</f>
        <v>0</v>
      </c>
      <c r="I61" s="1984">
        <f>C61+H61</f>
        <v>0</v>
      </c>
      <c r="J61" s="1964">
        <v>0</v>
      </c>
      <c r="K61" s="1984">
        <f t="shared" si="28"/>
        <v>0</v>
      </c>
      <c r="L61" s="2040"/>
      <c r="M61" s="2042"/>
      <c r="N61" s="2042"/>
      <c r="O61" s="2042"/>
      <c r="P61" s="2042"/>
      <c r="Q61" s="2042"/>
      <c r="R61" s="128"/>
      <c r="S61" s="1561">
        <f t="shared" si="27"/>
        <v>0</v>
      </c>
    </row>
    <row r="62" spans="1:19">
      <c r="A62" s="43" t="s">
        <v>420</v>
      </c>
      <c r="B62" s="337" t="s">
        <v>421</v>
      </c>
      <c r="C62" s="973">
        <v>0</v>
      </c>
      <c r="D62" s="1962">
        <v>0</v>
      </c>
      <c r="E62" s="1963">
        <v>0</v>
      </c>
      <c r="F62" s="1963">
        <v>0</v>
      </c>
      <c r="G62" s="1964">
        <v>0</v>
      </c>
      <c r="H62" s="1983">
        <f>SUM(D62:G62)</f>
        <v>0</v>
      </c>
      <c r="I62" s="1984">
        <f>C62+H62</f>
        <v>0</v>
      </c>
      <c r="J62" s="1964">
        <v>0</v>
      </c>
      <c r="K62" s="1984">
        <f t="shared" si="28"/>
        <v>0</v>
      </c>
      <c r="L62" s="2040"/>
      <c r="M62" s="2042"/>
      <c r="N62" s="2042"/>
      <c r="O62" s="2042"/>
      <c r="P62" s="2042"/>
      <c r="Q62" s="2042"/>
      <c r="R62" s="128"/>
      <c r="S62" s="1561">
        <f t="shared" si="27"/>
        <v>0</v>
      </c>
    </row>
    <row r="63" spans="1:19">
      <c r="A63" s="43" t="s">
        <v>422</v>
      </c>
      <c r="B63" s="190" t="s">
        <v>228</v>
      </c>
      <c r="C63" s="973">
        <v>0</v>
      </c>
      <c r="D63" s="1962">
        <v>0</v>
      </c>
      <c r="E63" s="1963">
        <v>0</v>
      </c>
      <c r="F63" s="1963">
        <v>0</v>
      </c>
      <c r="G63" s="1964">
        <v>0</v>
      </c>
      <c r="H63" s="1983">
        <f>SUM(D63:G63)</f>
        <v>0</v>
      </c>
      <c r="I63" s="1984">
        <f>C63+H63</f>
        <v>0</v>
      </c>
      <c r="J63" s="1964">
        <v>0</v>
      </c>
      <c r="K63" s="1984">
        <f t="shared" si="28"/>
        <v>0</v>
      </c>
      <c r="L63" s="2040"/>
      <c r="M63" s="2042"/>
      <c r="N63" s="2042"/>
      <c r="O63" s="2042"/>
      <c r="P63" s="2042"/>
      <c r="Q63" s="2042"/>
      <c r="R63" s="128"/>
      <c r="S63" s="1561">
        <f t="shared" si="27"/>
        <v>0</v>
      </c>
    </row>
    <row r="64" spans="1:19">
      <c r="A64" s="43" t="s">
        <v>424</v>
      </c>
      <c r="B64" s="190" t="s">
        <v>425</v>
      </c>
      <c r="C64" s="973">
        <v>0</v>
      </c>
      <c r="D64" s="1962">
        <v>0</v>
      </c>
      <c r="E64" s="1963">
        <v>0</v>
      </c>
      <c r="F64" s="1963">
        <v>0</v>
      </c>
      <c r="G64" s="1964">
        <v>0</v>
      </c>
      <c r="H64" s="1983">
        <f>SUM(D64:G64)</f>
        <v>0</v>
      </c>
      <c r="I64" s="1984">
        <f>C64+H64</f>
        <v>0</v>
      </c>
      <c r="J64" s="1964">
        <v>0</v>
      </c>
      <c r="K64" s="1984">
        <f t="shared" ref="K64" si="32">I64+J64</f>
        <v>0</v>
      </c>
      <c r="L64" s="2040"/>
      <c r="M64" s="2042"/>
      <c r="N64" s="2042"/>
      <c r="O64" s="2042"/>
      <c r="P64" s="2042"/>
      <c r="Q64" s="2042"/>
      <c r="R64" s="128"/>
      <c r="S64" s="1561">
        <f t="shared" si="27"/>
        <v>0</v>
      </c>
    </row>
    <row r="65" spans="1:19" ht="13.5" thickBot="1">
      <c r="A65" s="43" t="s">
        <v>270</v>
      </c>
      <c r="B65" s="190" t="s">
        <v>271</v>
      </c>
      <c r="C65" s="973">
        <v>0</v>
      </c>
      <c r="D65" s="1962">
        <v>0</v>
      </c>
      <c r="E65" s="1963">
        <v>0</v>
      </c>
      <c r="F65" s="1963">
        <v>0</v>
      </c>
      <c r="G65" s="1964">
        <v>0</v>
      </c>
      <c r="H65" s="1983">
        <f>SUM(D65:G65)</f>
        <v>0</v>
      </c>
      <c r="I65" s="1984">
        <f>C65+H65</f>
        <v>0</v>
      </c>
      <c r="J65" s="1964">
        <v>0</v>
      </c>
      <c r="K65" s="1984">
        <f t="shared" si="28"/>
        <v>0</v>
      </c>
      <c r="L65" s="2040"/>
      <c r="M65" s="2042"/>
      <c r="N65" s="2042"/>
      <c r="O65" s="2042"/>
      <c r="P65" s="2042"/>
      <c r="Q65" s="2042"/>
      <c r="R65" s="128"/>
      <c r="S65" s="1561">
        <f t="shared" si="27"/>
        <v>0</v>
      </c>
    </row>
    <row r="66" spans="1:19" ht="13.5" thickBot="1">
      <c r="A66" s="44">
        <v>60399</v>
      </c>
      <c r="B66" s="361" t="s">
        <v>426</v>
      </c>
      <c r="C66" s="2000">
        <f>SUM(C61:C65)</f>
        <v>0</v>
      </c>
      <c r="D66" s="2019">
        <f t="shared" ref="D66:K66" si="33">SUM(D61:D65)</f>
        <v>0</v>
      </c>
      <c r="E66" s="2020">
        <f t="shared" si="33"/>
        <v>0</v>
      </c>
      <c r="F66" s="2020">
        <f t="shared" si="33"/>
        <v>0</v>
      </c>
      <c r="G66" s="2021">
        <f t="shared" si="33"/>
        <v>0</v>
      </c>
      <c r="H66" s="2004">
        <f t="shared" si="33"/>
        <v>0</v>
      </c>
      <c r="I66" s="2005">
        <f t="shared" si="33"/>
        <v>0</v>
      </c>
      <c r="J66" s="2000">
        <f t="shared" si="33"/>
        <v>0</v>
      </c>
      <c r="K66" s="2005">
        <f t="shared" si="33"/>
        <v>0</v>
      </c>
      <c r="L66" s="2053"/>
      <c r="M66" s="2054"/>
      <c r="N66" s="2054"/>
      <c r="O66" s="2054"/>
      <c r="P66" s="2054"/>
      <c r="Q66" s="2054"/>
      <c r="R66" s="383"/>
      <c r="S66" s="1917"/>
    </row>
    <row r="67" spans="1:19">
      <c r="A67" s="43"/>
      <c r="B67" s="513" t="s">
        <v>273</v>
      </c>
      <c r="C67" s="963"/>
      <c r="D67" s="1967"/>
      <c r="E67" s="1968"/>
      <c r="F67" s="1968"/>
      <c r="G67" s="1004"/>
      <c r="H67" s="1983"/>
      <c r="I67" s="1984"/>
      <c r="J67" s="592"/>
      <c r="K67" s="1984"/>
      <c r="L67" s="2040"/>
      <c r="M67" s="2042"/>
      <c r="N67" s="2042"/>
      <c r="O67" s="2042"/>
      <c r="P67" s="2042"/>
      <c r="Q67" s="2042"/>
      <c r="R67" s="128"/>
      <c r="S67" s="1561"/>
    </row>
    <row r="68" spans="1:19">
      <c r="A68" s="43" t="s">
        <v>274</v>
      </c>
      <c r="B68" s="190" t="s">
        <v>275</v>
      </c>
      <c r="C68" s="973">
        <v>0</v>
      </c>
      <c r="D68" s="1962">
        <v>0</v>
      </c>
      <c r="E68" s="1963">
        <v>0</v>
      </c>
      <c r="F68" s="1963">
        <v>0</v>
      </c>
      <c r="G68" s="1964">
        <v>0</v>
      </c>
      <c r="H68" s="1983">
        <f t="shared" ref="H68:H77" si="34">SUM(D68:G68)</f>
        <v>0</v>
      </c>
      <c r="I68" s="1984">
        <f t="shared" ref="I68:I77" si="35">C68+H68</f>
        <v>0</v>
      </c>
      <c r="J68" s="1964">
        <v>0</v>
      </c>
      <c r="K68" s="1984">
        <f t="shared" si="28"/>
        <v>0</v>
      </c>
      <c r="L68" s="2040"/>
      <c r="M68" s="2042"/>
      <c r="N68" s="2042"/>
      <c r="O68" s="2042"/>
      <c r="P68" s="2042"/>
      <c r="Q68" s="2042"/>
      <c r="R68" s="128"/>
      <c r="S68" s="1561">
        <f t="shared" si="27"/>
        <v>0</v>
      </c>
    </row>
    <row r="69" spans="1:19">
      <c r="A69" s="43" t="s">
        <v>427</v>
      </c>
      <c r="B69" s="190" t="s">
        <v>428</v>
      </c>
      <c r="C69" s="973">
        <v>0</v>
      </c>
      <c r="D69" s="1962">
        <v>0</v>
      </c>
      <c r="E69" s="1963">
        <v>0</v>
      </c>
      <c r="F69" s="1963">
        <v>0</v>
      </c>
      <c r="G69" s="1964">
        <v>0</v>
      </c>
      <c r="H69" s="1983">
        <f t="shared" si="34"/>
        <v>0</v>
      </c>
      <c r="I69" s="1984">
        <f t="shared" si="35"/>
        <v>0</v>
      </c>
      <c r="J69" s="1964">
        <v>0</v>
      </c>
      <c r="K69" s="1984">
        <f t="shared" si="28"/>
        <v>0</v>
      </c>
      <c r="L69" s="2040"/>
      <c r="M69" s="2042"/>
      <c r="N69" s="2042"/>
      <c r="O69" s="2042"/>
      <c r="P69" s="2042"/>
      <c r="Q69" s="2042"/>
      <c r="R69" s="128"/>
      <c r="S69" s="1561">
        <f t="shared" si="27"/>
        <v>0</v>
      </c>
    </row>
    <row r="70" spans="1:19">
      <c r="A70" s="43" t="s">
        <v>276</v>
      </c>
      <c r="B70" s="190" t="s">
        <v>277</v>
      </c>
      <c r="C70" s="973">
        <v>0</v>
      </c>
      <c r="D70" s="1962">
        <v>0</v>
      </c>
      <c r="E70" s="1963">
        <v>0</v>
      </c>
      <c r="F70" s="1963">
        <v>0</v>
      </c>
      <c r="G70" s="1964">
        <v>0</v>
      </c>
      <c r="H70" s="1983">
        <f t="shared" si="34"/>
        <v>0</v>
      </c>
      <c r="I70" s="1984">
        <f t="shared" si="35"/>
        <v>0</v>
      </c>
      <c r="J70" s="1964">
        <v>0</v>
      </c>
      <c r="K70" s="1984">
        <f t="shared" si="28"/>
        <v>0</v>
      </c>
      <c r="L70" s="2040"/>
      <c r="M70" s="2042"/>
      <c r="N70" s="2042"/>
      <c r="O70" s="2042"/>
      <c r="P70" s="2042"/>
      <c r="Q70" s="2042"/>
      <c r="R70" s="128"/>
      <c r="S70" s="1561">
        <f t="shared" si="27"/>
        <v>0</v>
      </c>
    </row>
    <row r="71" spans="1:19">
      <c r="A71" s="43" t="s">
        <v>278</v>
      </c>
      <c r="B71" s="190" t="s">
        <v>279</v>
      </c>
      <c r="C71" s="973">
        <v>0</v>
      </c>
      <c r="D71" s="1962">
        <v>0</v>
      </c>
      <c r="E71" s="1963">
        <v>0</v>
      </c>
      <c r="F71" s="1963">
        <v>0</v>
      </c>
      <c r="G71" s="1964">
        <v>0</v>
      </c>
      <c r="H71" s="1983">
        <f t="shared" si="34"/>
        <v>0</v>
      </c>
      <c r="I71" s="1984">
        <f t="shared" si="35"/>
        <v>0</v>
      </c>
      <c r="J71" s="1964">
        <v>0</v>
      </c>
      <c r="K71" s="1984">
        <f t="shared" si="28"/>
        <v>0</v>
      </c>
      <c r="L71" s="2040"/>
      <c r="M71" s="2042"/>
      <c r="N71" s="2042"/>
      <c r="O71" s="2042"/>
      <c r="P71" s="2042"/>
      <c r="Q71" s="2042"/>
      <c r="R71" s="128"/>
      <c r="S71" s="1561">
        <f t="shared" si="27"/>
        <v>0</v>
      </c>
    </row>
    <row r="72" spans="1:19">
      <c r="A72" s="43" t="s">
        <v>429</v>
      </c>
      <c r="B72" s="190" t="s">
        <v>895</v>
      </c>
      <c r="C72" s="973">
        <v>0</v>
      </c>
      <c r="D72" s="1962">
        <v>0</v>
      </c>
      <c r="E72" s="1963">
        <v>0</v>
      </c>
      <c r="F72" s="1963">
        <v>0</v>
      </c>
      <c r="G72" s="1964">
        <v>0</v>
      </c>
      <c r="H72" s="1983">
        <f t="shared" si="34"/>
        <v>0</v>
      </c>
      <c r="I72" s="1984">
        <f t="shared" si="35"/>
        <v>0</v>
      </c>
      <c r="J72" s="1964">
        <v>0</v>
      </c>
      <c r="K72" s="1984">
        <f t="shared" si="28"/>
        <v>0</v>
      </c>
      <c r="L72" s="2040"/>
      <c r="M72" s="2042"/>
      <c r="N72" s="2042"/>
      <c r="O72" s="2042"/>
      <c r="P72" s="2042"/>
      <c r="Q72" s="2042"/>
      <c r="R72" s="128"/>
      <c r="S72" s="1561">
        <f t="shared" si="27"/>
        <v>0</v>
      </c>
    </row>
    <row r="73" spans="1:19">
      <c r="A73" s="43" t="s">
        <v>431</v>
      </c>
      <c r="B73" s="190" t="s">
        <v>432</v>
      </c>
      <c r="C73" s="973">
        <v>0</v>
      </c>
      <c r="D73" s="1962">
        <v>0</v>
      </c>
      <c r="E73" s="1963">
        <v>0</v>
      </c>
      <c r="F73" s="1963">
        <v>0</v>
      </c>
      <c r="G73" s="1964">
        <v>0</v>
      </c>
      <c r="H73" s="1983">
        <f t="shared" ref="H73" si="36">SUM(D73:G73)</f>
        <v>0</v>
      </c>
      <c r="I73" s="1984">
        <f t="shared" ref="I73" si="37">C73+H73</f>
        <v>0</v>
      </c>
      <c r="J73" s="1964">
        <v>0</v>
      </c>
      <c r="K73" s="1984">
        <f t="shared" ref="K73" si="38">I73+J73</f>
        <v>0</v>
      </c>
      <c r="L73" s="2040"/>
      <c r="M73" s="2042"/>
      <c r="N73" s="2042"/>
      <c r="O73" s="2042"/>
      <c r="P73" s="2042"/>
      <c r="Q73" s="2042"/>
      <c r="R73" s="128"/>
      <c r="S73" s="1561">
        <f t="shared" si="27"/>
        <v>0</v>
      </c>
    </row>
    <row r="74" spans="1:19">
      <c r="A74" s="43" t="s">
        <v>433</v>
      </c>
      <c r="B74" s="190" t="s">
        <v>434</v>
      </c>
      <c r="C74" s="973">
        <v>0</v>
      </c>
      <c r="D74" s="1962">
        <v>0</v>
      </c>
      <c r="E74" s="1963">
        <v>0</v>
      </c>
      <c r="F74" s="1963">
        <v>0</v>
      </c>
      <c r="G74" s="1964">
        <v>0</v>
      </c>
      <c r="H74" s="1983">
        <f t="shared" si="34"/>
        <v>0</v>
      </c>
      <c r="I74" s="1984">
        <f t="shared" si="35"/>
        <v>0</v>
      </c>
      <c r="J74" s="1964">
        <v>0</v>
      </c>
      <c r="K74" s="1984">
        <f t="shared" si="28"/>
        <v>0</v>
      </c>
      <c r="L74" s="2040"/>
      <c r="M74" s="2042"/>
      <c r="N74" s="2042"/>
      <c r="O74" s="2042"/>
      <c r="P74" s="2042"/>
      <c r="Q74" s="2042"/>
      <c r="R74" s="128"/>
      <c r="S74" s="1561">
        <f t="shared" si="27"/>
        <v>0</v>
      </c>
    </row>
    <row r="75" spans="1:19">
      <c r="A75" s="43" t="s">
        <v>435</v>
      </c>
      <c r="B75" s="190" t="s">
        <v>896</v>
      </c>
      <c r="C75" s="973">
        <v>0</v>
      </c>
      <c r="D75" s="1962">
        <v>0</v>
      </c>
      <c r="E75" s="1963">
        <v>0</v>
      </c>
      <c r="F75" s="1963">
        <v>0</v>
      </c>
      <c r="G75" s="1964">
        <v>0</v>
      </c>
      <c r="H75" s="1983">
        <f t="shared" si="34"/>
        <v>0</v>
      </c>
      <c r="I75" s="1984">
        <f t="shared" si="35"/>
        <v>0</v>
      </c>
      <c r="J75" s="1964">
        <v>0</v>
      </c>
      <c r="K75" s="1984">
        <f t="shared" si="28"/>
        <v>0</v>
      </c>
      <c r="L75" s="2040"/>
      <c r="M75" s="2042"/>
      <c r="N75" s="2042"/>
      <c r="O75" s="2042"/>
      <c r="P75" s="2042"/>
      <c r="Q75" s="2042"/>
      <c r="R75" s="128"/>
      <c r="S75" s="1561">
        <f t="shared" si="27"/>
        <v>0</v>
      </c>
    </row>
    <row r="76" spans="1:19">
      <c r="A76" s="43" t="s">
        <v>437</v>
      </c>
      <c r="B76" s="190" t="s">
        <v>236</v>
      </c>
      <c r="C76" s="973">
        <v>0</v>
      </c>
      <c r="D76" s="1962">
        <v>0</v>
      </c>
      <c r="E76" s="1963">
        <v>0</v>
      </c>
      <c r="F76" s="1963">
        <v>0</v>
      </c>
      <c r="G76" s="1964">
        <v>0</v>
      </c>
      <c r="H76" s="1983">
        <f t="shared" ref="H76" si="39">SUM(D76:G76)</f>
        <v>0</v>
      </c>
      <c r="I76" s="1984">
        <f t="shared" ref="I76" si="40">C76+H76</f>
        <v>0</v>
      </c>
      <c r="J76" s="1964">
        <v>0</v>
      </c>
      <c r="K76" s="1984">
        <f t="shared" ref="K76" si="41">I76+J76</f>
        <v>0</v>
      </c>
      <c r="L76" s="2040"/>
      <c r="M76" s="2042"/>
      <c r="N76" s="2042"/>
      <c r="O76" s="2042"/>
      <c r="P76" s="2042"/>
      <c r="Q76" s="2042"/>
      <c r="R76" s="128"/>
      <c r="S76" s="1561">
        <f t="shared" si="27"/>
        <v>0</v>
      </c>
    </row>
    <row r="77" spans="1:19" ht="13.5" thickBot="1">
      <c r="A77" s="43" t="s">
        <v>280</v>
      </c>
      <c r="B77" s="190" t="s">
        <v>281</v>
      </c>
      <c r="C77" s="973">
        <v>0</v>
      </c>
      <c r="D77" s="1962">
        <v>0</v>
      </c>
      <c r="E77" s="1963">
        <v>0</v>
      </c>
      <c r="F77" s="1963">
        <v>0</v>
      </c>
      <c r="G77" s="1964">
        <v>0</v>
      </c>
      <c r="H77" s="1983">
        <f t="shared" si="34"/>
        <v>0</v>
      </c>
      <c r="I77" s="1984">
        <f t="shared" si="35"/>
        <v>0</v>
      </c>
      <c r="J77" s="1964">
        <v>0</v>
      </c>
      <c r="K77" s="1984">
        <f t="shared" si="28"/>
        <v>0</v>
      </c>
      <c r="L77" s="2040"/>
      <c r="M77" s="2042"/>
      <c r="N77" s="2042"/>
      <c r="O77" s="2042"/>
      <c r="P77" s="2042"/>
      <c r="Q77" s="2042"/>
      <c r="R77" s="128"/>
      <c r="S77" s="1561">
        <f t="shared" si="27"/>
        <v>0</v>
      </c>
    </row>
    <row r="78" spans="1:19" ht="13.5" thickBot="1">
      <c r="A78" s="44">
        <v>60499</v>
      </c>
      <c r="B78" s="361" t="s">
        <v>282</v>
      </c>
      <c r="C78" s="2000">
        <f>SUM(C68:C77)</f>
        <v>0</v>
      </c>
      <c r="D78" s="2019">
        <f t="shared" ref="D78:K78" si="42">SUM(D68:D77)</f>
        <v>0</v>
      </c>
      <c r="E78" s="2020">
        <f t="shared" si="42"/>
        <v>0</v>
      </c>
      <c r="F78" s="2020">
        <f t="shared" si="42"/>
        <v>0</v>
      </c>
      <c r="G78" s="2021">
        <f t="shared" si="42"/>
        <v>0</v>
      </c>
      <c r="H78" s="2004">
        <f>SUM(H68:H77)</f>
        <v>0</v>
      </c>
      <c r="I78" s="2005">
        <f t="shared" si="42"/>
        <v>0</v>
      </c>
      <c r="J78" s="2000">
        <f t="shared" si="42"/>
        <v>0</v>
      </c>
      <c r="K78" s="2005">
        <f t="shared" si="42"/>
        <v>0</v>
      </c>
      <c r="L78" s="2053"/>
      <c r="M78" s="2054"/>
      <c r="N78" s="2054"/>
      <c r="O78" s="2054"/>
      <c r="P78" s="2054"/>
      <c r="Q78" s="2054"/>
      <c r="R78" s="383"/>
      <c r="S78" s="1917"/>
    </row>
    <row r="79" spans="1:19">
      <c r="A79" s="43"/>
      <c r="B79" s="513" t="s">
        <v>283</v>
      </c>
      <c r="C79" s="963"/>
      <c r="D79" s="1967"/>
      <c r="E79" s="1968"/>
      <c r="F79" s="1968"/>
      <c r="G79" s="1004"/>
      <c r="H79" s="1983"/>
      <c r="I79" s="1984"/>
      <c r="J79" s="592"/>
      <c r="K79" s="1984"/>
      <c r="L79" s="2040"/>
      <c r="M79" s="2042"/>
      <c r="N79" s="2042"/>
      <c r="O79" s="2042"/>
      <c r="P79" s="2042"/>
      <c r="Q79" s="2042"/>
      <c r="R79" s="128"/>
      <c r="S79" s="1561"/>
    </row>
    <row r="80" spans="1:19">
      <c r="A80" s="43" t="s">
        <v>284</v>
      </c>
      <c r="B80" s="190" t="s">
        <v>285</v>
      </c>
      <c r="C80" s="973">
        <v>0</v>
      </c>
      <c r="D80" s="1962">
        <v>0</v>
      </c>
      <c r="E80" s="1963">
        <v>0</v>
      </c>
      <c r="F80" s="1963">
        <v>0</v>
      </c>
      <c r="G80" s="1964">
        <v>0</v>
      </c>
      <c r="H80" s="1983">
        <f>SUM(D80:G80)</f>
        <v>0</v>
      </c>
      <c r="I80" s="1984">
        <f>C80+H80</f>
        <v>0</v>
      </c>
      <c r="J80" s="1964">
        <v>0</v>
      </c>
      <c r="K80" s="1984">
        <f t="shared" si="28"/>
        <v>0</v>
      </c>
      <c r="L80" s="2040"/>
      <c r="M80" s="2042"/>
      <c r="N80" s="2042"/>
      <c r="O80" s="2042"/>
      <c r="P80" s="2042"/>
      <c r="Q80" s="2042"/>
      <c r="R80" s="128"/>
      <c r="S80" s="1561">
        <f t="shared" si="27"/>
        <v>0</v>
      </c>
    </row>
    <row r="81" spans="1:19">
      <c r="A81" s="43" t="s">
        <v>286</v>
      </c>
      <c r="B81" s="190" t="s">
        <v>287</v>
      </c>
      <c r="C81" s="973">
        <v>0</v>
      </c>
      <c r="D81" s="1962">
        <v>0</v>
      </c>
      <c r="E81" s="1963">
        <v>0</v>
      </c>
      <c r="F81" s="1963">
        <v>0</v>
      </c>
      <c r="G81" s="1964">
        <v>0</v>
      </c>
      <c r="H81" s="1983">
        <f>SUM(D81:G81)</f>
        <v>0</v>
      </c>
      <c r="I81" s="1984">
        <f>C81+H81</f>
        <v>0</v>
      </c>
      <c r="J81" s="1964">
        <v>0</v>
      </c>
      <c r="K81" s="1984">
        <f t="shared" si="28"/>
        <v>0</v>
      </c>
      <c r="L81" s="2040"/>
      <c r="M81" s="2042"/>
      <c r="N81" s="2042"/>
      <c r="O81" s="2042"/>
      <c r="P81" s="2042"/>
      <c r="Q81" s="2042"/>
      <c r="R81" s="128"/>
      <c r="S81" s="1561">
        <f t="shared" si="27"/>
        <v>0</v>
      </c>
    </row>
    <row r="82" spans="1:19" ht="13.5" thickBot="1">
      <c r="A82" s="43" t="s">
        <v>288</v>
      </c>
      <c r="B82" s="190" t="s">
        <v>289</v>
      </c>
      <c r="C82" s="973">
        <v>0</v>
      </c>
      <c r="D82" s="1962">
        <v>0</v>
      </c>
      <c r="E82" s="1963">
        <v>0</v>
      </c>
      <c r="F82" s="1963">
        <v>0</v>
      </c>
      <c r="G82" s="1964">
        <v>0</v>
      </c>
      <c r="H82" s="1983">
        <f>SUM(D82:G82)</f>
        <v>0</v>
      </c>
      <c r="I82" s="1984">
        <f>C82+H82</f>
        <v>0</v>
      </c>
      <c r="J82" s="1964">
        <v>0</v>
      </c>
      <c r="K82" s="1984">
        <f t="shared" si="28"/>
        <v>0</v>
      </c>
      <c r="L82" s="2040"/>
      <c r="M82" s="2042"/>
      <c r="N82" s="2042"/>
      <c r="O82" s="2042"/>
      <c r="P82" s="2042"/>
      <c r="Q82" s="2042"/>
      <c r="R82" s="128"/>
      <c r="S82" s="1561">
        <f t="shared" si="27"/>
        <v>0</v>
      </c>
    </row>
    <row r="83" spans="1:19" ht="13.5" thickBot="1">
      <c r="A83" s="44">
        <v>60599</v>
      </c>
      <c r="B83" s="361" t="s">
        <v>290</v>
      </c>
      <c r="C83" s="2000">
        <f>SUM(C80:C82)</f>
        <v>0</v>
      </c>
      <c r="D83" s="2019">
        <f t="shared" ref="D83:K83" si="43">SUM(D80:D82)</f>
        <v>0</v>
      </c>
      <c r="E83" s="2020">
        <f t="shared" si="43"/>
        <v>0</v>
      </c>
      <c r="F83" s="2020">
        <f t="shared" si="43"/>
        <v>0</v>
      </c>
      <c r="G83" s="2021">
        <f t="shared" si="43"/>
        <v>0</v>
      </c>
      <c r="H83" s="2004">
        <f t="shared" si="43"/>
        <v>0</v>
      </c>
      <c r="I83" s="2005">
        <f t="shared" si="43"/>
        <v>0</v>
      </c>
      <c r="J83" s="2000">
        <f t="shared" si="43"/>
        <v>0</v>
      </c>
      <c r="K83" s="2005">
        <f t="shared" si="43"/>
        <v>0</v>
      </c>
      <c r="L83" s="2053"/>
      <c r="M83" s="2054"/>
      <c r="N83" s="2054"/>
      <c r="O83" s="2054"/>
      <c r="P83" s="2054"/>
      <c r="Q83" s="2054"/>
      <c r="R83" s="383"/>
      <c r="S83" s="1917"/>
    </row>
    <row r="84" spans="1:19">
      <c r="A84" s="43"/>
      <c r="B84" s="513" t="s">
        <v>291</v>
      </c>
      <c r="C84" s="963"/>
      <c r="D84" s="1967"/>
      <c r="E84" s="1968"/>
      <c r="F84" s="1968"/>
      <c r="G84" s="1004"/>
      <c r="H84" s="1983"/>
      <c r="I84" s="1984"/>
      <c r="J84" s="592"/>
      <c r="K84" s="1984"/>
      <c r="L84" s="2040"/>
      <c r="M84" s="2042"/>
      <c r="N84" s="2042"/>
      <c r="O84" s="2042"/>
      <c r="P84" s="2042"/>
      <c r="Q84" s="2042"/>
      <c r="R84" s="128"/>
      <c r="S84" s="1561"/>
    </row>
    <row r="85" spans="1:19">
      <c r="A85" s="43" t="s">
        <v>292</v>
      </c>
      <c r="B85" s="337" t="s">
        <v>293</v>
      </c>
      <c r="C85" s="973">
        <v>0</v>
      </c>
      <c r="D85" s="1962">
        <v>0</v>
      </c>
      <c r="E85" s="1963">
        <v>0</v>
      </c>
      <c r="F85" s="1963">
        <v>0</v>
      </c>
      <c r="G85" s="1964">
        <v>0</v>
      </c>
      <c r="H85" s="1983">
        <f t="shared" ref="H85:H88" si="44">SUM(D85:G85)</f>
        <v>0</v>
      </c>
      <c r="I85" s="1984">
        <f>C85+H85</f>
        <v>0</v>
      </c>
      <c r="J85" s="1964">
        <v>0</v>
      </c>
      <c r="K85" s="1984">
        <f t="shared" si="28"/>
        <v>0</v>
      </c>
      <c r="L85" s="2040"/>
      <c r="M85" s="2042"/>
      <c r="N85" s="2042"/>
      <c r="O85" s="2042"/>
      <c r="P85" s="2042"/>
      <c r="Q85" s="2042"/>
      <c r="R85" s="128"/>
      <c r="S85" s="1561">
        <f t="shared" si="27"/>
        <v>0</v>
      </c>
    </row>
    <row r="86" spans="1:19">
      <c r="A86" s="43" t="s">
        <v>294</v>
      </c>
      <c r="B86" s="337" t="s">
        <v>295</v>
      </c>
      <c r="C86" s="973">
        <v>0</v>
      </c>
      <c r="D86" s="1962">
        <v>0</v>
      </c>
      <c r="E86" s="1963">
        <v>0</v>
      </c>
      <c r="F86" s="1963">
        <v>0</v>
      </c>
      <c r="G86" s="1964">
        <v>0</v>
      </c>
      <c r="H86" s="1983">
        <f t="shared" ref="H86:H87" si="45">SUM(D86:G86)</f>
        <v>0</v>
      </c>
      <c r="I86" s="1984">
        <f t="shared" ref="I86:I87" si="46">C86+H86</f>
        <v>0</v>
      </c>
      <c r="J86" s="1964">
        <v>0</v>
      </c>
      <c r="K86" s="1984">
        <f t="shared" ref="K86:K87" si="47">I86+J86</f>
        <v>0</v>
      </c>
      <c r="L86" s="2040"/>
      <c r="M86" s="2042"/>
      <c r="N86" s="2042"/>
      <c r="O86" s="2042"/>
      <c r="P86" s="2042"/>
      <c r="Q86" s="2042"/>
      <c r="R86" s="128"/>
      <c r="S86" s="1561">
        <f t="shared" si="27"/>
        <v>0</v>
      </c>
    </row>
    <row r="87" spans="1:19">
      <c r="A87" s="43" t="s">
        <v>296</v>
      </c>
      <c r="B87" s="337" t="s">
        <v>297</v>
      </c>
      <c r="C87" s="973">
        <v>0</v>
      </c>
      <c r="D87" s="1962">
        <v>0</v>
      </c>
      <c r="E87" s="1963">
        <v>0</v>
      </c>
      <c r="F87" s="1963">
        <v>0</v>
      </c>
      <c r="G87" s="1964">
        <v>0</v>
      </c>
      <c r="H87" s="1983">
        <f t="shared" si="45"/>
        <v>0</v>
      </c>
      <c r="I87" s="1984">
        <f t="shared" si="46"/>
        <v>0</v>
      </c>
      <c r="J87" s="1964">
        <v>0</v>
      </c>
      <c r="K87" s="1984">
        <f t="shared" si="47"/>
        <v>0</v>
      </c>
      <c r="L87" s="2040"/>
      <c r="M87" s="2042"/>
      <c r="N87" s="2042"/>
      <c r="O87" s="2042"/>
      <c r="P87" s="2042"/>
      <c r="Q87" s="2042"/>
      <c r="R87" s="128"/>
      <c r="S87" s="1561">
        <f t="shared" si="27"/>
        <v>0</v>
      </c>
    </row>
    <row r="88" spans="1:19" ht="13.5" thickBot="1">
      <c r="A88" s="43" t="s">
        <v>298</v>
      </c>
      <c r="B88" s="190" t="s">
        <v>299</v>
      </c>
      <c r="C88" s="973">
        <v>0</v>
      </c>
      <c r="D88" s="1962">
        <v>0</v>
      </c>
      <c r="E88" s="1963">
        <v>0</v>
      </c>
      <c r="F88" s="1963">
        <v>0</v>
      </c>
      <c r="G88" s="1964">
        <v>0</v>
      </c>
      <c r="H88" s="1983">
        <f t="shared" si="44"/>
        <v>0</v>
      </c>
      <c r="I88" s="1984">
        <f>C88+H88</f>
        <v>0</v>
      </c>
      <c r="J88" s="1964">
        <v>0</v>
      </c>
      <c r="K88" s="1984">
        <f t="shared" si="28"/>
        <v>0</v>
      </c>
      <c r="L88" s="2040"/>
      <c r="M88" s="2042"/>
      <c r="N88" s="2042"/>
      <c r="O88" s="2042"/>
      <c r="P88" s="2042"/>
      <c r="Q88" s="2042"/>
      <c r="R88" s="128"/>
      <c r="S88" s="1561">
        <f t="shared" si="27"/>
        <v>0</v>
      </c>
    </row>
    <row r="89" spans="1:19" ht="13.5" thickBot="1">
      <c r="A89" s="44">
        <v>60699</v>
      </c>
      <c r="B89" s="361" t="s">
        <v>300</v>
      </c>
      <c r="C89" s="2000">
        <f>SUM(C85:C88)</f>
        <v>0</v>
      </c>
      <c r="D89" s="2019">
        <f t="shared" ref="D89:K89" si="48">SUM(D85:D88)</f>
        <v>0</v>
      </c>
      <c r="E89" s="2020">
        <f t="shared" si="48"/>
        <v>0</v>
      </c>
      <c r="F89" s="2020">
        <f t="shared" si="48"/>
        <v>0</v>
      </c>
      <c r="G89" s="2021">
        <f t="shared" si="48"/>
        <v>0</v>
      </c>
      <c r="H89" s="2004">
        <f t="shared" si="48"/>
        <v>0</v>
      </c>
      <c r="I89" s="2005">
        <f t="shared" si="48"/>
        <v>0</v>
      </c>
      <c r="J89" s="2000">
        <f t="shared" si="48"/>
        <v>0</v>
      </c>
      <c r="K89" s="2005">
        <f t="shared" si="48"/>
        <v>0</v>
      </c>
      <c r="L89" s="2053"/>
      <c r="M89" s="2054"/>
      <c r="N89" s="2054"/>
      <c r="O89" s="2054"/>
      <c r="P89" s="2054"/>
      <c r="Q89" s="2054"/>
      <c r="R89" s="383"/>
      <c r="S89" s="1917"/>
    </row>
    <row r="90" spans="1:19">
      <c r="A90" s="43"/>
      <c r="B90" s="518" t="s">
        <v>301</v>
      </c>
      <c r="C90" s="963"/>
      <c r="D90" s="1967"/>
      <c r="E90" s="1968"/>
      <c r="F90" s="1968"/>
      <c r="G90" s="1004"/>
      <c r="H90" s="1983"/>
      <c r="I90" s="1984"/>
      <c r="J90" s="592"/>
      <c r="K90" s="1984"/>
      <c r="L90" s="2040"/>
      <c r="M90" s="2042"/>
      <c r="N90" s="2042"/>
      <c r="O90" s="2042"/>
      <c r="P90" s="2042"/>
      <c r="Q90" s="2042"/>
      <c r="R90" s="128"/>
      <c r="S90" s="1561"/>
    </row>
    <row r="91" spans="1:19">
      <c r="A91" s="43" t="s">
        <v>302</v>
      </c>
      <c r="B91" s="337" t="s">
        <v>303</v>
      </c>
      <c r="C91" s="973">
        <v>0</v>
      </c>
      <c r="D91" s="1962">
        <v>0</v>
      </c>
      <c r="E91" s="1963">
        <v>0</v>
      </c>
      <c r="F91" s="1963">
        <v>0</v>
      </c>
      <c r="G91" s="1964">
        <v>0</v>
      </c>
      <c r="H91" s="1983">
        <f>SUM(D91:G91)</f>
        <v>0</v>
      </c>
      <c r="I91" s="1984">
        <f>C91+H91</f>
        <v>0</v>
      </c>
      <c r="J91" s="1964">
        <v>0</v>
      </c>
      <c r="K91" s="1984">
        <f t="shared" si="28"/>
        <v>0</v>
      </c>
      <c r="L91" s="2040"/>
      <c r="M91" s="2042"/>
      <c r="N91" s="2042"/>
      <c r="O91" s="2042"/>
      <c r="P91" s="2042"/>
      <c r="Q91" s="2042"/>
      <c r="R91" s="128"/>
      <c r="S91" s="1561">
        <f t="shared" si="27"/>
        <v>0</v>
      </c>
    </row>
    <row r="92" spans="1:19" ht="13.5" thickBot="1">
      <c r="A92" s="43" t="s">
        <v>304</v>
      </c>
      <c r="B92" s="190" t="s">
        <v>305</v>
      </c>
      <c r="C92" s="973">
        <v>0</v>
      </c>
      <c r="D92" s="1962">
        <v>0</v>
      </c>
      <c r="E92" s="1963">
        <v>0</v>
      </c>
      <c r="F92" s="1963">
        <v>0</v>
      </c>
      <c r="G92" s="1964">
        <v>0</v>
      </c>
      <c r="H92" s="1983">
        <f>SUM(D92:G92)</f>
        <v>0</v>
      </c>
      <c r="I92" s="1984">
        <f>C92+H92</f>
        <v>0</v>
      </c>
      <c r="J92" s="1964">
        <v>0</v>
      </c>
      <c r="K92" s="1984">
        <f t="shared" si="28"/>
        <v>0</v>
      </c>
      <c r="L92" s="2040"/>
      <c r="M92" s="2042"/>
      <c r="N92" s="2042"/>
      <c r="O92" s="2042"/>
      <c r="P92" s="2042"/>
      <c r="Q92" s="2042"/>
      <c r="R92" s="128"/>
      <c r="S92" s="1561">
        <f t="shared" si="27"/>
        <v>0</v>
      </c>
    </row>
    <row r="93" spans="1:19" ht="13.5" thickBot="1">
      <c r="A93" s="44">
        <v>60799</v>
      </c>
      <c r="B93" s="361" t="s">
        <v>438</v>
      </c>
      <c r="C93" s="2000">
        <f>SUM(C91:C92)</f>
        <v>0</v>
      </c>
      <c r="D93" s="2019">
        <f t="shared" ref="D93:K93" si="49">SUM(D91:D92)</f>
        <v>0</v>
      </c>
      <c r="E93" s="2020">
        <f t="shared" si="49"/>
        <v>0</v>
      </c>
      <c r="F93" s="2020">
        <f t="shared" si="49"/>
        <v>0</v>
      </c>
      <c r="G93" s="2021">
        <f t="shared" si="49"/>
        <v>0</v>
      </c>
      <c r="H93" s="2004">
        <f t="shared" si="49"/>
        <v>0</v>
      </c>
      <c r="I93" s="2005">
        <f t="shared" si="49"/>
        <v>0</v>
      </c>
      <c r="J93" s="2000">
        <f t="shared" si="49"/>
        <v>0</v>
      </c>
      <c r="K93" s="2005">
        <f t="shared" si="49"/>
        <v>0</v>
      </c>
      <c r="L93" s="2053"/>
      <c r="M93" s="2054"/>
      <c r="N93" s="2054"/>
      <c r="O93" s="2054"/>
      <c r="P93" s="2054"/>
      <c r="Q93" s="2054"/>
      <c r="R93" s="383"/>
      <c r="S93" s="1917"/>
    </row>
    <row r="94" spans="1:19">
      <c r="A94" s="43"/>
      <c r="B94" s="513" t="s">
        <v>307</v>
      </c>
      <c r="C94" s="963"/>
      <c r="D94" s="1967"/>
      <c r="E94" s="1968"/>
      <c r="F94" s="1968"/>
      <c r="G94" s="1004"/>
      <c r="H94" s="1983"/>
      <c r="I94" s="1984"/>
      <c r="J94" s="592"/>
      <c r="K94" s="1984"/>
      <c r="L94" s="2040"/>
      <c r="M94" s="2042"/>
      <c r="N94" s="2042"/>
      <c r="O94" s="2042"/>
      <c r="P94" s="2042"/>
      <c r="Q94" s="2042"/>
      <c r="R94" s="128"/>
      <c r="S94" s="1561"/>
    </row>
    <row r="95" spans="1:19">
      <c r="A95" s="43" t="s">
        <v>308</v>
      </c>
      <c r="B95" s="190" t="s">
        <v>309</v>
      </c>
      <c r="C95" s="973">
        <v>0</v>
      </c>
      <c r="D95" s="1962">
        <v>0</v>
      </c>
      <c r="E95" s="1963">
        <v>0</v>
      </c>
      <c r="F95" s="1963">
        <v>0</v>
      </c>
      <c r="G95" s="1964">
        <v>0</v>
      </c>
      <c r="H95" s="1983">
        <f>SUM(D95:G95)</f>
        <v>0</v>
      </c>
      <c r="I95" s="1984">
        <f>C95+H95</f>
        <v>0</v>
      </c>
      <c r="J95" s="1964">
        <v>0</v>
      </c>
      <c r="K95" s="1984">
        <f t="shared" si="28"/>
        <v>0</v>
      </c>
      <c r="L95" s="2040"/>
      <c r="M95" s="2042"/>
      <c r="N95" s="2042"/>
      <c r="O95" s="2042"/>
      <c r="P95" s="2042"/>
      <c r="Q95" s="2042"/>
      <c r="R95" s="128"/>
      <c r="S95" s="1561">
        <f t="shared" si="27"/>
        <v>0</v>
      </c>
    </row>
    <row r="96" spans="1:19">
      <c r="A96" s="43" t="s">
        <v>310</v>
      </c>
      <c r="B96" s="190" t="s">
        <v>311</v>
      </c>
      <c r="C96" s="973">
        <v>0</v>
      </c>
      <c r="D96" s="1962">
        <v>0</v>
      </c>
      <c r="E96" s="1963">
        <v>0</v>
      </c>
      <c r="F96" s="1963">
        <v>0</v>
      </c>
      <c r="G96" s="1964">
        <v>0</v>
      </c>
      <c r="H96" s="1983">
        <f>SUM(D96:G96)</f>
        <v>0</v>
      </c>
      <c r="I96" s="1984">
        <f>C96+H96</f>
        <v>0</v>
      </c>
      <c r="J96" s="1964">
        <v>0</v>
      </c>
      <c r="K96" s="1984">
        <f t="shared" si="28"/>
        <v>0</v>
      </c>
      <c r="L96" s="2040"/>
      <c r="M96" s="2042"/>
      <c r="N96" s="2042"/>
      <c r="O96" s="2042"/>
      <c r="P96" s="2042"/>
      <c r="Q96" s="2042"/>
      <c r="R96" s="128"/>
      <c r="S96" s="1561">
        <f t="shared" si="27"/>
        <v>0</v>
      </c>
    </row>
    <row r="97" spans="1:19" ht="13.5" thickBot="1">
      <c r="A97" s="43" t="s">
        <v>312</v>
      </c>
      <c r="B97" s="337" t="s">
        <v>313</v>
      </c>
      <c r="C97" s="973">
        <v>0</v>
      </c>
      <c r="D97" s="1962">
        <v>0</v>
      </c>
      <c r="E97" s="1963">
        <v>0</v>
      </c>
      <c r="F97" s="1963">
        <v>0</v>
      </c>
      <c r="G97" s="1964">
        <v>0</v>
      </c>
      <c r="H97" s="1983">
        <f>SUM(D97:G97)</f>
        <v>0</v>
      </c>
      <c r="I97" s="1984">
        <f>C97+H97</f>
        <v>0</v>
      </c>
      <c r="J97" s="1964">
        <v>0</v>
      </c>
      <c r="K97" s="1984">
        <f t="shared" si="28"/>
        <v>0</v>
      </c>
      <c r="L97" s="2040"/>
      <c r="M97" s="2042"/>
      <c r="N97" s="2042"/>
      <c r="O97" s="2042"/>
      <c r="P97" s="2042"/>
      <c r="Q97" s="2042"/>
      <c r="R97" s="128"/>
      <c r="S97" s="1561">
        <f t="shared" si="27"/>
        <v>0</v>
      </c>
    </row>
    <row r="98" spans="1:19" ht="13.5" thickBot="1">
      <c r="A98" s="44">
        <v>60899</v>
      </c>
      <c r="B98" s="361" t="s">
        <v>314</v>
      </c>
      <c r="C98" s="2000">
        <f t="shared" ref="C98:K98" si="50">SUM(C95:C97)</f>
        <v>0</v>
      </c>
      <c r="D98" s="2019">
        <f t="shared" si="50"/>
        <v>0</v>
      </c>
      <c r="E98" s="2020">
        <f t="shared" si="50"/>
        <v>0</v>
      </c>
      <c r="F98" s="2020">
        <f t="shared" si="50"/>
        <v>0</v>
      </c>
      <c r="G98" s="2021">
        <f t="shared" si="50"/>
        <v>0</v>
      </c>
      <c r="H98" s="2004">
        <f t="shared" si="50"/>
        <v>0</v>
      </c>
      <c r="I98" s="2005">
        <f t="shared" si="50"/>
        <v>0</v>
      </c>
      <c r="J98" s="2000">
        <f t="shared" si="50"/>
        <v>0</v>
      </c>
      <c r="K98" s="2005">
        <f t="shared" si="50"/>
        <v>0</v>
      </c>
      <c r="L98" s="2053"/>
      <c r="M98" s="2054"/>
      <c r="N98" s="2054"/>
      <c r="O98" s="2054"/>
      <c r="P98" s="2054"/>
      <c r="Q98" s="2054"/>
      <c r="R98" s="383"/>
      <c r="S98" s="1917"/>
    </row>
    <row r="99" spans="1:19">
      <c r="A99" s="43"/>
      <c r="B99" s="513" t="s">
        <v>439</v>
      </c>
      <c r="C99" s="963"/>
      <c r="D99" s="1967"/>
      <c r="E99" s="1968"/>
      <c r="F99" s="1968"/>
      <c r="G99" s="1004"/>
      <c r="H99" s="1983"/>
      <c r="I99" s="1984"/>
      <c r="J99" s="1964"/>
      <c r="K99" s="1984"/>
      <c r="L99" s="2040"/>
      <c r="M99" s="2042"/>
      <c r="N99" s="2042"/>
      <c r="O99" s="2042"/>
      <c r="P99" s="2042"/>
      <c r="Q99" s="2042"/>
      <c r="R99" s="128"/>
      <c r="S99" s="1561"/>
    </row>
    <row r="100" spans="1:19" ht="13.5" thickBot="1">
      <c r="A100" s="43" t="s">
        <v>440</v>
      </c>
      <c r="B100" s="190" t="s">
        <v>441</v>
      </c>
      <c r="C100" s="973">
        <v>0</v>
      </c>
      <c r="D100" s="1962">
        <v>0</v>
      </c>
      <c r="E100" s="1963">
        <v>0</v>
      </c>
      <c r="F100" s="1963">
        <v>0</v>
      </c>
      <c r="G100" s="1964">
        <v>0</v>
      </c>
      <c r="H100" s="1983">
        <f>SUM(D100:G100)</f>
        <v>0</v>
      </c>
      <c r="I100" s="1984">
        <f>C100+H100</f>
        <v>0</v>
      </c>
      <c r="J100" s="1964">
        <v>0</v>
      </c>
      <c r="K100" s="1984">
        <f t="shared" si="28"/>
        <v>0</v>
      </c>
      <c r="L100" s="2040"/>
      <c r="M100" s="2042"/>
      <c r="N100" s="2042"/>
      <c r="O100" s="2042"/>
      <c r="P100" s="2042"/>
      <c r="Q100" s="2042"/>
      <c r="R100" s="128"/>
      <c r="S100" s="1561">
        <f t="shared" si="27"/>
        <v>0</v>
      </c>
    </row>
    <row r="101" spans="1:19" ht="13.5" thickBot="1">
      <c r="A101" s="44">
        <v>60999</v>
      </c>
      <c r="B101" s="361" t="s">
        <v>442</v>
      </c>
      <c r="C101" s="2000">
        <f t="shared" ref="C101:K101" si="51">SUM(C100:C100)</f>
        <v>0</v>
      </c>
      <c r="D101" s="2019">
        <f t="shared" si="51"/>
        <v>0</v>
      </c>
      <c r="E101" s="2020">
        <f t="shared" si="51"/>
        <v>0</v>
      </c>
      <c r="F101" s="2020">
        <f t="shared" si="51"/>
        <v>0</v>
      </c>
      <c r="G101" s="2021">
        <f t="shared" si="51"/>
        <v>0</v>
      </c>
      <c r="H101" s="2004">
        <f t="shared" si="51"/>
        <v>0</v>
      </c>
      <c r="I101" s="2005">
        <f t="shared" si="51"/>
        <v>0</v>
      </c>
      <c r="J101" s="2000">
        <f t="shared" si="51"/>
        <v>0</v>
      </c>
      <c r="K101" s="2005">
        <f t="shared" si="51"/>
        <v>0</v>
      </c>
      <c r="L101" s="2053"/>
      <c r="M101" s="2054"/>
      <c r="N101" s="2054"/>
      <c r="O101" s="2054"/>
      <c r="P101" s="2054"/>
      <c r="Q101" s="2054"/>
      <c r="R101" s="383"/>
      <c r="S101" s="1917">
        <f t="shared" si="27"/>
        <v>0</v>
      </c>
    </row>
    <row r="102" spans="1:19">
      <c r="A102" s="43"/>
      <c r="B102" s="513" t="s">
        <v>443</v>
      </c>
      <c r="C102" s="963"/>
      <c r="D102" s="1967"/>
      <c r="E102" s="1968"/>
      <c r="F102" s="1968"/>
      <c r="G102" s="1004"/>
      <c r="H102" s="1983"/>
      <c r="I102" s="1984"/>
      <c r="J102" s="592"/>
      <c r="K102" s="1984"/>
      <c r="L102" s="2040"/>
      <c r="M102" s="2042"/>
      <c r="N102" s="2042"/>
      <c r="O102" s="2042"/>
      <c r="P102" s="2042"/>
      <c r="Q102" s="2042"/>
      <c r="R102" s="128"/>
      <c r="S102" s="1561"/>
    </row>
    <row r="103" spans="1:19" ht="13.5" thickBot="1">
      <c r="A103" s="43" t="s">
        <v>315</v>
      </c>
      <c r="B103" s="190" t="s">
        <v>316</v>
      </c>
      <c r="C103" s="973">
        <v>0</v>
      </c>
      <c r="D103" s="1962">
        <v>0</v>
      </c>
      <c r="E103" s="1963">
        <v>0</v>
      </c>
      <c r="F103" s="1963">
        <v>0</v>
      </c>
      <c r="G103" s="1964">
        <v>0</v>
      </c>
      <c r="H103" s="1983">
        <f>SUM(D103:G103)</f>
        <v>0</v>
      </c>
      <c r="I103" s="1984">
        <f>C103+H103</f>
        <v>0</v>
      </c>
      <c r="J103" s="1964">
        <v>0</v>
      </c>
      <c r="K103" s="1984">
        <f t="shared" si="28"/>
        <v>0</v>
      </c>
      <c r="L103" s="2040"/>
      <c r="M103" s="2042"/>
      <c r="N103" s="2042"/>
      <c r="O103" s="2042"/>
      <c r="P103" s="2042"/>
      <c r="Q103" s="2042"/>
      <c r="R103" s="128"/>
      <c r="S103" s="1561">
        <f t="shared" si="27"/>
        <v>0</v>
      </c>
    </row>
    <row r="104" spans="1:19" ht="13.5" thickBot="1">
      <c r="A104" s="44">
        <v>61099</v>
      </c>
      <c r="B104" s="361" t="s">
        <v>317</v>
      </c>
      <c r="C104" s="2000">
        <f>SUM(C103:C103)</f>
        <v>0</v>
      </c>
      <c r="D104" s="2019">
        <f t="shared" ref="D104:K104" si="52">SUM(D103:D103)</f>
        <v>0</v>
      </c>
      <c r="E104" s="2020">
        <f t="shared" si="52"/>
        <v>0</v>
      </c>
      <c r="F104" s="2020">
        <f t="shared" si="52"/>
        <v>0</v>
      </c>
      <c r="G104" s="2021">
        <f t="shared" si="52"/>
        <v>0</v>
      </c>
      <c r="H104" s="2004">
        <f t="shared" si="52"/>
        <v>0</v>
      </c>
      <c r="I104" s="2005">
        <f t="shared" si="52"/>
        <v>0</v>
      </c>
      <c r="J104" s="2000">
        <f t="shared" si="52"/>
        <v>0</v>
      </c>
      <c r="K104" s="2005">
        <f t="shared" si="52"/>
        <v>0</v>
      </c>
      <c r="L104" s="2053"/>
      <c r="M104" s="2054"/>
      <c r="N104" s="2054"/>
      <c r="O104" s="2054"/>
      <c r="P104" s="2054"/>
      <c r="Q104" s="2054"/>
      <c r="R104" s="383"/>
      <c r="S104" s="1917"/>
    </row>
    <row r="105" spans="1:19">
      <c r="A105" s="43" t="s">
        <v>318</v>
      </c>
      <c r="B105" s="190" t="s">
        <v>319</v>
      </c>
      <c r="C105" s="973">
        <v>0</v>
      </c>
      <c r="D105" s="1962">
        <v>0</v>
      </c>
      <c r="E105" s="1963">
        <v>0</v>
      </c>
      <c r="F105" s="1963">
        <v>0</v>
      </c>
      <c r="G105" s="1964">
        <v>0</v>
      </c>
      <c r="H105" s="1983"/>
      <c r="I105" s="1987"/>
      <c r="J105" s="1964">
        <v>0</v>
      </c>
      <c r="K105" s="1987"/>
      <c r="L105" s="2040"/>
      <c r="M105" s="2042"/>
      <c r="N105" s="2042"/>
      <c r="O105" s="2042"/>
      <c r="P105" s="2042"/>
      <c r="Q105" s="2042"/>
      <c r="R105" s="128"/>
      <c r="S105" s="1561"/>
    </row>
    <row r="106" spans="1:19">
      <c r="A106" s="43" t="s">
        <v>320</v>
      </c>
      <c r="B106" s="190" t="s">
        <v>321</v>
      </c>
      <c r="C106" s="973">
        <v>0</v>
      </c>
      <c r="D106" s="1962">
        <v>0</v>
      </c>
      <c r="E106" s="1963">
        <v>0</v>
      </c>
      <c r="F106" s="1963">
        <v>0</v>
      </c>
      <c r="G106" s="1964">
        <v>0</v>
      </c>
      <c r="H106" s="1983">
        <f>SUM(D106:G106)</f>
        <v>0</v>
      </c>
      <c r="I106" s="1984">
        <f>C106+H106</f>
        <v>0</v>
      </c>
      <c r="J106" s="1964">
        <v>0</v>
      </c>
      <c r="K106" s="1984">
        <f t="shared" ref="K106:K117" si="53">I106+J106</f>
        <v>0</v>
      </c>
      <c r="L106" s="2040"/>
      <c r="M106" s="2042"/>
      <c r="N106" s="2042"/>
      <c r="O106" s="2042"/>
      <c r="P106" s="2042"/>
      <c r="Q106" s="2042"/>
      <c r="R106" s="128"/>
      <c r="S106" s="1561">
        <f t="shared" si="27"/>
        <v>0</v>
      </c>
    </row>
    <row r="107" spans="1:19" ht="13.5" thickBot="1">
      <c r="A107" s="43" t="s">
        <v>322</v>
      </c>
      <c r="B107" s="190" t="s">
        <v>323</v>
      </c>
      <c r="C107" s="973">
        <v>0</v>
      </c>
      <c r="D107" s="1962">
        <v>0</v>
      </c>
      <c r="E107" s="1963">
        <v>0</v>
      </c>
      <c r="F107" s="1963">
        <v>0</v>
      </c>
      <c r="G107" s="1964">
        <v>0</v>
      </c>
      <c r="H107" s="1983">
        <f>SUM(D107:G107)</f>
        <v>0</v>
      </c>
      <c r="I107" s="1984">
        <f>C107+H107</f>
        <v>0</v>
      </c>
      <c r="J107" s="1964">
        <v>0</v>
      </c>
      <c r="K107" s="1984">
        <f t="shared" si="53"/>
        <v>0</v>
      </c>
      <c r="L107" s="2040"/>
      <c r="M107" s="2042"/>
      <c r="N107" s="2042"/>
      <c r="O107" s="2042"/>
      <c r="P107" s="2042"/>
      <c r="Q107" s="2042"/>
      <c r="R107" s="128"/>
      <c r="S107" s="1561">
        <f t="shared" ref="S107:S117" si="54">SUM(L107:R107)</f>
        <v>0</v>
      </c>
    </row>
    <row r="108" spans="1:19" ht="13.5" thickBot="1">
      <c r="A108" s="44">
        <v>61299</v>
      </c>
      <c r="B108" s="361" t="s">
        <v>446</v>
      </c>
      <c r="C108" s="1250">
        <f>C104+C101+C98+C93+C89+C83+C78+C66+C59+C53+C105+C106+C107</f>
        <v>0</v>
      </c>
      <c r="D108" s="2001">
        <f>D104+D101+D98+D93+D89+D83+D78+D66+D59+D53+D105+D106+D107</f>
        <v>0</v>
      </c>
      <c r="E108" s="2002">
        <f t="shared" ref="E108:K108" si="55">E104+E101+E98+E93+E89+E83+E78+E66+E59+E53+E105+E106+E107</f>
        <v>0</v>
      </c>
      <c r="F108" s="2002">
        <f t="shared" si="55"/>
        <v>0</v>
      </c>
      <c r="G108" s="2003">
        <f t="shared" si="55"/>
        <v>0</v>
      </c>
      <c r="H108" s="1700">
        <f t="shared" si="55"/>
        <v>0</v>
      </c>
      <c r="I108" s="1249">
        <f t="shared" si="55"/>
        <v>0</v>
      </c>
      <c r="J108" s="1250">
        <f t="shared" si="55"/>
        <v>0</v>
      </c>
      <c r="K108" s="1249">
        <f t="shared" si="55"/>
        <v>0</v>
      </c>
      <c r="L108" s="2053"/>
      <c r="M108" s="2054"/>
      <c r="N108" s="2054"/>
      <c r="O108" s="2054"/>
      <c r="P108" s="2054"/>
      <c r="Q108" s="2054"/>
      <c r="R108" s="383"/>
      <c r="S108" s="1917"/>
    </row>
    <row r="109" spans="1:19" ht="13.5" thickBot="1">
      <c r="A109" s="43" t="s">
        <v>447</v>
      </c>
      <c r="B109" s="190" t="s">
        <v>448</v>
      </c>
      <c r="C109" s="973">
        <v>0</v>
      </c>
      <c r="D109" s="1962">
        <v>0</v>
      </c>
      <c r="E109" s="1963">
        <v>0</v>
      </c>
      <c r="F109" s="1963">
        <v>0</v>
      </c>
      <c r="G109" s="1964">
        <v>0</v>
      </c>
      <c r="H109" s="1983">
        <f>SUM(D109:G109)</f>
        <v>0</v>
      </c>
      <c r="I109" s="1984">
        <f>C109+H109</f>
        <v>0</v>
      </c>
      <c r="J109" s="1964">
        <v>0</v>
      </c>
      <c r="K109" s="1984">
        <f t="shared" si="53"/>
        <v>0</v>
      </c>
      <c r="L109" s="2040"/>
      <c r="M109" s="2042"/>
      <c r="N109" s="2042"/>
      <c r="O109" s="2042"/>
      <c r="P109" s="2042"/>
      <c r="Q109" s="2042"/>
      <c r="R109" s="128"/>
      <c r="S109" s="1561">
        <f t="shared" si="54"/>
        <v>0</v>
      </c>
    </row>
    <row r="110" spans="1:19">
      <c r="A110" s="514">
        <v>69998</v>
      </c>
      <c r="B110" s="515" t="s">
        <v>449</v>
      </c>
      <c r="C110" s="1254">
        <f>C108+C109</f>
        <v>0</v>
      </c>
      <c r="D110" s="2022">
        <f>D108+D109</f>
        <v>0</v>
      </c>
      <c r="E110" s="2023">
        <f t="shared" ref="E110:H110" si="56">E108+E109</f>
        <v>0</v>
      </c>
      <c r="F110" s="2023">
        <f t="shared" si="56"/>
        <v>0</v>
      </c>
      <c r="G110" s="2024">
        <f t="shared" si="56"/>
        <v>0</v>
      </c>
      <c r="H110" s="2025">
        <f t="shared" si="56"/>
        <v>0</v>
      </c>
      <c r="I110" s="2026">
        <f>SUM(I108:I109)</f>
        <v>0</v>
      </c>
      <c r="J110" s="2027">
        <f>SUM(J108:J109)</f>
        <v>0</v>
      </c>
      <c r="K110" s="2026">
        <f>K108+K109</f>
        <v>0</v>
      </c>
      <c r="L110" s="2058"/>
      <c r="M110" s="2059"/>
      <c r="N110" s="2059"/>
      <c r="O110" s="2059"/>
      <c r="P110" s="2059"/>
      <c r="Q110" s="2059"/>
      <c r="R110" s="417"/>
      <c r="S110" s="2060"/>
    </row>
    <row r="111" spans="1:19" ht="13.5" thickBot="1">
      <c r="A111" s="617">
        <v>69999</v>
      </c>
      <c r="B111" s="620" t="s">
        <v>1380</v>
      </c>
      <c r="C111" s="1558">
        <f>C46+C110</f>
        <v>0</v>
      </c>
      <c r="D111" s="2014">
        <f t="shared" ref="D111:K111" si="57">SUM(D110:D110)</f>
        <v>0</v>
      </c>
      <c r="E111" s="2015">
        <f t="shared" si="57"/>
        <v>0</v>
      </c>
      <c r="F111" s="2015">
        <f t="shared" si="57"/>
        <v>0</v>
      </c>
      <c r="G111" s="2016">
        <f t="shared" si="57"/>
        <v>0</v>
      </c>
      <c r="H111" s="2028">
        <f t="shared" si="57"/>
        <v>0</v>
      </c>
      <c r="I111" s="2029">
        <f t="shared" si="57"/>
        <v>0</v>
      </c>
      <c r="J111" s="2030">
        <f t="shared" si="57"/>
        <v>0</v>
      </c>
      <c r="K111" s="2029">
        <f t="shared" si="57"/>
        <v>0</v>
      </c>
      <c r="L111" s="2055"/>
      <c r="M111" s="2056"/>
      <c r="N111" s="2056"/>
      <c r="O111" s="2056"/>
      <c r="P111" s="2056"/>
      <c r="Q111" s="2056"/>
      <c r="R111" s="421"/>
      <c r="S111" s="2057"/>
    </row>
    <row r="112" spans="1:19">
      <c r="A112" s="194" t="s">
        <v>326</v>
      </c>
      <c r="B112" s="513"/>
      <c r="C112" s="963"/>
      <c r="D112" s="1967"/>
      <c r="E112" s="1968"/>
      <c r="F112" s="1968"/>
      <c r="G112" s="1004"/>
      <c r="H112" s="1983"/>
      <c r="I112" s="1984"/>
      <c r="J112" s="592"/>
      <c r="K112" s="1984"/>
      <c r="L112" s="2040"/>
      <c r="M112" s="2042"/>
      <c r="N112" s="2042"/>
      <c r="O112" s="2042"/>
      <c r="P112" s="2042"/>
      <c r="Q112" s="2042"/>
      <c r="R112" s="128"/>
      <c r="S112" s="1561"/>
    </row>
    <row r="113" spans="1:19">
      <c r="A113" s="43" t="s">
        <v>327</v>
      </c>
      <c r="B113" s="190" t="s">
        <v>328</v>
      </c>
      <c r="C113" s="973">
        <v>0</v>
      </c>
      <c r="D113" s="1962">
        <v>0</v>
      </c>
      <c r="E113" s="1963">
        <v>0</v>
      </c>
      <c r="F113" s="1963">
        <v>0</v>
      </c>
      <c r="G113" s="1964">
        <v>0</v>
      </c>
      <c r="H113" s="1983">
        <f>SUM(D113:G113)</f>
        <v>0</v>
      </c>
      <c r="I113" s="1984">
        <f>C113+H113</f>
        <v>0</v>
      </c>
      <c r="J113" s="1964">
        <v>0</v>
      </c>
      <c r="K113" s="1984">
        <f t="shared" si="53"/>
        <v>0</v>
      </c>
      <c r="L113" s="2040"/>
      <c r="M113" s="2042"/>
      <c r="N113" s="2042"/>
      <c r="O113" s="2042"/>
      <c r="P113" s="2042"/>
      <c r="Q113" s="2042"/>
      <c r="R113" s="128"/>
      <c r="S113" s="1561">
        <f t="shared" si="54"/>
        <v>0</v>
      </c>
    </row>
    <row r="114" spans="1:19">
      <c r="A114" s="43" t="s">
        <v>329</v>
      </c>
      <c r="B114" s="190" t="s">
        <v>330</v>
      </c>
      <c r="C114" s="973">
        <v>0</v>
      </c>
      <c r="D114" s="1962">
        <v>0</v>
      </c>
      <c r="E114" s="1963">
        <v>0</v>
      </c>
      <c r="F114" s="1963">
        <v>0</v>
      </c>
      <c r="G114" s="1964">
        <v>0</v>
      </c>
      <c r="H114" s="1983">
        <f>SUM(D114:G114)</f>
        <v>0</v>
      </c>
      <c r="I114" s="1984">
        <f>C114+H114</f>
        <v>0</v>
      </c>
      <c r="J114" s="1964">
        <v>0</v>
      </c>
      <c r="K114" s="1984">
        <f>I114+J114</f>
        <v>0</v>
      </c>
      <c r="L114" s="2040"/>
      <c r="M114" s="2042"/>
      <c r="N114" s="2042"/>
      <c r="O114" s="2042"/>
      <c r="P114" s="2042"/>
      <c r="Q114" s="2042"/>
      <c r="R114" s="128"/>
      <c r="S114" s="1561">
        <f t="shared" si="54"/>
        <v>0</v>
      </c>
    </row>
    <row r="115" spans="1:19">
      <c r="A115" s="43" t="s">
        <v>331</v>
      </c>
      <c r="B115" s="190" t="s">
        <v>450</v>
      </c>
      <c r="C115" s="973">
        <v>0</v>
      </c>
      <c r="D115" s="1962">
        <v>0</v>
      </c>
      <c r="E115" s="1963">
        <v>0</v>
      </c>
      <c r="F115" s="1963">
        <v>0</v>
      </c>
      <c r="G115" s="1964">
        <v>0</v>
      </c>
      <c r="H115" s="1983">
        <f t="shared" ref="H115:H117" si="58">SUM(D115:G115)</f>
        <v>0</v>
      </c>
      <c r="I115" s="1984">
        <f>C115+H115</f>
        <v>0</v>
      </c>
      <c r="J115" s="1964">
        <v>0</v>
      </c>
      <c r="K115" s="1984">
        <f t="shared" si="53"/>
        <v>0</v>
      </c>
      <c r="L115" s="2040"/>
      <c r="M115" s="2042"/>
      <c r="N115" s="2042"/>
      <c r="O115" s="2042"/>
      <c r="P115" s="2042"/>
      <c r="Q115" s="2042"/>
      <c r="R115" s="128"/>
      <c r="S115" s="1561">
        <f t="shared" si="54"/>
        <v>0</v>
      </c>
    </row>
    <row r="116" spans="1:19">
      <c r="A116" s="43" t="s">
        <v>333</v>
      </c>
      <c r="B116" s="190" t="s">
        <v>451</v>
      </c>
      <c r="C116" s="973">
        <v>0</v>
      </c>
      <c r="D116" s="1962">
        <v>0</v>
      </c>
      <c r="E116" s="1963">
        <v>0</v>
      </c>
      <c r="F116" s="1963">
        <v>0</v>
      </c>
      <c r="G116" s="1964">
        <v>0</v>
      </c>
      <c r="H116" s="1983">
        <f t="shared" si="58"/>
        <v>0</v>
      </c>
      <c r="I116" s="1984">
        <f>C116+H116</f>
        <v>0</v>
      </c>
      <c r="J116" s="1964">
        <v>0</v>
      </c>
      <c r="K116" s="1984">
        <f t="shared" si="53"/>
        <v>0</v>
      </c>
      <c r="L116" s="2040"/>
      <c r="M116" s="2042"/>
      <c r="N116" s="2042"/>
      <c r="O116" s="2042"/>
      <c r="P116" s="2042"/>
      <c r="Q116" s="2042"/>
      <c r="R116" s="128"/>
      <c r="S116" s="1561">
        <f t="shared" si="54"/>
        <v>0</v>
      </c>
    </row>
    <row r="117" spans="1:19" ht="13.5" thickBot="1">
      <c r="A117" s="43" t="s">
        <v>335</v>
      </c>
      <c r="B117" s="190" t="s">
        <v>336</v>
      </c>
      <c r="C117" s="973">
        <v>0</v>
      </c>
      <c r="D117" s="1962">
        <v>0</v>
      </c>
      <c r="E117" s="1963">
        <v>0</v>
      </c>
      <c r="F117" s="1963">
        <v>0</v>
      </c>
      <c r="G117" s="1964">
        <v>0</v>
      </c>
      <c r="H117" s="1983">
        <f t="shared" si="58"/>
        <v>0</v>
      </c>
      <c r="I117" s="1984">
        <f>C117+H117</f>
        <v>0</v>
      </c>
      <c r="J117" s="1964">
        <v>0</v>
      </c>
      <c r="K117" s="1984">
        <f t="shared" si="53"/>
        <v>0</v>
      </c>
      <c r="L117" s="2040"/>
      <c r="M117" s="2042"/>
      <c r="N117" s="2042"/>
      <c r="O117" s="2042"/>
      <c r="P117" s="2042"/>
      <c r="Q117" s="2042"/>
      <c r="R117" s="128"/>
      <c r="S117" s="1561">
        <f t="shared" si="54"/>
        <v>0</v>
      </c>
    </row>
    <row r="118" spans="1:19" ht="13.5" thickBot="1">
      <c r="A118" s="44">
        <v>85999</v>
      </c>
      <c r="B118" s="361" t="s">
        <v>1381</v>
      </c>
      <c r="C118" s="981">
        <f>SUM(C111:C117)</f>
        <v>0</v>
      </c>
      <c r="D118" s="1700">
        <f>SUM(D111:D117)</f>
        <v>0</v>
      </c>
      <c r="E118" s="1706">
        <f t="shared" ref="E118:G118" si="59">SUM(E111:E117)</f>
        <v>0</v>
      </c>
      <c r="F118" s="1706">
        <f t="shared" si="59"/>
        <v>0</v>
      </c>
      <c r="G118" s="2031">
        <f t="shared" si="59"/>
        <v>0</v>
      </c>
      <c r="H118" s="1700">
        <f>SUM(H111:H117)</f>
        <v>0</v>
      </c>
      <c r="I118" s="2031">
        <f>SUM(I111:I117)</f>
        <v>0</v>
      </c>
      <c r="J118" s="981">
        <f>SUM(J111:J117)</f>
        <v>0</v>
      </c>
      <c r="K118" s="2031">
        <f>SUM(K111:K117)</f>
        <v>0</v>
      </c>
      <c r="L118" s="2053"/>
      <c r="M118" s="2054"/>
      <c r="N118" s="2054"/>
      <c r="O118" s="2054"/>
      <c r="P118" s="2054"/>
      <c r="Q118" s="2054"/>
      <c r="R118" s="383"/>
      <c r="S118" s="1917"/>
    </row>
    <row r="119" spans="1:19">
      <c r="A119" s="423"/>
      <c r="B119" s="503" t="s">
        <v>338</v>
      </c>
      <c r="C119" s="963"/>
      <c r="D119" s="1967"/>
      <c r="E119" s="1968"/>
      <c r="F119" s="1968"/>
      <c r="G119" s="1004"/>
      <c r="H119" s="1983"/>
      <c r="I119" s="1987"/>
      <c r="J119" s="963"/>
      <c r="K119" s="1987"/>
      <c r="L119" s="1197"/>
      <c r="M119" s="583"/>
      <c r="N119" s="583"/>
      <c r="O119" s="583"/>
      <c r="P119" s="583"/>
      <c r="Q119" s="583"/>
      <c r="S119" s="1561"/>
    </row>
    <row r="120" spans="1:19">
      <c r="A120" s="38" t="s">
        <v>339</v>
      </c>
      <c r="B120" s="606" t="s">
        <v>340</v>
      </c>
      <c r="C120" s="973">
        <v>0</v>
      </c>
      <c r="D120" s="1962">
        <v>0</v>
      </c>
      <c r="E120" s="1963">
        <v>0</v>
      </c>
      <c r="F120" s="1963">
        <v>0</v>
      </c>
      <c r="G120" s="1964">
        <v>0</v>
      </c>
      <c r="H120" s="1983">
        <f>SUM(D120:G120)</f>
        <v>0</v>
      </c>
      <c r="I120" s="1987">
        <f t="shared" ref="I120:I138" si="60">C120+H120</f>
        <v>0</v>
      </c>
      <c r="J120" s="1964">
        <v>0</v>
      </c>
      <c r="K120" s="1987">
        <f t="shared" ref="K120:K138" si="61">I120+J120</f>
        <v>0</v>
      </c>
      <c r="L120" s="1197"/>
      <c r="M120" s="583"/>
      <c r="N120" s="583"/>
      <c r="O120" s="583"/>
      <c r="P120" s="583"/>
      <c r="Q120" s="583"/>
      <c r="S120" s="1561">
        <f t="shared" ref="S120:S144" si="62">SUM(L120:R120)</f>
        <v>0</v>
      </c>
    </row>
    <row r="121" spans="1:19">
      <c r="A121" s="38" t="s">
        <v>341</v>
      </c>
      <c r="B121" s="606" t="s">
        <v>342</v>
      </c>
      <c r="C121" s="973">
        <v>0</v>
      </c>
      <c r="D121" s="1962">
        <v>0</v>
      </c>
      <c r="E121" s="1963">
        <v>0</v>
      </c>
      <c r="F121" s="1963">
        <v>0</v>
      </c>
      <c r="G121" s="1964">
        <v>0</v>
      </c>
      <c r="H121" s="1983">
        <f>SUM(D121:G121)</f>
        <v>0</v>
      </c>
      <c r="I121" s="1987">
        <f t="shared" si="60"/>
        <v>0</v>
      </c>
      <c r="J121" s="1964">
        <v>0</v>
      </c>
      <c r="K121" s="1987">
        <f t="shared" si="61"/>
        <v>0</v>
      </c>
      <c r="L121" s="1197"/>
      <c r="M121" s="583"/>
      <c r="N121" s="583"/>
      <c r="O121" s="583"/>
      <c r="P121" s="583"/>
      <c r="Q121" s="583"/>
      <c r="S121" s="1561">
        <f t="shared" si="62"/>
        <v>0</v>
      </c>
    </row>
    <row r="122" spans="1:19">
      <c r="A122" s="38" t="s">
        <v>343</v>
      </c>
      <c r="B122" s="606" t="s">
        <v>453</v>
      </c>
      <c r="C122" s="973">
        <v>0</v>
      </c>
      <c r="D122" s="1962">
        <v>0</v>
      </c>
      <c r="E122" s="1963">
        <v>0</v>
      </c>
      <c r="F122" s="1963">
        <v>0</v>
      </c>
      <c r="G122" s="1964">
        <v>0</v>
      </c>
      <c r="H122" s="1983">
        <f t="shared" ref="H122:H144" si="63">SUM(D122:G122)</f>
        <v>0</v>
      </c>
      <c r="I122" s="1987">
        <f t="shared" si="60"/>
        <v>0</v>
      </c>
      <c r="J122" s="1964">
        <v>0</v>
      </c>
      <c r="K122" s="1987">
        <f t="shared" si="61"/>
        <v>0</v>
      </c>
      <c r="L122" s="1197"/>
      <c r="M122" s="583"/>
      <c r="N122" s="583"/>
      <c r="O122" s="583"/>
      <c r="P122" s="583"/>
      <c r="Q122" s="583"/>
      <c r="S122" s="1561">
        <f t="shared" si="62"/>
        <v>0</v>
      </c>
    </row>
    <row r="123" spans="1:19">
      <c r="A123" s="38" t="s">
        <v>345</v>
      </c>
      <c r="B123" s="190" t="s">
        <v>346</v>
      </c>
      <c r="C123" s="973">
        <v>0</v>
      </c>
      <c r="D123" s="1962">
        <v>0</v>
      </c>
      <c r="E123" s="1963">
        <v>0</v>
      </c>
      <c r="F123" s="1963">
        <v>0</v>
      </c>
      <c r="G123" s="1964">
        <v>0</v>
      </c>
      <c r="H123" s="1983">
        <f t="shared" si="63"/>
        <v>0</v>
      </c>
      <c r="I123" s="1987">
        <f t="shared" si="60"/>
        <v>0</v>
      </c>
      <c r="J123" s="1964">
        <v>0</v>
      </c>
      <c r="K123" s="1987">
        <f t="shared" si="61"/>
        <v>0</v>
      </c>
      <c r="L123" s="1197"/>
      <c r="M123" s="583"/>
      <c r="N123" s="583"/>
      <c r="O123" s="583"/>
      <c r="P123" s="583"/>
      <c r="Q123" s="583"/>
      <c r="S123" s="1561">
        <f t="shared" si="62"/>
        <v>0</v>
      </c>
    </row>
    <row r="124" spans="1:19">
      <c r="A124" s="38" t="s">
        <v>347</v>
      </c>
      <c r="B124" s="190" t="s">
        <v>348</v>
      </c>
      <c r="C124" s="973">
        <v>0</v>
      </c>
      <c r="D124" s="1962">
        <v>0</v>
      </c>
      <c r="E124" s="1963">
        <v>0</v>
      </c>
      <c r="F124" s="1963">
        <v>0</v>
      </c>
      <c r="G124" s="1964">
        <v>0</v>
      </c>
      <c r="H124" s="1983">
        <f t="shared" si="63"/>
        <v>0</v>
      </c>
      <c r="I124" s="1987">
        <f t="shared" si="60"/>
        <v>0</v>
      </c>
      <c r="J124" s="1964">
        <v>0</v>
      </c>
      <c r="K124" s="1987">
        <f t="shared" si="61"/>
        <v>0</v>
      </c>
      <c r="L124" s="1197"/>
      <c r="M124" s="583"/>
      <c r="N124" s="583"/>
      <c r="O124" s="583"/>
      <c r="P124" s="583"/>
      <c r="Q124" s="583"/>
      <c r="S124" s="1561">
        <f t="shared" si="62"/>
        <v>0</v>
      </c>
    </row>
    <row r="125" spans="1:19">
      <c r="A125" s="38" t="s">
        <v>349</v>
      </c>
      <c r="B125" s="190" t="s">
        <v>350</v>
      </c>
      <c r="C125" s="973">
        <v>0</v>
      </c>
      <c r="D125" s="1962">
        <v>0</v>
      </c>
      <c r="E125" s="1963">
        <v>0</v>
      </c>
      <c r="F125" s="1963">
        <v>0</v>
      </c>
      <c r="G125" s="1964">
        <v>0</v>
      </c>
      <c r="H125" s="1983">
        <f t="shared" si="63"/>
        <v>0</v>
      </c>
      <c r="I125" s="1987">
        <f t="shared" si="60"/>
        <v>0</v>
      </c>
      <c r="J125" s="1964">
        <v>0</v>
      </c>
      <c r="K125" s="1987">
        <f t="shared" si="61"/>
        <v>0</v>
      </c>
      <c r="L125" s="1197"/>
      <c r="M125" s="583"/>
      <c r="N125" s="583"/>
      <c r="O125" s="583"/>
      <c r="P125" s="583"/>
      <c r="Q125" s="583"/>
      <c r="S125" s="1561">
        <f t="shared" si="62"/>
        <v>0</v>
      </c>
    </row>
    <row r="126" spans="1:19">
      <c r="A126" s="38" t="s">
        <v>351</v>
      </c>
      <c r="B126" s="190" t="s">
        <v>352</v>
      </c>
      <c r="C126" s="973">
        <v>0</v>
      </c>
      <c r="D126" s="1962">
        <v>0</v>
      </c>
      <c r="E126" s="1963">
        <v>0</v>
      </c>
      <c r="F126" s="1963">
        <v>0</v>
      </c>
      <c r="G126" s="1964">
        <v>0</v>
      </c>
      <c r="H126" s="1983">
        <f t="shared" si="63"/>
        <v>0</v>
      </c>
      <c r="I126" s="1987">
        <f t="shared" si="60"/>
        <v>0</v>
      </c>
      <c r="J126" s="1964">
        <v>0</v>
      </c>
      <c r="K126" s="1987">
        <f t="shared" si="61"/>
        <v>0</v>
      </c>
      <c r="L126" s="1197"/>
      <c r="M126" s="583"/>
      <c r="N126" s="583"/>
      <c r="O126" s="583"/>
      <c r="P126" s="583"/>
      <c r="Q126" s="583"/>
      <c r="S126" s="1561">
        <f t="shared" si="62"/>
        <v>0</v>
      </c>
    </row>
    <row r="127" spans="1:19">
      <c r="A127" s="38" t="s">
        <v>353</v>
      </c>
      <c r="B127" s="190" t="s">
        <v>354</v>
      </c>
      <c r="C127" s="973">
        <v>0</v>
      </c>
      <c r="D127" s="1962">
        <v>0</v>
      </c>
      <c r="E127" s="1963">
        <v>0</v>
      </c>
      <c r="F127" s="1963">
        <v>0</v>
      </c>
      <c r="G127" s="1964">
        <v>0</v>
      </c>
      <c r="H127" s="1983">
        <f t="shared" si="63"/>
        <v>0</v>
      </c>
      <c r="I127" s="1987">
        <f t="shared" si="60"/>
        <v>0</v>
      </c>
      <c r="J127" s="1964">
        <v>0</v>
      </c>
      <c r="K127" s="1987">
        <f t="shared" si="61"/>
        <v>0</v>
      </c>
      <c r="L127" s="1197"/>
      <c r="M127" s="583"/>
      <c r="N127" s="583"/>
      <c r="O127" s="583"/>
      <c r="P127" s="583"/>
      <c r="Q127" s="583"/>
      <c r="S127" s="1561">
        <f t="shared" si="62"/>
        <v>0</v>
      </c>
    </row>
    <row r="128" spans="1:19">
      <c r="A128" s="38" t="s">
        <v>355</v>
      </c>
      <c r="B128" s="606" t="s">
        <v>356</v>
      </c>
      <c r="C128" s="973">
        <v>0</v>
      </c>
      <c r="D128" s="1962">
        <v>0</v>
      </c>
      <c r="E128" s="1963">
        <v>0</v>
      </c>
      <c r="F128" s="1963">
        <v>0</v>
      </c>
      <c r="G128" s="1964">
        <v>0</v>
      </c>
      <c r="H128" s="1983">
        <f t="shared" si="63"/>
        <v>0</v>
      </c>
      <c r="I128" s="1987">
        <f t="shared" si="60"/>
        <v>0</v>
      </c>
      <c r="J128" s="1964">
        <v>0</v>
      </c>
      <c r="K128" s="1987">
        <f t="shared" si="61"/>
        <v>0</v>
      </c>
      <c r="L128" s="1197"/>
      <c r="M128" s="583"/>
      <c r="N128" s="583"/>
      <c r="O128" s="583"/>
      <c r="P128" s="583"/>
      <c r="Q128" s="583"/>
      <c r="S128" s="1561">
        <f t="shared" si="62"/>
        <v>0</v>
      </c>
    </row>
    <row r="129" spans="1:19">
      <c r="A129" s="38" t="s">
        <v>357</v>
      </c>
      <c r="B129" s="606" t="s">
        <v>358</v>
      </c>
      <c r="C129" s="973">
        <v>0</v>
      </c>
      <c r="D129" s="1962">
        <v>0</v>
      </c>
      <c r="E129" s="1963">
        <v>0</v>
      </c>
      <c r="F129" s="1963">
        <v>0</v>
      </c>
      <c r="G129" s="1964">
        <v>0</v>
      </c>
      <c r="H129" s="1983">
        <f t="shared" si="63"/>
        <v>0</v>
      </c>
      <c r="I129" s="1987">
        <f t="shared" si="60"/>
        <v>0</v>
      </c>
      <c r="J129" s="1964">
        <v>0</v>
      </c>
      <c r="K129" s="1987">
        <f t="shared" si="61"/>
        <v>0</v>
      </c>
      <c r="L129" s="1197"/>
      <c r="M129" s="583"/>
      <c r="N129" s="583"/>
      <c r="O129" s="583"/>
      <c r="P129" s="583"/>
      <c r="Q129" s="583"/>
      <c r="S129" s="1561">
        <f t="shared" si="62"/>
        <v>0</v>
      </c>
    </row>
    <row r="130" spans="1:19">
      <c r="A130" s="38" t="s">
        <v>359</v>
      </c>
      <c r="B130" s="606" t="s">
        <v>360</v>
      </c>
      <c r="C130" s="973">
        <v>0</v>
      </c>
      <c r="D130" s="1962">
        <v>0</v>
      </c>
      <c r="E130" s="1963">
        <v>0</v>
      </c>
      <c r="F130" s="1963">
        <v>0</v>
      </c>
      <c r="G130" s="1964">
        <v>0</v>
      </c>
      <c r="H130" s="1983">
        <f t="shared" si="63"/>
        <v>0</v>
      </c>
      <c r="I130" s="1987">
        <f t="shared" si="60"/>
        <v>0</v>
      </c>
      <c r="J130" s="1964">
        <v>0</v>
      </c>
      <c r="K130" s="1987">
        <f t="shared" si="61"/>
        <v>0</v>
      </c>
      <c r="L130" s="1197"/>
      <c r="M130" s="583"/>
      <c r="N130" s="583"/>
      <c r="O130" s="583"/>
      <c r="P130" s="583"/>
      <c r="Q130" s="583"/>
      <c r="S130" s="1561">
        <f t="shared" si="62"/>
        <v>0</v>
      </c>
    </row>
    <row r="131" spans="1:19">
      <c r="A131" s="38" t="s">
        <v>361</v>
      </c>
      <c r="B131" s="606" t="s">
        <v>454</v>
      </c>
      <c r="C131" s="973">
        <v>0</v>
      </c>
      <c r="D131" s="1962">
        <v>0</v>
      </c>
      <c r="E131" s="1963">
        <v>0</v>
      </c>
      <c r="F131" s="1963">
        <v>0</v>
      </c>
      <c r="G131" s="1964">
        <v>0</v>
      </c>
      <c r="H131" s="1983">
        <f t="shared" si="63"/>
        <v>0</v>
      </c>
      <c r="I131" s="1987">
        <f t="shared" si="60"/>
        <v>0</v>
      </c>
      <c r="J131" s="1964">
        <v>0</v>
      </c>
      <c r="K131" s="1987">
        <f t="shared" si="61"/>
        <v>0</v>
      </c>
      <c r="L131" s="1197"/>
      <c r="M131" s="583"/>
      <c r="N131" s="583"/>
      <c r="O131" s="583"/>
      <c r="P131" s="583"/>
      <c r="Q131" s="583"/>
      <c r="S131" s="1561">
        <f t="shared" si="62"/>
        <v>0</v>
      </c>
    </row>
    <row r="132" spans="1:19">
      <c r="A132" s="38" t="s">
        <v>363</v>
      </c>
      <c r="B132" s="606" t="s">
        <v>364</v>
      </c>
      <c r="C132" s="973">
        <v>0</v>
      </c>
      <c r="D132" s="1962">
        <v>0</v>
      </c>
      <c r="E132" s="1963">
        <v>0</v>
      </c>
      <c r="F132" s="1963">
        <v>0</v>
      </c>
      <c r="G132" s="1964">
        <v>0</v>
      </c>
      <c r="H132" s="1983">
        <f t="shared" si="63"/>
        <v>0</v>
      </c>
      <c r="I132" s="1987">
        <f t="shared" si="60"/>
        <v>0</v>
      </c>
      <c r="J132" s="1964">
        <v>0</v>
      </c>
      <c r="K132" s="1987">
        <f t="shared" si="61"/>
        <v>0</v>
      </c>
      <c r="L132" s="1197"/>
      <c r="M132" s="583"/>
      <c r="N132" s="583"/>
      <c r="O132" s="583"/>
      <c r="P132" s="583"/>
      <c r="Q132" s="583"/>
      <c r="S132" s="1561">
        <f t="shared" si="62"/>
        <v>0</v>
      </c>
    </row>
    <row r="133" spans="1:19">
      <c r="A133" s="38" t="s">
        <v>365</v>
      </c>
      <c r="B133" s="606" t="s">
        <v>366</v>
      </c>
      <c r="C133" s="973">
        <v>0</v>
      </c>
      <c r="D133" s="1962">
        <v>0</v>
      </c>
      <c r="E133" s="1963">
        <v>0</v>
      </c>
      <c r="F133" s="1963">
        <v>0</v>
      </c>
      <c r="G133" s="1964">
        <v>0</v>
      </c>
      <c r="H133" s="1983">
        <f t="shared" si="63"/>
        <v>0</v>
      </c>
      <c r="I133" s="1987">
        <f t="shared" si="60"/>
        <v>0</v>
      </c>
      <c r="J133" s="1964">
        <v>0</v>
      </c>
      <c r="K133" s="1987">
        <f t="shared" si="61"/>
        <v>0</v>
      </c>
      <c r="L133" s="1197"/>
      <c r="M133" s="583"/>
      <c r="N133" s="583"/>
      <c r="O133" s="583"/>
      <c r="P133" s="583"/>
      <c r="Q133" s="583"/>
      <c r="S133" s="1561">
        <f t="shared" si="62"/>
        <v>0</v>
      </c>
    </row>
    <row r="134" spans="1:19">
      <c r="A134" s="38" t="s">
        <v>367</v>
      </c>
      <c r="B134" s="606" t="s">
        <v>368</v>
      </c>
      <c r="C134" s="973">
        <v>0</v>
      </c>
      <c r="D134" s="1962">
        <v>0</v>
      </c>
      <c r="E134" s="1963">
        <v>0</v>
      </c>
      <c r="F134" s="1963">
        <v>0</v>
      </c>
      <c r="G134" s="1964">
        <v>0</v>
      </c>
      <c r="H134" s="1983">
        <f t="shared" si="63"/>
        <v>0</v>
      </c>
      <c r="I134" s="1987">
        <f t="shared" si="60"/>
        <v>0</v>
      </c>
      <c r="J134" s="1964">
        <v>0</v>
      </c>
      <c r="K134" s="1987">
        <f t="shared" si="61"/>
        <v>0</v>
      </c>
      <c r="L134" s="1197"/>
      <c r="M134" s="583"/>
      <c r="N134" s="583"/>
      <c r="O134" s="583"/>
      <c r="P134" s="583"/>
      <c r="Q134" s="583"/>
      <c r="S134" s="1561">
        <f t="shared" si="62"/>
        <v>0</v>
      </c>
    </row>
    <row r="135" spans="1:19">
      <c r="A135" s="38" t="s">
        <v>369</v>
      </c>
      <c r="B135" s="606" t="s">
        <v>370</v>
      </c>
      <c r="C135" s="973">
        <v>0</v>
      </c>
      <c r="D135" s="1962">
        <v>0</v>
      </c>
      <c r="E135" s="1963">
        <v>0</v>
      </c>
      <c r="F135" s="1963">
        <v>0</v>
      </c>
      <c r="G135" s="1964">
        <v>0</v>
      </c>
      <c r="H135" s="1983">
        <f t="shared" si="63"/>
        <v>0</v>
      </c>
      <c r="I135" s="1987">
        <f t="shared" si="60"/>
        <v>0</v>
      </c>
      <c r="J135" s="1964">
        <v>0</v>
      </c>
      <c r="K135" s="1987">
        <f t="shared" si="61"/>
        <v>0</v>
      </c>
      <c r="L135" s="1197"/>
      <c r="M135" s="583"/>
      <c r="N135" s="583"/>
      <c r="O135" s="583"/>
      <c r="P135" s="583"/>
      <c r="Q135" s="583"/>
      <c r="S135" s="1561">
        <f t="shared" si="62"/>
        <v>0</v>
      </c>
    </row>
    <row r="136" spans="1:19">
      <c r="A136" s="38" t="s">
        <v>371</v>
      </c>
      <c r="B136" s="606" t="s">
        <v>372</v>
      </c>
      <c r="C136" s="973">
        <v>0</v>
      </c>
      <c r="D136" s="1962">
        <v>0</v>
      </c>
      <c r="E136" s="1963">
        <v>0</v>
      </c>
      <c r="F136" s="1963">
        <v>0</v>
      </c>
      <c r="G136" s="1964">
        <v>0</v>
      </c>
      <c r="H136" s="1983">
        <f t="shared" si="63"/>
        <v>0</v>
      </c>
      <c r="I136" s="1987">
        <f>C136+H136</f>
        <v>0</v>
      </c>
      <c r="J136" s="1964">
        <v>0</v>
      </c>
      <c r="K136" s="1987">
        <f t="shared" si="61"/>
        <v>0</v>
      </c>
      <c r="L136" s="1197"/>
      <c r="M136" s="583"/>
      <c r="N136" s="583"/>
      <c r="O136" s="583"/>
      <c r="P136" s="583"/>
      <c r="Q136" s="583"/>
      <c r="S136" s="1561">
        <f t="shared" si="62"/>
        <v>0</v>
      </c>
    </row>
    <row r="137" spans="1:19">
      <c r="A137" s="38" t="s">
        <v>373</v>
      </c>
      <c r="B137" s="606" t="s">
        <v>374</v>
      </c>
      <c r="C137" s="973">
        <v>0</v>
      </c>
      <c r="D137" s="1962">
        <v>0</v>
      </c>
      <c r="E137" s="1963">
        <v>0</v>
      </c>
      <c r="F137" s="1963">
        <v>0</v>
      </c>
      <c r="G137" s="1964">
        <v>0</v>
      </c>
      <c r="H137" s="1983">
        <f t="shared" si="63"/>
        <v>0</v>
      </c>
      <c r="I137" s="1987">
        <f>C137+H137</f>
        <v>0</v>
      </c>
      <c r="J137" s="1964">
        <v>0</v>
      </c>
      <c r="K137" s="1987">
        <f t="shared" ref="K137" si="64">I137+J137</f>
        <v>0</v>
      </c>
      <c r="L137" s="1197"/>
      <c r="M137" s="583"/>
      <c r="N137" s="583"/>
      <c r="O137" s="583"/>
      <c r="P137" s="583"/>
      <c r="Q137" s="583"/>
      <c r="S137" s="1561">
        <f t="shared" si="62"/>
        <v>0</v>
      </c>
    </row>
    <row r="138" spans="1:19">
      <c r="A138" s="38" t="s">
        <v>375</v>
      </c>
      <c r="B138" s="606" t="s">
        <v>376</v>
      </c>
      <c r="C138" s="973">
        <v>0</v>
      </c>
      <c r="D138" s="1962">
        <v>0</v>
      </c>
      <c r="E138" s="1963">
        <v>0</v>
      </c>
      <c r="F138" s="1963">
        <v>0</v>
      </c>
      <c r="G138" s="1964">
        <v>0</v>
      </c>
      <c r="H138" s="1983">
        <f t="shared" si="63"/>
        <v>0</v>
      </c>
      <c r="I138" s="1987">
        <f t="shared" si="60"/>
        <v>0</v>
      </c>
      <c r="J138" s="1964">
        <v>0</v>
      </c>
      <c r="K138" s="1987">
        <f t="shared" si="61"/>
        <v>0</v>
      </c>
      <c r="L138" s="1197"/>
      <c r="M138" s="583"/>
      <c r="N138" s="583"/>
      <c r="O138" s="583"/>
      <c r="P138" s="583"/>
      <c r="Q138" s="583"/>
      <c r="S138" s="1561">
        <f t="shared" si="62"/>
        <v>0</v>
      </c>
    </row>
    <row r="139" spans="1:19" ht="13.5" thickBot="1">
      <c r="A139" s="38" t="s">
        <v>377</v>
      </c>
      <c r="B139" s="606" t="s">
        <v>378</v>
      </c>
      <c r="C139" s="973">
        <v>0</v>
      </c>
      <c r="D139" s="1962">
        <v>0</v>
      </c>
      <c r="E139" s="1963">
        <v>0</v>
      </c>
      <c r="F139" s="1963">
        <v>0</v>
      </c>
      <c r="G139" s="1964">
        <v>0</v>
      </c>
      <c r="H139" s="1983">
        <f t="shared" si="63"/>
        <v>0</v>
      </c>
      <c r="I139" s="1987">
        <f>C139+H139</f>
        <v>0</v>
      </c>
      <c r="J139" s="1964">
        <v>0</v>
      </c>
      <c r="K139" s="1987">
        <f>I139+J139</f>
        <v>0</v>
      </c>
      <c r="L139" s="1197"/>
      <c r="M139" s="583"/>
      <c r="N139" s="583"/>
      <c r="O139" s="583"/>
      <c r="P139" s="583"/>
      <c r="Q139" s="583"/>
      <c r="S139" s="1561">
        <f>SUM(L139:R139)</f>
        <v>0</v>
      </c>
    </row>
    <row r="140" spans="1:19" ht="13.5" thickBot="1">
      <c r="A140" s="613">
        <v>83999</v>
      </c>
      <c r="B140" s="614" t="s">
        <v>456</v>
      </c>
      <c r="C140" s="2000">
        <f>SUM(C120:C139)</f>
        <v>0</v>
      </c>
      <c r="D140" s="2001">
        <f t="shared" ref="D140:K140" si="65">SUM(D120:D139)</f>
        <v>0</v>
      </c>
      <c r="E140" s="2006">
        <f t="shared" si="65"/>
        <v>0</v>
      </c>
      <c r="F140" s="2006">
        <f t="shared" si="65"/>
        <v>0</v>
      </c>
      <c r="G140" s="1249">
        <f t="shared" si="65"/>
        <v>0</v>
      </c>
      <c r="H140" s="2004">
        <f t="shared" si="65"/>
        <v>0</v>
      </c>
      <c r="I140" s="2005">
        <f t="shared" si="65"/>
        <v>0</v>
      </c>
      <c r="J140" s="2000">
        <f t="shared" si="65"/>
        <v>0</v>
      </c>
      <c r="K140" s="2005">
        <f t="shared" si="65"/>
        <v>0</v>
      </c>
      <c r="L140" s="2053"/>
      <c r="M140" s="2054"/>
      <c r="N140" s="2054"/>
      <c r="O140" s="2054"/>
      <c r="P140" s="2054"/>
      <c r="Q140" s="2054"/>
      <c r="R140" s="383"/>
      <c r="S140" s="1917"/>
    </row>
    <row r="141" spans="1:19">
      <c r="A141" s="38" t="s">
        <v>457</v>
      </c>
      <c r="B141" s="606" t="s">
        <v>458</v>
      </c>
      <c r="C141" s="963">
        <v>0</v>
      </c>
      <c r="D141" s="1967">
        <v>0</v>
      </c>
      <c r="E141" s="1968">
        <v>0</v>
      </c>
      <c r="F141" s="1968">
        <v>0</v>
      </c>
      <c r="G141" s="1004">
        <v>0</v>
      </c>
      <c r="H141" s="1983">
        <f t="shared" si="63"/>
        <v>0</v>
      </c>
      <c r="I141" s="1987">
        <f>C141+H141</f>
        <v>0</v>
      </c>
      <c r="J141" s="1964">
        <v>0</v>
      </c>
      <c r="K141" s="1987">
        <f>I141+J141</f>
        <v>0</v>
      </c>
      <c r="L141" s="1197"/>
      <c r="M141" s="583"/>
      <c r="N141" s="583"/>
      <c r="O141" s="583"/>
      <c r="P141" s="583"/>
      <c r="Q141" s="583"/>
      <c r="S141" s="1561">
        <f t="shared" si="62"/>
        <v>0</v>
      </c>
    </row>
    <row r="142" spans="1:19" ht="13.5" thickBot="1">
      <c r="A142" s="38" t="s">
        <v>459</v>
      </c>
      <c r="B142" s="606" t="s">
        <v>460</v>
      </c>
      <c r="C142" s="963">
        <v>0</v>
      </c>
      <c r="D142" s="1967">
        <v>0</v>
      </c>
      <c r="E142" s="1968">
        <v>0</v>
      </c>
      <c r="F142" s="1968">
        <v>0</v>
      </c>
      <c r="G142" s="1004">
        <v>0</v>
      </c>
      <c r="H142" s="1983">
        <f t="shared" si="63"/>
        <v>0</v>
      </c>
      <c r="I142" s="1987">
        <f>C142+H142</f>
        <v>0</v>
      </c>
      <c r="J142" s="1964">
        <v>0</v>
      </c>
      <c r="K142" s="1987">
        <f t="shared" ref="K142" si="66">I142+J142</f>
        <v>0</v>
      </c>
      <c r="L142" s="1197"/>
      <c r="M142" s="583"/>
      <c r="N142" s="583"/>
      <c r="O142" s="583"/>
      <c r="P142" s="583"/>
      <c r="Q142" s="583"/>
      <c r="S142" s="1561">
        <f t="shared" si="62"/>
        <v>0</v>
      </c>
    </row>
    <row r="143" spans="1:19" ht="13.5" thickBot="1">
      <c r="A143" s="613">
        <v>84999</v>
      </c>
      <c r="B143" s="614" t="s">
        <v>1382</v>
      </c>
      <c r="C143" s="2000">
        <f t="shared" ref="C143:H143" si="67">SUM(C140:C142)</f>
        <v>0</v>
      </c>
      <c r="D143" s="2001">
        <f t="shared" si="67"/>
        <v>0</v>
      </c>
      <c r="E143" s="2006">
        <f t="shared" si="67"/>
        <v>0</v>
      </c>
      <c r="F143" s="2006">
        <f t="shared" si="67"/>
        <v>0</v>
      </c>
      <c r="G143" s="1249">
        <f t="shared" si="67"/>
        <v>0</v>
      </c>
      <c r="H143" s="2004">
        <f t="shared" si="67"/>
        <v>0</v>
      </c>
      <c r="I143" s="2005">
        <f>SUM(I140:I142)</f>
        <v>0</v>
      </c>
      <c r="J143" s="2000">
        <f>SUM(J140:J142)</f>
        <v>0</v>
      </c>
      <c r="K143" s="2005">
        <f>SUM(K140:K142)</f>
        <v>0</v>
      </c>
      <c r="L143" s="2053"/>
      <c r="M143" s="2054"/>
      <c r="N143" s="2054"/>
      <c r="O143" s="2054"/>
      <c r="P143" s="2054"/>
      <c r="Q143" s="2054"/>
      <c r="R143" s="383"/>
      <c r="S143" s="1917"/>
    </row>
    <row r="144" spans="1:19" ht="13.5" thickBot="1">
      <c r="A144" s="38"/>
      <c r="B144" s="606"/>
      <c r="C144" s="963"/>
      <c r="D144" s="1967"/>
      <c r="E144" s="1968"/>
      <c r="F144" s="1968"/>
      <c r="G144" s="1004"/>
      <c r="H144" s="1983">
        <f t="shared" si="63"/>
        <v>0</v>
      </c>
      <c r="I144" s="1987">
        <f>C144+H144</f>
        <v>0</v>
      </c>
      <c r="J144" s="963"/>
      <c r="K144" s="1987">
        <f>I144+J144</f>
        <v>0</v>
      </c>
      <c r="L144" s="1197"/>
      <c r="M144" s="583"/>
      <c r="N144" s="583"/>
      <c r="O144" s="583"/>
      <c r="P144" s="583"/>
      <c r="Q144" s="583"/>
      <c r="S144" s="1561">
        <f t="shared" si="62"/>
        <v>0</v>
      </c>
    </row>
    <row r="145" spans="1:19" ht="13.5" thickBot="1">
      <c r="A145" s="613">
        <v>86999</v>
      </c>
      <c r="B145" s="614" t="s">
        <v>380</v>
      </c>
      <c r="C145" s="2000">
        <f t="shared" ref="C145:K145" si="68">C143+C118</f>
        <v>0</v>
      </c>
      <c r="D145" s="2032">
        <f t="shared" si="68"/>
        <v>0</v>
      </c>
      <c r="E145" s="2033">
        <f t="shared" si="68"/>
        <v>0</v>
      </c>
      <c r="F145" s="2034">
        <f t="shared" si="68"/>
        <v>0</v>
      </c>
      <c r="G145" s="2005">
        <f t="shared" si="68"/>
        <v>0</v>
      </c>
      <c r="H145" s="2004">
        <f t="shared" si="68"/>
        <v>0</v>
      </c>
      <c r="I145" s="2005">
        <f t="shared" si="68"/>
        <v>0</v>
      </c>
      <c r="J145" s="2000">
        <f t="shared" si="68"/>
        <v>0</v>
      </c>
      <c r="K145" s="2005">
        <f t="shared" si="68"/>
        <v>0</v>
      </c>
      <c r="L145" s="2053"/>
      <c r="M145" s="2054"/>
      <c r="N145" s="2054"/>
      <c r="O145" s="2054"/>
      <c r="P145" s="2054"/>
      <c r="Q145" s="2054"/>
      <c r="R145" s="383"/>
      <c r="S145" s="1917"/>
    </row>
    <row r="146" spans="1:19">
      <c r="A146" s="43"/>
      <c r="B146" s="606"/>
      <c r="C146" s="963"/>
      <c r="D146" s="1995"/>
      <c r="E146" s="1997"/>
      <c r="F146" s="1997"/>
      <c r="G146" s="1004"/>
      <c r="H146" s="1983"/>
      <c r="I146" s="1987"/>
      <c r="J146" s="963"/>
      <c r="K146" s="1988"/>
      <c r="L146" s="1197"/>
      <c r="M146" s="583"/>
      <c r="N146" s="583"/>
      <c r="O146" s="583"/>
      <c r="P146" s="583"/>
      <c r="Q146" s="583"/>
      <c r="S146" s="1561"/>
    </row>
    <row r="147" spans="1:19">
      <c r="A147" s="2039">
        <v>87999</v>
      </c>
      <c r="B147" s="1106" t="s">
        <v>854</v>
      </c>
      <c r="C147" s="2061">
        <f t="shared" ref="C147:K147" si="69">SUM(C8:C17,C19)-C145</f>
        <v>0</v>
      </c>
      <c r="D147" s="2062">
        <f t="shared" si="69"/>
        <v>0</v>
      </c>
      <c r="E147" s="2063">
        <f t="shared" si="69"/>
        <v>0</v>
      </c>
      <c r="F147" s="2063">
        <f t="shared" si="69"/>
        <v>0</v>
      </c>
      <c r="G147" s="2064">
        <f t="shared" si="69"/>
        <v>0</v>
      </c>
      <c r="H147" s="2065">
        <f t="shared" si="69"/>
        <v>0</v>
      </c>
      <c r="I147" s="2064">
        <f t="shared" si="69"/>
        <v>0</v>
      </c>
      <c r="J147" s="2061">
        <f t="shared" si="69"/>
        <v>0</v>
      </c>
      <c r="K147" s="2061">
        <f t="shared" si="69"/>
        <v>0</v>
      </c>
      <c r="L147" s="1197"/>
      <c r="M147" s="583"/>
      <c r="N147" s="583"/>
      <c r="O147" s="583"/>
      <c r="P147" s="583"/>
      <c r="Q147" s="583"/>
      <c r="S147" s="1561">
        <f>SUM(L147:R147)</f>
        <v>0</v>
      </c>
    </row>
    <row r="148" spans="1:19">
      <c r="A148" s="38" t="s">
        <v>382</v>
      </c>
      <c r="B148" s="143" t="s">
        <v>383</v>
      </c>
      <c r="C148" s="963">
        <f>C18</f>
        <v>0</v>
      </c>
      <c r="D148" s="1967">
        <f t="shared" ref="D148:G148" si="70">D18</f>
        <v>0</v>
      </c>
      <c r="E148" s="1969">
        <f t="shared" si="70"/>
        <v>0</v>
      </c>
      <c r="F148" s="1969">
        <f t="shared" si="70"/>
        <v>0</v>
      </c>
      <c r="G148" s="1004">
        <f t="shared" si="70"/>
        <v>0</v>
      </c>
      <c r="H148" s="1983">
        <f>H18</f>
        <v>0</v>
      </c>
      <c r="I148" s="1987">
        <f>I18</f>
        <v>0</v>
      </c>
      <c r="J148" s="963">
        <f>J18</f>
        <v>0</v>
      </c>
      <c r="K148" s="1989">
        <f>K18</f>
        <v>0</v>
      </c>
      <c r="L148" s="1197"/>
      <c r="M148" s="583"/>
      <c r="N148" s="583"/>
      <c r="O148" s="583"/>
      <c r="P148" s="583"/>
      <c r="Q148" s="583"/>
      <c r="S148" s="1561">
        <f t="shared" ref="S148:S153" si="71">SUM(L148:R148)</f>
        <v>0</v>
      </c>
    </row>
    <row r="149" spans="1:19">
      <c r="A149" s="38" t="s">
        <v>384</v>
      </c>
      <c r="B149" s="143" t="s">
        <v>385</v>
      </c>
      <c r="C149" s="973">
        <v>0</v>
      </c>
      <c r="D149" s="1962">
        <v>0</v>
      </c>
      <c r="E149" s="1963">
        <v>0</v>
      </c>
      <c r="F149" s="1963">
        <v>0</v>
      </c>
      <c r="G149" s="1999">
        <v>0</v>
      </c>
      <c r="H149" s="1983">
        <f>SUM(D149:G149)</f>
        <v>0</v>
      </c>
      <c r="I149" s="1987">
        <f>C149+H149</f>
        <v>0</v>
      </c>
      <c r="J149" s="1964">
        <v>0</v>
      </c>
      <c r="K149" s="1989">
        <f t="shared" ref="K149" si="72">I149+J149</f>
        <v>0</v>
      </c>
      <c r="L149" s="1197"/>
      <c r="M149" s="583"/>
      <c r="N149" s="583"/>
      <c r="O149" s="583"/>
      <c r="P149" s="583"/>
      <c r="Q149" s="583"/>
      <c r="S149" s="1561">
        <f t="shared" si="71"/>
        <v>0</v>
      </c>
    </row>
    <row r="150" spans="1:19">
      <c r="A150" s="2039">
        <v>88999</v>
      </c>
      <c r="B150" s="1114" t="s">
        <v>855</v>
      </c>
      <c r="C150" s="2061">
        <f>SUM(C148:C149)</f>
        <v>0</v>
      </c>
      <c r="D150" s="2062">
        <f t="shared" ref="D150:G150" si="73">SUM(D148:D149)</f>
        <v>0</v>
      </c>
      <c r="E150" s="2063">
        <f t="shared" si="73"/>
        <v>0</v>
      </c>
      <c r="F150" s="2063">
        <f t="shared" si="73"/>
        <v>0</v>
      </c>
      <c r="G150" s="2064">
        <f t="shared" si="73"/>
        <v>0</v>
      </c>
      <c r="H150" s="2065">
        <f t="shared" ref="H150" si="74">SUM(D150:G150)</f>
        <v>0</v>
      </c>
      <c r="I150" s="2064">
        <f>C150+H150</f>
        <v>0</v>
      </c>
      <c r="J150" s="2061">
        <f>D150+I150</f>
        <v>0</v>
      </c>
      <c r="K150" s="2061">
        <f>I150+J150</f>
        <v>0</v>
      </c>
      <c r="L150" s="1197"/>
      <c r="M150" s="583"/>
      <c r="N150" s="583"/>
      <c r="O150" s="583"/>
      <c r="P150" s="583"/>
      <c r="Q150" s="583"/>
      <c r="S150" s="1561">
        <f t="shared" si="71"/>
        <v>0</v>
      </c>
    </row>
    <row r="151" spans="1:19">
      <c r="A151" s="2039">
        <v>89999</v>
      </c>
      <c r="B151" s="1106" t="s">
        <v>856</v>
      </c>
      <c r="C151" s="2061">
        <f>C147+C150</f>
        <v>0</v>
      </c>
      <c r="D151" s="2062">
        <f t="shared" ref="D151:K151" si="75">D147+D150</f>
        <v>0</v>
      </c>
      <c r="E151" s="2063">
        <f t="shared" si="75"/>
        <v>0</v>
      </c>
      <c r="F151" s="2063">
        <f t="shared" si="75"/>
        <v>0</v>
      </c>
      <c r="G151" s="2064">
        <f t="shared" si="75"/>
        <v>0</v>
      </c>
      <c r="H151" s="2065">
        <f>H147+H150</f>
        <v>0</v>
      </c>
      <c r="I151" s="2064">
        <f>I147+I150</f>
        <v>0</v>
      </c>
      <c r="J151" s="2061">
        <f>J147+J150</f>
        <v>0</v>
      </c>
      <c r="K151" s="2061">
        <f t="shared" si="75"/>
        <v>0</v>
      </c>
      <c r="L151" s="1197"/>
      <c r="M151" s="583"/>
      <c r="N151" s="583"/>
      <c r="O151" s="583"/>
      <c r="P151" s="583"/>
      <c r="Q151" s="583"/>
      <c r="S151" s="1561">
        <f t="shared" si="71"/>
        <v>0</v>
      </c>
    </row>
    <row r="152" spans="1:19">
      <c r="A152" s="38" t="s">
        <v>388</v>
      </c>
      <c r="B152" s="190" t="s">
        <v>462</v>
      </c>
      <c r="C152" s="973">
        <v>0</v>
      </c>
      <c r="D152" s="1962">
        <v>0</v>
      </c>
      <c r="E152" s="1963">
        <v>0</v>
      </c>
      <c r="F152" s="1963">
        <v>0</v>
      </c>
      <c r="G152" s="1999">
        <v>0</v>
      </c>
      <c r="H152" s="1983">
        <f t="shared" ref="H152" si="76">H148+H151</f>
        <v>0</v>
      </c>
      <c r="I152" s="1987">
        <f>C152+H152</f>
        <v>0</v>
      </c>
      <c r="J152" s="1964">
        <v>0</v>
      </c>
      <c r="K152" s="1989">
        <f>I152+J152</f>
        <v>0</v>
      </c>
      <c r="L152" s="1197"/>
      <c r="M152" s="583"/>
      <c r="N152" s="583"/>
      <c r="O152" s="583"/>
      <c r="P152" s="583"/>
      <c r="Q152" s="583"/>
      <c r="S152" s="1561">
        <f t="shared" si="71"/>
        <v>0</v>
      </c>
    </row>
    <row r="153" spans="1:19">
      <c r="A153" s="38" t="s">
        <v>390</v>
      </c>
      <c r="B153" s="190" t="s">
        <v>463</v>
      </c>
      <c r="C153" s="973">
        <v>0</v>
      </c>
      <c r="D153" s="1962">
        <v>0</v>
      </c>
      <c r="E153" s="1963">
        <v>0</v>
      </c>
      <c r="F153" s="1963">
        <v>0</v>
      </c>
      <c r="G153" s="1999">
        <v>0</v>
      </c>
      <c r="H153" s="1983">
        <f t="shared" ref="H153" si="77">H149+H152</f>
        <v>0</v>
      </c>
      <c r="I153" s="1987">
        <f>C153+H153</f>
        <v>0</v>
      </c>
      <c r="J153" s="1964">
        <v>0</v>
      </c>
      <c r="K153" s="1989">
        <f>I153+J153</f>
        <v>0</v>
      </c>
      <c r="L153" s="1197"/>
      <c r="M153" s="583"/>
      <c r="N153" s="583"/>
      <c r="O153" s="583"/>
      <c r="P153" s="583"/>
      <c r="Q153" s="583"/>
      <c r="S153" s="1561">
        <f t="shared" si="71"/>
        <v>0</v>
      </c>
    </row>
    <row r="154" spans="1:19" ht="13.5" thickBot="1">
      <c r="A154" s="38"/>
      <c r="B154" s="606"/>
      <c r="C154" s="963"/>
      <c r="D154" s="1967"/>
      <c r="E154" s="1969"/>
      <c r="F154" s="1969"/>
      <c r="G154" s="1004"/>
      <c r="H154" s="1983"/>
      <c r="I154" s="1987"/>
      <c r="J154" s="963"/>
      <c r="K154" s="1989"/>
      <c r="L154" s="1197"/>
      <c r="M154" s="583"/>
      <c r="N154" s="583"/>
      <c r="O154" s="583"/>
      <c r="P154" s="583"/>
      <c r="Q154" s="583"/>
      <c r="S154" s="1561"/>
    </row>
    <row r="155" spans="1:19" ht="13.5" thickBot="1">
      <c r="A155" s="613">
        <v>99999</v>
      </c>
      <c r="B155" s="361" t="s">
        <v>904</v>
      </c>
      <c r="C155" s="2000">
        <f t="shared" ref="C155:K155" si="78">C151-C152-C153</f>
        <v>0</v>
      </c>
      <c r="D155" s="2032">
        <f t="shared" si="78"/>
        <v>0</v>
      </c>
      <c r="E155" s="2033">
        <f t="shared" si="78"/>
        <v>0</v>
      </c>
      <c r="F155" s="2033">
        <f t="shared" si="78"/>
        <v>0</v>
      </c>
      <c r="G155" s="2005">
        <f t="shared" si="78"/>
        <v>0</v>
      </c>
      <c r="H155" s="2004">
        <f t="shared" si="78"/>
        <v>0</v>
      </c>
      <c r="I155" s="2005">
        <f t="shared" si="78"/>
        <v>0</v>
      </c>
      <c r="J155" s="2000">
        <f t="shared" si="78"/>
        <v>0</v>
      </c>
      <c r="K155" s="2000">
        <f t="shared" si="78"/>
        <v>0</v>
      </c>
      <c r="L155" s="1924">
        <f t="shared" ref="L155:S155" si="79">SUM(L22:L154)</f>
        <v>0</v>
      </c>
      <c r="M155" s="2049">
        <f t="shared" si="79"/>
        <v>0</v>
      </c>
      <c r="N155" s="2049">
        <f t="shared" si="79"/>
        <v>0</v>
      </c>
      <c r="O155" s="2049">
        <f t="shared" si="79"/>
        <v>0</v>
      </c>
      <c r="P155" s="2049">
        <f t="shared" si="79"/>
        <v>0</v>
      </c>
      <c r="Q155" s="2049">
        <f t="shared" si="79"/>
        <v>0</v>
      </c>
      <c r="R155" s="2050">
        <f t="shared" si="79"/>
        <v>0</v>
      </c>
      <c r="S155" s="1927">
        <f t="shared" si="79"/>
        <v>0</v>
      </c>
    </row>
    <row r="156" spans="1:19">
      <c r="A156" s="1966"/>
      <c r="B156" s="295"/>
      <c r="C156" s="1970"/>
      <c r="D156" s="1995"/>
      <c r="E156" s="1997"/>
      <c r="F156" s="1997"/>
      <c r="G156" s="1971"/>
      <c r="H156" s="1990"/>
      <c r="I156" s="1991"/>
      <c r="J156" s="1970"/>
      <c r="K156" s="1988"/>
      <c r="L156" s="2041"/>
      <c r="M156" s="2043"/>
      <c r="N156" s="2043"/>
      <c r="O156" s="2043"/>
      <c r="P156" s="2043"/>
      <c r="Q156" s="2043"/>
      <c r="R156" s="294"/>
      <c r="S156" s="1683"/>
    </row>
    <row r="157" spans="1:19">
      <c r="A157" s="377" t="s">
        <v>393</v>
      </c>
      <c r="B157" s="339" t="s">
        <v>394</v>
      </c>
      <c r="C157" s="973">
        <v>0</v>
      </c>
      <c r="D157" s="1962">
        <v>0</v>
      </c>
      <c r="E157" s="1963">
        <v>0</v>
      </c>
      <c r="F157" s="1963">
        <v>0</v>
      </c>
      <c r="G157" s="1999">
        <v>0</v>
      </c>
      <c r="H157" s="1983">
        <f t="shared" ref="H157:H160" si="80">H153+H156</f>
        <v>0</v>
      </c>
      <c r="I157" s="1987">
        <f t="shared" ref="I157:I160" si="81">C157+H157</f>
        <v>0</v>
      </c>
      <c r="J157" s="1964">
        <v>0</v>
      </c>
      <c r="K157" s="1989">
        <f t="shared" ref="K157:K160" si="82">I157+J157</f>
        <v>0</v>
      </c>
      <c r="L157" s="1197"/>
      <c r="M157" s="583"/>
      <c r="N157" s="583"/>
      <c r="O157" s="583"/>
      <c r="P157" s="583"/>
      <c r="Q157" s="583"/>
      <c r="S157" s="1561">
        <f t="shared" ref="S157:S160" si="83">SUM(L157:R157)</f>
        <v>0</v>
      </c>
    </row>
    <row r="158" spans="1:19">
      <c r="A158" s="377" t="s">
        <v>395</v>
      </c>
      <c r="B158" s="339" t="s">
        <v>396</v>
      </c>
      <c r="C158" s="973">
        <v>0</v>
      </c>
      <c r="D158" s="1962">
        <v>0</v>
      </c>
      <c r="E158" s="1963">
        <v>0</v>
      </c>
      <c r="F158" s="1963">
        <v>0</v>
      </c>
      <c r="G158" s="1999">
        <v>0</v>
      </c>
      <c r="H158" s="1983">
        <f t="shared" si="80"/>
        <v>0</v>
      </c>
      <c r="I158" s="1987">
        <f t="shared" si="81"/>
        <v>0</v>
      </c>
      <c r="J158" s="1964">
        <v>0</v>
      </c>
      <c r="K158" s="1989">
        <f t="shared" si="82"/>
        <v>0</v>
      </c>
      <c r="L158" s="1197"/>
      <c r="M158" s="583"/>
      <c r="N158" s="583"/>
      <c r="O158" s="583"/>
      <c r="P158" s="583"/>
      <c r="Q158" s="583"/>
      <c r="S158" s="1561">
        <f t="shared" si="83"/>
        <v>0</v>
      </c>
    </row>
    <row r="159" spans="1:19">
      <c r="A159" s="377" t="s">
        <v>397</v>
      </c>
      <c r="B159" s="339" t="s">
        <v>398</v>
      </c>
      <c r="C159" s="973">
        <v>0</v>
      </c>
      <c r="D159" s="1962">
        <v>0</v>
      </c>
      <c r="E159" s="1963">
        <v>0</v>
      </c>
      <c r="F159" s="1963">
        <v>0</v>
      </c>
      <c r="G159" s="1999">
        <v>0</v>
      </c>
      <c r="H159" s="1983">
        <f t="shared" si="80"/>
        <v>0</v>
      </c>
      <c r="I159" s="1987">
        <f t="shared" si="81"/>
        <v>0</v>
      </c>
      <c r="J159" s="1964">
        <v>0</v>
      </c>
      <c r="K159" s="1989">
        <f t="shared" si="82"/>
        <v>0</v>
      </c>
      <c r="L159" s="1197"/>
      <c r="M159" s="583"/>
      <c r="N159" s="583"/>
      <c r="O159" s="583"/>
      <c r="P159" s="583"/>
      <c r="Q159" s="583"/>
      <c r="S159" s="1561">
        <f t="shared" si="83"/>
        <v>0</v>
      </c>
    </row>
    <row r="160" spans="1:19">
      <c r="A160" s="377" t="s">
        <v>399</v>
      </c>
      <c r="B160" s="339" t="s">
        <v>400</v>
      </c>
      <c r="C160" s="973">
        <v>0</v>
      </c>
      <c r="D160" s="1962">
        <v>0</v>
      </c>
      <c r="E160" s="1963">
        <v>0</v>
      </c>
      <c r="F160" s="1963">
        <v>0</v>
      </c>
      <c r="G160" s="1999">
        <v>0</v>
      </c>
      <c r="H160" s="1983">
        <f t="shared" si="80"/>
        <v>0</v>
      </c>
      <c r="I160" s="1987">
        <f t="shared" si="81"/>
        <v>0</v>
      </c>
      <c r="J160" s="1964">
        <v>0</v>
      </c>
      <c r="K160" s="1989">
        <f t="shared" si="82"/>
        <v>0</v>
      </c>
      <c r="L160" s="1197"/>
      <c r="M160" s="583"/>
      <c r="N160" s="583"/>
      <c r="O160" s="583"/>
      <c r="P160" s="583"/>
      <c r="Q160" s="583"/>
      <c r="S160" s="1561">
        <f t="shared" si="83"/>
        <v>0</v>
      </c>
    </row>
    <row r="161" spans="1:19" ht="13.5" thickBot="1">
      <c r="A161" s="433"/>
      <c r="B161" s="1285"/>
      <c r="C161" s="1972"/>
      <c r="D161" s="1996"/>
      <c r="E161" s="1998"/>
      <c r="F161" s="1998"/>
      <c r="G161" s="1973"/>
      <c r="H161" s="1992"/>
      <c r="I161" s="1993"/>
      <c r="J161" s="1974"/>
      <c r="K161" s="1994"/>
      <c r="L161" s="585"/>
      <c r="M161" s="2044"/>
      <c r="N161" s="2044"/>
      <c r="O161" s="2044"/>
      <c r="P161" s="2044"/>
      <c r="Q161" s="2044"/>
      <c r="R161" s="434"/>
      <c r="S161" s="2048"/>
    </row>
    <row r="162" spans="1:19" ht="13.5" thickBot="1">
      <c r="A162" s="44">
        <v>999999</v>
      </c>
      <c r="B162" s="361" t="s">
        <v>401</v>
      </c>
      <c r="C162" s="2035">
        <f>C155-C157-C158-C159-C160</f>
        <v>0</v>
      </c>
      <c r="D162" s="2036">
        <f t="shared" ref="D162:S162" si="84">D155-D157-D158-D159-D160</f>
        <v>0</v>
      </c>
      <c r="E162" s="2037">
        <f t="shared" si="84"/>
        <v>0</v>
      </c>
      <c r="F162" s="2037">
        <f t="shared" si="84"/>
        <v>0</v>
      </c>
      <c r="G162" s="2038">
        <f t="shared" si="84"/>
        <v>0</v>
      </c>
      <c r="H162" s="2036">
        <f t="shared" si="84"/>
        <v>0</v>
      </c>
      <c r="I162" s="2038">
        <f t="shared" si="84"/>
        <v>0</v>
      </c>
      <c r="J162" s="2035">
        <f t="shared" si="84"/>
        <v>0</v>
      </c>
      <c r="K162" s="2035">
        <f t="shared" si="84"/>
        <v>0</v>
      </c>
      <c r="L162" s="1945">
        <f t="shared" si="84"/>
        <v>0</v>
      </c>
      <c r="M162" s="2051">
        <f t="shared" si="84"/>
        <v>0</v>
      </c>
      <c r="N162" s="2051">
        <f t="shared" si="84"/>
        <v>0</v>
      </c>
      <c r="O162" s="2051">
        <f t="shared" si="84"/>
        <v>0</v>
      </c>
      <c r="P162" s="2051">
        <f t="shared" si="84"/>
        <v>0</v>
      </c>
      <c r="Q162" s="2051">
        <f t="shared" si="84"/>
        <v>0</v>
      </c>
      <c r="R162" s="2052">
        <f t="shared" si="84"/>
        <v>0</v>
      </c>
      <c r="S162" s="1948">
        <f t="shared" si="84"/>
        <v>0</v>
      </c>
    </row>
    <row r="163" spans="1:19">
      <c r="A163" s="109"/>
      <c r="B163" s="37"/>
      <c r="C163" s="32"/>
    </row>
    <row r="164" spans="1:19">
      <c r="A164" s="109"/>
      <c r="B164" s="37"/>
      <c r="C164" s="32"/>
    </row>
    <row r="165" spans="1:19">
      <c r="A165" s="109"/>
      <c r="B165" s="1975"/>
      <c r="C165" s="32"/>
    </row>
    <row r="166" spans="1:19">
      <c r="A166" s="109"/>
      <c r="B166" s="37"/>
      <c r="C166" s="32"/>
    </row>
    <row r="167" spans="1:19">
      <c r="A167" s="109"/>
      <c r="B167" s="32"/>
      <c r="C167" s="32"/>
    </row>
    <row r="168" spans="1:19">
      <c r="A168" s="109"/>
      <c r="B168" s="1976"/>
      <c r="C168" s="32"/>
    </row>
    <row r="169" spans="1:19">
      <c r="A169" s="109"/>
      <c r="B169" s="1976"/>
      <c r="C169" s="32"/>
    </row>
    <row r="170" spans="1:19">
      <c r="A170" s="109"/>
      <c r="B170" s="37"/>
      <c r="C170" s="32"/>
    </row>
    <row r="171" spans="1:19">
      <c r="A171" s="109"/>
      <c r="B171" s="37"/>
      <c r="C171" s="37"/>
    </row>
  </sheetData>
  <mergeCells count="1">
    <mergeCell ref="L3:S3"/>
  </mergeCells>
  <pageMargins left="0.7" right="0.7" top="0.75" bottom="0.75" header="0.3" footer="0.3"/>
  <pageSetup orientation="portrait" horizontalDpi="1200" verticalDpi="1200" r:id="rId1"/>
  <ignoredErrors>
    <ignoredError sqref="H8:H19 H120:H139 H23 H26:H29 H32:H44 H49:H52 H55:H58 H61:H65 H68:H77 H80:H82 H85:H88 H91:H92 H95:H97 H100 H103 H106:H107 H109 H113:H117 H141:H142 H149 H6" formulaRange="1"/>
    <ignoredError sqref="H108" formula="1" formulaRange="1"/>
    <ignoredError sqref="I108:K108 H140:K140 H143:K143 I151 K151"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16D5-8291-4BBD-A083-1F3728571E14}">
  <dimension ref="A1:F150"/>
  <sheetViews>
    <sheetView showGridLines="0" workbookViewId="0">
      <selection activeCell="E12" sqref="E12"/>
    </sheetView>
  </sheetViews>
  <sheetFormatPr defaultColWidth="9.140625" defaultRowHeight="12.6"/>
  <cols>
    <col min="1" max="1" width="17" style="629" bestFit="1" customWidth="1"/>
    <col min="2" max="2" width="30.7109375" style="629" customWidth="1"/>
    <col min="3" max="3" width="11.28515625" style="630" bestFit="1" customWidth="1"/>
    <col min="4" max="4" width="11" style="630" bestFit="1" customWidth="1"/>
    <col min="5" max="5" width="61.85546875" style="635" customWidth="1"/>
    <col min="6" max="6" width="31.5703125" style="629" bestFit="1" customWidth="1"/>
    <col min="7" max="16384" width="9.140625" style="629"/>
  </cols>
  <sheetData>
    <row r="1" spans="1:6" ht="14.1">
      <c r="A1" s="753" t="s">
        <v>1320</v>
      </c>
      <c r="B1" s="754"/>
      <c r="C1" s="755"/>
      <c r="D1" s="755"/>
      <c r="E1" s="626" t="s">
        <v>1376</v>
      </c>
    </row>
    <row r="2" spans="1:6" ht="12.95">
      <c r="A2" s="627" t="s">
        <v>36</v>
      </c>
      <c r="B2" s="241" t="str">
        <f>'FS-Balance Sheet C-1'!B4</f>
        <v>Arizona Complete Health</v>
      </c>
      <c r="E2" s="629"/>
    </row>
    <row r="3" spans="1:6" ht="12.95">
      <c r="A3" s="628" t="s">
        <v>466</v>
      </c>
      <c r="B3" s="242" t="str">
        <f>'FS-Balance Sheet C-1'!B5</f>
        <v>mm/dd/yyyy</v>
      </c>
      <c r="E3" s="629"/>
    </row>
    <row r="4" spans="1:6" ht="12.95" thickBot="1">
      <c r="E4" s="629"/>
    </row>
    <row r="5" spans="1:6" ht="12.95">
      <c r="A5" s="756" t="s">
        <v>1383</v>
      </c>
      <c r="B5" s="756" t="s">
        <v>1384</v>
      </c>
      <c r="C5" s="757"/>
      <c r="D5" s="757"/>
      <c r="E5" s="756"/>
      <c r="F5" s="758"/>
    </row>
    <row r="6" spans="1:6" ht="13.5" thickBot="1">
      <c r="A6" s="759" t="s">
        <v>1385</v>
      </c>
      <c r="B6" s="759" t="s">
        <v>627</v>
      </c>
      <c r="C6" s="760" t="s">
        <v>1386</v>
      </c>
      <c r="D6" s="760" t="s">
        <v>1387</v>
      </c>
      <c r="E6" s="759" t="s">
        <v>1388</v>
      </c>
      <c r="F6" s="759" t="s">
        <v>1389</v>
      </c>
    </row>
    <row r="7" spans="1:6">
      <c r="A7" s="631"/>
      <c r="B7" s="631"/>
      <c r="C7" s="632"/>
      <c r="D7" s="632"/>
      <c r="E7" s="633"/>
      <c r="F7" s="634" t="s">
        <v>863</v>
      </c>
    </row>
    <row r="8" spans="1:6">
      <c r="A8" s="631"/>
      <c r="B8" s="631"/>
      <c r="C8" s="632"/>
      <c r="D8" s="632"/>
      <c r="E8" s="633"/>
      <c r="F8" s="634" t="s">
        <v>863</v>
      </c>
    </row>
    <row r="9" spans="1:6">
      <c r="A9" s="631"/>
      <c r="B9" s="631"/>
      <c r="C9" s="632"/>
      <c r="D9" s="632"/>
      <c r="E9" s="633"/>
      <c r="F9" s="634" t="s">
        <v>863</v>
      </c>
    </row>
    <row r="10" spans="1:6">
      <c r="A10" s="631"/>
      <c r="B10" s="631"/>
      <c r="C10" s="632"/>
      <c r="D10" s="632"/>
      <c r="E10" s="633"/>
      <c r="F10" s="634" t="s">
        <v>863</v>
      </c>
    </row>
    <row r="11" spans="1:6">
      <c r="A11" s="631"/>
      <c r="B11" s="631"/>
      <c r="C11" s="632"/>
      <c r="D11" s="632"/>
      <c r="E11" s="633"/>
      <c r="F11" s="634" t="s">
        <v>863</v>
      </c>
    </row>
    <row r="12" spans="1:6">
      <c r="A12" s="631"/>
      <c r="B12" s="631"/>
      <c r="C12" s="632"/>
      <c r="D12" s="632"/>
      <c r="E12" s="633"/>
      <c r="F12" s="634" t="s">
        <v>863</v>
      </c>
    </row>
    <row r="13" spans="1:6">
      <c r="A13" s="631"/>
      <c r="B13" s="631"/>
      <c r="C13" s="632"/>
      <c r="D13" s="632"/>
      <c r="E13" s="633"/>
      <c r="F13" s="634" t="s">
        <v>863</v>
      </c>
    </row>
    <row r="14" spans="1:6">
      <c r="A14" s="631"/>
      <c r="B14" s="631"/>
      <c r="C14" s="632"/>
      <c r="D14" s="632"/>
      <c r="E14" s="633"/>
      <c r="F14" s="634" t="s">
        <v>863</v>
      </c>
    </row>
    <row r="15" spans="1:6">
      <c r="A15" s="631"/>
      <c r="B15" s="631"/>
      <c r="C15" s="632"/>
      <c r="D15" s="632"/>
      <c r="E15" s="633"/>
      <c r="F15" s="634" t="s">
        <v>863</v>
      </c>
    </row>
    <row r="16" spans="1:6">
      <c r="A16" s="631"/>
      <c r="B16" s="631"/>
      <c r="C16" s="632"/>
      <c r="D16" s="632"/>
      <c r="E16" s="633"/>
      <c r="F16" s="634" t="s">
        <v>863</v>
      </c>
    </row>
    <row r="17" spans="1:6">
      <c r="A17" s="631"/>
      <c r="B17" s="631"/>
      <c r="C17" s="632"/>
      <c r="D17" s="632"/>
      <c r="E17" s="633"/>
      <c r="F17" s="634" t="s">
        <v>863</v>
      </c>
    </row>
    <row r="18" spans="1:6">
      <c r="A18" s="631"/>
      <c r="B18" s="631"/>
      <c r="C18" s="632"/>
      <c r="D18" s="632"/>
      <c r="E18" s="633"/>
      <c r="F18" s="634" t="s">
        <v>863</v>
      </c>
    </row>
    <row r="19" spans="1:6">
      <c r="A19" s="631"/>
      <c r="B19" s="631"/>
      <c r="C19" s="632"/>
      <c r="D19" s="632"/>
      <c r="E19" s="633"/>
      <c r="F19" s="634" t="s">
        <v>863</v>
      </c>
    </row>
    <row r="20" spans="1:6">
      <c r="A20" s="631"/>
      <c r="B20" s="631"/>
      <c r="C20" s="632"/>
      <c r="D20" s="632"/>
      <c r="E20" s="633"/>
      <c r="F20" s="634" t="s">
        <v>863</v>
      </c>
    </row>
    <row r="21" spans="1:6">
      <c r="A21" s="631"/>
      <c r="B21" s="631"/>
      <c r="C21" s="632"/>
      <c r="D21" s="632"/>
      <c r="E21" s="633"/>
      <c r="F21" s="634" t="s">
        <v>863</v>
      </c>
    </row>
    <row r="22" spans="1:6">
      <c r="A22" s="631"/>
      <c r="B22" s="631"/>
      <c r="C22" s="632"/>
      <c r="D22" s="632"/>
      <c r="E22" s="633"/>
      <c r="F22" s="634" t="s">
        <v>863</v>
      </c>
    </row>
    <row r="23" spans="1:6">
      <c r="A23" s="631"/>
      <c r="B23" s="631"/>
      <c r="C23" s="632"/>
      <c r="D23" s="632"/>
      <c r="E23" s="633"/>
      <c r="F23" s="634" t="s">
        <v>863</v>
      </c>
    </row>
    <row r="24" spans="1:6">
      <c r="A24" s="631"/>
      <c r="B24" s="631"/>
      <c r="C24" s="632"/>
      <c r="D24" s="632"/>
      <c r="E24" s="633"/>
      <c r="F24" s="634" t="s">
        <v>863</v>
      </c>
    </row>
    <row r="25" spans="1:6">
      <c r="A25" s="631"/>
      <c r="B25" s="631"/>
      <c r="C25" s="632"/>
      <c r="D25" s="632"/>
      <c r="E25" s="633"/>
      <c r="F25" s="634" t="s">
        <v>863</v>
      </c>
    </row>
    <row r="26" spans="1:6">
      <c r="A26" s="631"/>
      <c r="B26" s="631"/>
      <c r="C26" s="632"/>
      <c r="D26" s="632"/>
      <c r="E26" s="633"/>
      <c r="F26" s="634" t="s">
        <v>863</v>
      </c>
    </row>
    <row r="27" spans="1:6">
      <c r="A27" s="631"/>
      <c r="B27" s="631"/>
      <c r="C27" s="632"/>
      <c r="D27" s="632"/>
      <c r="E27" s="633"/>
      <c r="F27" s="634" t="s">
        <v>863</v>
      </c>
    </row>
    <row r="28" spans="1:6">
      <c r="A28" s="631"/>
      <c r="B28" s="631"/>
      <c r="C28" s="632"/>
      <c r="D28" s="632"/>
      <c r="E28" s="633"/>
      <c r="F28" s="634" t="s">
        <v>863</v>
      </c>
    </row>
    <row r="29" spans="1:6">
      <c r="A29" s="631"/>
      <c r="B29" s="631"/>
      <c r="C29" s="632"/>
      <c r="D29" s="632"/>
      <c r="E29" s="633"/>
      <c r="F29" s="634" t="s">
        <v>863</v>
      </c>
    </row>
    <row r="30" spans="1:6">
      <c r="A30" s="631"/>
      <c r="B30" s="631"/>
      <c r="C30" s="632"/>
      <c r="D30" s="632"/>
      <c r="E30" s="633"/>
      <c r="F30" s="634" t="s">
        <v>863</v>
      </c>
    </row>
    <row r="31" spans="1:6">
      <c r="A31" s="631"/>
      <c r="B31" s="631"/>
      <c r="C31" s="632"/>
      <c r="D31" s="632"/>
      <c r="E31" s="633"/>
      <c r="F31" s="634" t="s">
        <v>863</v>
      </c>
    </row>
    <row r="32" spans="1:6">
      <c r="A32" s="631"/>
      <c r="B32" s="631"/>
      <c r="C32" s="632"/>
      <c r="D32" s="632"/>
      <c r="E32" s="633"/>
      <c r="F32" s="634" t="s">
        <v>863</v>
      </c>
    </row>
    <row r="33" spans="1:6">
      <c r="A33" s="631"/>
      <c r="B33" s="631"/>
      <c r="C33" s="632"/>
      <c r="D33" s="632"/>
      <c r="E33" s="633"/>
      <c r="F33" s="634" t="s">
        <v>863</v>
      </c>
    </row>
    <row r="34" spans="1:6">
      <c r="A34" s="631"/>
      <c r="B34" s="631"/>
      <c r="C34" s="632"/>
      <c r="D34" s="632"/>
      <c r="E34" s="633"/>
      <c r="F34" s="634" t="s">
        <v>863</v>
      </c>
    </row>
    <row r="35" spans="1:6">
      <c r="A35" s="631"/>
      <c r="B35" s="631"/>
      <c r="C35" s="632"/>
      <c r="D35" s="632"/>
      <c r="E35" s="633"/>
      <c r="F35" s="634" t="s">
        <v>863</v>
      </c>
    </row>
    <row r="36" spans="1:6">
      <c r="A36" s="631"/>
      <c r="B36" s="631"/>
      <c r="C36" s="632"/>
      <c r="D36" s="632"/>
      <c r="E36" s="633"/>
      <c r="F36" s="634" t="s">
        <v>863</v>
      </c>
    </row>
    <row r="37" spans="1:6">
      <c r="A37" s="631"/>
      <c r="B37" s="631"/>
      <c r="C37" s="632"/>
      <c r="D37" s="632"/>
      <c r="E37" s="633"/>
      <c r="F37" s="634" t="s">
        <v>863</v>
      </c>
    </row>
    <row r="38" spans="1:6">
      <c r="A38" s="631"/>
      <c r="B38" s="631"/>
      <c r="C38" s="632"/>
      <c r="D38" s="632"/>
      <c r="E38" s="633"/>
      <c r="F38" s="634" t="s">
        <v>863</v>
      </c>
    </row>
    <row r="39" spans="1:6">
      <c r="A39" s="631"/>
      <c r="B39" s="631"/>
      <c r="C39" s="632"/>
      <c r="D39" s="632"/>
      <c r="E39" s="633"/>
      <c r="F39" s="634" t="s">
        <v>863</v>
      </c>
    </row>
    <row r="40" spans="1:6">
      <c r="A40" s="631"/>
      <c r="B40" s="631"/>
      <c r="C40" s="632"/>
      <c r="D40" s="632"/>
      <c r="E40" s="633"/>
      <c r="F40" s="634" t="s">
        <v>863</v>
      </c>
    </row>
    <row r="41" spans="1:6">
      <c r="A41" s="631"/>
      <c r="B41" s="631"/>
      <c r="C41" s="632"/>
      <c r="D41" s="632"/>
      <c r="E41" s="633"/>
      <c r="F41" s="634" t="s">
        <v>863</v>
      </c>
    </row>
    <row r="42" spans="1:6">
      <c r="A42" s="631"/>
      <c r="B42" s="631"/>
      <c r="C42" s="632"/>
      <c r="D42" s="632"/>
      <c r="E42" s="633"/>
      <c r="F42" s="634" t="s">
        <v>863</v>
      </c>
    </row>
    <row r="43" spans="1:6">
      <c r="A43" s="631"/>
      <c r="B43" s="631"/>
      <c r="C43" s="632"/>
      <c r="D43" s="632"/>
      <c r="E43" s="633"/>
      <c r="F43" s="634" t="s">
        <v>863</v>
      </c>
    </row>
    <row r="44" spans="1:6">
      <c r="A44" s="631"/>
      <c r="B44" s="631"/>
      <c r="C44" s="632"/>
      <c r="D44" s="632"/>
      <c r="E44" s="633"/>
      <c r="F44" s="634" t="s">
        <v>863</v>
      </c>
    </row>
    <row r="45" spans="1:6">
      <c r="A45" s="631"/>
      <c r="B45" s="631"/>
      <c r="C45" s="632"/>
      <c r="D45" s="632"/>
      <c r="E45" s="633"/>
      <c r="F45" s="634" t="s">
        <v>863</v>
      </c>
    </row>
    <row r="46" spans="1:6">
      <c r="A46" s="631"/>
      <c r="B46" s="631"/>
      <c r="C46" s="632"/>
      <c r="D46" s="632"/>
      <c r="E46" s="633"/>
      <c r="F46" s="634" t="s">
        <v>863</v>
      </c>
    </row>
    <row r="47" spans="1:6">
      <c r="A47" s="631"/>
      <c r="B47" s="631"/>
      <c r="C47" s="632"/>
      <c r="D47" s="632"/>
      <c r="E47" s="633"/>
      <c r="F47" s="634" t="s">
        <v>863</v>
      </c>
    </row>
    <row r="48" spans="1:6">
      <c r="A48" s="631"/>
      <c r="B48" s="631"/>
      <c r="C48" s="632"/>
      <c r="D48" s="632"/>
      <c r="E48" s="633"/>
      <c r="F48" s="634" t="s">
        <v>863</v>
      </c>
    </row>
    <row r="49" spans="1:6">
      <c r="A49" s="631"/>
      <c r="B49" s="631"/>
      <c r="C49" s="632"/>
      <c r="D49" s="632"/>
      <c r="E49" s="633"/>
      <c r="F49" s="634" t="s">
        <v>863</v>
      </c>
    </row>
    <row r="50" spans="1:6">
      <c r="A50" s="631"/>
      <c r="B50" s="631"/>
      <c r="C50" s="632"/>
      <c r="D50" s="632"/>
      <c r="E50" s="633"/>
      <c r="F50" s="634" t="s">
        <v>863</v>
      </c>
    </row>
    <row r="51" spans="1:6">
      <c r="A51" s="631"/>
      <c r="B51" s="631"/>
      <c r="C51" s="632"/>
      <c r="D51" s="632"/>
      <c r="E51" s="633"/>
      <c r="F51" s="634" t="s">
        <v>863</v>
      </c>
    </row>
    <row r="52" spans="1:6">
      <c r="A52" s="631"/>
      <c r="B52" s="631"/>
      <c r="C52" s="632"/>
      <c r="D52" s="632"/>
      <c r="E52" s="633"/>
      <c r="F52" s="634" t="s">
        <v>863</v>
      </c>
    </row>
    <row r="53" spans="1:6">
      <c r="A53" s="631"/>
      <c r="B53" s="631"/>
      <c r="C53" s="632"/>
      <c r="D53" s="632"/>
      <c r="E53" s="633"/>
      <c r="F53" s="634" t="s">
        <v>863</v>
      </c>
    </row>
    <row r="54" spans="1:6">
      <c r="A54" s="631"/>
      <c r="B54" s="631"/>
      <c r="C54" s="632"/>
      <c r="D54" s="632"/>
      <c r="E54" s="633"/>
      <c r="F54" s="634" t="s">
        <v>863</v>
      </c>
    </row>
    <row r="55" spans="1:6">
      <c r="A55" s="631"/>
      <c r="B55" s="631"/>
      <c r="C55" s="632"/>
      <c r="D55" s="632"/>
      <c r="E55" s="633"/>
      <c r="F55" s="634" t="s">
        <v>863</v>
      </c>
    </row>
    <row r="56" spans="1:6">
      <c r="A56" s="631"/>
      <c r="B56" s="631"/>
      <c r="C56" s="632"/>
      <c r="D56" s="632"/>
      <c r="E56" s="633"/>
      <c r="F56" s="634" t="s">
        <v>863</v>
      </c>
    </row>
    <row r="57" spans="1:6">
      <c r="A57" s="631"/>
      <c r="B57" s="631"/>
      <c r="C57" s="632"/>
      <c r="D57" s="632"/>
      <c r="E57" s="633"/>
      <c r="F57" s="634" t="s">
        <v>863</v>
      </c>
    </row>
    <row r="58" spans="1:6">
      <c r="A58" s="631"/>
      <c r="B58" s="631"/>
      <c r="C58" s="632"/>
      <c r="D58" s="632"/>
      <c r="E58" s="633"/>
      <c r="F58" s="634" t="s">
        <v>863</v>
      </c>
    </row>
    <row r="59" spans="1:6">
      <c r="A59" s="631"/>
      <c r="B59" s="631"/>
      <c r="C59" s="632"/>
      <c r="D59" s="632"/>
      <c r="E59" s="633"/>
      <c r="F59" s="634" t="s">
        <v>863</v>
      </c>
    </row>
    <row r="60" spans="1:6">
      <c r="A60" s="631"/>
      <c r="B60" s="631"/>
      <c r="C60" s="632"/>
      <c r="D60" s="632"/>
      <c r="E60" s="633"/>
      <c r="F60" s="634" t="s">
        <v>863</v>
      </c>
    </row>
    <row r="61" spans="1:6">
      <c r="A61" s="631"/>
      <c r="B61" s="631"/>
      <c r="C61" s="632"/>
      <c r="D61" s="632"/>
      <c r="E61" s="633"/>
      <c r="F61" s="634" t="s">
        <v>863</v>
      </c>
    </row>
    <row r="62" spans="1:6">
      <c r="A62" s="631"/>
      <c r="B62" s="631"/>
      <c r="C62" s="632"/>
      <c r="D62" s="632"/>
      <c r="E62" s="633"/>
      <c r="F62" s="634" t="s">
        <v>863</v>
      </c>
    </row>
    <row r="63" spans="1:6">
      <c r="A63" s="631"/>
      <c r="B63" s="631"/>
      <c r="C63" s="632"/>
      <c r="D63" s="632"/>
      <c r="E63" s="633"/>
      <c r="F63" s="634" t="s">
        <v>863</v>
      </c>
    </row>
    <row r="64" spans="1:6">
      <c r="A64" s="631"/>
      <c r="B64" s="631"/>
      <c r="C64" s="632"/>
      <c r="D64" s="632"/>
      <c r="E64" s="633"/>
      <c r="F64" s="634" t="s">
        <v>863</v>
      </c>
    </row>
    <row r="65" spans="1:6">
      <c r="A65" s="631"/>
      <c r="B65" s="631"/>
      <c r="C65" s="632"/>
      <c r="D65" s="632"/>
      <c r="E65" s="633"/>
      <c r="F65" s="634" t="s">
        <v>863</v>
      </c>
    </row>
    <row r="66" spans="1:6">
      <c r="A66" s="631"/>
      <c r="B66" s="631"/>
      <c r="C66" s="632"/>
      <c r="D66" s="632"/>
      <c r="E66" s="633"/>
      <c r="F66" s="634" t="s">
        <v>863</v>
      </c>
    </row>
    <row r="67" spans="1:6">
      <c r="A67" s="631"/>
      <c r="B67" s="631"/>
      <c r="C67" s="632"/>
      <c r="D67" s="632"/>
      <c r="E67" s="633"/>
      <c r="F67" s="634" t="s">
        <v>863</v>
      </c>
    </row>
    <row r="68" spans="1:6">
      <c r="A68" s="631"/>
      <c r="B68" s="631"/>
      <c r="C68" s="632"/>
      <c r="D68" s="632"/>
      <c r="E68" s="633"/>
      <c r="F68" s="634" t="s">
        <v>863</v>
      </c>
    </row>
    <row r="69" spans="1:6">
      <c r="A69" s="631"/>
      <c r="B69" s="631"/>
      <c r="C69" s="632"/>
      <c r="D69" s="632"/>
      <c r="E69" s="633"/>
      <c r="F69" s="634" t="s">
        <v>863</v>
      </c>
    </row>
    <row r="70" spans="1:6">
      <c r="A70" s="631"/>
      <c r="B70" s="631"/>
      <c r="C70" s="632"/>
      <c r="D70" s="632"/>
      <c r="E70" s="633"/>
      <c r="F70" s="634" t="s">
        <v>863</v>
      </c>
    </row>
    <row r="71" spans="1:6">
      <c r="A71" s="631"/>
      <c r="B71" s="631"/>
      <c r="C71" s="632"/>
      <c r="D71" s="632"/>
      <c r="E71" s="633"/>
      <c r="F71" s="634" t="s">
        <v>863</v>
      </c>
    </row>
    <row r="72" spans="1:6">
      <c r="A72" s="631"/>
      <c r="B72" s="631"/>
      <c r="C72" s="632"/>
      <c r="D72" s="632"/>
      <c r="E72" s="633"/>
      <c r="F72" s="634" t="s">
        <v>863</v>
      </c>
    </row>
    <row r="73" spans="1:6">
      <c r="A73" s="631"/>
      <c r="B73" s="631"/>
      <c r="C73" s="632"/>
      <c r="D73" s="632"/>
      <c r="E73" s="633"/>
      <c r="F73" s="634" t="s">
        <v>863</v>
      </c>
    </row>
    <row r="74" spans="1:6">
      <c r="A74" s="631"/>
      <c r="B74" s="631"/>
      <c r="C74" s="632"/>
      <c r="D74" s="632"/>
      <c r="E74" s="633"/>
      <c r="F74" s="634" t="s">
        <v>863</v>
      </c>
    </row>
    <row r="75" spans="1:6">
      <c r="A75" s="631"/>
      <c r="B75" s="631"/>
      <c r="C75" s="632"/>
      <c r="D75" s="632"/>
      <c r="E75" s="633"/>
      <c r="F75" s="634" t="s">
        <v>863</v>
      </c>
    </row>
    <row r="76" spans="1:6">
      <c r="A76" s="631"/>
      <c r="B76" s="631"/>
      <c r="C76" s="632"/>
      <c r="D76" s="632"/>
      <c r="E76" s="633"/>
      <c r="F76" s="634" t="s">
        <v>863</v>
      </c>
    </row>
    <row r="77" spans="1:6">
      <c r="A77" s="631"/>
      <c r="B77" s="631"/>
      <c r="C77" s="632"/>
      <c r="D77" s="632"/>
      <c r="E77" s="633"/>
      <c r="F77" s="634" t="s">
        <v>863</v>
      </c>
    </row>
    <row r="78" spans="1:6">
      <c r="A78" s="631"/>
      <c r="B78" s="631"/>
      <c r="C78" s="632"/>
      <c r="D78" s="632"/>
      <c r="E78" s="633"/>
      <c r="F78" s="634" t="s">
        <v>863</v>
      </c>
    </row>
    <row r="79" spans="1:6">
      <c r="A79" s="631"/>
      <c r="B79" s="631"/>
      <c r="C79" s="632"/>
      <c r="D79" s="632"/>
      <c r="E79" s="633"/>
      <c r="F79" s="634" t="s">
        <v>863</v>
      </c>
    </row>
    <row r="80" spans="1:6">
      <c r="A80" s="631"/>
      <c r="B80" s="631"/>
      <c r="C80" s="632"/>
      <c r="D80" s="632"/>
      <c r="E80" s="633"/>
      <c r="F80" s="634" t="s">
        <v>863</v>
      </c>
    </row>
    <row r="81" spans="1:6">
      <c r="A81" s="631"/>
      <c r="B81" s="631"/>
      <c r="C81" s="632"/>
      <c r="D81" s="632"/>
      <c r="E81" s="633"/>
      <c r="F81" s="634" t="s">
        <v>863</v>
      </c>
    </row>
    <row r="82" spans="1:6">
      <c r="A82" s="631"/>
      <c r="B82" s="631"/>
      <c r="C82" s="632"/>
      <c r="D82" s="632"/>
      <c r="E82" s="633"/>
      <c r="F82" s="634" t="s">
        <v>863</v>
      </c>
    </row>
    <row r="83" spans="1:6">
      <c r="A83" s="631"/>
      <c r="B83" s="631"/>
      <c r="C83" s="632"/>
      <c r="D83" s="632"/>
      <c r="E83" s="633"/>
      <c r="F83" s="634" t="s">
        <v>863</v>
      </c>
    </row>
    <row r="84" spans="1:6">
      <c r="A84" s="631"/>
      <c r="B84" s="631"/>
      <c r="C84" s="632"/>
      <c r="D84" s="632"/>
      <c r="E84" s="633"/>
      <c r="F84" s="634" t="s">
        <v>863</v>
      </c>
    </row>
    <row r="85" spans="1:6">
      <c r="A85" s="631"/>
      <c r="B85" s="631"/>
      <c r="C85" s="632"/>
      <c r="D85" s="632"/>
      <c r="E85" s="633"/>
      <c r="F85" s="634" t="s">
        <v>863</v>
      </c>
    </row>
    <row r="86" spans="1:6">
      <c r="A86" s="631"/>
      <c r="B86" s="631"/>
      <c r="C86" s="632"/>
      <c r="D86" s="632"/>
      <c r="E86" s="633"/>
      <c r="F86" s="634" t="s">
        <v>863</v>
      </c>
    </row>
    <row r="87" spans="1:6">
      <c r="A87" s="631"/>
      <c r="B87" s="631"/>
      <c r="C87" s="632"/>
      <c r="D87" s="632"/>
      <c r="E87" s="633"/>
      <c r="F87" s="634" t="s">
        <v>863</v>
      </c>
    </row>
    <row r="88" spans="1:6">
      <c r="A88" s="631"/>
      <c r="B88" s="631"/>
      <c r="C88" s="632"/>
      <c r="D88" s="632"/>
      <c r="E88" s="633"/>
      <c r="F88" s="634" t="s">
        <v>863</v>
      </c>
    </row>
    <row r="89" spans="1:6">
      <c r="A89" s="631"/>
      <c r="B89" s="631"/>
      <c r="C89" s="632"/>
      <c r="D89" s="632"/>
      <c r="E89" s="633"/>
      <c r="F89" s="634" t="s">
        <v>863</v>
      </c>
    </row>
    <row r="90" spans="1:6">
      <c r="A90" s="631"/>
      <c r="B90" s="631"/>
      <c r="C90" s="632"/>
      <c r="D90" s="632"/>
      <c r="E90" s="633"/>
      <c r="F90" s="634" t="s">
        <v>863</v>
      </c>
    </row>
    <row r="91" spans="1:6">
      <c r="A91" s="631"/>
      <c r="B91" s="631"/>
      <c r="C91" s="632"/>
      <c r="D91" s="632"/>
      <c r="E91" s="633"/>
      <c r="F91" s="634" t="s">
        <v>863</v>
      </c>
    </row>
    <row r="92" spans="1:6">
      <c r="A92" s="631"/>
      <c r="B92" s="631"/>
      <c r="C92" s="632"/>
      <c r="D92" s="632"/>
      <c r="E92" s="633"/>
      <c r="F92" s="634" t="s">
        <v>863</v>
      </c>
    </row>
    <row r="93" spans="1:6">
      <c r="A93" s="631"/>
      <c r="B93" s="631"/>
      <c r="C93" s="632"/>
      <c r="D93" s="632"/>
      <c r="E93" s="633"/>
      <c r="F93" s="634" t="s">
        <v>863</v>
      </c>
    </row>
    <row r="94" spans="1:6">
      <c r="A94" s="631"/>
      <c r="B94" s="631"/>
      <c r="C94" s="632"/>
      <c r="D94" s="632"/>
      <c r="E94" s="633"/>
      <c r="F94" s="634" t="s">
        <v>863</v>
      </c>
    </row>
    <row r="95" spans="1:6">
      <c r="A95" s="631"/>
      <c r="B95" s="631"/>
      <c r="C95" s="632"/>
      <c r="D95" s="632"/>
      <c r="E95" s="633"/>
      <c r="F95" s="634" t="s">
        <v>863</v>
      </c>
    </row>
    <row r="96" spans="1:6">
      <c r="A96" s="631"/>
      <c r="B96" s="631"/>
      <c r="C96" s="632"/>
      <c r="D96" s="632"/>
      <c r="E96" s="633"/>
      <c r="F96" s="634" t="s">
        <v>863</v>
      </c>
    </row>
    <row r="97" spans="1:6">
      <c r="A97" s="631"/>
      <c r="B97" s="631"/>
      <c r="C97" s="632"/>
      <c r="D97" s="632"/>
      <c r="E97" s="633"/>
      <c r="F97" s="634" t="s">
        <v>863</v>
      </c>
    </row>
    <row r="98" spans="1:6">
      <c r="A98" s="631"/>
      <c r="B98" s="631"/>
      <c r="C98" s="632"/>
      <c r="D98" s="632"/>
      <c r="E98" s="633"/>
      <c r="F98" s="634" t="s">
        <v>863</v>
      </c>
    </row>
    <row r="99" spans="1:6">
      <c r="A99" s="631"/>
      <c r="B99" s="631"/>
      <c r="C99" s="632"/>
      <c r="D99" s="632"/>
      <c r="E99" s="633"/>
      <c r="F99" s="634" t="s">
        <v>863</v>
      </c>
    </row>
    <row r="100" spans="1:6">
      <c r="A100" s="631"/>
      <c r="B100" s="631"/>
      <c r="C100" s="632"/>
      <c r="D100" s="632"/>
      <c r="E100" s="633"/>
      <c r="F100" s="634" t="s">
        <v>863</v>
      </c>
    </row>
    <row r="101" spans="1:6">
      <c r="A101" s="631"/>
      <c r="B101" s="631"/>
      <c r="C101" s="632"/>
      <c r="D101" s="632"/>
      <c r="E101" s="633"/>
      <c r="F101" s="634" t="s">
        <v>863</v>
      </c>
    </row>
    <row r="102" spans="1:6">
      <c r="A102" s="631"/>
      <c r="B102" s="631"/>
      <c r="C102" s="632"/>
      <c r="D102" s="632"/>
      <c r="E102" s="633"/>
      <c r="F102" s="634" t="s">
        <v>863</v>
      </c>
    </row>
    <row r="103" spans="1:6">
      <c r="A103" s="631"/>
      <c r="B103" s="631"/>
      <c r="C103" s="632"/>
      <c r="D103" s="632"/>
      <c r="E103" s="633"/>
      <c r="F103" s="634" t="s">
        <v>863</v>
      </c>
    </row>
    <row r="104" spans="1:6">
      <c r="A104" s="631"/>
      <c r="B104" s="631"/>
      <c r="C104" s="632"/>
      <c r="D104" s="632"/>
      <c r="E104" s="633"/>
      <c r="F104" s="634" t="s">
        <v>863</v>
      </c>
    </row>
    <row r="105" spans="1:6">
      <c r="A105" s="631"/>
      <c r="B105" s="631"/>
      <c r="C105" s="632"/>
      <c r="D105" s="632"/>
      <c r="E105" s="633"/>
      <c r="F105" s="634" t="s">
        <v>863</v>
      </c>
    </row>
    <row r="106" spans="1:6">
      <c r="A106" s="631"/>
      <c r="B106" s="631"/>
      <c r="C106" s="632"/>
      <c r="D106" s="632"/>
      <c r="E106" s="633"/>
      <c r="F106" s="634" t="s">
        <v>863</v>
      </c>
    </row>
    <row r="107" spans="1:6">
      <c r="A107" s="631"/>
      <c r="B107" s="631"/>
      <c r="C107" s="632"/>
      <c r="D107" s="632"/>
      <c r="E107" s="633"/>
      <c r="F107" s="634" t="s">
        <v>863</v>
      </c>
    </row>
    <row r="108" spans="1:6">
      <c r="A108" s="631"/>
      <c r="B108" s="631"/>
      <c r="C108" s="632"/>
      <c r="D108" s="632"/>
      <c r="E108" s="633"/>
      <c r="F108" s="634" t="s">
        <v>863</v>
      </c>
    </row>
    <row r="109" spans="1:6">
      <c r="A109" s="631"/>
      <c r="B109" s="631"/>
      <c r="C109" s="632"/>
      <c r="D109" s="632"/>
      <c r="E109" s="633"/>
      <c r="F109" s="634" t="s">
        <v>863</v>
      </c>
    </row>
    <row r="110" spans="1:6">
      <c r="A110" s="631"/>
      <c r="B110" s="631"/>
      <c r="C110" s="632"/>
      <c r="D110" s="632"/>
      <c r="E110" s="633"/>
      <c r="F110" s="634" t="s">
        <v>863</v>
      </c>
    </row>
    <row r="111" spans="1:6">
      <c r="A111" s="631"/>
      <c r="B111" s="631"/>
      <c r="C111" s="632"/>
      <c r="D111" s="632"/>
      <c r="E111" s="633"/>
      <c r="F111" s="634" t="s">
        <v>863</v>
      </c>
    </row>
    <row r="112" spans="1:6">
      <c r="A112" s="631"/>
      <c r="B112" s="631"/>
      <c r="C112" s="632"/>
      <c r="D112" s="632"/>
      <c r="E112" s="633"/>
      <c r="F112" s="634" t="s">
        <v>863</v>
      </c>
    </row>
    <row r="113" spans="1:6">
      <c r="A113" s="631"/>
      <c r="B113" s="631"/>
      <c r="C113" s="632"/>
      <c r="D113" s="632"/>
      <c r="E113" s="633"/>
      <c r="F113" s="634" t="s">
        <v>863</v>
      </c>
    </row>
    <row r="114" spans="1:6">
      <c r="A114" s="631"/>
      <c r="B114" s="631"/>
      <c r="C114" s="632"/>
      <c r="D114" s="632"/>
      <c r="E114" s="633"/>
      <c r="F114" s="634" t="s">
        <v>863</v>
      </c>
    </row>
    <row r="115" spans="1:6">
      <c r="A115" s="631"/>
      <c r="B115" s="631"/>
      <c r="C115" s="632"/>
      <c r="D115" s="632"/>
      <c r="E115" s="633"/>
      <c r="F115" s="634" t="s">
        <v>863</v>
      </c>
    </row>
    <row r="116" spans="1:6">
      <c r="A116" s="631"/>
      <c r="B116" s="631"/>
      <c r="C116" s="632"/>
      <c r="D116" s="632"/>
      <c r="E116" s="633"/>
      <c r="F116" s="634" t="s">
        <v>863</v>
      </c>
    </row>
    <row r="117" spans="1:6">
      <c r="A117" s="631"/>
      <c r="B117" s="631"/>
      <c r="C117" s="632"/>
      <c r="D117" s="632"/>
      <c r="E117" s="633"/>
      <c r="F117" s="634" t="s">
        <v>863</v>
      </c>
    </row>
    <row r="118" spans="1:6">
      <c r="A118" s="631"/>
      <c r="B118" s="631"/>
      <c r="C118" s="632"/>
      <c r="D118" s="632"/>
      <c r="E118" s="633"/>
      <c r="F118" s="634" t="s">
        <v>863</v>
      </c>
    </row>
    <row r="119" spans="1:6">
      <c r="A119" s="631"/>
      <c r="B119" s="631"/>
      <c r="C119" s="632"/>
      <c r="D119" s="632"/>
      <c r="E119" s="633"/>
      <c r="F119" s="634" t="s">
        <v>863</v>
      </c>
    </row>
    <row r="120" spans="1:6">
      <c r="A120" s="631"/>
      <c r="B120" s="631"/>
      <c r="C120" s="632"/>
      <c r="D120" s="632"/>
      <c r="E120" s="633"/>
      <c r="F120" s="634" t="s">
        <v>863</v>
      </c>
    </row>
    <row r="121" spans="1:6">
      <c r="A121" s="631"/>
      <c r="B121" s="631"/>
      <c r="C121" s="632"/>
      <c r="D121" s="632"/>
      <c r="E121" s="633"/>
      <c r="F121" s="634" t="s">
        <v>863</v>
      </c>
    </row>
    <row r="122" spans="1:6">
      <c r="A122" s="631"/>
      <c r="B122" s="631"/>
      <c r="C122" s="632"/>
      <c r="D122" s="632"/>
      <c r="E122" s="633"/>
      <c r="F122" s="634" t="s">
        <v>863</v>
      </c>
    </row>
    <row r="123" spans="1:6">
      <c r="A123" s="631"/>
      <c r="B123" s="631"/>
      <c r="C123" s="632"/>
      <c r="D123" s="632"/>
      <c r="E123" s="633"/>
      <c r="F123" s="634" t="s">
        <v>863</v>
      </c>
    </row>
    <row r="124" spans="1:6">
      <c r="A124" s="631"/>
      <c r="B124" s="631"/>
      <c r="C124" s="632"/>
      <c r="D124" s="632"/>
      <c r="E124" s="633"/>
      <c r="F124" s="634" t="s">
        <v>863</v>
      </c>
    </row>
    <row r="125" spans="1:6">
      <c r="A125" s="631"/>
      <c r="B125" s="631"/>
      <c r="C125" s="632"/>
      <c r="D125" s="632"/>
      <c r="E125" s="633"/>
      <c r="F125" s="634" t="s">
        <v>863</v>
      </c>
    </row>
    <row r="126" spans="1:6">
      <c r="A126" s="631"/>
      <c r="B126" s="631"/>
      <c r="C126" s="632"/>
      <c r="D126" s="632"/>
      <c r="E126" s="633"/>
      <c r="F126" s="634" t="s">
        <v>863</v>
      </c>
    </row>
    <row r="127" spans="1:6">
      <c r="A127" s="631"/>
      <c r="B127" s="631"/>
      <c r="C127" s="632"/>
      <c r="D127" s="632"/>
      <c r="E127" s="633"/>
      <c r="F127" s="634" t="s">
        <v>863</v>
      </c>
    </row>
    <row r="128" spans="1:6">
      <c r="A128" s="631"/>
      <c r="B128" s="631"/>
      <c r="C128" s="632"/>
      <c r="D128" s="632"/>
      <c r="E128" s="633"/>
      <c r="F128" s="634" t="s">
        <v>863</v>
      </c>
    </row>
    <row r="129" spans="1:6">
      <c r="A129" s="631"/>
      <c r="B129" s="631"/>
      <c r="C129" s="632"/>
      <c r="D129" s="632"/>
      <c r="E129" s="633"/>
      <c r="F129" s="634" t="s">
        <v>863</v>
      </c>
    </row>
    <row r="130" spans="1:6">
      <c r="A130" s="631"/>
      <c r="B130" s="631"/>
      <c r="C130" s="632"/>
      <c r="D130" s="632"/>
      <c r="E130" s="633"/>
      <c r="F130" s="634" t="s">
        <v>863</v>
      </c>
    </row>
    <row r="131" spans="1:6">
      <c r="A131" s="631"/>
      <c r="B131" s="631"/>
      <c r="C131" s="632"/>
      <c r="D131" s="632"/>
      <c r="E131" s="633"/>
      <c r="F131" s="634" t="s">
        <v>863</v>
      </c>
    </row>
    <row r="132" spans="1:6">
      <c r="A132" s="631"/>
      <c r="B132" s="631"/>
      <c r="C132" s="632"/>
      <c r="D132" s="632"/>
      <c r="E132" s="633"/>
      <c r="F132" s="634" t="s">
        <v>863</v>
      </c>
    </row>
    <row r="133" spans="1:6">
      <c r="A133" s="631"/>
      <c r="B133" s="631"/>
      <c r="C133" s="632"/>
      <c r="D133" s="632"/>
      <c r="E133" s="633"/>
      <c r="F133" s="634" t="s">
        <v>863</v>
      </c>
    </row>
    <row r="134" spans="1:6">
      <c r="A134" s="631"/>
      <c r="B134" s="631"/>
      <c r="C134" s="632"/>
      <c r="D134" s="632"/>
      <c r="E134" s="633"/>
      <c r="F134" s="634" t="s">
        <v>863</v>
      </c>
    </row>
    <row r="135" spans="1:6">
      <c r="A135" s="631"/>
      <c r="B135" s="631"/>
      <c r="C135" s="632"/>
      <c r="D135" s="632"/>
      <c r="E135" s="633"/>
      <c r="F135" s="634" t="s">
        <v>863</v>
      </c>
    </row>
    <row r="136" spans="1:6">
      <c r="A136" s="631"/>
      <c r="B136" s="631"/>
      <c r="C136" s="632"/>
      <c r="D136" s="632"/>
      <c r="E136" s="633"/>
      <c r="F136" s="634" t="s">
        <v>863</v>
      </c>
    </row>
    <row r="137" spans="1:6">
      <c r="A137" s="631"/>
      <c r="B137" s="631"/>
      <c r="C137" s="632"/>
      <c r="D137" s="632"/>
      <c r="E137" s="633"/>
      <c r="F137" s="634" t="s">
        <v>863</v>
      </c>
    </row>
    <row r="138" spans="1:6">
      <c r="A138" s="631"/>
      <c r="B138" s="631"/>
      <c r="C138" s="632"/>
      <c r="D138" s="632"/>
      <c r="E138" s="633"/>
      <c r="F138" s="634" t="s">
        <v>863</v>
      </c>
    </row>
    <row r="139" spans="1:6">
      <c r="A139" s="631"/>
      <c r="B139" s="631"/>
      <c r="C139" s="632"/>
      <c r="D139" s="632"/>
      <c r="E139" s="633"/>
      <c r="F139" s="634" t="s">
        <v>863</v>
      </c>
    </row>
    <row r="140" spans="1:6">
      <c r="A140" s="631"/>
      <c r="B140" s="631"/>
      <c r="C140" s="632"/>
      <c r="D140" s="632"/>
      <c r="E140" s="633"/>
      <c r="F140" s="634" t="s">
        <v>863</v>
      </c>
    </row>
    <row r="141" spans="1:6">
      <c r="A141" s="631"/>
      <c r="B141" s="631"/>
      <c r="C141" s="632"/>
      <c r="D141" s="632"/>
      <c r="E141" s="633"/>
      <c r="F141" s="634" t="s">
        <v>863</v>
      </c>
    </row>
    <row r="142" spans="1:6">
      <c r="A142" s="631"/>
      <c r="B142" s="631"/>
      <c r="C142" s="632"/>
      <c r="D142" s="632"/>
      <c r="E142" s="633"/>
      <c r="F142" s="634" t="s">
        <v>863</v>
      </c>
    </row>
    <row r="143" spans="1:6">
      <c r="A143" s="631"/>
      <c r="B143" s="631"/>
      <c r="C143" s="632"/>
      <c r="D143" s="632"/>
      <c r="E143" s="633"/>
      <c r="F143" s="634" t="s">
        <v>863</v>
      </c>
    </row>
    <row r="144" spans="1:6">
      <c r="A144" s="631"/>
      <c r="B144" s="631"/>
      <c r="C144" s="632"/>
      <c r="D144" s="632"/>
      <c r="E144" s="633"/>
      <c r="F144" s="634" t="s">
        <v>863</v>
      </c>
    </row>
    <row r="145" spans="1:6">
      <c r="A145" s="631"/>
      <c r="B145" s="631"/>
      <c r="C145" s="632"/>
      <c r="D145" s="632"/>
      <c r="E145" s="633"/>
      <c r="F145" s="634" t="s">
        <v>863</v>
      </c>
    </row>
    <row r="146" spans="1:6">
      <c r="A146" s="631"/>
      <c r="B146" s="631"/>
      <c r="C146" s="632"/>
      <c r="D146" s="632"/>
      <c r="E146" s="633"/>
      <c r="F146" s="634" t="s">
        <v>863</v>
      </c>
    </row>
    <row r="147" spans="1:6">
      <c r="A147" s="631"/>
      <c r="B147" s="631"/>
      <c r="C147" s="632"/>
      <c r="D147" s="632"/>
      <c r="E147" s="633"/>
      <c r="F147" s="634" t="s">
        <v>863</v>
      </c>
    </row>
    <row r="148" spans="1:6">
      <c r="A148" s="631"/>
      <c r="B148" s="631"/>
      <c r="C148" s="632"/>
      <c r="D148" s="632"/>
      <c r="E148" s="633"/>
      <c r="F148" s="634" t="s">
        <v>863</v>
      </c>
    </row>
    <row r="149" spans="1:6">
      <c r="A149" s="631"/>
      <c r="B149" s="631"/>
      <c r="C149" s="632"/>
      <c r="D149" s="632"/>
      <c r="E149" s="633"/>
      <c r="F149" s="634" t="s">
        <v>863</v>
      </c>
    </row>
    <row r="150" spans="1:6">
      <c r="A150" s="631"/>
      <c r="B150" s="631"/>
      <c r="C150" s="632"/>
      <c r="D150" s="632"/>
      <c r="E150" s="633"/>
      <c r="F150" s="634" t="s">
        <v>863</v>
      </c>
    </row>
  </sheetData>
  <conditionalFormatting sqref="A7:F150">
    <cfRule type="expression" dxfId="1" priority="1">
      <formula>AND(NOT(ISBLANK($A7)),NOT(ISBLANK($B7)),OR(NOT(ISBLANK($C7)),NOT(ISBLANK($D7))),NOT(ISBLANK($E7)),$F7&lt;&gt;"Select One")</formula>
    </cfRule>
    <cfRule type="expression" dxfId="0" priority="2">
      <formula>NOT(ISBLANK($A7))</formula>
    </cfRule>
  </conditionalFormatting>
  <dataValidations count="1">
    <dataValidation type="list" allowBlank="1" showInputMessage="1" showErrorMessage="1" sqref="F7:F150" xr:uid="{6B617D26-67FC-48A8-BD52-4DD1F3FA3D44}">
      <formula1>"Select One, Reclass for Presentation Purposes, Audit Adjustment"</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0027-A36B-492F-9911-F7C9C0C17156}">
  <dimension ref="A1:AM201"/>
  <sheetViews>
    <sheetView showGridLines="0" workbookViewId="0">
      <selection activeCell="B1" sqref="B1"/>
    </sheetView>
  </sheetViews>
  <sheetFormatPr defaultColWidth="9.140625" defaultRowHeight="12.6"/>
  <cols>
    <col min="1" max="1" width="17" style="109" customWidth="1"/>
    <col min="2" max="2" width="63.140625" style="109" bestFit="1" customWidth="1"/>
    <col min="3" max="13" width="18.7109375" style="109" customWidth="1"/>
    <col min="14" max="14" width="20.5703125" style="109" customWidth="1"/>
    <col min="15" max="15" width="18.7109375" style="109" customWidth="1"/>
    <col min="16" max="16" width="20.5703125" style="109" customWidth="1"/>
    <col min="17" max="39" width="9.140625" style="158"/>
    <col min="40" max="16384" width="9.140625" style="109"/>
  </cols>
  <sheetData>
    <row r="1" spans="1:16" ht="15" thickBot="1">
      <c r="A1" s="676" t="s">
        <v>1390</v>
      </c>
      <c r="B1" s="726"/>
      <c r="C1"/>
      <c r="D1"/>
      <c r="E1"/>
      <c r="F1"/>
      <c r="G1"/>
      <c r="H1"/>
      <c r="I1"/>
      <c r="J1"/>
      <c r="K1"/>
      <c r="L1"/>
      <c r="M1"/>
      <c r="N1"/>
      <c r="O1"/>
      <c r="P1"/>
    </row>
    <row r="2" spans="1:16" ht="12.95">
      <c r="A2" s="628" t="s">
        <v>36</v>
      </c>
      <c r="B2" s="241" t="str">
        <f>'FS-Balance Sheet C-1'!B4</f>
        <v>Arizona Complete Health</v>
      </c>
      <c r="C2" s="27"/>
      <c r="D2" s="27"/>
      <c r="E2" s="27"/>
      <c r="F2" s="27"/>
      <c r="G2" s="27"/>
      <c r="H2" s="27"/>
      <c r="I2" s="27"/>
      <c r="J2" s="27"/>
      <c r="K2" s="27"/>
      <c r="L2" s="27"/>
      <c r="M2" s="27"/>
      <c r="N2" s="27"/>
      <c r="O2" s="27"/>
      <c r="P2" s="15"/>
    </row>
    <row r="3" spans="1:16" ht="13.5" thickBot="1">
      <c r="A3" s="552" t="s">
        <v>659</v>
      </c>
      <c r="B3" s="644">
        <f>'Instructions &amp; Audit Report B'!C20</f>
        <v>45565</v>
      </c>
      <c r="C3" s="27"/>
      <c r="D3" s="27"/>
      <c r="E3" s="27"/>
      <c r="F3" s="27"/>
      <c r="G3" s="27"/>
      <c r="H3" s="27"/>
      <c r="I3" s="27"/>
      <c r="J3" s="27"/>
      <c r="K3" s="27"/>
      <c r="L3" s="27"/>
      <c r="M3" s="27"/>
      <c r="N3" s="27"/>
      <c r="O3" s="27"/>
      <c r="P3" s="15"/>
    </row>
    <row r="4" spans="1:16" ht="26.45" thickBot="1">
      <c r="A4" s="1032"/>
      <c r="B4" s="588" t="s">
        <v>407</v>
      </c>
      <c r="C4" s="1566" t="s">
        <v>880</v>
      </c>
      <c r="D4" s="1275" t="s">
        <v>881</v>
      </c>
      <c r="E4" s="736" t="s">
        <v>882</v>
      </c>
      <c r="F4" s="1027" t="s">
        <v>883</v>
      </c>
      <c r="G4" s="1566" t="s">
        <v>884</v>
      </c>
      <c r="H4" s="1275" t="s">
        <v>885</v>
      </c>
      <c r="I4" s="1275" t="s">
        <v>949</v>
      </c>
      <c r="J4" s="1027" t="s">
        <v>887</v>
      </c>
      <c r="K4" s="1566" t="s">
        <v>888</v>
      </c>
      <c r="L4" s="1275" t="s">
        <v>889</v>
      </c>
      <c r="M4" s="1027" t="s">
        <v>890</v>
      </c>
      <c r="N4" s="1026" t="s">
        <v>891</v>
      </c>
      <c r="O4" s="1028" t="s">
        <v>892</v>
      </c>
      <c r="P4" s="1028" t="s">
        <v>852</v>
      </c>
    </row>
    <row r="5" spans="1:16" ht="12.95">
      <c r="A5" s="1115"/>
      <c r="B5" s="1116"/>
      <c r="C5" s="2381"/>
      <c r="D5" s="2398"/>
      <c r="E5" s="2417"/>
      <c r="F5" s="329"/>
      <c r="G5" s="2381"/>
      <c r="H5" s="2398"/>
      <c r="I5" s="2398"/>
      <c r="J5" s="329"/>
      <c r="K5" s="2398"/>
      <c r="L5" s="2398"/>
      <c r="M5" s="329"/>
      <c r="N5" s="1053"/>
      <c r="O5" s="355"/>
      <c r="P5" s="824"/>
    </row>
    <row r="6" spans="1:16" ht="12.95">
      <c r="A6" s="2443" t="s">
        <v>185</v>
      </c>
      <c r="B6" s="503" t="s">
        <v>186</v>
      </c>
      <c r="C6" s="2382"/>
      <c r="D6" s="2399"/>
      <c r="E6" s="2418"/>
      <c r="F6" s="548"/>
      <c r="G6" s="2382"/>
      <c r="H6" s="2399"/>
      <c r="I6" s="2399"/>
      <c r="J6" s="548"/>
      <c r="K6" s="2399"/>
      <c r="L6" s="2399"/>
      <c r="M6" s="548"/>
      <c r="N6" s="1054"/>
      <c r="O6" s="549"/>
      <c r="P6" s="1030"/>
    </row>
    <row r="7" spans="1:16" ht="12.95">
      <c r="A7" s="328"/>
      <c r="B7" s="329"/>
      <c r="C7" s="2382"/>
      <c r="D7" s="2399"/>
      <c r="E7" s="2418"/>
      <c r="F7" s="548"/>
      <c r="G7" s="2382"/>
      <c r="H7" s="2399"/>
      <c r="I7" s="2399"/>
      <c r="J7" s="548"/>
      <c r="K7" s="2399"/>
      <c r="L7" s="2399"/>
      <c r="M7" s="548"/>
      <c r="N7" s="1054"/>
      <c r="O7" s="549"/>
      <c r="P7" s="1030"/>
    </row>
    <row r="8" spans="1:16" ht="12.95">
      <c r="A8" s="343"/>
      <c r="B8" s="329" t="s">
        <v>187</v>
      </c>
      <c r="C8" s="2383"/>
      <c r="D8" s="2400"/>
      <c r="E8" s="2419"/>
      <c r="F8" s="550"/>
      <c r="G8" s="2383"/>
      <c r="H8" s="2400"/>
      <c r="I8" s="2400"/>
      <c r="J8" s="550"/>
      <c r="K8" s="2400"/>
      <c r="L8" s="2400"/>
      <c r="M8" s="550"/>
      <c r="N8" s="1086"/>
      <c r="O8" s="551"/>
      <c r="P8" s="1031"/>
    </row>
    <row r="9" spans="1:16" ht="12.95">
      <c r="A9" s="134" t="s">
        <v>408</v>
      </c>
      <c r="B9" s="236" t="s">
        <v>893</v>
      </c>
      <c r="C9" s="2384">
        <v>0</v>
      </c>
      <c r="D9" s="2401">
        <v>0</v>
      </c>
      <c r="E9" s="2420">
        <v>0</v>
      </c>
      <c r="F9" s="1057">
        <v>0</v>
      </c>
      <c r="G9" s="2384">
        <v>0</v>
      </c>
      <c r="H9" s="2401">
        <v>0</v>
      </c>
      <c r="I9" s="2401">
        <v>0</v>
      </c>
      <c r="J9" s="1057">
        <v>0</v>
      </c>
      <c r="K9" s="2404">
        <v>0</v>
      </c>
      <c r="L9" s="2401">
        <v>0</v>
      </c>
      <c r="M9" s="1057">
        <v>0</v>
      </c>
      <c r="N9" s="1087">
        <f t="shared" ref="N9:N13" si="0">SUM(C9:M9)</f>
        <v>0</v>
      </c>
      <c r="O9" s="1058">
        <v>0</v>
      </c>
      <c r="P9" s="1079">
        <f>N9+O9</f>
        <v>0</v>
      </c>
    </row>
    <row r="10" spans="1:16" ht="12.95">
      <c r="A10" s="134" t="s">
        <v>410</v>
      </c>
      <c r="B10" s="236" t="s">
        <v>411</v>
      </c>
      <c r="C10" s="2384">
        <v>0</v>
      </c>
      <c r="D10" s="2401">
        <v>0</v>
      </c>
      <c r="E10" s="2420">
        <v>0</v>
      </c>
      <c r="F10" s="1057">
        <v>0</v>
      </c>
      <c r="G10" s="2384">
        <v>0</v>
      </c>
      <c r="H10" s="2401">
        <v>0</v>
      </c>
      <c r="I10" s="2401">
        <v>0</v>
      </c>
      <c r="J10" s="1057">
        <v>0</v>
      </c>
      <c r="K10" s="2404">
        <v>0</v>
      </c>
      <c r="L10" s="2401">
        <v>0</v>
      </c>
      <c r="M10" s="1057">
        <v>0</v>
      </c>
      <c r="N10" s="1087">
        <f t="shared" si="0"/>
        <v>0</v>
      </c>
      <c r="O10" s="1058">
        <v>0</v>
      </c>
      <c r="P10" s="1079">
        <f t="shared" ref="P10:P13" si="1">N10+O10</f>
        <v>0</v>
      </c>
    </row>
    <row r="11" spans="1:16" ht="12.95">
      <c r="A11" s="134" t="s">
        <v>412</v>
      </c>
      <c r="B11" s="236" t="s">
        <v>413</v>
      </c>
      <c r="C11" s="2384">
        <v>0</v>
      </c>
      <c r="D11" s="2401">
        <v>0</v>
      </c>
      <c r="E11" s="2420">
        <v>0</v>
      </c>
      <c r="F11" s="1057">
        <v>0</v>
      </c>
      <c r="G11" s="2384">
        <v>0</v>
      </c>
      <c r="H11" s="2401">
        <v>0</v>
      </c>
      <c r="I11" s="2401">
        <v>0</v>
      </c>
      <c r="J11" s="1057">
        <v>0</v>
      </c>
      <c r="K11" s="2404">
        <v>0</v>
      </c>
      <c r="L11" s="2401">
        <v>0</v>
      </c>
      <c r="M11" s="1057">
        <v>0</v>
      </c>
      <c r="N11" s="1087">
        <f t="shared" si="0"/>
        <v>0</v>
      </c>
      <c r="O11" s="1058">
        <v>0</v>
      </c>
      <c r="P11" s="1079">
        <f t="shared" si="1"/>
        <v>0</v>
      </c>
    </row>
    <row r="12" spans="1:16" ht="12.95">
      <c r="A12" s="134" t="s">
        <v>202</v>
      </c>
      <c r="B12" s="236" t="s">
        <v>203</v>
      </c>
      <c r="C12" s="2384">
        <v>0</v>
      </c>
      <c r="D12" s="2401">
        <v>0</v>
      </c>
      <c r="E12" s="2420">
        <v>0</v>
      </c>
      <c r="F12" s="1057">
        <v>0</v>
      </c>
      <c r="G12" s="2384">
        <v>0</v>
      </c>
      <c r="H12" s="2401">
        <v>0</v>
      </c>
      <c r="I12" s="2401">
        <v>0</v>
      </c>
      <c r="J12" s="1057">
        <v>0</v>
      </c>
      <c r="K12" s="2404">
        <v>0</v>
      </c>
      <c r="L12" s="2401">
        <v>0</v>
      </c>
      <c r="M12" s="1057">
        <v>0</v>
      </c>
      <c r="N12" s="1087">
        <f t="shared" si="0"/>
        <v>0</v>
      </c>
      <c r="O12" s="1058">
        <v>0</v>
      </c>
      <c r="P12" s="1079">
        <f t="shared" si="1"/>
        <v>0</v>
      </c>
    </row>
    <row r="13" spans="1:16" ht="13.5" thickBot="1">
      <c r="A13" s="134" t="s">
        <v>204</v>
      </c>
      <c r="B13" s="236" t="s">
        <v>414</v>
      </c>
      <c r="C13" s="2384">
        <v>0</v>
      </c>
      <c r="D13" s="2401">
        <v>0</v>
      </c>
      <c r="E13" s="2420">
        <v>0</v>
      </c>
      <c r="F13" s="1057">
        <v>0</v>
      </c>
      <c r="G13" s="2384">
        <v>0</v>
      </c>
      <c r="H13" s="2401">
        <v>0</v>
      </c>
      <c r="I13" s="2401">
        <v>0</v>
      </c>
      <c r="J13" s="1057">
        <v>0</v>
      </c>
      <c r="K13" s="2404">
        <v>0</v>
      </c>
      <c r="L13" s="2401">
        <v>0</v>
      </c>
      <c r="M13" s="1057">
        <v>0</v>
      </c>
      <c r="N13" s="1087">
        <f t="shared" si="0"/>
        <v>0</v>
      </c>
      <c r="O13" s="1058">
        <v>0</v>
      </c>
      <c r="P13" s="1079">
        <f t="shared" si="1"/>
        <v>0</v>
      </c>
    </row>
    <row r="14" spans="1:16" ht="13.5" thickBot="1">
      <c r="A14" s="353">
        <v>49999</v>
      </c>
      <c r="B14" s="345" t="s">
        <v>206</v>
      </c>
      <c r="C14" s="2385">
        <f t="shared" ref="C14:P14" si="2">SUM(C9:C13)</f>
        <v>0</v>
      </c>
      <c r="D14" s="2402">
        <f t="shared" si="2"/>
        <v>0</v>
      </c>
      <c r="E14" s="2421">
        <f t="shared" si="2"/>
        <v>0</v>
      </c>
      <c r="F14" s="1097">
        <f t="shared" si="2"/>
        <v>0</v>
      </c>
      <c r="G14" s="2385">
        <f t="shared" si="2"/>
        <v>0</v>
      </c>
      <c r="H14" s="2402">
        <f t="shared" si="2"/>
        <v>0</v>
      </c>
      <c r="I14" s="2402">
        <f t="shared" si="2"/>
        <v>0</v>
      </c>
      <c r="J14" s="1097">
        <f t="shared" si="2"/>
        <v>0</v>
      </c>
      <c r="K14" s="2402">
        <f t="shared" si="2"/>
        <v>0</v>
      </c>
      <c r="L14" s="2402">
        <f t="shared" si="2"/>
        <v>0</v>
      </c>
      <c r="M14" s="1097">
        <f t="shared" si="2"/>
        <v>0</v>
      </c>
      <c r="N14" s="1088">
        <f t="shared" si="2"/>
        <v>0</v>
      </c>
      <c r="O14" s="1080">
        <f t="shared" si="2"/>
        <v>0</v>
      </c>
      <c r="P14" s="1080">
        <f t="shared" si="2"/>
        <v>0</v>
      </c>
    </row>
    <row r="15" spans="1:16" ht="12.95">
      <c r="A15" s="553"/>
      <c r="B15" s="512" t="s">
        <v>207</v>
      </c>
      <c r="C15" s="2386"/>
      <c r="D15" s="2403"/>
      <c r="E15" s="2422"/>
      <c r="F15" s="1061"/>
      <c r="G15" s="2386"/>
      <c r="H15" s="2403"/>
      <c r="I15" s="2403"/>
      <c r="J15" s="1061"/>
      <c r="K15" s="2403"/>
      <c r="L15" s="2403"/>
      <c r="M15" s="1061"/>
      <c r="N15" s="1089"/>
      <c r="O15" s="1062"/>
      <c r="P15" s="1081"/>
    </row>
    <row r="16" spans="1:16" ht="12.95">
      <c r="A16" s="343"/>
      <c r="B16" s="512" t="s">
        <v>894</v>
      </c>
      <c r="C16" s="2386"/>
      <c r="D16" s="2403"/>
      <c r="E16" s="2422"/>
      <c r="F16" s="1061"/>
      <c r="G16" s="2386"/>
      <c r="H16" s="2403"/>
      <c r="I16" s="2403"/>
      <c r="J16" s="1061"/>
      <c r="K16" s="2403"/>
      <c r="L16" s="2403"/>
      <c r="M16" s="1061"/>
      <c r="N16" s="1089"/>
      <c r="O16" s="1062"/>
      <c r="P16" s="1081"/>
    </row>
    <row r="17" spans="1:16" ht="12.95">
      <c r="A17" s="134"/>
      <c r="B17" s="329" t="s">
        <v>251</v>
      </c>
      <c r="C17" s="2386"/>
      <c r="D17" s="2403"/>
      <c r="E17" s="2422"/>
      <c r="F17" s="1061"/>
      <c r="G17" s="2386"/>
      <c r="H17" s="2403"/>
      <c r="I17" s="2403"/>
      <c r="J17" s="1061"/>
      <c r="K17" s="2403"/>
      <c r="L17" s="2403"/>
      <c r="M17" s="1061"/>
      <c r="N17" s="1089"/>
      <c r="O17" s="1062"/>
      <c r="P17" s="1081"/>
    </row>
    <row r="18" spans="1:16" ht="12.95">
      <c r="A18" s="134" t="s">
        <v>252</v>
      </c>
      <c r="B18" s="190" t="s">
        <v>253</v>
      </c>
      <c r="C18" s="2384">
        <v>0</v>
      </c>
      <c r="D18" s="2401">
        <v>0</v>
      </c>
      <c r="E18" s="2420">
        <v>0</v>
      </c>
      <c r="F18" s="1057">
        <v>0</v>
      </c>
      <c r="G18" s="2384">
        <v>0</v>
      </c>
      <c r="H18" s="2401">
        <v>0</v>
      </c>
      <c r="I18" s="2401">
        <v>0</v>
      </c>
      <c r="J18" s="1057">
        <v>0</v>
      </c>
      <c r="K18" s="2404">
        <v>0</v>
      </c>
      <c r="L18" s="2401">
        <v>0</v>
      </c>
      <c r="M18" s="1057">
        <v>0</v>
      </c>
      <c r="N18" s="1087">
        <f>SUM(C18:M18)</f>
        <v>0</v>
      </c>
      <c r="O18" s="1064">
        <v>0</v>
      </c>
      <c r="P18" s="1079">
        <f>N18+O18</f>
        <v>0</v>
      </c>
    </row>
    <row r="19" spans="1:16" ht="12.95">
      <c r="A19" s="134" t="s">
        <v>254</v>
      </c>
      <c r="B19" s="337" t="s">
        <v>255</v>
      </c>
      <c r="C19" s="2384">
        <v>0</v>
      </c>
      <c r="D19" s="2401">
        <v>0</v>
      </c>
      <c r="E19" s="2420">
        <v>0</v>
      </c>
      <c r="F19" s="1057">
        <v>0</v>
      </c>
      <c r="G19" s="2384">
        <v>0</v>
      </c>
      <c r="H19" s="2401">
        <v>0</v>
      </c>
      <c r="I19" s="2401">
        <v>0</v>
      </c>
      <c r="J19" s="1057">
        <v>0</v>
      </c>
      <c r="K19" s="2404">
        <v>0</v>
      </c>
      <c r="L19" s="2401">
        <v>0</v>
      </c>
      <c r="M19" s="1057">
        <v>0</v>
      </c>
      <c r="N19" s="1087">
        <f>SUM(C19:M19)</f>
        <v>0</v>
      </c>
      <c r="O19" s="1064">
        <v>0</v>
      </c>
      <c r="P19" s="1079">
        <f>N19+O19</f>
        <v>0</v>
      </c>
    </row>
    <row r="20" spans="1:16" ht="13.5" thickBot="1">
      <c r="A20" s="134" t="s">
        <v>416</v>
      </c>
      <c r="B20" s="190" t="s">
        <v>417</v>
      </c>
      <c r="C20" s="2384">
        <v>0</v>
      </c>
      <c r="D20" s="2401">
        <v>0</v>
      </c>
      <c r="E20" s="2420">
        <v>0</v>
      </c>
      <c r="F20" s="1057">
        <v>0</v>
      </c>
      <c r="G20" s="2384">
        <v>0</v>
      </c>
      <c r="H20" s="2401">
        <v>0</v>
      </c>
      <c r="I20" s="2401">
        <v>0</v>
      </c>
      <c r="J20" s="1057">
        <v>0</v>
      </c>
      <c r="K20" s="2404">
        <v>0</v>
      </c>
      <c r="L20" s="2401">
        <v>0</v>
      </c>
      <c r="M20" s="1057">
        <v>0</v>
      </c>
      <c r="N20" s="1087">
        <f>SUM(C20:M20)</f>
        <v>0</v>
      </c>
      <c r="O20" s="1064">
        <v>0</v>
      </c>
      <c r="P20" s="1079">
        <f>N20+O20</f>
        <v>0</v>
      </c>
    </row>
    <row r="21" spans="1:16" ht="13.5" thickBot="1">
      <c r="A21" s="353">
        <v>60199</v>
      </c>
      <c r="B21" s="345" t="s">
        <v>258</v>
      </c>
      <c r="C21" s="2385">
        <f>SUM(C18:C20)</f>
        <v>0</v>
      </c>
      <c r="D21" s="2402">
        <f t="shared" ref="D21:P21" si="3">SUM(D18:D20)</f>
        <v>0</v>
      </c>
      <c r="E21" s="2421">
        <f t="shared" si="3"/>
        <v>0</v>
      </c>
      <c r="F21" s="1097">
        <f t="shared" si="3"/>
        <v>0</v>
      </c>
      <c r="G21" s="2385">
        <f t="shared" si="3"/>
        <v>0</v>
      </c>
      <c r="H21" s="2402">
        <f t="shared" si="3"/>
        <v>0</v>
      </c>
      <c r="I21" s="2402">
        <f t="shared" si="3"/>
        <v>0</v>
      </c>
      <c r="J21" s="1097">
        <f t="shared" si="3"/>
        <v>0</v>
      </c>
      <c r="K21" s="2402">
        <f t="shared" si="3"/>
        <v>0</v>
      </c>
      <c r="L21" s="2402">
        <f t="shared" si="3"/>
        <v>0</v>
      </c>
      <c r="M21" s="1097">
        <f t="shared" si="3"/>
        <v>0</v>
      </c>
      <c r="N21" s="1088">
        <f t="shared" si="3"/>
        <v>0</v>
      </c>
      <c r="O21" s="1080">
        <f t="shared" si="3"/>
        <v>0</v>
      </c>
      <c r="P21" s="1080">
        <f t="shared" si="3"/>
        <v>0</v>
      </c>
    </row>
    <row r="22" spans="1:16" ht="12.95">
      <c r="A22" s="134"/>
      <c r="B22" s="513" t="s">
        <v>259</v>
      </c>
      <c r="C22" s="2386"/>
      <c r="D22" s="2403"/>
      <c r="E22" s="2422"/>
      <c r="F22" s="1061"/>
      <c r="G22" s="2386"/>
      <c r="H22" s="2403"/>
      <c r="I22" s="2403"/>
      <c r="J22" s="1061"/>
      <c r="K22" s="2403"/>
      <c r="L22" s="2403"/>
      <c r="M22" s="1061"/>
      <c r="N22" s="1089"/>
      <c r="O22" s="1062"/>
      <c r="P22" s="1081"/>
    </row>
    <row r="23" spans="1:16" ht="12.95">
      <c r="A23" s="134" t="s">
        <v>260</v>
      </c>
      <c r="B23" s="190" t="s">
        <v>261</v>
      </c>
      <c r="C23" s="2384">
        <v>0</v>
      </c>
      <c r="D23" s="2401">
        <v>0</v>
      </c>
      <c r="E23" s="2420"/>
      <c r="F23" s="1057">
        <v>0</v>
      </c>
      <c r="G23" s="2384">
        <v>0</v>
      </c>
      <c r="H23" s="2401">
        <v>0</v>
      </c>
      <c r="I23" s="2401">
        <v>0</v>
      </c>
      <c r="J23" s="1057">
        <v>0</v>
      </c>
      <c r="K23" s="2404">
        <v>0</v>
      </c>
      <c r="L23" s="2401">
        <v>0</v>
      </c>
      <c r="M23" s="1057">
        <v>0</v>
      </c>
      <c r="N23" s="1087">
        <f>SUM(C23:M23)</f>
        <v>0</v>
      </c>
      <c r="O23" s="1064">
        <v>0</v>
      </c>
      <c r="P23" s="1079">
        <f>N23+O23</f>
        <v>0</v>
      </c>
    </row>
    <row r="24" spans="1:16" ht="12.95">
      <c r="A24" s="134" t="s">
        <v>262</v>
      </c>
      <c r="B24" s="190" t="s">
        <v>263</v>
      </c>
      <c r="C24" s="2384">
        <v>0</v>
      </c>
      <c r="D24" s="2401">
        <v>0</v>
      </c>
      <c r="E24" s="2420">
        <v>0</v>
      </c>
      <c r="F24" s="1057">
        <v>0</v>
      </c>
      <c r="G24" s="2384">
        <v>0</v>
      </c>
      <c r="H24" s="2401">
        <v>0</v>
      </c>
      <c r="I24" s="2401">
        <v>0</v>
      </c>
      <c r="J24" s="1057">
        <v>0</v>
      </c>
      <c r="K24" s="2404">
        <v>0</v>
      </c>
      <c r="L24" s="2401">
        <v>0</v>
      </c>
      <c r="M24" s="1057">
        <v>0</v>
      </c>
      <c r="N24" s="1087">
        <f>SUM(C24:M24)</f>
        <v>0</v>
      </c>
      <c r="O24" s="1064">
        <v>0</v>
      </c>
      <c r="P24" s="1079">
        <f t="shared" ref="P24:P26" si="4">N24+O24</f>
        <v>0</v>
      </c>
    </row>
    <row r="25" spans="1:16" ht="12.95">
      <c r="A25" s="134" t="s">
        <v>264</v>
      </c>
      <c r="B25" s="190" t="s">
        <v>265</v>
      </c>
      <c r="C25" s="2384">
        <v>0</v>
      </c>
      <c r="D25" s="2401">
        <v>0</v>
      </c>
      <c r="E25" s="2420">
        <v>0</v>
      </c>
      <c r="F25" s="1057">
        <v>0</v>
      </c>
      <c r="G25" s="2384">
        <v>0</v>
      </c>
      <c r="H25" s="2401">
        <v>0</v>
      </c>
      <c r="I25" s="2401">
        <v>0</v>
      </c>
      <c r="J25" s="1057">
        <v>0</v>
      </c>
      <c r="K25" s="2404">
        <v>0</v>
      </c>
      <c r="L25" s="2401">
        <v>0</v>
      </c>
      <c r="M25" s="1057">
        <v>0</v>
      </c>
      <c r="N25" s="1087">
        <f>SUM(C25:M25)</f>
        <v>0</v>
      </c>
      <c r="O25" s="1064">
        <v>0</v>
      </c>
      <c r="P25" s="1079">
        <f t="shared" si="4"/>
        <v>0</v>
      </c>
    </row>
    <row r="26" spans="1:16" ht="13.5" thickBot="1">
      <c r="A26" s="134" t="s">
        <v>266</v>
      </c>
      <c r="B26" s="190" t="s">
        <v>267</v>
      </c>
      <c r="C26" s="2384">
        <v>0</v>
      </c>
      <c r="D26" s="2401">
        <v>0</v>
      </c>
      <c r="E26" s="2420">
        <v>0</v>
      </c>
      <c r="F26" s="1057">
        <v>0</v>
      </c>
      <c r="G26" s="2384">
        <v>0</v>
      </c>
      <c r="H26" s="2401">
        <v>0</v>
      </c>
      <c r="I26" s="2401">
        <v>0</v>
      </c>
      <c r="J26" s="1057">
        <v>0</v>
      </c>
      <c r="K26" s="2404">
        <v>0</v>
      </c>
      <c r="L26" s="2401">
        <v>0</v>
      </c>
      <c r="M26" s="1057">
        <v>0</v>
      </c>
      <c r="N26" s="1087">
        <f>SUM(C26:M26)</f>
        <v>0</v>
      </c>
      <c r="O26" s="1064">
        <v>0</v>
      </c>
      <c r="P26" s="1079">
        <f t="shared" si="4"/>
        <v>0</v>
      </c>
    </row>
    <row r="27" spans="1:16" ht="13.5" thickBot="1">
      <c r="A27" s="353">
        <v>60299</v>
      </c>
      <c r="B27" s="345" t="s">
        <v>268</v>
      </c>
      <c r="C27" s="2385">
        <f t="shared" ref="C27:P27" si="5">SUM(C23:C26)</f>
        <v>0</v>
      </c>
      <c r="D27" s="2402">
        <f t="shared" si="5"/>
        <v>0</v>
      </c>
      <c r="E27" s="2421">
        <f t="shared" si="5"/>
        <v>0</v>
      </c>
      <c r="F27" s="1097">
        <f t="shared" si="5"/>
        <v>0</v>
      </c>
      <c r="G27" s="2385">
        <f t="shared" si="5"/>
        <v>0</v>
      </c>
      <c r="H27" s="2402">
        <f t="shared" si="5"/>
        <v>0</v>
      </c>
      <c r="I27" s="2402">
        <f>SUM(I23:I26)</f>
        <v>0</v>
      </c>
      <c r="J27" s="1097">
        <f t="shared" si="5"/>
        <v>0</v>
      </c>
      <c r="K27" s="2402">
        <f t="shared" ref="K27" si="6">SUM(K23:K26)</f>
        <v>0</v>
      </c>
      <c r="L27" s="2402">
        <f t="shared" si="5"/>
        <v>0</v>
      </c>
      <c r="M27" s="1097">
        <f t="shared" si="5"/>
        <v>0</v>
      </c>
      <c r="N27" s="1088">
        <f t="shared" si="5"/>
        <v>0</v>
      </c>
      <c r="O27" s="1080">
        <f t="shared" si="5"/>
        <v>0</v>
      </c>
      <c r="P27" s="1080">
        <f t="shared" si="5"/>
        <v>0</v>
      </c>
    </row>
    <row r="28" spans="1:16" ht="12.95">
      <c r="A28" s="134"/>
      <c r="B28" s="513" t="s">
        <v>269</v>
      </c>
      <c r="C28" s="2386"/>
      <c r="D28" s="2403"/>
      <c r="E28" s="2422"/>
      <c r="F28" s="1061"/>
      <c r="G28" s="2386"/>
      <c r="H28" s="2403"/>
      <c r="I28" s="2403"/>
      <c r="J28" s="1061"/>
      <c r="K28" s="2403"/>
      <c r="L28" s="2403"/>
      <c r="M28" s="1061"/>
      <c r="N28" s="1089"/>
      <c r="O28" s="1062"/>
      <c r="P28" s="1081"/>
    </row>
    <row r="29" spans="1:16" ht="12.95">
      <c r="A29" s="134" t="s">
        <v>418</v>
      </c>
      <c r="B29" s="190" t="s">
        <v>419</v>
      </c>
      <c r="C29" s="2384">
        <v>0</v>
      </c>
      <c r="D29" s="2401">
        <v>0</v>
      </c>
      <c r="E29" s="2420">
        <v>0</v>
      </c>
      <c r="F29" s="1057">
        <v>0</v>
      </c>
      <c r="G29" s="2384">
        <v>0</v>
      </c>
      <c r="H29" s="2401">
        <v>0</v>
      </c>
      <c r="I29" s="2401">
        <v>0</v>
      </c>
      <c r="J29" s="1057">
        <v>0</v>
      </c>
      <c r="K29" s="2404">
        <v>0</v>
      </c>
      <c r="L29" s="2401">
        <v>0</v>
      </c>
      <c r="M29" s="1057">
        <v>0</v>
      </c>
      <c r="N29" s="1087">
        <f>SUM(C29:M29)</f>
        <v>0</v>
      </c>
      <c r="O29" s="1064">
        <v>0</v>
      </c>
      <c r="P29" s="1079">
        <f>N29+O29</f>
        <v>0</v>
      </c>
    </row>
    <row r="30" spans="1:16" ht="12.95">
      <c r="A30" s="134" t="s">
        <v>420</v>
      </c>
      <c r="B30" s="190" t="s">
        <v>421</v>
      </c>
      <c r="C30" s="2384">
        <v>0</v>
      </c>
      <c r="D30" s="2401">
        <v>0</v>
      </c>
      <c r="E30" s="2420">
        <v>0</v>
      </c>
      <c r="F30" s="1057">
        <v>0</v>
      </c>
      <c r="G30" s="2384">
        <v>0</v>
      </c>
      <c r="H30" s="2401">
        <v>0</v>
      </c>
      <c r="I30" s="2401">
        <v>0</v>
      </c>
      <c r="J30" s="1057">
        <v>0</v>
      </c>
      <c r="K30" s="2404">
        <v>0</v>
      </c>
      <c r="L30" s="2401">
        <v>0</v>
      </c>
      <c r="M30" s="1057">
        <v>0</v>
      </c>
      <c r="N30" s="1087">
        <f>SUM(C30:M30)</f>
        <v>0</v>
      </c>
      <c r="O30" s="1064">
        <v>0</v>
      </c>
      <c r="P30" s="1079">
        <f t="shared" ref="P30:P32" si="7">N30+O30</f>
        <v>0</v>
      </c>
    </row>
    <row r="31" spans="1:16" ht="16.5" customHeight="1">
      <c r="A31" s="134" t="s">
        <v>422</v>
      </c>
      <c r="B31" s="337" t="s">
        <v>228</v>
      </c>
      <c r="C31" s="2384">
        <v>0</v>
      </c>
      <c r="D31" s="2401">
        <v>0</v>
      </c>
      <c r="E31" s="2420">
        <v>0</v>
      </c>
      <c r="F31" s="1057">
        <v>0</v>
      </c>
      <c r="G31" s="2384">
        <v>0</v>
      </c>
      <c r="H31" s="2401">
        <v>0</v>
      </c>
      <c r="I31" s="2401">
        <v>0</v>
      </c>
      <c r="J31" s="1057">
        <v>0</v>
      </c>
      <c r="K31" s="2404">
        <v>0</v>
      </c>
      <c r="L31" s="2401">
        <v>0</v>
      </c>
      <c r="M31" s="1057">
        <v>0</v>
      </c>
      <c r="N31" s="1087">
        <f>SUM(C31:M31)</f>
        <v>0</v>
      </c>
      <c r="O31" s="1064">
        <v>0</v>
      </c>
      <c r="P31" s="1079">
        <f t="shared" si="7"/>
        <v>0</v>
      </c>
    </row>
    <row r="32" spans="1:16" ht="13.5" thickBot="1">
      <c r="A32" s="134" t="s">
        <v>424</v>
      </c>
      <c r="B32" s="190" t="s">
        <v>425</v>
      </c>
      <c r="C32" s="2384">
        <v>0</v>
      </c>
      <c r="D32" s="2401">
        <v>0</v>
      </c>
      <c r="E32" s="2420">
        <v>0</v>
      </c>
      <c r="F32" s="1057">
        <v>0</v>
      </c>
      <c r="G32" s="2437">
        <v>0</v>
      </c>
      <c r="H32" s="2401">
        <v>0</v>
      </c>
      <c r="I32" s="2401">
        <v>0</v>
      </c>
      <c r="J32" s="1057">
        <v>0</v>
      </c>
      <c r="K32" s="2404">
        <v>0</v>
      </c>
      <c r="L32" s="2401">
        <v>0</v>
      </c>
      <c r="M32" s="1057">
        <v>0</v>
      </c>
      <c r="N32" s="1087">
        <f>SUM(C32:M32)</f>
        <v>0</v>
      </c>
      <c r="O32" s="1064">
        <v>0</v>
      </c>
      <c r="P32" s="1079">
        <f t="shared" si="7"/>
        <v>0</v>
      </c>
    </row>
    <row r="33" spans="1:16" ht="13.5" thickBot="1">
      <c r="A33" s="353">
        <v>60399</v>
      </c>
      <c r="B33" s="345" t="s">
        <v>426</v>
      </c>
      <c r="C33" s="2385">
        <f t="shared" ref="C33:P33" si="8">SUM(C29:C32)</f>
        <v>0</v>
      </c>
      <c r="D33" s="2402">
        <f t="shared" si="8"/>
        <v>0</v>
      </c>
      <c r="E33" s="2421">
        <f t="shared" si="8"/>
        <v>0</v>
      </c>
      <c r="F33" s="1097">
        <f t="shared" si="8"/>
        <v>0</v>
      </c>
      <c r="G33" s="2385">
        <f t="shared" si="8"/>
        <v>0</v>
      </c>
      <c r="H33" s="2402">
        <f t="shared" si="8"/>
        <v>0</v>
      </c>
      <c r="I33" s="2402">
        <f>SUM(I29:I32)</f>
        <v>0</v>
      </c>
      <c r="J33" s="1097">
        <f t="shared" si="8"/>
        <v>0</v>
      </c>
      <c r="K33" s="2402">
        <f t="shared" ref="K33" si="9">SUM(K29:K32)</f>
        <v>0</v>
      </c>
      <c r="L33" s="2402">
        <f t="shared" si="8"/>
        <v>0</v>
      </c>
      <c r="M33" s="1097">
        <f t="shared" si="8"/>
        <v>0</v>
      </c>
      <c r="N33" s="1088">
        <f t="shared" si="8"/>
        <v>0</v>
      </c>
      <c r="O33" s="1080">
        <f t="shared" si="8"/>
        <v>0</v>
      </c>
      <c r="P33" s="1080">
        <f t="shared" si="8"/>
        <v>0</v>
      </c>
    </row>
    <row r="34" spans="1:16" ht="12.95">
      <c r="A34" s="134"/>
      <c r="B34" s="513" t="s">
        <v>273</v>
      </c>
      <c r="C34" s="2386"/>
      <c r="D34" s="2403"/>
      <c r="E34" s="2422"/>
      <c r="F34" s="1061"/>
      <c r="G34" s="2386"/>
      <c r="H34" s="2403"/>
      <c r="I34" s="2403"/>
      <c r="J34" s="1061"/>
      <c r="K34" s="2403"/>
      <c r="L34" s="2403"/>
      <c r="M34" s="1061"/>
      <c r="N34" s="1089"/>
      <c r="O34" s="1062"/>
      <c r="P34" s="1081"/>
    </row>
    <row r="35" spans="1:16" ht="12.95">
      <c r="A35" s="134" t="s">
        <v>274</v>
      </c>
      <c r="B35" s="190" t="s">
        <v>275</v>
      </c>
      <c r="C35" s="2384">
        <v>0</v>
      </c>
      <c r="D35" s="2401">
        <v>0</v>
      </c>
      <c r="E35" s="2420">
        <v>0</v>
      </c>
      <c r="F35" s="1057">
        <v>0</v>
      </c>
      <c r="G35" s="2384">
        <v>0</v>
      </c>
      <c r="H35" s="2401">
        <v>0</v>
      </c>
      <c r="I35" s="2401">
        <v>0</v>
      </c>
      <c r="J35" s="1057">
        <v>0</v>
      </c>
      <c r="K35" s="2404">
        <v>0</v>
      </c>
      <c r="L35" s="2401">
        <v>0</v>
      </c>
      <c r="M35" s="1057">
        <v>0</v>
      </c>
      <c r="N35" s="1087">
        <f t="shared" ref="N35:N43" si="10">SUM(C35:M35)</f>
        <v>0</v>
      </c>
      <c r="O35" s="1064">
        <v>0</v>
      </c>
      <c r="P35" s="1079">
        <f>N35+O35</f>
        <v>0</v>
      </c>
    </row>
    <row r="36" spans="1:16" ht="12.95">
      <c r="A36" s="134" t="s">
        <v>427</v>
      </c>
      <c r="B36" s="190" t="s">
        <v>428</v>
      </c>
      <c r="C36" s="2384">
        <v>0</v>
      </c>
      <c r="D36" s="2401">
        <v>0</v>
      </c>
      <c r="E36" s="2420">
        <v>0</v>
      </c>
      <c r="F36" s="1057">
        <v>0</v>
      </c>
      <c r="G36" s="2384">
        <v>0</v>
      </c>
      <c r="H36" s="2401">
        <v>0</v>
      </c>
      <c r="I36" s="2401">
        <v>0</v>
      </c>
      <c r="J36" s="1057">
        <v>0</v>
      </c>
      <c r="K36" s="2404">
        <v>0</v>
      </c>
      <c r="L36" s="2401">
        <v>0</v>
      </c>
      <c r="M36" s="1057">
        <v>0</v>
      </c>
      <c r="N36" s="1087">
        <f t="shared" si="10"/>
        <v>0</v>
      </c>
      <c r="O36" s="1064">
        <v>0</v>
      </c>
      <c r="P36" s="1079">
        <f t="shared" ref="P36:P43" si="11">N36+O36</f>
        <v>0</v>
      </c>
    </row>
    <row r="37" spans="1:16" ht="12.95">
      <c r="A37" s="134" t="s">
        <v>276</v>
      </c>
      <c r="B37" s="190" t="s">
        <v>277</v>
      </c>
      <c r="C37" s="2384">
        <v>0</v>
      </c>
      <c r="D37" s="2401">
        <v>0</v>
      </c>
      <c r="E37" s="2420">
        <v>0</v>
      </c>
      <c r="F37" s="1057">
        <v>0</v>
      </c>
      <c r="G37" s="2384">
        <v>0</v>
      </c>
      <c r="H37" s="2401">
        <v>0</v>
      </c>
      <c r="I37" s="2401">
        <v>0</v>
      </c>
      <c r="J37" s="1057">
        <v>0</v>
      </c>
      <c r="K37" s="2404">
        <v>0</v>
      </c>
      <c r="L37" s="2401">
        <v>0</v>
      </c>
      <c r="M37" s="1057">
        <v>0</v>
      </c>
      <c r="N37" s="1087">
        <f t="shared" si="10"/>
        <v>0</v>
      </c>
      <c r="O37" s="1064">
        <v>0</v>
      </c>
      <c r="P37" s="1079">
        <f t="shared" si="11"/>
        <v>0</v>
      </c>
    </row>
    <row r="38" spans="1:16" ht="12.95">
      <c r="A38" s="134" t="s">
        <v>278</v>
      </c>
      <c r="B38" s="190" t="s">
        <v>279</v>
      </c>
      <c r="C38" s="2384">
        <v>0</v>
      </c>
      <c r="D38" s="2401">
        <v>0</v>
      </c>
      <c r="E38" s="2420">
        <v>0</v>
      </c>
      <c r="F38" s="1057">
        <v>0</v>
      </c>
      <c r="G38" s="2384">
        <v>0</v>
      </c>
      <c r="H38" s="2401">
        <v>0</v>
      </c>
      <c r="I38" s="2401">
        <v>0</v>
      </c>
      <c r="J38" s="1057">
        <v>0</v>
      </c>
      <c r="K38" s="2404">
        <v>0</v>
      </c>
      <c r="L38" s="2401">
        <v>0</v>
      </c>
      <c r="M38" s="1057">
        <v>0</v>
      </c>
      <c r="N38" s="1087">
        <f t="shared" si="10"/>
        <v>0</v>
      </c>
      <c r="O38" s="1064">
        <v>0</v>
      </c>
      <c r="P38" s="1079">
        <f t="shared" si="11"/>
        <v>0</v>
      </c>
    </row>
    <row r="39" spans="1:16" ht="12.95">
      <c r="A39" s="134" t="s">
        <v>429</v>
      </c>
      <c r="B39" s="190" t="s">
        <v>895</v>
      </c>
      <c r="C39" s="2384">
        <v>0</v>
      </c>
      <c r="D39" s="2404">
        <v>0</v>
      </c>
      <c r="E39" s="2420">
        <v>0</v>
      </c>
      <c r="F39" s="1057">
        <v>0</v>
      </c>
      <c r="G39" s="2384">
        <v>0</v>
      </c>
      <c r="H39" s="2404">
        <v>0</v>
      </c>
      <c r="I39" s="2401">
        <v>0</v>
      </c>
      <c r="J39" s="1065">
        <v>0</v>
      </c>
      <c r="K39" s="2404">
        <v>0</v>
      </c>
      <c r="L39" s="2401">
        <v>0</v>
      </c>
      <c r="M39" s="1057">
        <v>0</v>
      </c>
      <c r="N39" s="1087">
        <f t="shared" si="10"/>
        <v>0</v>
      </c>
      <c r="O39" s="1064">
        <v>0</v>
      </c>
      <c r="P39" s="1079">
        <f t="shared" si="11"/>
        <v>0</v>
      </c>
    </row>
    <row r="40" spans="1:16" ht="12.95">
      <c r="A40" s="134" t="s">
        <v>431</v>
      </c>
      <c r="B40" s="190" t="s">
        <v>432</v>
      </c>
      <c r="C40" s="2384">
        <v>0</v>
      </c>
      <c r="D40" s="2401">
        <v>0</v>
      </c>
      <c r="E40" s="2420">
        <v>0</v>
      </c>
      <c r="F40" s="1057">
        <v>0</v>
      </c>
      <c r="G40" s="2437">
        <v>0</v>
      </c>
      <c r="H40" s="2401">
        <v>0</v>
      </c>
      <c r="I40" s="2401">
        <v>0</v>
      </c>
      <c r="J40" s="1065">
        <v>0</v>
      </c>
      <c r="K40" s="2404">
        <v>0</v>
      </c>
      <c r="L40" s="2401">
        <v>0</v>
      </c>
      <c r="M40" s="1057">
        <v>0</v>
      </c>
      <c r="N40" s="1087">
        <f t="shared" si="10"/>
        <v>0</v>
      </c>
      <c r="O40" s="1064">
        <v>0</v>
      </c>
      <c r="P40" s="1079">
        <f t="shared" si="11"/>
        <v>0</v>
      </c>
    </row>
    <row r="41" spans="1:16" ht="12.95">
      <c r="A41" s="134" t="s">
        <v>433</v>
      </c>
      <c r="B41" s="190" t="s">
        <v>434</v>
      </c>
      <c r="C41" s="2384">
        <v>0</v>
      </c>
      <c r="D41" s="2401">
        <v>0</v>
      </c>
      <c r="E41" s="2420">
        <v>0</v>
      </c>
      <c r="F41" s="1057">
        <v>0</v>
      </c>
      <c r="G41" s="2384">
        <v>0</v>
      </c>
      <c r="H41" s="2401">
        <v>0</v>
      </c>
      <c r="I41" s="2401">
        <v>0</v>
      </c>
      <c r="J41" s="1057">
        <v>0</v>
      </c>
      <c r="K41" s="2404">
        <v>0</v>
      </c>
      <c r="L41" s="2401">
        <v>0</v>
      </c>
      <c r="M41" s="1057">
        <v>0</v>
      </c>
      <c r="N41" s="1087">
        <f t="shared" si="10"/>
        <v>0</v>
      </c>
      <c r="O41" s="1064">
        <v>0</v>
      </c>
      <c r="P41" s="1079">
        <f t="shared" si="11"/>
        <v>0</v>
      </c>
    </row>
    <row r="42" spans="1:16" ht="12.95">
      <c r="A42" s="134" t="s">
        <v>435</v>
      </c>
      <c r="B42" s="190" t="s">
        <v>896</v>
      </c>
      <c r="C42" s="2384">
        <v>0</v>
      </c>
      <c r="D42" s="2401">
        <v>0</v>
      </c>
      <c r="E42" s="2420">
        <v>0</v>
      </c>
      <c r="F42" s="1057">
        <v>0</v>
      </c>
      <c r="G42" s="2384">
        <v>0</v>
      </c>
      <c r="H42" s="2401">
        <v>0</v>
      </c>
      <c r="I42" s="2401">
        <v>0</v>
      </c>
      <c r="J42" s="1057">
        <v>0</v>
      </c>
      <c r="K42" s="2404">
        <v>0</v>
      </c>
      <c r="L42" s="2401">
        <v>0</v>
      </c>
      <c r="M42" s="1057">
        <v>0</v>
      </c>
      <c r="N42" s="1087">
        <f t="shared" si="10"/>
        <v>0</v>
      </c>
      <c r="O42" s="1064">
        <v>0</v>
      </c>
      <c r="P42" s="1079">
        <f t="shared" si="11"/>
        <v>0</v>
      </c>
    </row>
    <row r="43" spans="1:16" ht="13.5" thickBot="1">
      <c r="A43" s="134" t="s">
        <v>437</v>
      </c>
      <c r="B43" s="190" t="s">
        <v>236</v>
      </c>
      <c r="C43" s="2384">
        <v>0</v>
      </c>
      <c r="D43" s="2401">
        <v>0</v>
      </c>
      <c r="E43" s="2420">
        <v>0</v>
      </c>
      <c r="F43" s="1057">
        <v>0</v>
      </c>
      <c r="G43" s="2384">
        <v>0</v>
      </c>
      <c r="H43" s="2401">
        <v>0</v>
      </c>
      <c r="I43" s="2401">
        <v>0</v>
      </c>
      <c r="J43" s="1057">
        <v>0</v>
      </c>
      <c r="K43" s="2404">
        <v>0</v>
      </c>
      <c r="L43" s="2401">
        <v>0</v>
      </c>
      <c r="M43" s="1057">
        <v>0</v>
      </c>
      <c r="N43" s="1087">
        <f t="shared" si="10"/>
        <v>0</v>
      </c>
      <c r="O43" s="1064">
        <v>0</v>
      </c>
      <c r="P43" s="1079">
        <f t="shared" si="11"/>
        <v>0</v>
      </c>
    </row>
    <row r="44" spans="1:16" ht="13.5" thickBot="1">
      <c r="A44" s="353">
        <v>60499</v>
      </c>
      <c r="B44" s="345" t="s">
        <v>282</v>
      </c>
      <c r="C44" s="2385">
        <f t="shared" ref="C44:P44" si="12">SUM(C35:C43)</f>
        <v>0</v>
      </c>
      <c r="D44" s="2402">
        <f t="shared" si="12"/>
        <v>0</v>
      </c>
      <c r="E44" s="2421">
        <f t="shared" si="12"/>
        <v>0</v>
      </c>
      <c r="F44" s="1097">
        <f t="shared" si="12"/>
        <v>0</v>
      </c>
      <c r="G44" s="2385">
        <f t="shared" si="12"/>
        <v>0</v>
      </c>
      <c r="H44" s="2402">
        <f t="shared" si="12"/>
        <v>0</v>
      </c>
      <c r="I44" s="2402">
        <f t="shared" si="12"/>
        <v>0</v>
      </c>
      <c r="J44" s="1097">
        <f t="shared" si="12"/>
        <v>0</v>
      </c>
      <c r="K44" s="2402">
        <f t="shared" ref="K44" si="13">SUM(K35:K43)</f>
        <v>0</v>
      </c>
      <c r="L44" s="2402">
        <f t="shared" si="12"/>
        <v>0</v>
      </c>
      <c r="M44" s="1097">
        <f t="shared" si="12"/>
        <v>0</v>
      </c>
      <c r="N44" s="1088">
        <f t="shared" si="12"/>
        <v>0</v>
      </c>
      <c r="O44" s="1080">
        <f t="shared" si="12"/>
        <v>0</v>
      </c>
      <c r="P44" s="1080">
        <f t="shared" si="12"/>
        <v>0</v>
      </c>
    </row>
    <row r="45" spans="1:16" ht="12.95">
      <c r="A45" s="134"/>
      <c r="B45" s="513" t="s">
        <v>283</v>
      </c>
      <c r="C45" s="2386"/>
      <c r="D45" s="2403"/>
      <c r="E45" s="2422"/>
      <c r="F45" s="1061"/>
      <c r="G45" s="2386"/>
      <c r="H45" s="2403"/>
      <c r="I45" s="2403"/>
      <c r="J45" s="1061"/>
      <c r="K45" s="2403"/>
      <c r="L45" s="2403"/>
      <c r="M45" s="1061"/>
      <c r="N45" s="1089"/>
      <c r="O45" s="1062"/>
      <c r="P45" s="1081"/>
    </row>
    <row r="46" spans="1:16" ht="12.95">
      <c r="A46" s="134" t="s">
        <v>284</v>
      </c>
      <c r="B46" s="190" t="s">
        <v>285</v>
      </c>
      <c r="C46" s="2384">
        <v>0</v>
      </c>
      <c r="D46" s="2401">
        <v>0</v>
      </c>
      <c r="E46" s="2420">
        <v>0</v>
      </c>
      <c r="F46" s="1057">
        <v>0</v>
      </c>
      <c r="G46" s="2384">
        <v>0</v>
      </c>
      <c r="H46" s="2401">
        <v>0</v>
      </c>
      <c r="I46" s="2401">
        <v>0</v>
      </c>
      <c r="J46" s="1057">
        <v>0</v>
      </c>
      <c r="K46" s="2404">
        <v>0</v>
      </c>
      <c r="L46" s="2401">
        <v>0</v>
      </c>
      <c r="M46" s="1057">
        <v>0</v>
      </c>
      <c r="N46" s="1087">
        <f>SUM(C46:M46)</f>
        <v>0</v>
      </c>
      <c r="O46" s="1064">
        <v>0</v>
      </c>
      <c r="P46" s="1079">
        <f>N46+O46</f>
        <v>0</v>
      </c>
    </row>
    <row r="47" spans="1:16" ht="12.95">
      <c r="A47" s="134" t="s">
        <v>286</v>
      </c>
      <c r="B47" s="190" t="s">
        <v>287</v>
      </c>
      <c r="C47" s="2384">
        <v>0</v>
      </c>
      <c r="D47" s="2401">
        <v>0</v>
      </c>
      <c r="E47" s="2420">
        <v>0</v>
      </c>
      <c r="F47" s="1057">
        <v>0</v>
      </c>
      <c r="G47" s="2384">
        <v>0</v>
      </c>
      <c r="H47" s="2401">
        <v>0</v>
      </c>
      <c r="I47" s="2401">
        <v>0</v>
      </c>
      <c r="J47" s="1057">
        <v>0</v>
      </c>
      <c r="K47" s="2404">
        <v>0</v>
      </c>
      <c r="L47" s="2401">
        <v>0</v>
      </c>
      <c r="M47" s="1057">
        <v>0</v>
      </c>
      <c r="N47" s="1087">
        <f>SUM(C47:M47)</f>
        <v>0</v>
      </c>
      <c r="O47" s="1064">
        <v>0</v>
      </c>
      <c r="P47" s="1079">
        <f t="shared" ref="P47:P48" si="14">N47+O47</f>
        <v>0</v>
      </c>
    </row>
    <row r="48" spans="1:16" ht="13.5" thickBot="1">
      <c r="A48" s="134" t="s">
        <v>288</v>
      </c>
      <c r="B48" s="190" t="s">
        <v>289</v>
      </c>
      <c r="C48" s="2384">
        <v>0</v>
      </c>
      <c r="D48" s="2401">
        <v>0</v>
      </c>
      <c r="E48" s="2420">
        <v>0</v>
      </c>
      <c r="F48" s="1057">
        <v>0</v>
      </c>
      <c r="G48" s="2384">
        <v>0</v>
      </c>
      <c r="H48" s="2401">
        <v>0</v>
      </c>
      <c r="I48" s="2401">
        <v>0</v>
      </c>
      <c r="J48" s="1057">
        <v>0</v>
      </c>
      <c r="K48" s="2404">
        <v>0</v>
      </c>
      <c r="L48" s="2401">
        <v>0</v>
      </c>
      <c r="M48" s="1057">
        <v>0</v>
      </c>
      <c r="N48" s="1087">
        <f>SUM(C48:M48)</f>
        <v>0</v>
      </c>
      <c r="O48" s="1064">
        <v>0</v>
      </c>
      <c r="P48" s="1079">
        <f t="shared" si="14"/>
        <v>0</v>
      </c>
    </row>
    <row r="49" spans="1:16" ht="13.5" thickBot="1">
      <c r="A49" s="353">
        <v>60599</v>
      </c>
      <c r="B49" s="345" t="s">
        <v>290</v>
      </c>
      <c r="C49" s="2385">
        <f t="shared" ref="C49:P49" si="15">SUM(C46:C48)</f>
        <v>0</v>
      </c>
      <c r="D49" s="2402">
        <f t="shared" si="15"/>
        <v>0</v>
      </c>
      <c r="E49" s="2421">
        <f t="shared" si="15"/>
        <v>0</v>
      </c>
      <c r="F49" s="1097">
        <f t="shared" si="15"/>
        <v>0</v>
      </c>
      <c r="G49" s="2385">
        <f t="shared" si="15"/>
        <v>0</v>
      </c>
      <c r="H49" s="2402">
        <f t="shared" si="15"/>
        <v>0</v>
      </c>
      <c r="I49" s="2402">
        <f>SUM(I46:I48)</f>
        <v>0</v>
      </c>
      <c r="J49" s="1097">
        <f t="shared" si="15"/>
        <v>0</v>
      </c>
      <c r="K49" s="2402">
        <f t="shared" ref="K49" si="16">SUM(K46:K48)</f>
        <v>0</v>
      </c>
      <c r="L49" s="2402">
        <f t="shared" si="15"/>
        <v>0</v>
      </c>
      <c r="M49" s="1097">
        <f t="shared" si="15"/>
        <v>0</v>
      </c>
      <c r="N49" s="1088">
        <f t="shared" si="15"/>
        <v>0</v>
      </c>
      <c r="O49" s="1080">
        <f t="shared" si="15"/>
        <v>0</v>
      </c>
      <c r="P49" s="1080">
        <f t="shared" si="15"/>
        <v>0</v>
      </c>
    </row>
    <row r="50" spans="1:16" ht="12.95">
      <c r="A50" s="134"/>
      <c r="B50" s="513" t="s">
        <v>291</v>
      </c>
      <c r="C50" s="2386"/>
      <c r="D50" s="2403"/>
      <c r="E50" s="2422"/>
      <c r="F50" s="1061"/>
      <c r="G50" s="2386"/>
      <c r="H50" s="2403"/>
      <c r="I50" s="2403"/>
      <c r="J50" s="1061"/>
      <c r="K50" s="2403"/>
      <c r="L50" s="2403"/>
      <c r="M50" s="1061"/>
      <c r="N50" s="1089"/>
      <c r="O50" s="1062"/>
      <c r="P50" s="1081"/>
    </row>
    <row r="51" spans="1:16" ht="12.95">
      <c r="A51" s="134" t="s">
        <v>292</v>
      </c>
      <c r="B51" s="190" t="s">
        <v>293</v>
      </c>
      <c r="C51" s="2387">
        <v>0</v>
      </c>
      <c r="D51" s="2405">
        <v>0</v>
      </c>
      <c r="E51" s="2423">
        <v>0</v>
      </c>
      <c r="F51" s="1068">
        <v>0</v>
      </c>
      <c r="G51" s="2387">
        <v>0</v>
      </c>
      <c r="H51" s="2405">
        <v>0</v>
      </c>
      <c r="I51" s="2405">
        <v>0</v>
      </c>
      <c r="J51" s="1068">
        <v>0</v>
      </c>
      <c r="K51" s="2404">
        <v>0</v>
      </c>
      <c r="L51" s="2405">
        <v>0</v>
      </c>
      <c r="M51" s="1068">
        <v>0</v>
      </c>
      <c r="N51" s="1087">
        <f>SUM(C51:M51)</f>
        <v>0</v>
      </c>
      <c r="O51" s="1069">
        <v>0</v>
      </c>
      <c r="P51" s="1079">
        <f>N51+O51</f>
        <v>0</v>
      </c>
    </row>
    <row r="52" spans="1:16" ht="15.6" customHeight="1">
      <c r="A52" s="134" t="s">
        <v>294</v>
      </c>
      <c r="B52" s="190" t="s">
        <v>295</v>
      </c>
      <c r="C52" s="2388">
        <v>0</v>
      </c>
      <c r="D52" s="2406">
        <v>0</v>
      </c>
      <c r="E52" s="2424">
        <v>0</v>
      </c>
      <c r="F52" s="1072">
        <v>0</v>
      </c>
      <c r="G52" s="2388">
        <v>0</v>
      </c>
      <c r="H52" s="2406">
        <v>0</v>
      </c>
      <c r="I52" s="2406">
        <v>0</v>
      </c>
      <c r="J52" s="1072">
        <v>0</v>
      </c>
      <c r="K52" s="2404">
        <v>0</v>
      </c>
      <c r="L52" s="2406">
        <v>0</v>
      </c>
      <c r="M52" s="1072">
        <v>0</v>
      </c>
      <c r="N52" s="1087">
        <f t="shared" ref="N52:N53" si="17">SUM(C52:M52)</f>
        <v>0</v>
      </c>
      <c r="O52" s="1064">
        <v>0</v>
      </c>
      <c r="P52" s="1079">
        <f t="shared" ref="P52" si="18">N52+O52</f>
        <v>0</v>
      </c>
    </row>
    <row r="53" spans="1:16" ht="15.6" customHeight="1">
      <c r="A53" s="134" t="s">
        <v>296</v>
      </c>
      <c r="B53" s="190" t="s">
        <v>297</v>
      </c>
      <c r="C53" s="2388">
        <v>0</v>
      </c>
      <c r="D53" s="2406">
        <v>0</v>
      </c>
      <c r="E53" s="2424">
        <v>0</v>
      </c>
      <c r="F53" s="1072">
        <v>0</v>
      </c>
      <c r="G53" s="2388">
        <v>0</v>
      </c>
      <c r="H53" s="2406">
        <v>0</v>
      </c>
      <c r="I53" s="2406">
        <v>0</v>
      </c>
      <c r="J53" s="1072">
        <v>0</v>
      </c>
      <c r="K53" s="2404">
        <v>0</v>
      </c>
      <c r="L53" s="2406">
        <v>0</v>
      </c>
      <c r="M53" s="1072">
        <v>0</v>
      </c>
      <c r="N53" s="1087">
        <f t="shared" si="17"/>
        <v>0</v>
      </c>
      <c r="O53" s="1064">
        <v>0</v>
      </c>
      <c r="P53" s="1079">
        <f>N53+O53</f>
        <v>0</v>
      </c>
    </row>
    <row r="54" spans="1:16" ht="15.6" customHeight="1" thickBot="1">
      <c r="A54" s="134" t="s">
        <v>298</v>
      </c>
      <c r="B54" s="190" t="s">
        <v>299</v>
      </c>
      <c r="C54" s="2384">
        <v>0</v>
      </c>
      <c r="D54" s="2401">
        <v>0</v>
      </c>
      <c r="E54" s="2420">
        <v>0</v>
      </c>
      <c r="F54" s="1057">
        <v>0</v>
      </c>
      <c r="G54" s="2384">
        <v>0</v>
      </c>
      <c r="H54" s="2401">
        <v>0</v>
      </c>
      <c r="I54" s="2401">
        <v>0</v>
      </c>
      <c r="J54" s="1057">
        <v>0</v>
      </c>
      <c r="K54" s="2404">
        <v>0</v>
      </c>
      <c r="L54" s="2401">
        <v>0</v>
      </c>
      <c r="M54" s="1057">
        <v>0</v>
      </c>
      <c r="N54" s="1087">
        <f>SUM(C54:M54)</f>
        <v>0</v>
      </c>
      <c r="O54" s="1064">
        <v>0</v>
      </c>
      <c r="P54" s="1079">
        <f t="shared" ref="P54" si="19">N54+O54</f>
        <v>0</v>
      </c>
    </row>
    <row r="55" spans="1:16" ht="15.6" customHeight="1" thickBot="1">
      <c r="A55" s="353">
        <v>60699</v>
      </c>
      <c r="B55" s="345" t="s">
        <v>300</v>
      </c>
      <c r="C55" s="2385">
        <f>SUM(C51:C54)</f>
        <v>0</v>
      </c>
      <c r="D55" s="2402">
        <f t="shared" ref="D55:P55" si="20">SUM(D51:D54)</f>
        <v>0</v>
      </c>
      <c r="E55" s="2421">
        <f t="shared" si="20"/>
        <v>0</v>
      </c>
      <c r="F55" s="1097">
        <f t="shared" si="20"/>
        <v>0</v>
      </c>
      <c r="G55" s="2385">
        <f t="shared" si="20"/>
        <v>0</v>
      </c>
      <c r="H55" s="2402">
        <f t="shared" si="20"/>
        <v>0</v>
      </c>
      <c r="I55" s="2402">
        <f t="shared" si="20"/>
        <v>0</v>
      </c>
      <c r="J55" s="1097">
        <f t="shared" si="20"/>
        <v>0</v>
      </c>
      <c r="K55" s="2402">
        <f t="shared" ref="K55" si="21">SUM(K51:K54)</f>
        <v>0</v>
      </c>
      <c r="L55" s="2402">
        <f t="shared" si="20"/>
        <v>0</v>
      </c>
      <c r="M55" s="1097">
        <f t="shared" si="20"/>
        <v>0</v>
      </c>
      <c r="N55" s="1088">
        <f t="shared" si="20"/>
        <v>0</v>
      </c>
      <c r="O55" s="1080">
        <f t="shared" si="20"/>
        <v>0</v>
      </c>
      <c r="P55" s="1080">
        <f t="shared" si="20"/>
        <v>0</v>
      </c>
    </row>
    <row r="56" spans="1:16" ht="15.6" customHeight="1">
      <c r="A56" s="134"/>
      <c r="B56" s="513" t="s">
        <v>301</v>
      </c>
      <c r="C56" s="2386"/>
      <c r="D56" s="2403"/>
      <c r="E56" s="2422"/>
      <c r="F56" s="1061"/>
      <c r="G56" s="2386"/>
      <c r="H56" s="2403"/>
      <c r="I56" s="2403"/>
      <c r="J56" s="1061"/>
      <c r="K56" s="2403"/>
      <c r="L56" s="2403"/>
      <c r="M56" s="1061"/>
      <c r="N56" s="1089"/>
      <c r="O56" s="1062"/>
      <c r="P56" s="1081"/>
    </row>
    <row r="57" spans="1:16" ht="15.6" customHeight="1">
      <c r="A57" s="134" t="s">
        <v>302</v>
      </c>
      <c r="B57" s="337" t="s">
        <v>303</v>
      </c>
      <c r="C57" s="2384">
        <v>0</v>
      </c>
      <c r="D57" s="2401">
        <v>0</v>
      </c>
      <c r="E57" s="2420">
        <v>0</v>
      </c>
      <c r="F57" s="1057">
        <v>0</v>
      </c>
      <c r="G57" s="2384">
        <v>0</v>
      </c>
      <c r="H57" s="2401">
        <v>0</v>
      </c>
      <c r="I57" s="2401">
        <v>0</v>
      </c>
      <c r="J57" s="1057">
        <v>0</v>
      </c>
      <c r="K57" s="2404">
        <v>0</v>
      </c>
      <c r="L57" s="2401">
        <v>0</v>
      </c>
      <c r="M57" s="1057">
        <v>0</v>
      </c>
      <c r="N57" s="1087">
        <f>SUM(C57:M57)</f>
        <v>0</v>
      </c>
      <c r="O57" s="1064">
        <v>0</v>
      </c>
      <c r="P57" s="1079">
        <f>N57+O57</f>
        <v>0</v>
      </c>
    </row>
    <row r="58" spans="1:16" ht="13.5" thickBot="1">
      <c r="A58" s="134" t="s">
        <v>304</v>
      </c>
      <c r="B58" s="190" t="s">
        <v>305</v>
      </c>
      <c r="C58" s="2384">
        <v>0</v>
      </c>
      <c r="D58" s="2401">
        <v>0</v>
      </c>
      <c r="E58" s="2420">
        <v>0</v>
      </c>
      <c r="F58" s="1057">
        <v>0</v>
      </c>
      <c r="G58" s="2384">
        <v>0</v>
      </c>
      <c r="H58" s="2401">
        <v>0</v>
      </c>
      <c r="I58" s="2401">
        <v>0</v>
      </c>
      <c r="J58" s="1057">
        <v>0</v>
      </c>
      <c r="K58" s="2404">
        <v>0</v>
      </c>
      <c r="L58" s="2401">
        <v>0</v>
      </c>
      <c r="M58" s="1057">
        <v>0</v>
      </c>
      <c r="N58" s="1087">
        <f>SUM(C58:M58)</f>
        <v>0</v>
      </c>
      <c r="O58" s="1064">
        <v>0</v>
      </c>
      <c r="P58" s="1079">
        <f>N58+O58</f>
        <v>0</v>
      </c>
    </row>
    <row r="59" spans="1:16" ht="13.5" thickBot="1">
      <c r="A59" s="353">
        <v>60799</v>
      </c>
      <c r="B59" s="345" t="s">
        <v>438</v>
      </c>
      <c r="C59" s="2385">
        <f t="shared" ref="C59:P59" si="22">SUM(C57:C58)</f>
        <v>0</v>
      </c>
      <c r="D59" s="2402">
        <f t="shared" si="22"/>
        <v>0</v>
      </c>
      <c r="E59" s="2421">
        <f t="shared" si="22"/>
        <v>0</v>
      </c>
      <c r="F59" s="1097">
        <f t="shared" si="22"/>
        <v>0</v>
      </c>
      <c r="G59" s="2385">
        <f t="shared" si="22"/>
        <v>0</v>
      </c>
      <c r="H59" s="2402">
        <f t="shared" si="22"/>
        <v>0</v>
      </c>
      <c r="I59" s="2402">
        <f t="shared" si="22"/>
        <v>0</v>
      </c>
      <c r="J59" s="1097">
        <f t="shared" si="22"/>
        <v>0</v>
      </c>
      <c r="K59" s="2402">
        <f t="shared" ref="K59" si="23">SUM(K57:K58)</f>
        <v>0</v>
      </c>
      <c r="L59" s="2402">
        <f t="shared" si="22"/>
        <v>0</v>
      </c>
      <c r="M59" s="1097">
        <f t="shared" si="22"/>
        <v>0</v>
      </c>
      <c r="N59" s="1088">
        <f t="shared" si="22"/>
        <v>0</v>
      </c>
      <c r="O59" s="1080">
        <f t="shared" si="22"/>
        <v>0</v>
      </c>
      <c r="P59" s="1080">
        <f t="shared" si="22"/>
        <v>0</v>
      </c>
    </row>
    <row r="60" spans="1:16" ht="12.95">
      <c r="A60" s="134"/>
      <c r="B60" s="513" t="s">
        <v>307</v>
      </c>
      <c r="C60" s="2386"/>
      <c r="D60" s="2403"/>
      <c r="E60" s="2422"/>
      <c r="F60" s="1061"/>
      <c r="G60" s="2386"/>
      <c r="H60" s="2403"/>
      <c r="I60" s="2403"/>
      <c r="J60" s="1061"/>
      <c r="K60" s="2403"/>
      <c r="L60" s="2403"/>
      <c r="M60" s="1061"/>
      <c r="N60" s="1089"/>
      <c r="O60" s="1062"/>
      <c r="P60" s="1081"/>
    </row>
    <row r="61" spans="1:16" ht="12.95">
      <c r="A61" s="134" t="s">
        <v>308</v>
      </c>
      <c r="B61" s="190" t="s">
        <v>309</v>
      </c>
      <c r="C61" s="2384">
        <v>0</v>
      </c>
      <c r="D61" s="2401">
        <v>0</v>
      </c>
      <c r="E61" s="2420">
        <v>0</v>
      </c>
      <c r="F61" s="1057">
        <v>0</v>
      </c>
      <c r="G61" s="2384">
        <v>0</v>
      </c>
      <c r="H61" s="2401">
        <v>0</v>
      </c>
      <c r="I61" s="2401">
        <v>0</v>
      </c>
      <c r="J61" s="1057">
        <v>0</v>
      </c>
      <c r="K61" s="2404">
        <v>0</v>
      </c>
      <c r="L61" s="2401">
        <v>0</v>
      </c>
      <c r="M61" s="1057">
        <v>0</v>
      </c>
      <c r="N61" s="1087">
        <f>SUM(C61:M61)</f>
        <v>0</v>
      </c>
      <c r="O61" s="1064">
        <v>0</v>
      </c>
      <c r="P61" s="1079">
        <f>N61+O61</f>
        <v>0</v>
      </c>
    </row>
    <row r="62" spans="1:16" ht="12.95">
      <c r="A62" s="134" t="s">
        <v>310</v>
      </c>
      <c r="B62" s="190" t="s">
        <v>311</v>
      </c>
      <c r="C62" s="2384">
        <v>0</v>
      </c>
      <c r="D62" s="2401">
        <v>0</v>
      </c>
      <c r="E62" s="2420">
        <v>0</v>
      </c>
      <c r="F62" s="1057">
        <v>0</v>
      </c>
      <c r="G62" s="2384">
        <v>0</v>
      </c>
      <c r="H62" s="2401">
        <v>0</v>
      </c>
      <c r="I62" s="2401">
        <v>0</v>
      </c>
      <c r="J62" s="1057">
        <v>0</v>
      </c>
      <c r="K62" s="2404">
        <v>0</v>
      </c>
      <c r="L62" s="2401">
        <v>0</v>
      </c>
      <c r="M62" s="1057">
        <v>0</v>
      </c>
      <c r="N62" s="1087">
        <f>SUM(C62:M62)</f>
        <v>0</v>
      </c>
      <c r="O62" s="1064">
        <v>0</v>
      </c>
      <c r="P62" s="1079">
        <f t="shared" ref="P62:P63" si="24">N62+O62</f>
        <v>0</v>
      </c>
    </row>
    <row r="63" spans="1:16" ht="13.5" thickBot="1">
      <c r="A63" s="134" t="s">
        <v>312</v>
      </c>
      <c r="B63" s="190" t="s">
        <v>313</v>
      </c>
      <c r="C63" s="2384">
        <v>0</v>
      </c>
      <c r="D63" s="2401">
        <v>0</v>
      </c>
      <c r="E63" s="2420">
        <v>0</v>
      </c>
      <c r="F63" s="1057">
        <v>0</v>
      </c>
      <c r="G63" s="2384">
        <v>0</v>
      </c>
      <c r="H63" s="2401">
        <v>0</v>
      </c>
      <c r="I63" s="2401">
        <v>0</v>
      </c>
      <c r="J63" s="1057">
        <v>0</v>
      </c>
      <c r="K63" s="2404">
        <v>0</v>
      </c>
      <c r="L63" s="2401">
        <v>0</v>
      </c>
      <c r="M63" s="1057">
        <v>0</v>
      </c>
      <c r="N63" s="1087">
        <f>SUM(C63:M63)</f>
        <v>0</v>
      </c>
      <c r="O63" s="1064">
        <v>0</v>
      </c>
      <c r="P63" s="1079">
        <f t="shared" si="24"/>
        <v>0</v>
      </c>
    </row>
    <row r="64" spans="1:16" ht="15.6" customHeight="1" thickBot="1">
      <c r="A64" s="353">
        <v>60899</v>
      </c>
      <c r="B64" s="345" t="s">
        <v>314</v>
      </c>
      <c r="C64" s="2385">
        <f t="shared" ref="C64:P64" si="25">SUM(C61:C63)</f>
        <v>0</v>
      </c>
      <c r="D64" s="2402">
        <f t="shared" si="25"/>
        <v>0</v>
      </c>
      <c r="E64" s="2421">
        <f t="shared" si="25"/>
        <v>0</v>
      </c>
      <c r="F64" s="1097">
        <f t="shared" si="25"/>
        <v>0</v>
      </c>
      <c r="G64" s="2385">
        <f t="shared" si="25"/>
        <v>0</v>
      </c>
      <c r="H64" s="2402">
        <f t="shared" si="25"/>
        <v>0</v>
      </c>
      <c r="I64" s="2402">
        <f>SUM(I61:I63)</f>
        <v>0</v>
      </c>
      <c r="J64" s="1097">
        <f t="shared" si="25"/>
        <v>0</v>
      </c>
      <c r="K64" s="2402">
        <f t="shared" ref="K64" si="26">SUM(K61:K63)</f>
        <v>0</v>
      </c>
      <c r="L64" s="2402">
        <f t="shared" si="25"/>
        <v>0</v>
      </c>
      <c r="M64" s="1097">
        <f t="shared" si="25"/>
        <v>0</v>
      </c>
      <c r="N64" s="1088">
        <f t="shared" si="25"/>
        <v>0</v>
      </c>
      <c r="O64" s="1080">
        <f t="shared" si="25"/>
        <v>0</v>
      </c>
      <c r="P64" s="1080">
        <f t="shared" si="25"/>
        <v>0</v>
      </c>
    </row>
    <row r="65" spans="1:16" ht="12.95">
      <c r="A65" s="134"/>
      <c r="B65" s="513" t="s">
        <v>439</v>
      </c>
      <c r="C65" s="2386"/>
      <c r="D65" s="2403"/>
      <c r="E65" s="2422"/>
      <c r="F65" s="1061"/>
      <c r="G65" s="2386"/>
      <c r="H65" s="2403"/>
      <c r="I65" s="2403"/>
      <c r="J65" s="1061"/>
      <c r="K65" s="2403"/>
      <c r="L65" s="2403"/>
      <c r="M65" s="1061"/>
      <c r="N65" s="1089"/>
      <c r="O65" s="1062"/>
      <c r="P65" s="1081"/>
    </row>
    <row r="66" spans="1:16" ht="13.5" thickBot="1">
      <c r="A66" s="134" t="s">
        <v>440</v>
      </c>
      <c r="B66" s="190" t="s">
        <v>441</v>
      </c>
      <c r="C66" s="2384">
        <v>0</v>
      </c>
      <c r="D66" s="2401">
        <v>0</v>
      </c>
      <c r="E66" s="2420">
        <v>0</v>
      </c>
      <c r="F66" s="1057">
        <v>0</v>
      </c>
      <c r="G66" s="2384">
        <v>0</v>
      </c>
      <c r="H66" s="2401">
        <v>0</v>
      </c>
      <c r="I66" s="2401">
        <v>0</v>
      </c>
      <c r="J66" s="1057">
        <v>0</v>
      </c>
      <c r="K66" s="2404">
        <v>0</v>
      </c>
      <c r="L66" s="2401">
        <v>0</v>
      </c>
      <c r="M66" s="1057">
        <v>0</v>
      </c>
      <c r="N66" s="1087">
        <f>SUM(C66:M66)</f>
        <v>0</v>
      </c>
      <c r="O66" s="1064">
        <v>0</v>
      </c>
      <c r="P66" s="1079">
        <f>N66+O66</f>
        <v>0</v>
      </c>
    </row>
    <row r="67" spans="1:16" ht="13.5" thickBot="1">
      <c r="A67" s="353">
        <v>60999</v>
      </c>
      <c r="B67" s="345" t="s">
        <v>442</v>
      </c>
      <c r="C67" s="2385">
        <f t="shared" ref="C67:P67" si="27">SUM(C66:C66)</f>
        <v>0</v>
      </c>
      <c r="D67" s="2402">
        <f t="shared" si="27"/>
        <v>0</v>
      </c>
      <c r="E67" s="2421">
        <f t="shared" si="27"/>
        <v>0</v>
      </c>
      <c r="F67" s="1097">
        <f t="shared" si="27"/>
        <v>0</v>
      </c>
      <c r="G67" s="2385">
        <f t="shared" si="27"/>
        <v>0</v>
      </c>
      <c r="H67" s="2402">
        <f t="shared" si="27"/>
        <v>0</v>
      </c>
      <c r="I67" s="2402">
        <f t="shared" si="27"/>
        <v>0</v>
      </c>
      <c r="J67" s="1097">
        <f t="shared" si="27"/>
        <v>0</v>
      </c>
      <c r="K67" s="2402">
        <f t="shared" ref="K67" si="28">SUM(K66:K66)</f>
        <v>0</v>
      </c>
      <c r="L67" s="2402">
        <f t="shared" si="27"/>
        <v>0</v>
      </c>
      <c r="M67" s="1097">
        <f t="shared" si="27"/>
        <v>0</v>
      </c>
      <c r="N67" s="1088">
        <f t="shared" si="27"/>
        <v>0</v>
      </c>
      <c r="O67" s="1080">
        <f t="shared" si="27"/>
        <v>0</v>
      </c>
      <c r="P67" s="1080">
        <f t="shared" si="27"/>
        <v>0</v>
      </c>
    </row>
    <row r="68" spans="1:16" ht="12.95">
      <c r="A68" s="134"/>
      <c r="B68" s="513" t="s">
        <v>443</v>
      </c>
      <c r="C68" s="2386"/>
      <c r="D68" s="2403"/>
      <c r="E68" s="2422"/>
      <c r="F68" s="1061"/>
      <c r="G68" s="2386"/>
      <c r="H68" s="2403"/>
      <c r="I68" s="2403"/>
      <c r="J68" s="1061"/>
      <c r="K68" s="2403"/>
      <c r="L68" s="2403"/>
      <c r="M68" s="1061"/>
      <c r="N68" s="1089"/>
      <c r="O68" s="1062"/>
      <c r="P68" s="1081"/>
    </row>
    <row r="69" spans="1:16" ht="13.5" thickBot="1">
      <c r="A69" s="134" t="s">
        <v>315</v>
      </c>
      <c r="B69" s="190" t="s">
        <v>444</v>
      </c>
      <c r="C69" s="2384">
        <v>0</v>
      </c>
      <c r="D69" s="2401">
        <v>0</v>
      </c>
      <c r="E69" s="2420">
        <v>0</v>
      </c>
      <c r="F69" s="1057">
        <v>0</v>
      </c>
      <c r="G69" s="2384">
        <v>0</v>
      </c>
      <c r="H69" s="2401">
        <v>0</v>
      </c>
      <c r="I69" s="2401">
        <v>0</v>
      </c>
      <c r="J69" s="1057">
        <v>0</v>
      </c>
      <c r="K69" s="2404">
        <v>0</v>
      </c>
      <c r="L69" s="2401">
        <v>0</v>
      </c>
      <c r="M69" s="1057">
        <v>0</v>
      </c>
      <c r="N69" s="1087">
        <f>SUM(C69:M69)</f>
        <v>0</v>
      </c>
      <c r="O69" s="1064">
        <v>0</v>
      </c>
      <c r="P69" s="1079">
        <f>N69+O69</f>
        <v>0</v>
      </c>
    </row>
    <row r="70" spans="1:16" ht="13.5" thickBot="1">
      <c r="A70" s="353">
        <v>61099</v>
      </c>
      <c r="B70" s="345" t="s">
        <v>317</v>
      </c>
      <c r="C70" s="2385">
        <f t="shared" ref="C70:P70" si="29">SUM(C69:C69)</f>
        <v>0</v>
      </c>
      <c r="D70" s="2402">
        <f t="shared" si="29"/>
        <v>0</v>
      </c>
      <c r="E70" s="2421">
        <f t="shared" si="29"/>
        <v>0</v>
      </c>
      <c r="F70" s="1097">
        <f t="shared" si="29"/>
        <v>0</v>
      </c>
      <c r="G70" s="2385">
        <f t="shared" si="29"/>
        <v>0</v>
      </c>
      <c r="H70" s="2402">
        <f t="shared" si="29"/>
        <v>0</v>
      </c>
      <c r="I70" s="2402">
        <f t="shared" si="29"/>
        <v>0</v>
      </c>
      <c r="J70" s="1097">
        <f t="shared" si="29"/>
        <v>0</v>
      </c>
      <c r="K70" s="2402">
        <f t="shared" ref="K70" si="30">SUM(K69:K69)</f>
        <v>0</v>
      </c>
      <c r="L70" s="2402">
        <f t="shared" si="29"/>
        <v>0</v>
      </c>
      <c r="M70" s="1097">
        <f t="shared" si="29"/>
        <v>0</v>
      </c>
      <c r="N70" s="1088">
        <f t="shared" si="29"/>
        <v>0</v>
      </c>
      <c r="O70" s="1080">
        <f t="shared" si="29"/>
        <v>0</v>
      </c>
      <c r="P70" s="1080">
        <f t="shared" si="29"/>
        <v>0</v>
      </c>
    </row>
    <row r="71" spans="1:16" ht="12.95">
      <c r="A71" s="134" t="s">
        <v>318</v>
      </c>
      <c r="B71" s="190" t="s">
        <v>319</v>
      </c>
      <c r="C71" s="2388">
        <v>0</v>
      </c>
      <c r="D71" s="2406">
        <v>0</v>
      </c>
      <c r="E71" s="2424">
        <v>0</v>
      </c>
      <c r="F71" s="1072">
        <v>0</v>
      </c>
      <c r="G71" s="2388">
        <v>0</v>
      </c>
      <c r="H71" s="2406">
        <v>0</v>
      </c>
      <c r="I71" s="2406">
        <v>0</v>
      </c>
      <c r="J71" s="1072">
        <v>0</v>
      </c>
      <c r="K71" s="2404">
        <v>0</v>
      </c>
      <c r="L71" s="2406">
        <v>0</v>
      </c>
      <c r="M71" s="1072">
        <v>0</v>
      </c>
      <c r="N71" s="1087">
        <f>SUM(C71:M71)</f>
        <v>0</v>
      </c>
      <c r="O71" s="1064">
        <v>0</v>
      </c>
      <c r="P71" s="1079">
        <f>N71+O71</f>
        <v>0</v>
      </c>
    </row>
    <row r="72" spans="1:16" ht="12.95">
      <c r="A72" s="134" t="s">
        <v>320</v>
      </c>
      <c r="B72" s="190" t="s">
        <v>946</v>
      </c>
      <c r="C72" s="2384">
        <v>0</v>
      </c>
      <c r="D72" s="2401">
        <v>0</v>
      </c>
      <c r="E72" s="2420">
        <v>0</v>
      </c>
      <c r="F72" s="1057">
        <v>0</v>
      </c>
      <c r="G72" s="2384">
        <v>0</v>
      </c>
      <c r="H72" s="2401">
        <v>0</v>
      </c>
      <c r="I72" s="2401">
        <v>0</v>
      </c>
      <c r="J72" s="1057">
        <v>0</v>
      </c>
      <c r="K72" s="2404">
        <v>0</v>
      </c>
      <c r="L72" s="2401">
        <v>0</v>
      </c>
      <c r="M72" s="1057">
        <v>0</v>
      </c>
      <c r="N72" s="1087">
        <f>SUM(C72:M72)</f>
        <v>0</v>
      </c>
      <c r="O72" s="1064">
        <v>0</v>
      </c>
      <c r="P72" s="1079">
        <f t="shared" ref="P72:P73" si="31">N72+O72</f>
        <v>0</v>
      </c>
    </row>
    <row r="73" spans="1:16" ht="13.5" thickBot="1">
      <c r="A73" s="134" t="s">
        <v>322</v>
      </c>
      <c r="B73" s="190" t="s">
        <v>323</v>
      </c>
      <c r="C73" s="2384">
        <v>0</v>
      </c>
      <c r="D73" s="2401">
        <v>0</v>
      </c>
      <c r="E73" s="2420">
        <v>0</v>
      </c>
      <c r="F73" s="1057">
        <v>0</v>
      </c>
      <c r="G73" s="2384">
        <v>0</v>
      </c>
      <c r="H73" s="2401">
        <v>0</v>
      </c>
      <c r="I73" s="2401">
        <v>0</v>
      </c>
      <c r="J73" s="1057">
        <v>0</v>
      </c>
      <c r="K73" s="2404">
        <v>0</v>
      </c>
      <c r="L73" s="2401">
        <v>0</v>
      </c>
      <c r="M73" s="1057">
        <v>0</v>
      </c>
      <c r="N73" s="1087">
        <f>SUM(C73:M73)</f>
        <v>0</v>
      </c>
      <c r="O73" s="1064">
        <v>0</v>
      </c>
      <c r="P73" s="1079">
        <f t="shared" si="31"/>
        <v>0</v>
      </c>
    </row>
    <row r="74" spans="1:16" ht="13.5" thickBot="1">
      <c r="A74" s="353">
        <v>61299</v>
      </c>
      <c r="B74" s="345" t="s">
        <v>446</v>
      </c>
      <c r="C74" s="2385">
        <f t="shared" ref="C74:P74" si="32">SUM(C21+C27+C33+C44+C49+C55+C59+C64+C67+C70+C71+C72+C73)</f>
        <v>0</v>
      </c>
      <c r="D74" s="2402">
        <f t="shared" si="32"/>
        <v>0</v>
      </c>
      <c r="E74" s="2421">
        <f t="shared" si="32"/>
        <v>0</v>
      </c>
      <c r="F74" s="1097">
        <f t="shared" si="32"/>
        <v>0</v>
      </c>
      <c r="G74" s="2385">
        <f t="shared" si="32"/>
        <v>0</v>
      </c>
      <c r="H74" s="2402">
        <f t="shared" si="32"/>
        <v>0</v>
      </c>
      <c r="I74" s="2402">
        <f t="shared" si="32"/>
        <v>0</v>
      </c>
      <c r="J74" s="1097">
        <f t="shared" si="32"/>
        <v>0</v>
      </c>
      <c r="K74" s="2402">
        <f t="shared" ref="K74" si="33">SUM(K21+K27+K33+K44+K49+K55+K59+K64+K67+K70+K71+K72+K73)</f>
        <v>0</v>
      </c>
      <c r="L74" s="2402">
        <f t="shared" si="32"/>
        <v>0</v>
      </c>
      <c r="M74" s="1097">
        <f t="shared" si="32"/>
        <v>0</v>
      </c>
      <c r="N74" s="1088">
        <f t="shared" si="32"/>
        <v>0</v>
      </c>
      <c r="O74" s="1080">
        <f t="shared" si="32"/>
        <v>0</v>
      </c>
      <c r="P74" s="1080">
        <f t="shared" si="32"/>
        <v>0</v>
      </c>
    </row>
    <row r="75" spans="1:16" ht="13.5" thickBot="1">
      <c r="A75" s="134" t="s">
        <v>447</v>
      </c>
      <c r="B75" s="190" t="s">
        <v>837</v>
      </c>
      <c r="C75" s="2384">
        <v>0</v>
      </c>
      <c r="D75" s="2401">
        <v>0</v>
      </c>
      <c r="E75" s="2420">
        <v>0</v>
      </c>
      <c r="F75" s="1057">
        <v>0</v>
      </c>
      <c r="G75" s="2384">
        <v>0</v>
      </c>
      <c r="H75" s="2401">
        <v>0</v>
      </c>
      <c r="I75" s="2401">
        <v>0</v>
      </c>
      <c r="J75" s="1057">
        <v>0</v>
      </c>
      <c r="K75" s="2404">
        <v>0</v>
      </c>
      <c r="L75" s="2401">
        <v>0</v>
      </c>
      <c r="M75" s="1057">
        <v>0</v>
      </c>
      <c r="N75" s="1087">
        <f>SUM(C75:M75)</f>
        <v>0</v>
      </c>
      <c r="O75" s="1058">
        <v>0</v>
      </c>
      <c r="P75" s="1079">
        <f>N75+O75</f>
        <v>0</v>
      </c>
    </row>
    <row r="76" spans="1:16" ht="13.5" thickBot="1">
      <c r="A76" s="353">
        <v>69998</v>
      </c>
      <c r="B76" s="361" t="s">
        <v>449</v>
      </c>
      <c r="C76" s="2392">
        <f t="shared" ref="C76:P76" si="34">SUM(C74+C75)</f>
        <v>0</v>
      </c>
      <c r="D76" s="2407">
        <f t="shared" si="34"/>
        <v>0</v>
      </c>
      <c r="E76" s="2425">
        <f t="shared" si="34"/>
        <v>0</v>
      </c>
      <c r="F76" s="1104">
        <f t="shared" si="34"/>
        <v>0</v>
      </c>
      <c r="G76" s="2392">
        <f t="shared" si="34"/>
        <v>0</v>
      </c>
      <c r="H76" s="2407">
        <f t="shared" si="34"/>
        <v>0</v>
      </c>
      <c r="I76" s="2407">
        <f>SUM(I74+I75)</f>
        <v>0</v>
      </c>
      <c r="J76" s="1104">
        <f t="shared" si="34"/>
        <v>0</v>
      </c>
      <c r="K76" s="2407">
        <f t="shared" ref="K76" si="35">SUM(K74+K75)</f>
        <v>0</v>
      </c>
      <c r="L76" s="2407">
        <f t="shared" si="34"/>
        <v>0</v>
      </c>
      <c r="M76" s="1104">
        <f t="shared" si="34"/>
        <v>0</v>
      </c>
      <c r="N76" s="1102">
        <f t="shared" si="34"/>
        <v>0</v>
      </c>
      <c r="O76" s="1103">
        <f t="shared" si="34"/>
        <v>0</v>
      </c>
      <c r="P76" s="1103">
        <f t="shared" si="34"/>
        <v>0</v>
      </c>
    </row>
    <row r="77" spans="1:16" ht="12.95">
      <c r="A77" s="328"/>
      <c r="B77" s="513" t="s">
        <v>326</v>
      </c>
      <c r="C77" s="2393"/>
      <c r="D77" s="2408"/>
      <c r="E77" s="2426"/>
      <c r="F77" s="1073"/>
      <c r="G77" s="2393"/>
      <c r="H77" s="2408"/>
      <c r="I77" s="2408"/>
      <c r="J77" s="1073"/>
      <c r="K77" s="2408"/>
      <c r="L77" s="2408"/>
      <c r="M77" s="1073"/>
      <c r="N77" s="1090"/>
      <c r="O77" s="1074"/>
      <c r="P77" s="1082"/>
    </row>
    <row r="78" spans="1:16" ht="12.95">
      <c r="A78" s="134" t="s">
        <v>327</v>
      </c>
      <c r="B78" s="190" t="s">
        <v>328</v>
      </c>
      <c r="C78" s="2384">
        <v>0</v>
      </c>
      <c r="D78" s="2401">
        <v>0</v>
      </c>
      <c r="E78" s="2420">
        <v>0</v>
      </c>
      <c r="F78" s="1057">
        <v>0</v>
      </c>
      <c r="G78" s="2384">
        <v>0</v>
      </c>
      <c r="H78" s="2401">
        <v>0</v>
      </c>
      <c r="I78" s="2401">
        <v>0</v>
      </c>
      <c r="J78" s="1057">
        <v>0</v>
      </c>
      <c r="K78" s="2404">
        <v>0</v>
      </c>
      <c r="L78" s="2401">
        <v>0</v>
      </c>
      <c r="M78" s="1057">
        <v>0</v>
      </c>
      <c r="N78" s="1087">
        <f>SUM(C78:M78)</f>
        <v>0</v>
      </c>
      <c r="O78" s="1064">
        <v>0</v>
      </c>
      <c r="P78" s="1079">
        <f>N78+O78</f>
        <v>0</v>
      </c>
    </row>
    <row r="79" spans="1:16" ht="12.95">
      <c r="A79" s="134" t="s">
        <v>329</v>
      </c>
      <c r="B79" s="190" t="s">
        <v>330</v>
      </c>
      <c r="C79" s="2384">
        <v>0</v>
      </c>
      <c r="D79" s="2401">
        <v>0</v>
      </c>
      <c r="E79" s="2420">
        <v>0</v>
      </c>
      <c r="F79" s="1057">
        <v>0</v>
      </c>
      <c r="G79" s="2384">
        <v>0</v>
      </c>
      <c r="H79" s="2401">
        <v>0</v>
      </c>
      <c r="I79" s="2401">
        <v>0</v>
      </c>
      <c r="J79" s="1057">
        <v>0</v>
      </c>
      <c r="K79" s="2404">
        <v>0</v>
      </c>
      <c r="L79" s="2401">
        <v>0</v>
      </c>
      <c r="M79" s="1057">
        <v>0</v>
      </c>
      <c r="N79" s="1087">
        <f>SUM(C79:M79)</f>
        <v>0</v>
      </c>
      <c r="O79" s="1064">
        <v>0</v>
      </c>
      <c r="P79" s="1079">
        <f t="shared" ref="P79:P82" si="36">N79+O79</f>
        <v>0</v>
      </c>
    </row>
    <row r="80" spans="1:16" ht="12.95">
      <c r="A80" s="134" t="s">
        <v>331</v>
      </c>
      <c r="B80" s="190" t="s">
        <v>450</v>
      </c>
      <c r="C80" s="2384">
        <v>0</v>
      </c>
      <c r="D80" s="2401">
        <v>0</v>
      </c>
      <c r="E80" s="2420">
        <v>0</v>
      </c>
      <c r="F80" s="1057">
        <v>0</v>
      </c>
      <c r="G80" s="2384">
        <v>0</v>
      </c>
      <c r="H80" s="2401">
        <v>0</v>
      </c>
      <c r="I80" s="2401">
        <v>0</v>
      </c>
      <c r="J80" s="1057">
        <v>0</v>
      </c>
      <c r="K80" s="2404">
        <v>0</v>
      </c>
      <c r="L80" s="2401">
        <v>0</v>
      </c>
      <c r="M80" s="1057">
        <v>0</v>
      </c>
      <c r="N80" s="1087">
        <f>SUM(C80:M80)</f>
        <v>0</v>
      </c>
      <c r="O80" s="1064">
        <v>0</v>
      </c>
      <c r="P80" s="1079">
        <f t="shared" si="36"/>
        <v>0</v>
      </c>
    </row>
    <row r="81" spans="1:16" ht="12.95">
      <c r="A81" s="134" t="s">
        <v>333</v>
      </c>
      <c r="B81" s="190" t="s">
        <v>334</v>
      </c>
      <c r="C81" s="2384">
        <v>0</v>
      </c>
      <c r="D81" s="2401">
        <v>0</v>
      </c>
      <c r="E81" s="2420">
        <v>0</v>
      </c>
      <c r="F81" s="1057">
        <v>0</v>
      </c>
      <c r="G81" s="2384">
        <v>0</v>
      </c>
      <c r="H81" s="2401">
        <v>0</v>
      </c>
      <c r="I81" s="2401">
        <v>0</v>
      </c>
      <c r="J81" s="1057">
        <v>0</v>
      </c>
      <c r="K81" s="2404">
        <v>0</v>
      </c>
      <c r="L81" s="2401">
        <v>0</v>
      </c>
      <c r="M81" s="1057">
        <v>0</v>
      </c>
      <c r="N81" s="1087">
        <f>SUM(C81:M81)</f>
        <v>0</v>
      </c>
      <c r="O81" s="1064">
        <v>0</v>
      </c>
      <c r="P81" s="1079">
        <f t="shared" si="36"/>
        <v>0</v>
      </c>
    </row>
    <row r="82" spans="1:16" ht="13.5" thickBot="1">
      <c r="A82" s="134" t="s">
        <v>335</v>
      </c>
      <c r="B82" s="190" t="s">
        <v>336</v>
      </c>
      <c r="C82" s="2384">
        <v>0</v>
      </c>
      <c r="D82" s="2401">
        <v>0</v>
      </c>
      <c r="E82" s="2420">
        <v>0</v>
      </c>
      <c r="F82" s="1057">
        <v>0</v>
      </c>
      <c r="G82" s="2384">
        <v>0</v>
      </c>
      <c r="H82" s="2401">
        <v>0</v>
      </c>
      <c r="I82" s="2401">
        <v>0</v>
      </c>
      <c r="J82" s="1057">
        <v>0</v>
      </c>
      <c r="K82" s="2404">
        <v>0</v>
      </c>
      <c r="L82" s="2401">
        <v>0</v>
      </c>
      <c r="M82" s="1057">
        <v>0</v>
      </c>
      <c r="N82" s="1087">
        <f>SUM(C82:M82)</f>
        <v>0</v>
      </c>
      <c r="O82" s="1064">
        <v>0</v>
      </c>
      <c r="P82" s="1079">
        <f t="shared" si="36"/>
        <v>0</v>
      </c>
    </row>
    <row r="83" spans="1:16" ht="13.5" thickBot="1">
      <c r="A83" s="353">
        <v>85999</v>
      </c>
      <c r="B83" s="345" t="s">
        <v>898</v>
      </c>
      <c r="C83" s="2385">
        <f>SUM(C76+C78+C79+C80+C81+C82)</f>
        <v>0</v>
      </c>
      <c r="D83" s="2402">
        <f t="shared" ref="D83:P83" si="37">SUM(D76+D78+D79+D80+D81+D82)</f>
        <v>0</v>
      </c>
      <c r="E83" s="2421">
        <f t="shared" si="37"/>
        <v>0</v>
      </c>
      <c r="F83" s="1097">
        <f t="shared" si="37"/>
        <v>0</v>
      </c>
      <c r="G83" s="2385">
        <f t="shared" si="37"/>
        <v>0</v>
      </c>
      <c r="H83" s="2402">
        <f t="shared" si="37"/>
        <v>0</v>
      </c>
      <c r="I83" s="2402">
        <f t="shared" si="37"/>
        <v>0</v>
      </c>
      <c r="J83" s="1097">
        <f t="shared" si="37"/>
        <v>0</v>
      </c>
      <c r="K83" s="2402">
        <f t="shared" ref="K83" si="38">SUM(K76+K78+K79+K80+K81+K82)</f>
        <v>0</v>
      </c>
      <c r="L83" s="2402">
        <f t="shared" si="37"/>
        <v>0</v>
      </c>
      <c r="M83" s="1097">
        <f t="shared" si="37"/>
        <v>0</v>
      </c>
      <c r="N83" s="1088">
        <f t="shared" si="37"/>
        <v>0</v>
      </c>
      <c r="O83" s="1080">
        <f t="shared" si="37"/>
        <v>0</v>
      </c>
      <c r="P83" s="1080">
        <f t="shared" si="37"/>
        <v>0</v>
      </c>
    </row>
    <row r="84" spans="1:16" ht="12.95">
      <c r="A84" s="328"/>
      <c r="B84" s="513"/>
      <c r="C84" s="2389"/>
      <c r="D84" s="2409"/>
      <c r="E84" s="2427"/>
      <c r="F84" s="1077"/>
      <c r="G84" s="2389"/>
      <c r="H84" s="2409"/>
      <c r="I84" s="2409"/>
      <c r="J84" s="1077"/>
      <c r="K84" s="2409"/>
      <c r="L84" s="2409"/>
      <c r="M84" s="1077"/>
      <c r="N84" s="1091"/>
      <c r="O84" s="1078"/>
      <c r="P84" s="1083"/>
    </row>
    <row r="85" spans="1:16" ht="12.95">
      <c r="A85" s="343"/>
      <c r="B85" s="513" t="s">
        <v>899</v>
      </c>
      <c r="C85" s="2386"/>
      <c r="D85" s="2403"/>
      <c r="E85" s="2422"/>
      <c r="F85" s="1061"/>
      <c r="G85" s="2386"/>
      <c r="H85" s="2403"/>
      <c r="I85" s="2403"/>
      <c r="J85" s="1061"/>
      <c r="K85" s="2403"/>
      <c r="L85" s="2403"/>
      <c r="M85" s="1061"/>
      <c r="N85" s="1089"/>
      <c r="O85" s="1062"/>
      <c r="P85" s="1081"/>
    </row>
    <row r="86" spans="1:16" ht="12.95">
      <c r="A86" s="134" t="s">
        <v>339</v>
      </c>
      <c r="B86" s="190" t="s">
        <v>340</v>
      </c>
      <c r="C86" s="2384">
        <v>0</v>
      </c>
      <c r="D86" s="2401">
        <v>0</v>
      </c>
      <c r="E86" s="2420">
        <v>0</v>
      </c>
      <c r="F86" s="1057">
        <v>0</v>
      </c>
      <c r="G86" s="2384">
        <v>0</v>
      </c>
      <c r="H86" s="2401">
        <v>0</v>
      </c>
      <c r="I86" s="2401">
        <v>0</v>
      </c>
      <c r="J86" s="1057">
        <v>0</v>
      </c>
      <c r="K86" s="2404">
        <v>0</v>
      </c>
      <c r="L86" s="2401">
        <v>0</v>
      </c>
      <c r="M86" s="1057">
        <v>0</v>
      </c>
      <c r="N86" s="1087">
        <f t="shared" ref="N86:N105" si="39">SUM(C86:M86)</f>
        <v>0</v>
      </c>
      <c r="O86" s="1064">
        <v>0</v>
      </c>
      <c r="P86" s="1079">
        <f>N86+O86</f>
        <v>0</v>
      </c>
    </row>
    <row r="87" spans="1:16" ht="12.95">
      <c r="A87" s="134" t="s">
        <v>341</v>
      </c>
      <c r="B87" s="190" t="s">
        <v>342</v>
      </c>
      <c r="C87" s="2384">
        <v>0</v>
      </c>
      <c r="D87" s="2401">
        <v>0</v>
      </c>
      <c r="E87" s="2420">
        <v>0</v>
      </c>
      <c r="F87" s="1057">
        <v>0</v>
      </c>
      <c r="G87" s="2384">
        <v>0</v>
      </c>
      <c r="H87" s="2401">
        <v>0</v>
      </c>
      <c r="I87" s="2401">
        <v>0</v>
      </c>
      <c r="J87" s="1057">
        <v>0</v>
      </c>
      <c r="K87" s="2404">
        <v>0</v>
      </c>
      <c r="L87" s="2401">
        <v>0</v>
      </c>
      <c r="M87" s="1057">
        <v>0</v>
      </c>
      <c r="N87" s="1087">
        <f t="shared" si="39"/>
        <v>0</v>
      </c>
      <c r="O87" s="1064">
        <v>0</v>
      </c>
      <c r="P87" s="1079">
        <f t="shared" ref="P87:P105" si="40">N87+O87</f>
        <v>0</v>
      </c>
    </row>
    <row r="88" spans="1:16" ht="12.95">
      <c r="A88" s="134" t="s">
        <v>343</v>
      </c>
      <c r="B88" s="190" t="s">
        <v>453</v>
      </c>
      <c r="C88" s="2384">
        <v>0</v>
      </c>
      <c r="D88" s="2401">
        <v>0</v>
      </c>
      <c r="E88" s="2420">
        <v>0</v>
      </c>
      <c r="F88" s="1057">
        <v>0</v>
      </c>
      <c r="G88" s="2384">
        <v>0</v>
      </c>
      <c r="H88" s="2401">
        <v>0</v>
      </c>
      <c r="I88" s="2401">
        <v>0</v>
      </c>
      <c r="J88" s="1057">
        <v>0</v>
      </c>
      <c r="K88" s="2404">
        <v>0</v>
      </c>
      <c r="L88" s="2401">
        <v>0</v>
      </c>
      <c r="M88" s="1057">
        <v>0</v>
      </c>
      <c r="N88" s="1087">
        <f t="shared" si="39"/>
        <v>0</v>
      </c>
      <c r="O88" s="1064">
        <v>0</v>
      </c>
      <c r="P88" s="1079">
        <f t="shared" si="40"/>
        <v>0</v>
      </c>
    </row>
    <row r="89" spans="1:16" ht="12.95">
      <c r="A89" s="134" t="s">
        <v>345</v>
      </c>
      <c r="B89" s="190" t="s">
        <v>346</v>
      </c>
      <c r="C89" s="2384">
        <v>0</v>
      </c>
      <c r="D89" s="2401">
        <v>0</v>
      </c>
      <c r="E89" s="2420">
        <v>0</v>
      </c>
      <c r="F89" s="1057">
        <v>0</v>
      </c>
      <c r="G89" s="2384">
        <v>0</v>
      </c>
      <c r="H89" s="2401">
        <v>0</v>
      </c>
      <c r="I89" s="2401">
        <v>0</v>
      </c>
      <c r="J89" s="1057">
        <v>0</v>
      </c>
      <c r="K89" s="2404">
        <v>0</v>
      </c>
      <c r="L89" s="2401">
        <v>0</v>
      </c>
      <c r="M89" s="1057">
        <v>0</v>
      </c>
      <c r="N89" s="1087">
        <f t="shared" si="39"/>
        <v>0</v>
      </c>
      <c r="O89" s="1064">
        <v>0</v>
      </c>
      <c r="P89" s="1079">
        <f t="shared" si="40"/>
        <v>0</v>
      </c>
    </row>
    <row r="90" spans="1:16" ht="12.95">
      <c r="A90" s="134" t="s">
        <v>347</v>
      </c>
      <c r="B90" s="190" t="s">
        <v>348</v>
      </c>
      <c r="C90" s="2384">
        <v>0</v>
      </c>
      <c r="D90" s="2401">
        <v>0</v>
      </c>
      <c r="E90" s="2420">
        <v>0</v>
      </c>
      <c r="F90" s="1057">
        <v>0</v>
      </c>
      <c r="G90" s="2384">
        <v>0</v>
      </c>
      <c r="H90" s="2401">
        <v>0</v>
      </c>
      <c r="I90" s="2401">
        <v>0</v>
      </c>
      <c r="J90" s="1057">
        <v>0</v>
      </c>
      <c r="K90" s="2404">
        <v>0</v>
      </c>
      <c r="L90" s="2401">
        <v>0</v>
      </c>
      <c r="M90" s="1057">
        <v>0</v>
      </c>
      <c r="N90" s="1087">
        <f t="shared" si="39"/>
        <v>0</v>
      </c>
      <c r="O90" s="1064">
        <v>0</v>
      </c>
      <c r="P90" s="1079">
        <f t="shared" si="40"/>
        <v>0</v>
      </c>
    </row>
    <row r="91" spans="1:16" ht="12.95">
      <c r="A91" s="134" t="s">
        <v>349</v>
      </c>
      <c r="B91" s="190" t="s">
        <v>350</v>
      </c>
      <c r="C91" s="2384">
        <v>0</v>
      </c>
      <c r="D91" s="2401">
        <v>0</v>
      </c>
      <c r="E91" s="2420">
        <v>0</v>
      </c>
      <c r="F91" s="1057">
        <v>0</v>
      </c>
      <c r="G91" s="2384">
        <v>0</v>
      </c>
      <c r="H91" s="2401">
        <v>0</v>
      </c>
      <c r="I91" s="2401">
        <v>0</v>
      </c>
      <c r="J91" s="1057">
        <v>0</v>
      </c>
      <c r="K91" s="2404">
        <v>0</v>
      </c>
      <c r="L91" s="2401">
        <v>0</v>
      </c>
      <c r="M91" s="1057">
        <v>0</v>
      </c>
      <c r="N91" s="1087">
        <f t="shared" si="39"/>
        <v>0</v>
      </c>
      <c r="O91" s="1064">
        <v>0</v>
      </c>
      <c r="P91" s="1079">
        <f t="shared" si="40"/>
        <v>0</v>
      </c>
    </row>
    <row r="92" spans="1:16" ht="12.95">
      <c r="A92" s="134" t="s">
        <v>351</v>
      </c>
      <c r="B92" s="190" t="s">
        <v>352</v>
      </c>
      <c r="C92" s="2384">
        <v>0</v>
      </c>
      <c r="D92" s="2401">
        <v>0</v>
      </c>
      <c r="E92" s="2420">
        <v>0</v>
      </c>
      <c r="F92" s="1057">
        <v>0</v>
      </c>
      <c r="G92" s="2384">
        <v>0</v>
      </c>
      <c r="H92" s="2401">
        <v>0</v>
      </c>
      <c r="I92" s="2401">
        <v>0</v>
      </c>
      <c r="J92" s="1057">
        <v>0</v>
      </c>
      <c r="K92" s="2404">
        <v>0</v>
      </c>
      <c r="L92" s="2401">
        <v>0</v>
      </c>
      <c r="M92" s="1057">
        <v>0</v>
      </c>
      <c r="N92" s="1087">
        <f t="shared" si="39"/>
        <v>0</v>
      </c>
      <c r="O92" s="1064">
        <v>0</v>
      </c>
      <c r="P92" s="1079">
        <f t="shared" si="40"/>
        <v>0</v>
      </c>
    </row>
    <row r="93" spans="1:16" ht="12.95">
      <c r="A93" s="134" t="s">
        <v>353</v>
      </c>
      <c r="B93" s="190" t="s">
        <v>354</v>
      </c>
      <c r="C93" s="2384">
        <v>0</v>
      </c>
      <c r="D93" s="2401">
        <v>0</v>
      </c>
      <c r="E93" s="2420">
        <v>0</v>
      </c>
      <c r="F93" s="1057">
        <v>0</v>
      </c>
      <c r="G93" s="2384">
        <v>0</v>
      </c>
      <c r="H93" s="2401">
        <v>0</v>
      </c>
      <c r="I93" s="2401">
        <v>0</v>
      </c>
      <c r="J93" s="1057">
        <v>0</v>
      </c>
      <c r="K93" s="2404">
        <v>0</v>
      </c>
      <c r="L93" s="2401">
        <v>0</v>
      </c>
      <c r="M93" s="1057">
        <v>0</v>
      </c>
      <c r="N93" s="1087">
        <f t="shared" si="39"/>
        <v>0</v>
      </c>
      <c r="O93" s="1064">
        <v>0</v>
      </c>
      <c r="P93" s="1079">
        <f t="shared" si="40"/>
        <v>0</v>
      </c>
    </row>
    <row r="94" spans="1:16" ht="12.95">
      <c r="A94" s="134" t="s">
        <v>355</v>
      </c>
      <c r="B94" s="190" t="s">
        <v>356</v>
      </c>
      <c r="C94" s="2384">
        <v>0</v>
      </c>
      <c r="D94" s="2401">
        <v>0</v>
      </c>
      <c r="E94" s="2420">
        <v>0</v>
      </c>
      <c r="F94" s="1057">
        <v>0</v>
      </c>
      <c r="G94" s="2384">
        <v>0</v>
      </c>
      <c r="H94" s="2401">
        <v>0</v>
      </c>
      <c r="I94" s="2401">
        <v>0</v>
      </c>
      <c r="J94" s="1057">
        <v>0</v>
      </c>
      <c r="K94" s="2404">
        <v>0</v>
      </c>
      <c r="L94" s="2401">
        <v>0</v>
      </c>
      <c r="M94" s="1057">
        <v>0</v>
      </c>
      <c r="N94" s="1087">
        <f t="shared" si="39"/>
        <v>0</v>
      </c>
      <c r="O94" s="1064">
        <v>0</v>
      </c>
      <c r="P94" s="1079">
        <f t="shared" si="40"/>
        <v>0</v>
      </c>
    </row>
    <row r="95" spans="1:16" ht="12.95">
      <c r="A95" s="134" t="s">
        <v>357</v>
      </c>
      <c r="B95" s="190" t="s">
        <v>358</v>
      </c>
      <c r="C95" s="2384">
        <v>0</v>
      </c>
      <c r="D95" s="2401">
        <v>0</v>
      </c>
      <c r="E95" s="2420">
        <v>0</v>
      </c>
      <c r="F95" s="1057">
        <v>0</v>
      </c>
      <c r="G95" s="2384">
        <v>0</v>
      </c>
      <c r="H95" s="2401">
        <v>0</v>
      </c>
      <c r="I95" s="2401">
        <v>0</v>
      </c>
      <c r="J95" s="1057">
        <v>0</v>
      </c>
      <c r="K95" s="2404">
        <v>0</v>
      </c>
      <c r="L95" s="2401">
        <v>0</v>
      </c>
      <c r="M95" s="1057">
        <v>0</v>
      </c>
      <c r="N95" s="1087">
        <f t="shared" si="39"/>
        <v>0</v>
      </c>
      <c r="O95" s="1064">
        <v>0</v>
      </c>
      <c r="P95" s="1079">
        <f t="shared" si="40"/>
        <v>0</v>
      </c>
    </row>
    <row r="96" spans="1:16" ht="12.95">
      <c r="A96" s="134" t="s">
        <v>359</v>
      </c>
      <c r="B96" s="190" t="s">
        <v>360</v>
      </c>
      <c r="C96" s="2384">
        <v>0</v>
      </c>
      <c r="D96" s="2401">
        <v>0</v>
      </c>
      <c r="E96" s="2420">
        <v>0</v>
      </c>
      <c r="F96" s="1057">
        <v>0</v>
      </c>
      <c r="G96" s="2384">
        <v>0</v>
      </c>
      <c r="H96" s="2401">
        <v>0</v>
      </c>
      <c r="I96" s="2401">
        <v>0</v>
      </c>
      <c r="J96" s="1057">
        <v>0</v>
      </c>
      <c r="K96" s="2404">
        <v>0</v>
      </c>
      <c r="L96" s="2401">
        <v>0</v>
      </c>
      <c r="M96" s="1057">
        <v>0</v>
      </c>
      <c r="N96" s="1087">
        <f t="shared" si="39"/>
        <v>0</v>
      </c>
      <c r="O96" s="1064">
        <v>0</v>
      </c>
      <c r="P96" s="1079">
        <f t="shared" si="40"/>
        <v>0</v>
      </c>
    </row>
    <row r="97" spans="1:16" ht="12.95">
      <c r="A97" s="134" t="s">
        <v>361</v>
      </c>
      <c r="B97" s="190" t="s">
        <v>454</v>
      </c>
      <c r="C97" s="2384">
        <v>0</v>
      </c>
      <c r="D97" s="2401">
        <v>0</v>
      </c>
      <c r="E97" s="2420">
        <v>0</v>
      </c>
      <c r="F97" s="1057">
        <v>0</v>
      </c>
      <c r="G97" s="2384">
        <v>0</v>
      </c>
      <c r="H97" s="2401">
        <v>0</v>
      </c>
      <c r="I97" s="2401">
        <v>0</v>
      </c>
      <c r="J97" s="1057">
        <v>0</v>
      </c>
      <c r="K97" s="2404">
        <v>0</v>
      </c>
      <c r="L97" s="2401">
        <v>0</v>
      </c>
      <c r="M97" s="1057">
        <v>0</v>
      </c>
      <c r="N97" s="1087">
        <f t="shared" si="39"/>
        <v>0</v>
      </c>
      <c r="O97" s="1064">
        <v>0</v>
      </c>
      <c r="P97" s="1079">
        <f t="shared" si="40"/>
        <v>0</v>
      </c>
    </row>
    <row r="98" spans="1:16" ht="12.95">
      <c r="A98" s="134" t="s">
        <v>363</v>
      </c>
      <c r="B98" s="190" t="s">
        <v>364</v>
      </c>
      <c r="C98" s="2384">
        <v>0</v>
      </c>
      <c r="D98" s="2401">
        <v>0</v>
      </c>
      <c r="E98" s="2420">
        <v>0</v>
      </c>
      <c r="F98" s="1057">
        <v>0</v>
      </c>
      <c r="G98" s="2384">
        <v>0</v>
      </c>
      <c r="H98" s="2401">
        <v>0</v>
      </c>
      <c r="I98" s="2401">
        <v>0</v>
      </c>
      <c r="J98" s="1057">
        <v>0</v>
      </c>
      <c r="K98" s="2404">
        <v>0</v>
      </c>
      <c r="L98" s="2401">
        <v>0</v>
      </c>
      <c r="M98" s="1057">
        <v>0</v>
      </c>
      <c r="N98" s="1087">
        <f t="shared" si="39"/>
        <v>0</v>
      </c>
      <c r="O98" s="1064">
        <v>0</v>
      </c>
      <c r="P98" s="1079">
        <f t="shared" si="40"/>
        <v>0</v>
      </c>
    </row>
    <row r="99" spans="1:16" ht="12.95">
      <c r="A99" s="134" t="s">
        <v>365</v>
      </c>
      <c r="B99" s="190" t="s">
        <v>366</v>
      </c>
      <c r="C99" s="2384">
        <v>0</v>
      </c>
      <c r="D99" s="2401">
        <v>0</v>
      </c>
      <c r="E99" s="2420">
        <v>0</v>
      </c>
      <c r="F99" s="1057">
        <v>0</v>
      </c>
      <c r="G99" s="2384">
        <v>0</v>
      </c>
      <c r="H99" s="2401">
        <v>0</v>
      </c>
      <c r="I99" s="2401">
        <v>0</v>
      </c>
      <c r="J99" s="1057">
        <v>0</v>
      </c>
      <c r="K99" s="2404">
        <v>0</v>
      </c>
      <c r="L99" s="2401">
        <v>0</v>
      </c>
      <c r="M99" s="1057">
        <v>0</v>
      </c>
      <c r="N99" s="1087">
        <f t="shared" si="39"/>
        <v>0</v>
      </c>
      <c r="O99" s="1064">
        <v>0</v>
      </c>
      <c r="P99" s="1079">
        <f t="shared" si="40"/>
        <v>0</v>
      </c>
    </row>
    <row r="100" spans="1:16" ht="12.95">
      <c r="A100" s="134" t="s">
        <v>367</v>
      </c>
      <c r="B100" s="190" t="s">
        <v>368</v>
      </c>
      <c r="C100" s="2384">
        <v>0</v>
      </c>
      <c r="D100" s="2401">
        <v>0</v>
      </c>
      <c r="E100" s="2420">
        <v>0</v>
      </c>
      <c r="F100" s="1057">
        <v>0</v>
      </c>
      <c r="G100" s="2384">
        <v>0</v>
      </c>
      <c r="H100" s="2401">
        <v>0</v>
      </c>
      <c r="I100" s="2401">
        <v>0</v>
      </c>
      <c r="J100" s="1057">
        <v>0</v>
      </c>
      <c r="K100" s="2404">
        <v>0</v>
      </c>
      <c r="L100" s="2401">
        <v>0</v>
      </c>
      <c r="M100" s="1057">
        <v>0</v>
      </c>
      <c r="N100" s="1087">
        <f t="shared" si="39"/>
        <v>0</v>
      </c>
      <c r="O100" s="1064">
        <v>0</v>
      </c>
      <c r="P100" s="1079">
        <f t="shared" si="40"/>
        <v>0</v>
      </c>
    </row>
    <row r="101" spans="1:16" ht="12.95">
      <c r="A101" s="134" t="s">
        <v>369</v>
      </c>
      <c r="B101" s="190" t="s">
        <v>370</v>
      </c>
      <c r="C101" s="2384">
        <v>0</v>
      </c>
      <c r="D101" s="2401">
        <v>0</v>
      </c>
      <c r="E101" s="2420">
        <v>0</v>
      </c>
      <c r="F101" s="1057">
        <v>0</v>
      </c>
      <c r="G101" s="2384">
        <v>0</v>
      </c>
      <c r="H101" s="2401">
        <v>0</v>
      </c>
      <c r="I101" s="2401">
        <v>0</v>
      </c>
      <c r="J101" s="1057">
        <v>0</v>
      </c>
      <c r="K101" s="2404">
        <v>0</v>
      </c>
      <c r="L101" s="2401">
        <v>0</v>
      </c>
      <c r="M101" s="1057">
        <v>0</v>
      </c>
      <c r="N101" s="1087">
        <f t="shared" si="39"/>
        <v>0</v>
      </c>
      <c r="O101" s="1064">
        <v>0</v>
      </c>
      <c r="P101" s="1079">
        <f t="shared" si="40"/>
        <v>0</v>
      </c>
    </row>
    <row r="102" spans="1:16" ht="12.95">
      <c r="A102" s="134" t="s">
        <v>371</v>
      </c>
      <c r="B102" s="190" t="s">
        <v>372</v>
      </c>
      <c r="C102" s="2384">
        <v>0</v>
      </c>
      <c r="D102" s="2401">
        <v>0</v>
      </c>
      <c r="E102" s="2420">
        <v>0</v>
      </c>
      <c r="F102" s="1057">
        <v>0</v>
      </c>
      <c r="G102" s="2384">
        <v>0</v>
      </c>
      <c r="H102" s="2401">
        <v>0</v>
      </c>
      <c r="I102" s="2401">
        <v>0</v>
      </c>
      <c r="J102" s="1057">
        <v>0</v>
      </c>
      <c r="K102" s="2404">
        <v>0</v>
      </c>
      <c r="L102" s="2401">
        <v>0</v>
      </c>
      <c r="M102" s="1057">
        <v>0</v>
      </c>
      <c r="N102" s="1087">
        <f t="shared" si="39"/>
        <v>0</v>
      </c>
      <c r="O102" s="1064">
        <v>0</v>
      </c>
      <c r="P102" s="1079">
        <f t="shared" si="40"/>
        <v>0</v>
      </c>
    </row>
    <row r="103" spans="1:16" ht="12.95">
      <c r="A103" s="134" t="s">
        <v>373</v>
      </c>
      <c r="B103" s="190" t="s">
        <v>374</v>
      </c>
      <c r="C103" s="2384">
        <v>0</v>
      </c>
      <c r="D103" s="2401">
        <v>0</v>
      </c>
      <c r="E103" s="2420">
        <v>0</v>
      </c>
      <c r="F103" s="1057">
        <v>0</v>
      </c>
      <c r="G103" s="2384">
        <v>0</v>
      </c>
      <c r="H103" s="2401">
        <v>0</v>
      </c>
      <c r="I103" s="2401">
        <v>0</v>
      </c>
      <c r="J103" s="1057">
        <v>0</v>
      </c>
      <c r="K103" s="2404">
        <v>0</v>
      </c>
      <c r="L103" s="2401">
        <v>0</v>
      </c>
      <c r="M103" s="1057">
        <v>0</v>
      </c>
      <c r="N103" s="1087">
        <f t="shared" si="39"/>
        <v>0</v>
      </c>
      <c r="O103" s="1064">
        <v>0</v>
      </c>
      <c r="P103" s="1079">
        <f t="shared" si="40"/>
        <v>0</v>
      </c>
    </row>
    <row r="104" spans="1:16" ht="12.95">
      <c r="A104" s="134" t="s">
        <v>375</v>
      </c>
      <c r="B104" s="190" t="s">
        <v>376</v>
      </c>
      <c r="C104" s="2384">
        <v>0</v>
      </c>
      <c r="D104" s="2401">
        <v>0</v>
      </c>
      <c r="E104" s="2420">
        <v>0</v>
      </c>
      <c r="F104" s="1057">
        <v>0</v>
      </c>
      <c r="G104" s="2384">
        <v>0</v>
      </c>
      <c r="H104" s="2401">
        <v>0</v>
      </c>
      <c r="I104" s="2401">
        <v>0</v>
      </c>
      <c r="J104" s="1057">
        <v>0</v>
      </c>
      <c r="K104" s="2404">
        <v>0</v>
      </c>
      <c r="L104" s="2401">
        <v>0</v>
      </c>
      <c r="M104" s="1057">
        <v>0</v>
      </c>
      <c r="N104" s="1087">
        <f t="shared" si="39"/>
        <v>0</v>
      </c>
      <c r="O104" s="1064">
        <v>0</v>
      </c>
      <c r="P104" s="1079">
        <f t="shared" si="40"/>
        <v>0</v>
      </c>
    </row>
    <row r="105" spans="1:16" ht="13.5" thickBot="1">
      <c r="A105" s="134" t="s">
        <v>377</v>
      </c>
      <c r="B105" s="190" t="s">
        <v>455</v>
      </c>
      <c r="C105" s="2384">
        <v>0</v>
      </c>
      <c r="D105" s="2401">
        <v>0</v>
      </c>
      <c r="E105" s="2420">
        <v>0</v>
      </c>
      <c r="F105" s="1057">
        <v>0</v>
      </c>
      <c r="G105" s="2384">
        <v>0</v>
      </c>
      <c r="H105" s="2401">
        <v>0</v>
      </c>
      <c r="I105" s="2401">
        <v>0</v>
      </c>
      <c r="J105" s="1057">
        <v>0</v>
      </c>
      <c r="K105" s="2404">
        <v>0</v>
      </c>
      <c r="L105" s="2401">
        <v>0</v>
      </c>
      <c r="M105" s="1057">
        <v>0</v>
      </c>
      <c r="N105" s="1087">
        <f t="shared" si="39"/>
        <v>0</v>
      </c>
      <c r="O105" s="1064">
        <v>0</v>
      </c>
      <c r="P105" s="1079">
        <f t="shared" si="40"/>
        <v>0</v>
      </c>
    </row>
    <row r="106" spans="1:16" ht="13.5" thickBot="1">
      <c r="A106" s="353">
        <v>83999</v>
      </c>
      <c r="B106" s="345" t="s">
        <v>456</v>
      </c>
      <c r="C106" s="2385">
        <f>SUM(C86:C105)</f>
        <v>0</v>
      </c>
      <c r="D106" s="2402">
        <f t="shared" ref="D106:P106" si="41">SUM(D86:D105)</f>
        <v>0</v>
      </c>
      <c r="E106" s="2421">
        <f t="shared" si="41"/>
        <v>0</v>
      </c>
      <c r="F106" s="1097">
        <f t="shared" si="41"/>
        <v>0</v>
      </c>
      <c r="G106" s="2385">
        <f t="shared" si="41"/>
        <v>0</v>
      </c>
      <c r="H106" s="2402">
        <f t="shared" si="41"/>
        <v>0</v>
      </c>
      <c r="I106" s="2402">
        <f>SUM(I86:I105)</f>
        <v>0</v>
      </c>
      <c r="J106" s="1097">
        <f t="shared" si="41"/>
        <v>0</v>
      </c>
      <c r="K106" s="2402">
        <f t="shared" ref="K106" si="42">SUM(K86:K105)</f>
        <v>0</v>
      </c>
      <c r="L106" s="2402">
        <f t="shared" si="41"/>
        <v>0</v>
      </c>
      <c r="M106" s="1097">
        <f t="shared" si="41"/>
        <v>0</v>
      </c>
      <c r="N106" s="1088">
        <f t="shared" si="41"/>
        <v>0</v>
      </c>
      <c r="O106" s="1080">
        <f t="shared" si="41"/>
        <v>0</v>
      </c>
      <c r="P106" s="1080">
        <f t="shared" si="41"/>
        <v>0</v>
      </c>
    </row>
    <row r="107" spans="1:16" ht="12.95">
      <c r="A107" s="134" t="s">
        <v>457</v>
      </c>
      <c r="B107" s="190" t="s">
        <v>900</v>
      </c>
      <c r="C107" s="2384">
        <v>0</v>
      </c>
      <c r="D107" s="2401">
        <v>0</v>
      </c>
      <c r="E107" s="2420">
        <v>0</v>
      </c>
      <c r="F107" s="1057">
        <v>0</v>
      </c>
      <c r="G107" s="2384">
        <v>0</v>
      </c>
      <c r="H107" s="2401">
        <v>0</v>
      </c>
      <c r="I107" s="2401">
        <v>0</v>
      </c>
      <c r="J107" s="1057">
        <v>0</v>
      </c>
      <c r="K107" s="2404">
        <v>0</v>
      </c>
      <c r="L107" s="2401">
        <v>0</v>
      </c>
      <c r="M107" s="1057">
        <v>0</v>
      </c>
      <c r="N107" s="1087">
        <f>SUM(C107:M107)</f>
        <v>0</v>
      </c>
      <c r="O107" s="1058">
        <v>0</v>
      </c>
      <c r="P107" s="1079">
        <f>N107+O107</f>
        <v>0</v>
      </c>
    </row>
    <row r="108" spans="1:16" ht="13.5" thickBot="1">
      <c r="A108" s="134" t="s">
        <v>459</v>
      </c>
      <c r="B108" s="190" t="s">
        <v>901</v>
      </c>
      <c r="C108" s="2384">
        <v>0</v>
      </c>
      <c r="D108" s="2401">
        <v>0</v>
      </c>
      <c r="E108" s="2420">
        <v>0</v>
      </c>
      <c r="F108" s="1057">
        <v>0</v>
      </c>
      <c r="G108" s="2384">
        <v>0</v>
      </c>
      <c r="H108" s="2401">
        <v>0</v>
      </c>
      <c r="I108" s="2401">
        <v>0</v>
      </c>
      <c r="J108" s="1057">
        <v>0</v>
      </c>
      <c r="K108" s="2404">
        <v>0</v>
      </c>
      <c r="L108" s="2401">
        <v>0</v>
      </c>
      <c r="M108" s="1057">
        <v>0</v>
      </c>
      <c r="N108" s="1087">
        <f>SUM(C108:M108)</f>
        <v>0</v>
      </c>
      <c r="O108" s="1058">
        <v>0</v>
      </c>
      <c r="P108" s="1079">
        <f>N108+O108</f>
        <v>0</v>
      </c>
    </row>
    <row r="109" spans="1:16" ht="12.95">
      <c r="A109" s="1105">
        <v>84999</v>
      </c>
      <c r="B109" s="515" t="s">
        <v>902</v>
      </c>
      <c r="C109" s="2390">
        <f>SUM(C106:C108)</f>
        <v>0</v>
      </c>
      <c r="D109" s="2410">
        <f t="shared" ref="D109:P109" si="43">SUM(D106:D108)</f>
        <v>0</v>
      </c>
      <c r="E109" s="2428">
        <f t="shared" si="43"/>
        <v>0</v>
      </c>
      <c r="F109" s="1099">
        <f t="shared" si="43"/>
        <v>0</v>
      </c>
      <c r="G109" s="2390">
        <f t="shared" si="43"/>
        <v>0</v>
      </c>
      <c r="H109" s="2410">
        <f t="shared" si="43"/>
        <v>0</v>
      </c>
      <c r="I109" s="2410">
        <f>SUM(I106:I108)</f>
        <v>0</v>
      </c>
      <c r="J109" s="1099">
        <f t="shared" si="43"/>
        <v>0</v>
      </c>
      <c r="K109" s="2410">
        <f t="shared" ref="K109" si="44">SUM(K106:K108)</f>
        <v>0</v>
      </c>
      <c r="L109" s="2410">
        <f t="shared" si="43"/>
        <v>0</v>
      </c>
      <c r="M109" s="1099">
        <f t="shared" si="43"/>
        <v>0</v>
      </c>
      <c r="N109" s="1092">
        <f t="shared" si="43"/>
        <v>0</v>
      </c>
      <c r="O109" s="1084">
        <f t="shared" si="43"/>
        <v>0</v>
      </c>
      <c r="P109" s="1084">
        <f t="shared" si="43"/>
        <v>0</v>
      </c>
    </row>
    <row r="110" spans="1:16" ht="13.5" thickBot="1">
      <c r="A110" s="554">
        <v>86999</v>
      </c>
      <c r="B110" s="517" t="s">
        <v>903</v>
      </c>
      <c r="C110" s="2391">
        <f t="shared" ref="C110:P110" si="45">SUM(C83+C109)</f>
        <v>0</v>
      </c>
      <c r="D110" s="2411">
        <f t="shared" si="45"/>
        <v>0</v>
      </c>
      <c r="E110" s="2429">
        <f t="shared" si="45"/>
        <v>0</v>
      </c>
      <c r="F110" s="1101">
        <f t="shared" si="45"/>
        <v>0</v>
      </c>
      <c r="G110" s="2391">
        <f t="shared" si="45"/>
        <v>0</v>
      </c>
      <c r="H110" s="2411">
        <f t="shared" si="45"/>
        <v>0</v>
      </c>
      <c r="I110" s="2411">
        <f t="shared" si="45"/>
        <v>0</v>
      </c>
      <c r="J110" s="1101">
        <f t="shared" si="45"/>
        <v>0</v>
      </c>
      <c r="K110" s="2411">
        <f t="shared" ref="K110" si="46">SUM(K83+K109)</f>
        <v>0</v>
      </c>
      <c r="L110" s="2411">
        <f t="shared" si="45"/>
        <v>0</v>
      </c>
      <c r="M110" s="1101">
        <f t="shared" si="45"/>
        <v>0</v>
      </c>
      <c r="N110" s="1093">
        <f t="shared" si="45"/>
        <v>0</v>
      </c>
      <c r="O110" s="1085">
        <f t="shared" si="45"/>
        <v>0</v>
      </c>
      <c r="P110" s="1085">
        <f t="shared" si="45"/>
        <v>0</v>
      </c>
    </row>
    <row r="111" spans="1:16" ht="14.45">
      <c r="A111"/>
      <c r="B111"/>
      <c r="C111" s="1961"/>
      <c r="D111" s="2412"/>
      <c r="E111" s="2430"/>
      <c r="F111" s="6"/>
      <c r="G111" s="1961"/>
      <c r="H111" s="2412"/>
      <c r="I111" s="2412"/>
      <c r="J111" s="5"/>
      <c r="K111" s="1961"/>
      <c r="L111" s="2412"/>
      <c r="M111" s="6"/>
      <c r="N111" s="622"/>
      <c r="O111" s="622"/>
      <c r="P111" s="622"/>
    </row>
    <row r="112" spans="1:16" ht="12.95">
      <c r="A112" s="834">
        <v>87999</v>
      </c>
      <c r="B112" s="835" t="s">
        <v>854</v>
      </c>
      <c r="C112" s="2394">
        <f t="shared" ref="C112:P112" si="47">SUM(C9:C11,C13)-C110</f>
        <v>0</v>
      </c>
      <c r="D112" s="2413">
        <f t="shared" si="47"/>
        <v>0</v>
      </c>
      <c r="E112" s="2431">
        <f t="shared" si="47"/>
        <v>0</v>
      </c>
      <c r="F112" s="1108">
        <f t="shared" si="47"/>
        <v>0</v>
      </c>
      <c r="G112" s="2394">
        <f t="shared" si="47"/>
        <v>0</v>
      </c>
      <c r="H112" s="2413">
        <f t="shared" si="47"/>
        <v>0</v>
      </c>
      <c r="I112" s="2438">
        <f t="shared" si="47"/>
        <v>0</v>
      </c>
      <c r="J112" s="1107">
        <f t="shared" si="47"/>
        <v>0</v>
      </c>
      <c r="K112" s="2394">
        <f t="shared" si="47"/>
        <v>0</v>
      </c>
      <c r="L112" s="2413">
        <f t="shared" si="47"/>
        <v>0</v>
      </c>
      <c r="M112" s="1108">
        <f t="shared" si="47"/>
        <v>0</v>
      </c>
      <c r="N112" s="1111">
        <f t="shared" si="47"/>
        <v>0</v>
      </c>
      <c r="O112" s="1110">
        <f t="shared" si="47"/>
        <v>0</v>
      </c>
      <c r="P112" s="1111">
        <f t="shared" si="47"/>
        <v>0</v>
      </c>
    </row>
    <row r="113" spans="1:16" ht="12.95">
      <c r="A113" s="134" t="s">
        <v>382</v>
      </c>
      <c r="B113" s="1" t="s">
        <v>383</v>
      </c>
      <c r="C113" s="2386">
        <f t="shared" ref="C113:M113" si="48">C12</f>
        <v>0</v>
      </c>
      <c r="D113" s="2403">
        <f t="shared" si="48"/>
        <v>0</v>
      </c>
      <c r="E113" s="2422">
        <f t="shared" si="48"/>
        <v>0</v>
      </c>
      <c r="F113" s="1061">
        <f t="shared" si="48"/>
        <v>0</v>
      </c>
      <c r="G113" s="2386">
        <f t="shared" si="48"/>
        <v>0</v>
      </c>
      <c r="H113" s="2403">
        <f t="shared" si="48"/>
        <v>0</v>
      </c>
      <c r="I113" s="2403">
        <f t="shared" si="48"/>
        <v>0</v>
      </c>
      <c r="J113" s="1060">
        <f t="shared" si="48"/>
        <v>0</v>
      </c>
      <c r="K113" s="2386">
        <f t="shared" ref="K113" si="49">K12</f>
        <v>0</v>
      </c>
      <c r="L113" s="2403">
        <f t="shared" si="48"/>
        <v>0</v>
      </c>
      <c r="M113" s="1061">
        <f t="shared" si="48"/>
        <v>0</v>
      </c>
      <c r="N113" s="1079">
        <f>SUM(C113:M113)</f>
        <v>0</v>
      </c>
      <c r="O113" s="1062">
        <f>O12</f>
        <v>0</v>
      </c>
      <c r="P113" s="1079">
        <f>N113+O113</f>
        <v>0</v>
      </c>
    </row>
    <row r="114" spans="1:16" ht="12.95">
      <c r="A114" s="134" t="s">
        <v>384</v>
      </c>
      <c r="B114" s="1" t="s">
        <v>385</v>
      </c>
      <c r="C114" s="2388">
        <v>0</v>
      </c>
      <c r="D114" s="2406">
        <v>0</v>
      </c>
      <c r="E114" s="2424">
        <v>0</v>
      </c>
      <c r="F114" s="1072">
        <v>0</v>
      </c>
      <c r="G114" s="2388">
        <v>0</v>
      </c>
      <c r="H114" s="2406">
        <v>0</v>
      </c>
      <c r="I114" s="2406">
        <v>0</v>
      </c>
      <c r="J114" s="1071">
        <v>0</v>
      </c>
      <c r="K114" s="2437">
        <v>0</v>
      </c>
      <c r="L114" s="2406">
        <v>0</v>
      </c>
      <c r="M114" s="1072">
        <v>0</v>
      </c>
      <c r="N114" s="1079">
        <f>SUM(C114:M114)</f>
        <v>0</v>
      </c>
      <c r="O114" s="1064">
        <v>0</v>
      </c>
      <c r="P114" s="1079">
        <f>N114+O114</f>
        <v>0</v>
      </c>
    </row>
    <row r="115" spans="1:16" ht="15.6" customHeight="1">
      <c r="A115" s="1113">
        <v>88999</v>
      </c>
      <c r="B115" s="1117" t="s">
        <v>855</v>
      </c>
      <c r="C115" s="2394">
        <f>SUM(C113:C114)</f>
        <v>0</v>
      </c>
      <c r="D115" s="2413">
        <f t="shared" ref="D115:O115" si="50">SUM(D113:D114)</f>
        <v>0</v>
      </c>
      <c r="E115" s="2432">
        <f t="shared" si="50"/>
        <v>0</v>
      </c>
      <c r="F115" s="1108">
        <f t="shared" si="50"/>
        <v>0</v>
      </c>
      <c r="G115" s="2394">
        <f t="shared" si="50"/>
        <v>0</v>
      </c>
      <c r="H115" s="2413">
        <f t="shared" si="50"/>
        <v>0</v>
      </c>
      <c r="I115" s="2413">
        <f t="shared" si="50"/>
        <v>0</v>
      </c>
      <c r="J115" s="1107">
        <f t="shared" si="50"/>
        <v>0</v>
      </c>
      <c r="K115" s="2394">
        <f t="shared" ref="K115" si="51">SUM(K113:K114)</f>
        <v>0</v>
      </c>
      <c r="L115" s="2413">
        <f t="shared" si="50"/>
        <v>0</v>
      </c>
      <c r="M115" s="1108">
        <f t="shared" si="50"/>
        <v>0</v>
      </c>
      <c r="N115" s="1112">
        <f>SUM(C115:M115)</f>
        <v>0</v>
      </c>
      <c r="O115" s="1110">
        <f t="shared" si="50"/>
        <v>0</v>
      </c>
      <c r="P115" s="1112">
        <f>N115+O115</f>
        <v>0</v>
      </c>
    </row>
    <row r="116" spans="1:16" ht="12.95">
      <c r="A116" s="834">
        <v>89999</v>
      </c>
      <c r="B116" s="835" t="s">
        <v>856</v>
      </c>
      <c r="C116" s="2394">
        <f t="shared" ref="C116:P116" si="52">C112+C115</f>
        <v>0</v>
      </c>
      <c r="D116" s="2413">
        <f t="shared" si="52"/>
        <v>0</v>
      </c>
      <c r="E116" s="2432">
        <f t="shared" si="52"/>
        <v>0</v>
      </c>
      <c r="F116" s="1108">
        <f t="shared" si="52"/>
        <v>0</v>
      </c>
      <c r="G116" s="2394">
        <f t="shared" si="52"/>
        <v>0</v>
      </c>
      <c r="H116" s="2413">
        <f t="shared" si="52"/>
        <v>0</v>
      </c>
      <c r="I116" s="2413">
        <f t="shared" si="52"/>
        <v>0</v>
      </c>
      <c r="J116" s="1107">
        <f t="shared" si="52"/>
        <v>0</v>
      </c>
      <c r="K116" s="2394">
        <f t="shared" ref="K116" si="53">K112+K115</f>
        <v>0</v>
      </c>
      <c r="L116" s="2413">
        <f t="shared" si="52"/>
        <v>0</v>
      </c>
      <c r="M116" s="1108">
        <f t="shared" si="52"/>
        <v>0</v>
      </c>
      <c r="N116" s="1111">
        <f t="shared" si="52"/>
        <v>0</v>
      </c>
      <c r="O116" s="1110">
        <f t="shared" si="52"/>
        <v>0</v>
      </c>
      <c r="P116" s="1111">
        <f t="shared" si="52"/>
        <v>0</v>
      </c>
    </row>
    <row r="117" spans="1:16" ht="12.95">
      <c r="A117" s="134"/>
      <c r="B117" s="37"/>
      <c r="C117" s="2386"/>
      <c r="D117" s="2403"/>
      <c r="E117" s="2422"/>
      <c r="F117" s="1061"/>
      <c r="G117" s="2386"/>
      <c r="H117" s="2403"/>
      <c r="I117" s="2403"/>
      <c r="J117" s="1060"/>
      <c r="K117" s="2386"/>
      <c r="L117" s="2403"/>
      <c r="M117" s="1061"/>
      <c r="N117" s="1081"/>
      <c r="O117" s="1062"/>
      <c r="P117" s="1081"/>
    </row>
    <row r="118" spans="1:16" ht="12.95">
      <c r="A118" s="134" t="s">
        <v>388</v>
      </c>
      <c r="B118" s="32" t="s">
        <v>462</v>
      </c>
      <c r="C118" s="2388">
        <v>0</v>
      </c>
      <c r="D118" s="2406">
        <v>0</v>
      </c>
      <c r="E118" s="2424">
        <v>0</v>
      </c>
      <c r="F118" s="1072">
        <v>0</v>
      </c>
      <c r="G118" s="2388">
        <v>0</v>
      </c>
      <c r="H118" s="2406">
        <v>0</v>
      </c>
      <c r="I118" s="2406">
        <v>0</v>
      </c>
      <c r="J118" s="1071">
        <v>0</v>
      </c>
      <c r="K118" s="2437">
        <v>0</v>
      </c>
      <c r="L118" s="2406">
        <v>0</v>
      </c>
      <c r="M118" s="1072">
        <v>0</v>
      </c>
      <c r="N118" s="1079">
        <f>SUM(C118:M118)</f>
        <v>0</v>
      </c>
      <c r="O118" s="1064">
        <v>0</v>
      </c>
      <c r="P118" s="1079">
        <f>N118+O118</f>
        <v>0</v>
      </c>
    </row>
    <row r="119" spans="1:16" ht="12.95">
      <c r="A119" s="134" t="s">
        <v>390</v>
      </c>
      <c r="B119" s="32" t="s">
        <v>463</v>
      </c>
      <c r="C119" s="2386">
        <v>0</v>
      </c>
      <c r="D119" s="2403">
        <v>0</v>
      </c>
      <c r="E119" s="2422">
        <v>0</v>
      </c>
      <c r="F119" s="1061">
        <v>0</v>
      </c>
      <c r="G119" s="2386">
        <v>0</v>
      </c>
      <c r="H119" s="2403">
        <v>0</v>
      </c>
      <c r="I119" s="2403">
        <v>0</v>
      </c>
      <c r="J119" s="1060">
        <v>0</v>
      </c>
      <c r="K119" s="2386">
        <v>0</v>
      </c>
      <c r="L119" s="2403">
        <v>0</v>
      </c>
      <c r="M119" s="1061">
        <v>0</v>
      </c>
      <c r="N119" s="1079">
        <f>SUM(C119:M119)</f>
        <v>0</v>
      </c>
      <c r="O119" s="1064">
        <v>0</v>
      </c>
      <c r="P119" s="1079">
        <f>N119+O119</f>
        <v>0</v>
      </c>
    </row>
    <row r="120" spans="1:16" ht="13.5" thickBot="1">
      <c r="A120" s="134"/>
      <c r="B120" s="32"/>
      <c r="C120" s="2395"/>
      <c r="D120" s="2414"/>
      <c r="E120" s="2433"/>
      <c r="F120" s="1119"/>
      <c r="G120" s="2395"/>
      <c r="H120" s="2414"/>
      <c r="I120" s="2414"/>
      <c r="J120" s="1118"/>
      <c r="K120" s="2395"/>
      <c r="L120" s="2414"/>
      <c r="M120" s="1119"/>
      <c r="N120" s="1120"/>
      <c r="O120" s="1121"/>
      <c r="P120" s="1120"/>
    </row>
    <row r="121" spans="1:16" ht="13.5" thickBot="1">
      <c r="A121" s="353">
        <v>99999</v>
      </c>
      <c r="B121" s="345" t="s">
        <v>904</v>
      </c>
      <c r="C121" s="2385">
        <f>C116-C118-C119</f>
        <v>0</v>
      </c>
      <c r="D121" s="2402">
        <f t="shared" ref="D121:P121" si="54">D116-D118-D119</f>
        <v>0</v>
      </c>
      <c r="E121" s="2421">
        <f t="shared" si="54"/>
        <v>0</v>
      </c>
      <c r="F121" s="1097">
        <f t="shared" si="54"/>
        <v>0</v>
      </c>
      <c r="G121" s="2385">
        <f t="shared" si="54"/>
        <v>0</v>
      </c>
      <c r="H121" s="2402">
        <f t="shared" si="54"/>
        <v>0</v>
      </c>
      <c r="I121" s="2402">
        <f t="shared" si="54"/>
        <v>0</v>
      </c>
      <c r="J121" s="1097">
        <f t="shared" si="54"/>
        <v>0</v>
      </c>
      <c r="K121" s="2402">
        <f t="shared" ref="K121" si="55">K116-K118-K119</f>
        <v>0</v>
      </c>
      <c r="L121" s="2402">
        <f t="shared" si="54"/>
        <v>0</v>
      </c>
      <c r="M121" s="1097">
        <f t="shared" si="54"/>
        <v>0</v>
      </c>
      <c r="N121" s="1088">
        <f t="shared" si="54"/>
        <v>0</v>
      </c>
      <c r="O121" s="1080">
        <f t="shared" si="54"/>
        <v>0</v>
      </c>
      <c r="P121" s="1080">
        <f t="shared" si="54"/>
        <v>0</v>
      </c>
    </row>
    <row r="122" spans="1:16" ht="12.95">
      <c r="A122" s="343"/>
      <c r="B122" s="190"/>
      <c r="C122" s="2386"/>
      <c r="D122" s="2403"/>
      <c r="E122" s="2422"/>
      <c r="F122" s="1061"/>
      <c r="G122" s="2386"/>
      <c r="H122" s="2403"/>
      <c r="I122" s="2403"/>
      <c r="J122" s="1061"/>
      <c r="K122" s="2439"/>
      <c r="L122" s="2441"/>
      <c r="M122" s="1660"/>
      <c r="N122" s="1089"/>
      <c r="O122" s="1062"/>
      <c r="P122" s="1081"/>
    </row>
    <row r="123" spans="1:16" ht="12.95">
      <c r="A123" s="328" t="s">
        <v>393</v>
      </c>
      <c r="B123" s="236" t="s">
        <v>394</v>
      </c>
      <c r="C123" s="1697"/>
      <c r="D123" s="1703"/>
      <c r="E123" s="2434"/>
      <c r="F123" s="995"/>
      <c r="G123" s="1697"/>
      <c r="H123" s="1703"/>
      <c r="I123" s="1703"/>
      <c r="J123" s="995"/>
      <c r="K123" s="1697"/>
      <c r="L123" s="1703"/>
      <c r="M123" s="995"/>
      <c r="N123" s="1094"/>
      <c r="O123" s="1064">
        <v>0</v>
      </c>
      <c r="P123" s="962">
        <f>N123+O123</f>
        <v>0</v>
      </c>
    </row>
    <row r="124" spans="1:16" ht="12.95">
      <c r="A124" s="328" t="s">
        <v>395</v>
      </c>
      <c r="B124" s="236" t="s">
        <v>396</v>
      </c>
      <c r="C124" s="2396"/>
      <c r="D124" s="2415"/>
      <c r="E124" s="2435"/>
      <c r="F124" s="1024"/>
      <c r="G124" s="2396"/>
      <c r="H124" s="2415"/>
      <c r="I124" s="2415"/>
      <c r="J124" s="1024"/>
      <c r="K124" s="2396"/>
      <c r="L124" s="2415"/>
      <c r="M124" s="1024"/>
      <c r="N124" s="1094"/>
      <c r="O124" s="1064">
        <v>0</v>
      </c>
      <c r="P124" s="962">
        <f t="shared" ref="P124:P126" si="56">N124+O124</f>
        <v>0</v>
      </c>
    </row>
    <row r="125" spans="1:16" ht="12.95">
      <c r="A125" s="328" t="s">
        <v>397</v>
      </c>
      <c r="B125" s="236" t="s">
        <v>398</v>
      </c>
      <c r="C125" s="2396"/>
      <c r="D125" s="2415"/>
      <c r="E125" s="2435"/>
      <c r="F125" s="1024"/>
      <c r="G125" s="2396"/>
      <c r="H125" s="2415"/>
      <c r="I125" s="2415"/>
      <c r="J125" s="1024"/>
      <c r="K125" s="2396"/>
      <c r="L125" s="2415"/>
      <c r="M125" s="1024"/>
      <c r="N125" s="1094"/>
      <c r="O125" s="1064">
        <v>0</v>
      </c>
      <c r="P125" s="962">
        <f t="shared" si="56"/>
        <v>0</v>
      </c>
    </row>
    <row r="126" spans="1:16" ht="12.95">
      <c r="A126" s="328" t="s">
        <v>399</v>
      </c>
      <c r="B126" s="143" t="s">
        <v>400</v>
      </c>
      <c r="C126" s="2396"/>
      <c r="D126" s="2415"/>
      <c r="E126" s="2435"/>
      <c r="F126" s="1024"/>
      <c r="G126" s="2396"/>
      <c r="H126" s="2415"/>
      <c r="I126" s="2415"/>
      <c r="J126" s="1024"/>
      <c r="K126" s="2396"/>
      <c r="L126" s="2415"/>
      <c r="M126" s="1024"/>
      <c r="N126" s="1094"/>
      <c r="O126" s="1064">
        <v>0</v>
      </c>
      <c r="P126" s="962">
        <f t="shared" si="56"/>
        <v>0</v>
      </c>
    </row>
    <row r="127" spans="1:16" ht="13.5" thickBot="1">
      <c r="A127" s="343"/>
      <c r="B127" s="143"/>
      <c r="C127" s="2397"/>
      <c r="D127" s="2416"/>
      <c r="E127" s="2436"/>
      <c r="F127" s="1021"/>
      <c r="G127" s="2397"/>
      <c r="H127" s="2416"/>
      <c r="I127" s="2416"/>
      <c r="J127" s="1021"/>
      <c r="K127" s="2440"/>
      <c r="L127" s="2442"/>
      <c r="M127" s="1661"/>
      <c r="N127" s="1095"/>
      <c r="O127" s="990"/>
      <c r="P127" s="962"/>
    </row>
    <row r="128" spans="1:16" ht="13.5" thickBot="1">
      <c r="A128" s="353">
        <v>999999</v>
      </c>
      <c r="B128" s="345" t="s">
        <v>905</v>
      </c>
      <c r="C128" s="2385"/>
      <c r="D128" s="2402"/>
      <c r="E128" s="2421"/>
      <c r="F128" s="1097"/>
      <c r="G128" s="2385"/>
      <c r="H128" s="2402"/>
      <c r="I128" s="2402"/>
      <c r="J128" s="1097"/>
      <c r="K128" s="2402"/>
      <c r="L128" s="2402"/>
      <c r="M128" s="1097"/>
      <c r="N128" s="1088"/>
      <c r="O128" s="1080">
        <f>O121-O123-O124-O125-O126</f>
        <v>0</v>
      </c>
      <c r="P128" s="1080">
        <f>P121-P123-P124-P125-P126</f>
        <v>0</v>
      </c>
    </row>
    <row r="129" spans="1:16" ht="12.95">
      <c r="A129" s="2445" t="s">
        <v>906</v>
      </c>
      <c r="B129" s="27"/>
      <c r="C129" s="27"/>
      <c r="D129" s="27"/>
      <c r="E129" s="27"/>
      <c r="F129" s="27"/>
      <c r="G129" s="27"/>
      <c r="H129" s="27"/>
      <c r="I129" s="27"/>
      <c r="J129" s="27"/>
      <c r="K129" s="27"/>
      <c r="L129" s="27"/>
      <c r="M129" s="27"/>
      <c r="N129" s="27"/>
      <c r="O129" s="27"/>
      <c r="P129" s="27"/>
    </row>
    <row r="130" spans="1:16" s="158" customFormat="1" ht="12.95">
      <c r="A130" s="27"/>
      <c r="B130" s="27"/>
      <c r="C130" s="27"/>
      <c r="D130" s="27"/>
      <c r="E130" s="27"/>
      <c r="F130" s="27"/>
      <c r="G130" s="27"/>
      <c r="H130" s="27"/>
      <c r="I130" s="27"/>
      <c r="J130" s="27"/>
      <c r="K130" s="27"/>
      <c r="L130" s="27"/>
      <c r="M130" s="27"/>
      <c r="N130" s="27"/>
      <c r="O130" s="27"/>
      <c r="P130" s="15"/>
    </row>
    <row r="131" spans="1:16" s="158" customFormat="1" ht="12.95">
      <c r="A131" s="27"/>
      <c r="B131" s="27"/>
      <c r="C131" s="27"/>
      <c r="D131" s="27"/>
      <c r="E131" s="27"/>
      <c r="F131" s="27"/>
      <c r="G131" s="27"/>
      <c r="H131" s="27"/>
      <c r="I131" s="27"/>
      <c r="J131" s="27"/>
      <c r="K131" s="27"/>
      <c r="L131" s="27"/>
      <c r="M131" s="27"/>
      <c r="N131" s="27"/>
      <c r="O131" s="27"/>
      <c r="P131" s="15"/>
    </row>
    <row r="132" spans="1:16" s="158" customFormat="1" ht="12.95">
      <c r="A132" s="27"/>
      <c r="B132" s="27"/>
      <c r="C132" s="27"/>
      <c r="D132" s="27"/>
      <c r="E132" s="27"/>
      <c r="F132" s="27"/>
      <c r="G132" s="27"/>
      <c r="H132" s="27"/>
      <c r="I132" s="27"/>
      <c r="J132" s="27"/>
      <c r="K132" s="27"/>
      <c r="L132" s="27"/>
      <c r="M132" s="27"/>
      <c r="N132" s="27"/>
      <c r="O132" s="27"/>
      <c r="P132" s="15"/>
    </row>
    <row r="133" spans="1:16" s="158" customFormat="1" ht="12.95">
      <c r="A133" s="27"/>
      <c r="B133" s="27"/>
      <c r="C133" s="27"/>
      <c r="D133" s="27"/>
      <c r="E133" s="27"/>
      <c r="F133" s="27"/>
      <c r="G133" s="27"/>
      <c r="H133" s="27"/>
      <c r="I133" s="27"/>
      <c r="J133" s="27"/>
      <c r="K133" s="27"/>
      <c r="L133" s="27"/>
      <c r="M133" s="27"/>
      <c r="N133" s="27"/>
      <c r="O133" s="27"/>
      <c r="P133" s="15"/>
    </row>
    <row r="134" spans="1:16" s="158" customFormat="1" ht="12.95">
      <c r="A134" s="27"/>
      <c r="B134" s="27"/>
      <c r="C134" s="27"/>
      <c r="D134" s="27"/>
      <c r="E134" s="27"/>
      <c r="F134" s="27"/>
      <c r="G134" s="27"/>
      <c r="H134" s="27"/>
      <c r="I134" s="27"/>
      <c r="J134" s="27"/>
      <c r="K134" s="27"/>
      <c r="L134" s="27"/>
      <c r="M134" s="27"/>
      <c r="N134" s="27"/>
      <c r="O134" s="27"/>
      <c r="P134" s="15"/>
    </row>
    <row r="135" spans="1:16" s="158" customFormat="1" ht="12.95">
      <c r="A135" s="27"/>
      <c r="B135" s="27"/>
      <c r="C135" s="27"/>
      <c r="D135" s="27"/>
      <c r="E135" s="27"/>
      <c r="F135" s="27"/>
      <c r="G135" s="27"/>
      <c r="H135" s="27"/>
      <c r="I135" s="27"/>
      <c r="J135" s="27"/>
      <c r="K135" s="27"/>
      <c r="L135" s="27"/>
      <c r="M135" s="27"/>
      <c r="N135" s="27"/>
      <c r="O135" s="27"/>
      <c r="P135" s="15"/>
    </row>
    <row r="136" spans="1:16" s="158" customFormat="1" ht="12.95">
      <c r="A136" s="27"/>
      <c r="B136" s="27"/>
      <c r="C136" s="27"/>
      <c r="D136" s="27"/>
      <c r="E136" s="27"/>
      <c r="F136" s="27"/>
      <c r="G136" s="27"/>
      <c r="H136" s="27"/>
      <c r="I136" s="27"/>
      <c r="J136" s="27"/>
      <c r="K136" s="27"/>
      <c r="L136" s="27"/>
      <c r="M136" s="27"/>
      <c r="N136" s="27"/>
      <c r="O136" s="27"/>
      <c r="P136" s="15"/>
    </row>
    <row r="137" spans="1:16" s="158" customFormat="1"/>
    <row r="138" spans="1:16" s="158" customFormat="1"/>
    <row r="139" spans="1:16" s="158" customFormat="1"/>
    <row r="140" spans="1:16" s="158" customFormat="1"/>
    <row r="141" spans="1:16" s="158" customFormat="1"/>
    <row r="142" spans="1:16" s="158" customFormat="1"/>
    <row r="143" spans="1:16" s="158" customFormat="1"/>
    <row r="144" spans="1:16"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sheetData>
  <sheetProtection algorithmName="SHA-512" hashValue="XTmBVxG/U+0g8YsFmcZ6hVe0LoZIt6OebRNNc5zN4cU1GUoegIZwDM9JdbXK72QUWOBqcwYoi86Sxl27KNHm3w==" saltValue="PF7gZOr6Bt3nObebxvc+kg==" spinCount="100000" sheet="1" objects="1" scenarios="1"/>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8055-35C0-494C-B431-63B43782903F}">
  <dimension ref="A1:P76"/>
  <sheetViews>
    <sheetView showGridLines="0" workbookViewId="0">
      <selection activeCell="F20" sqref="F20"/>
    </sheetView>
  </sheetViews>
  <sheetFormatPr defaultRowHeight="14.45"/>
  <cols>
    <col min="1" max="1" width="16.7109375" customWidth="1"/>
    <col min="2" max="2" width="47.42578125" customWidth="1"/>
    <col min="3" max="16" width="20.5703125" customWidth="1"/>
  </cols>
  <sheetData>
    <row r="1" spans="1:16" ht="15" thickBot="1">
      <c r="A1" s="676" t="s">
        <v>1391</v>
      </c>
      <c r="B1" s="762"/>
      <c r="C1" s="763"/>
      <c r="D1" s="761"/>
    </row>
    <row r="2" spans="1:16">
      <c r="A2" s="627" t="s">
        <v>36</v>
      </c>
      <c r="B2" s="241" t="str">
        <f>'FS-Balance Sheet C-1'!B4</f>
        <v>Arizona Complete Health</v>
      </c>
    </row>
    <row r="3" spans="1:16" ht="15.6">
      <c r="A3" s="552" t="s">
        <v>659</v>
      </c>
      <c r="B3" s="644">
        <f>'Instructions &amp; Audit Report B'!C20</f>
        <v>45565</v>
      </c>
      <c r="C3" s="8"/>
    </row>
    <row r="4" spans="1:16" ht="15.6">
      <c r="A4" s="671"/>
      <c r="B4" s="672"/>
      <c r="C4" s="8"/>
    </row>
    <row r="5" spans="1:16" ht="15" thickBot="1"/>
    <row r="6" spans="1:16" s="2451" customFormat="1" ht="26.45" thickBot="1">
      <c r="A6" s="2446"/>
      <c r="B6" s="2446"/>
      <c r="C6" s="734" t="str">
        <f>'FS-NTXIX Income Statement C-2'!C4</f>
        <v>NTXIX/XXI Crisis</v>
      </c>
      <c r="D6" s="2447" t="str">
        <f>'FS-NTXIX Income Statement C-2'!D4</f>
        <v>NTXIX/XXI
SMI Services</v>
      </c>
      <c r="E6" s="2447" t="str">
        <f>'FS-NTXIX Income Statement C-2'!E4</f>
        <v>NTXIX/XXI
Other</v>
      </c>
      <c r="F6" s="2447" t="str">
        <f>'FS-NTXIX Income Statement C-2'!F4</f>
        <v>Housing Trust Fund</v>
      </c>
      <c r="G6" s="2447" t="str">
        <f>'FS-NTXIX Income Statement C-2'!G4</f>
        <v>MHBG SED</v>
      </c>
      <c r="H6" s="2447" t="str">
        <f>'FS-NTXIX Income Statement C-2'!H4</f>
        <v>MHBG SMI</v>
      </c>
      <c r="I6" s="2447" t="str">
        <f>'FS-NTXIX Income Statement C-2'!I4</f>
        <v>MHBG FEP/EMSI</v>
      </c>
      <c r="J6" s="2447" t="str">
        <f>'FS-NTXIX Income Statement C-2'!J4</f>
        <v>SUPTRS</v>
      </c>
      <c r="K6" s="2447" t="str">
        <f>'FS-NTXIX Income Statement C-2'!K4</f>
        <v>Other Federal</v>
      </c>
      <c r="L6" s="2447" t="str">
        <f>'FS-NTXIX Income Statement C-2'!L4</f>
        <v>County</v>
      </c>
      <c r="M6" s="2448" t="str">
        <f>'FS-NTXIX Income Statement C-2'!M4</f>
        <v>PASRR</v>
      </c>
      <c r="N6" s="2449" t="str">
        <f>'FS-NTXIX Income Statement C-2'!N4</f>
        <v>Total NTXIX/XXI</v>
      </c>
      <c r="O6" s="723" t="str">
        <f>'FS-NTXIX Income Statement C-2'!O4</f>
        <v>Mgmt &amp; Gen</v>
      </c>
      <c r="P6" s="2450" t="str">
        <f>'FS-NTXIX Income Statement C-2'!P4</f>
        <v>Grand Total</v>
      </c>
    </row>
    <row r="7" spans="1:16" ht="29.1" customHeight="1">
      <c r="A7" s="1673"/>
      <c r="B7" s="1674" t="s">
        <v>908</v>
      </c>
      <c r="C7" s="2452"/>
      <c r="D7" s="2453"/>
      <c r="E7" s="2453"/>
      <c r="F7" s="2453"/>
      <c r="G7" s="2453"/>
      <c r="H7" s="2453"/>
      <c r="I7" s="2453"/>
      <c r="J7" s="2453"/>
      <c r="K7" s="2453"/>
      <c r="L7" s="2453"/>
      <c r="M7" s="1013"/>
      <c r="N7" s="1681"/>
      <c r="O7" s="979"/>
      <c r="P7" s="1683"/>
    </row>
    <row r="8" spans="1:16">
      <c r="A8" s="457"/>
      <c r="B8" s="1664"/>
      <c r="C8" s="2452"/>
      <c r="D8" s="2453"/>
      <c r="E8" s="2453"/>
      <c r="F8" s="2453"/>
      <c r="G8" s="2453"/>
      <c r="H8" s="2453"/>
      <c r="I8" s="2453"/>
      <c r="J8" s="2453"/>
      <c r="K8" s="2453"/>
      <c r="L8" s="2453"/>
      <c r="M8" s="1013"/>
      <c r="N8" s="1681"/>
      <c r="O8" s="979"/>
      <c r="P8" s="1561"/>
    </row>
    <row r="9" spans="1:16">
      <c r="A9" s="457"/>
      <c r="B9" s="1667"/>
      <c r="C9" s="2396"/>
      <c r="D9" s="2415"/>
      <c r="E9" s="2415"/>
      <c r="F9" s="2415"/>
      <c r="G9" s="2415"/>
      <c r="H9" s="2415"/>
      <c r="I9" s="2415"/>
      <c r="J9" s="2415"/>
      <c r="K9" s="2415"/>
      <c r="L9" s="2415"/>
      <c r="M9" s="1024"/>
      <c r="N9" s="1681">
        <f>SUM(C9:M9)</f>
        <v>0</v>
      </c>
      <c r="O9" s="2455"/>
      <c r="P9" s="1561">
        <f>N9+O9</f>
        <v>0</v>
      </c>
    </row>
    <row r="10" spans="1:16">
      <c r="A10" s="457"/>
      <c r="B10" s="1667"/>
      <c r="C10" s="2396"/>
      <c r="D10" s="2415"/>
      <c r="E10" s="2415"/>
      <c r="F10" s="2415"/>
      <c r="G10" s="2415"/>
      <c r="H10" s="2415"/>
      <c r="I10" s="2415"/>
      <c r="J10" s="2415"/>
      <c r="K10" s="2415"/>
      <c r="L10" s="2415"/>
      <c r="M10" s="1024"/>
      <c r="N10" s="1681">
        <f>SUM(C10:M10)</f>
        <v>0</v>
      </c>
      <c r="O10" s="2455"/>
      <c r="P10" s="1561">
        <f t="shared" ref="P10:P11" si="0">N10+O10</f>
        <v>0</v>
      </c>
    </row>
    <row r="11" spans="1:16" ht="15" thickBot="1">
      <c r="A11" s="457"/>
      <c r="B11" s="1667"/>
      <c r="C11" s="2396"/>
      <c r="D11" s="2415"/>
      <c r="E11" s="2415"/>
      <c r="F11" s="2415"/>
      <c r="G11" s="2415"/>
      <c r="H11" s="2415"/>
      <c r="I11" s="2415"/>
      <c r="J11" s="2415"/>
      <c r="K11" s="2415"/>
      <c r="L11" s="2415">
        <v>0</v>
      </c>
      <c r="M11" s="1024"/>
      <c r="N11" s="1681">
        <f>SUM(C11:M11)</f>
        <v>0</v>
      </c>
      <c r="O11" s="2455"/>
      <c r="P11" s="1561">
        <f t="shared" si="0"/>
        <v>0</v>
      </c>
    </row>
    <row r="12" spans="1:16" ht="15" thickBot="1">
      <c r="A12" s="1675" t="s">
        <v>909</v>
      </c>
      <c r="B12" s="1676"/>
      <c r="C12" s="1685">
        <f t="shared" ref="C12:P12" si="1">SUM(C9:C11)</f>
        <v>0</v>
      </c>
      <c r="D12" s="1686">
        <f t="shared" si="1"/>
        <v>0</v>
      </c>
      <c r="E12" s="1686">
        <f t="shared" si="1"/>
        <v>0</v>
      </c>
      <c r="F12" s="1686">
        <f t="shared" si="1"/>
        <v>0</v>
      </c>
      <c r="G12" s="1686">
        <f t="shared" si="1"/>
        <v>0</v>
      </c>
      <c r="H12" s="1686">
        <f t="shared" si="1"/>
        <v>0</v>
      </c>
      <c r="I12" s="1686">
        <f t="shared" si="1"/>
        <v>0</v>
      </c>
      <c r="J12" s="1686">
        <f t="shared" si="1"/>
        <v>0</v>
      </c>
      <c r="K12" s="1686">
        <f t="shared" si="1"/>
        <v>0</v>
      </c>
      <c r="L12" s="1686">
        <f t="shared" si="1"/>
        <v>0</v>
      </c>
      <c r="M12" s="1687">
        <f t="shared" si="1"/>
        <v>0</v>
      </c>
      <c r="N12" s="1682">
        <f>SUM(N9:N11)</f>
        <v>0</v>
      </c>
      <c r="O12" s="1688">
        <f t="shared" si="1"/>
        <v>0</v>
      </c>
      <c r="P12" s="1684">
        <f t="shared" si="1"/>
        <v>0</v>
      </c>
    </row>
    <row r="13" spans="1:16" ht="29.25" customHeight="1">
      <c r="A13" s="457"/>
      <c r="B13" s="1677" t="s">
        <v>910</v>
      </c>
      <c r="C13" s="2396"/>
      <c r="D13" s="2415"/>
      <c r="E13" s="2415"/>
      <c r="F13" s="2415"/>
      <c r="G13" s="2415"/>
      <c r="H13" s="2415"/>
      <c r="I13" s="2415"/>
      <c r="J13" s="2415"/>
      <c r="K13" s="2415"/>
      <c r="L13" s="2415"/>
      <c r="M13" s="1024"/>
      <c r="N13" s="1681"/>
      <c r="O13" s="979"/>
      <c r="P13" s="1561"/>
    </row>
    <row r="14" spans="1:16">
      <c r="A14" s="457"/>
      <c r="B14" s="1664"/>
      <c r="C14" s="2396"/>
      <c r="D14" s="2415"/>
      <c r="E14" s="2415"/>
      <c r="F14" s="2415"/>
      <c r="G14" s="2415"/>
      <c r="H14" s="2415"/>
      <c r="I14" s="2415"/>
      <c r="J14" s="2415"/>
      <c r="K14" s="2415"/>
      <c r="L14" s="2415"/>
      <c r="M14" s="1024"/>
      <c r="N14" s="1681"/>
      <c r="O14" s="979"/>
      <c r="P14" s="1561"/>
    </row>
    <row r="15" spans="1:16">
      <c r="A15" s="457"/>
      <c r="B15" s="1667"/>
      <c r="C15" s="2396"/>
      <c r="D15" s="2415"/>
      <c r="E15" s="2415"/>
      <c r="F15" s="2415"/>
      <c r="G15" s="2415"/>
      <c r="H15" s="2415"/>
      <c r="I15" s="2415"/>
      <c r="J15" s="2415"/>
      <c r="K15" s="2415"/>
      <c r="L15" s="2415"/>
      <c r="M15" s="1024"/>
      <c r="N15" s="1681">
        <f>SUM(C15:M15)</f>
        <v>0</v>
      </c>
      <c r="O15" s="2455"/>
      <c r="P15" s="1561">
        <f>N15+O15</f>
        <v>0</v>
      </c>
    </row>
    <row r="16" spans="1:16">
      <c r="A16" s="457"/>
      <c r="B16" s="1667"/>
      <c r="C16" s="2396"/>
      <c r="D16" s="2415"/>
      <c r="E16" s="2415"/>
      <c r="F16" s="2415"/>
      <c r="G16" s="2415"/>
      <c r="H16" s="2415"/>
      <c r="I16" s="2415"/>
      <c r="J16" s="2415"/>
      <c r="K16" s="2415"/>
      <c r="L16" s="2415"/>
      <c r="M16" s="1024"/>
      <c r="N16" s="1681">
        <f>SUM(C16:M16)</f>
        <v>0</v>
      </c>
      <c r="O16" s="2455"/>
      <c r="P16" s="1561">
        <f t="shared" ref="P16:P17" si="2">N16+O16</f>
        <v>0</v>
      </c>
    </row>
    <row r="17" spans="1:16" ht="15" thickBot="1">
      <c r="A17" s="457"/>
      <c r="B17" s="1667"/>
      <c r="C17" s="2396"/>
      <c r="D17" s="2415"/>
      <c r="E17" s="2415"/>
      <c r="F17" s="2415"/>
      <c r="G17" s="2415"/>
      <c r="H17" s="2415"/>
      <c r="I17" s="2415"/>
      <c r="J17" s="2415"/>
      <c r="K17" s="2415"/>
      <c r="L17" s="2415"/>
      <c r="M17" s="1024"/>
      <c r="N17" s="1681">
        <f>SUM(C17:M17)</f>
        <v>0</v>
      </c>
      <c r="O17" s="2455"/>
      <c r="P17" s="1561">
        <f t="shared" si="2"/>
        <v>0</v>
      </c>
    </row>
    <row r="18" spans="1:16" ht="15" thickBot="1">
      <c r="A18" s="1675" t="s">
        <v>911</v>
      </c>
      <c r="B18" s="1676"/>
      <c r="C18" s="1685">
        <f t="shared" ref="C18:P18" si="3">SUM(C15:C17)</f>
        <v>0</v>
      </c>
      <c r="D18" s="1686">
        <f t="shared" si="3"/>
        <v>0</v>
      </c>
      <c r="E18" s="1686">
        <f t="shared" si="3"/>
        <v>0</v>
      </c>
      <c r="F18" s="1686">
        <f t="shared" si="3"/>
        <v>0</v>
      </c>
      <c r="G18" s="1686">
        <f t="shared" si="3"/>
        <v>0</v>
      </c>
      <c r="H18" s="1686">
        <f t="shared" si="3"/>
        <v>0</v>
      </c>
      <c r="I18" s="1686">
        <f t="shared" si="3"/>
        <v>0</v>
      </c>
      <c r="J18" s="1686">
        <f t="shared" si="3"/>
        <v>0</v>
      </c>
      <c r="K18" s="1686">
        <f t="shared" si="3"/>
        <v>0</v>
      </c>
      <c r="L18" s="1686">
        <f t="shared" si="3"/>
        <v>0</v>
      </c>
      <c r="M18" s="1687">
        <f t="shared" si="3"/>
        <v>0</v>
      </c>
      <c r="N18" s="1682">
        <f t="shared" si="3"/>
        <v>0</v>
      </c>
      <c r="O18" s="1688">
        <f t="shared" si="3"/>
        <v>0</v>
      </c>
      <c r="P18" s="1684">
        <f t="shared" si="3"/>
        <v>0</v>
      </c>
    </row>
    <row r="19" spans="1:16" ht="26.45">
      <c r="A19" s="457"/>
      <c r="B19" s="1677" t="s">
        <v>912</v>
      </c>
      <c r="C19" s="2396"/>
      <c r="D19" s="2415"/>
      <c r="E19" s="2415"/>
      <c r="F19" s="2415"/>
      <c r="G19" s="2415"/>
      <c r="H19" s="2415"/>
      <c r="I19" s="2415"/>
      <c r="J19" s="2415"/>
      <c r="K19" s="2415"/>
      <c r="L19" s="2415"/>
      <c r="M19" s="1024"/>
      <c r="N19" s="1681"/>
      <c r="O19" s="2455"/>
      <c r="P19" s="1561"/>
    </row>
    <row r="20" spans="1:16">
      <c r="A20" s="457"/>
      <c r="B20" s="1664"/>
      <c r="C20" s="2396"/>
      <c r="D20" s="2415"/>
      <c r="E20" s="2415"/>
      <c r="F20" s="2415"/>
      <c r="G20" s="2415"/>
      <c r="H20" s="2415"/>
      <c r="I20" s="2415"/>
      <c r="J20" s="2415"/>
      <c r="K20" s="2415"/>
      <c r="L20" s="2415"/>
      <c r="M20" s="1024"/>
      <c r="N20" s="1681"/>
      <c r="O20" s="2455"/>
      <c r="P20" s="1561"/>
    </row>
    <row r="21" spans="1:16">
      <c r="A21" s="457"/>
      <c r="B21" s="1667"/>
      <c r="C21" s="2396"/>
      <c r="D21" s="2415"/>
      <c r="E21" s="2415"/>
      <c r="F21" s="2415"/>
      <c r="G21" s="2415"/>
      <c r="H21" s="2415"/>
      <c r="I21" s="2415"/>
      <c r="J21" s="2415"/>
      <c r="K21" s="2415"/>
      <c r="L21" s="2415"/>
      <c r="M21" s="1024"/>
      <c r="N21" s="1681">
        <f>SUM(C21:M21)</f>
        <v>0</v>
      </c>
      <c r="O21" s="2455"/>
      <c r="P21" s="1561">
        <f>N21+O21</f>
        <v>0</v>
      </c>
    </row>
    <row r="22" spans="1:16">
      <c r="A22" s="457"/>
      <c r="B22" s="1667"/>
      <c r="C22" s="2396"/>
      <c r="D22" s="2415"/>
      <c r="E22" s="2415"/>
      <c r="F22" s="2415"/>
      <c r="G22" s="2415"/>
      <c r="H22" s="2415"/>
      <c r="I22" s="2415"/>
      <c r="J22" s="2415"/>
      <c r="K22" s="2415"/>
      <c r="L22" s="2415"/>
      <c r="M22" s="1024"/>
      <c r="N22" s="1681">
        <f>SUM(C22:M22)</f>
        <v>0</v>
      </c>
      <c r="O22" s="2455"/>
      <c r="P22" s="1561">
        <f t="shared" ref="P22:P23" si="4">N22+O22</f>
        <v>0</v>
      </c>
    </row>
    <row r="23" spans="1:16" ht="15" thickBot="1">
      <c r="A23" s="457"/>
      <c r="B23" s="1667"/>
      <c r="C23" s="2396"/>
      <c r="D23" s="2415"/>
      <c r="E23" s="2415"/>
      <c r="F23" s="2415"/>
      <c r="G23" s="2415"/>
      <c r="H23" s="2415"/>
      <c r="I23" s="2415"/>
      <c r="J23" s="2415"/>
      <c r="K23" s="2415"/>
      <c r="L23" s="2415"/>
      <c r="M23" s="1024"/>
      <c r="N23" s="1681">
        <f>SUM(C23:M23)</f>
        <v>0</v>
      </c>
      <c r="O23" s="2455"/>
      <c r="P23" s="1561">
        <f t="shared" si="4"/>
        <v>0</v>
      </c>
    </row>
    <row r="24" spans="1:16" ht="15" thickBot="1">
      <c r="A24" s="1675" t="s">
        <v>913</v>
      </c>
      <c r="B24" s="1676"/>
      <c r="C24" s="1685">
        <f t="shared" ref="C24:P24" si="5">SUM(C21:C23)</f>
        <v>0</v>
      </c>
      <c r="D24" s="1686">
        <f t="shared" si="5"/>
        <v>0</v>
      </c>
      <c r="E24" s="1686">
        <f t="shared" si="5"/>
        <v>0</v>
      </c>
      <c r="F24" s="1686">
        <f t="shared" si="5"/>
        <v>0</v>
      </c>
      <c r="G24" s="1686">
        <f t="shared" si="5"/>
        <v>0</v>
      </c>
      <c r="H24" s="1686">
        <f t="shared" si="5"/>
        <v>0</v>
      </c>
      <c r="I24" s="1686">
        <f t="shared" si="5"/>
        <v>0</v>
      </c>
      <c r="J24" s="1686">
        <f t="shared" si="5"/>
        <v>0</v>
      </c>
      <c r="K24" s="1686">
        <f t="shared" si="5"/>
        <v>0</v>
      </c>
      <c r="L24" s="1686">
        <f t="shared" si="5"/>
        <v>0</v>
      </c>
      <c r="M24" s="1687">
        <f t="shared" si="5"/>
        <v>0</v>
      </c>
      <c r="N24" s="1682">
        <f t="shared" si="5"/>
        <v>0</v>
      </c>
      <c r="O24" s="2454">
        <f t="shared" si="5"/>
        <v>0</v>
      </c>
      <c r="P24" s="1684">
        <f t="shared" si="5"/>
        <v>0</v>
      </c>
    </row>
    <row r="25" spans="1:16" ht="26.45">
      <c r="A25" s="457"/>
      <c r="B25" s="1677" t="s">
        <v>914</v>
      </c>
      <c r="C25" s="2396"/>
      <c r="D25" s="2415"/>
      <c r="E25" s="2415"/>
      <c r="F25" s="2415"/>
      <c r="G25" s="2415"/>
      <c r="H25" s="2415"/>
      <c r="I25" s="2415"/>
      <c r="J25" s="2415"/>
      <c r="K25" s="2415"/>
      <c r="L25" s="2415"/>
      <c r="M25" s="1024"/>
      <c r="N25" s="1681"/>
      <c r="O25" s="2455"/>
      <c r="P25" s="1561"/>
    </row>
    <row r="26" spans="1:16">
      <c r="A26" s="457"/>
      <c r="B26" s="1678"/>
      <c r="C26" s="2396"/>
      <c r="D26" s="2415"/>
      <c r="E26" s="2415"/>
      <c r="F26" s="2415"/>
      <c r="G26" s="2415"/>
      <c r="H26" s="2415"/>
      <c r="I26" s="2415"/>
      <c r="J26" s="2415"/>
      <c r="K26" s="2415"/>
      <c r="L26" s="2415"/>
      <c r="M26" s="1024"/>
      <c r="N26" s="1681"/>
      <c r="O26" s="2455"/>
      <c r="P26" s="1561"/>
    </row>
    <row r="27" spans="1:16">
      <c r="A27" s="457"/>
      <c r="B27" s="1679" t="s">
        <v>915</v>
      </c>
      <c r="C27" s="2396"/>
      <c r="D27" s="2415"/>
      <c r="E27" s="2415"/>
      <c r="F27" s="2415"/>
      <c r="G27" s="2415"/>
      <c r="H27" s="2415"/>
      <c r="I27" s="2415"/>
      <c r="J27" s="2415"/>
      <c r="K27" s="2415"/>
      <c r="L27" s="2415"/>
      <c r="M27" s="1024"/>
      <c r="N27" s="1681">
        <f t="shared" ref="N27:N37" si="6">SUM(C27:M27)</f>
        <v>0</v>
      </c>
      <c r="O27" s="2455"/>
      <c r="P27" s="1561">
        <f>N27+O27</f>
        <v>0</v>
      </c>
    </row>
    <row r="28" spans="1:16">
      <c r="A28" s="457"/>
      <c r="B28" s="1679" t="s">
        <v>916</v>
      </c>
      <c r="C28" s="2396"/>
      <c r="D28" s="2415"/>
      <c r="E28" s="2415"/>
      <c r="F28" s="2415"/>
      <c r="G28" s="2415"/>
      <c r="H28" s="2415"/>
      <c r="I28" s="2415"/>
      <c r="J28" s="2415"/>
      <c r="K28" s="2415"/>
      <c r="L28" s="2415"/>
      <c r="M28" s="1024"/>
      <c r="N28" s="1681">
        <f t="shared" si="6"/>
        <v>0</v>
      </c>
      <c r="O28" s="2455"/>
      <c r="P28" s="1561">
        <f t="shared" ref="P28:P36" si="7">N28+O28</f>
        <v>0</v>
      </c>
    </row>
    <row r="29" spans="1:16">
      <c r="A29" s="457"/>
      <c r="B29" s="1679" t="s">
        <v>917</v>
      </c>
      <c r="C29" s="2396"/>
      <c r="D29" s="2415"/>
      <c r="E29" s="2415"/>
      <c r="F29" s="2415"/>
      <c r="G29" s="2415"/>
      <c r="H29" s="2415"/>
      <c r="I29" s="2415"/>
      <c r="J29" s="2415"/>
      <c r="K29" s="2415"/>
      <c r="L29" s="2415"/>
      <c r="M29" s="1024"/>
      <c r="N29" s="1681">
        <f t="shared" si="6"/>
        <v>0</v>
      </c>
      <c r="O29" s="2455"/>
      <c r="P29" s="1561">
        <f t="shared" si="7"/>
        <v>0</v>
      </c>
    </row>
    <row r="30" spans="1:16">
      <c r="A30" s="457"/>
      <c r="B30" s="1679" t="s">
        <v>918</v>
      </c>
      <c r="C30" s="2396"/>
      <c r="D30" s="2415"/>
      <c r="E30" s="2415"/>
      <c r="F30" s="2415"/>
      <c r="G30" s="2415"/>
      <c r="H30" s="2415"/>
      <c r="I30" s="2415"/>
      <c r="J30" s="2415"/>
      <c r="K30" s="2415"/>
      <c r="L30" s="2415"/>
      <c r="M30" s="1024"/>
      <c r="N30" s="1681">
        <f t="shared" si="6"/>
        <v>0</v>
      </c>
      <c r="O30" s="2455"/>
      <c r="P30" s="1561">
        <f t="shared" si="7"/>
        <v>0</v>
      </c>
    </row>
    <row r="31" spans="1:16">
      <c r="A31" s="457"/>
      <c r="B31" s="1679" t="s">
        <v>919</v>
      </c>
      <c r="C31" s="2396"/>
      <c r="D31" s="2415"/>
      <c r="E31" s="2415"/>
      <c r="F31" s="2415"/>
      <c r="G31" s="2415"/>
      <c r="H31" s="2415"/>
      <c r="I31" s="2415"/>
      <c r="J31" s="2415"/>
      <c r="K31" s="2415"/>
      <c r="L31" s="2415"/>
      <c r="M31" s="1024"/>
      <c r="N31" s="1681">
        <f t="shared" si="6"/>
        <v>0</v>
      </c>
      <c r="O31" s="2455"/>
      <c r="P31" s="1561">
        <f t="shared" si="7"/>
        <v>0</v>
      </c>
    </row>
    <row r="32" spans="1:16">
      <c r="A32" s="457"/>
      <c r="B32" s="1679" t="s">
        <v>920</v>
      </c>
      <c r="C32" s="2396"/>
      <c r="D32" s="2415"/>
      <c r="E32" s="2415"/>
      <c r="F32" s="2415"/>
      <c r="G32" s="2415"/>
      <c r="H32" s="2415"/>
      <c r="I32" s="2415"/>
      <c r="J32" s="2415"/>
      <c r="K32" s="2415"/>
      <c r="L32" s="2415"/>
      <c r="M32" s="1024"/>
      <c r="N32" s="1681">
        <f t="shared" si="6"/>
        <v>0</v>
      </c>
      <c r="O32" s="2455"/>
      <c r="P32" s="1561">
        <f t="shared" si="7"/>
        <v>0</v>
      </c>
    </row>
    <row r="33" spans="1:16">
      <c r="A33" s="457"/>
      <c r="B33" s="1679" t="s">
        <v>921</v>
      </c>
      <c r="C33" s="2396"/>
      <c r="D33" s="2415"/>
      <c r="E33" s="2415"/>
      <c r="F33" s="2415"/>
      <c r="G33" s="2415"/>
      <c r="H33" s="2415"/>
      <c r="I33" s="2415"/>
      <c r="J33" s="2415"/>
      <c r="K33" s="2415"/>
      <c r="L33" s="2415"/>
      <c r="M33" s="1024"/>
      <c r="N33" s="1681">
        <f t="shared" si="6"/>
        <v>0</v>
      </c>
      <c r="O33" s="2455"/>
      <c r="P33" s="1561">
        <f t="shared" si="7"/>
        <v>0</v>
      </c>
    </row>
    <row r="34" spans="1:16">
      <c r="A34" s="457"/>
      <c r="B34" s="1679" t="s">
        <v>922</v>
      </c>
      <c r="C34" s="2396"/>
      <c r="D34" s="2415"/>
      <c r="E34" s="2415"/>
      <c r="F34" s="2415"/>
      <c r="G34" s="2415"/>
      <c r="H34" s="2415"/>
      <c r="I34" s="2415"/>
      <c r="J34" s="2415"/>
      <c r="K34" s="2415"/>
      <c r="L34" s="2415"/>
      <c r="M34" s="1024"/>
      <c r="N34" s="1681">
        <f t="shared" si="6"/>
        <v>0</v>
      </c>
      <c r="O34" s="2455"/>
      <c r="P34" s="1561">
        <f t="shared" si="7"/>
        <v>0</v>
      </c>
    </row>
    <row r="35" spans="1:16">
      <c r="A35" s="457"/>
      <c r="B35" s="1678"/>
      <c r="C35" s="2396"/>
      <c r="D35" s="2415"/>
      <c r="E35" s="2415"/>
      <c r="F35" s="2415"/>
      <c r="G35" s="2415"/>
      <c r="H35" s="2415"/>
      <c r="I35" s="2415"/>
      <c r="J35" s="2415"/>
      <c r="K35" s="2415"/>
      <c r="L35" s="2415"/>
      <c r="M35" s="1024"/>
      <c r="N35" s="1681">
        <f t="shared" si="6"/>
        <v>0</v>
      </c>
      <c r="O35" s="2455"/>
      <c r="P35" s="1561">
        <f t="shared" si="7"/>
        <v>0</v>
      </c>
    </row>
    <row r="36" spans="1:16">
      <c r="A36" s="457"/>
      <c r="B36" s="1679" t="s">
        <v>923</v>
      </c>
      <c r="C36" s="2396"/>
      <c r="D36" s="2415"/>
      <c r="E36" s="2415"/>
      <c r="F36" s="2415"/>
      <c r="G36" s="2415"/>
      <c r="H36" s="2415"/>
      <c r="I36" s="2415"/>
      <c r="J36" s="2415"/>
      <c r="K36" s="2415"/>
      <c r="L36" s="2415"/>
      <c r="M36" s="1024"/>
      <c r="N36" s="1681">
        <f t="shared" si="6"/>
        <v>0</v>
      </c>
      <c r="O36" s="2455"/>
      <c r="P36" s="1561">
        <f t="shared" si="7"/>
        <v>0</v>
      </c>
    </row>
    <row r="37" spans="1:16" ht="15" thickBot="1">
      <c r="A37" s="457"/>
      <c r="B37" s="1664"/>
      <c r="C37" s="2396"/>
      <c r="D37" s="2415"/>
      <c r="E37" s="2415"/>
      <c r="F37" s="2415"/>
      <c r="G37" s="2415"/>
      <c r="H37" s="2415"/>
      <c r="I37" s="2415"/>
      <c r="J37" s="2415"/>
      <c r="K37" s="2415"/>
      <c r="L37" s="2415"/>
      <c r="M37" s="1024"/>
      <c r="N37" s="1681">
        <f t="shared" si="6"/>
        <v>0</v>
      </c>
      <c r="O37" s="2455"/>
      <c r="P37" s="1561">
        <f>N37+O37</f>
        <v>0</v>
      </c>
    </row>
    <row r="38" spans="1:16" ht="15" thickBot="1">
      <c r="A38" s="1675" t="s">
        <v>924</v>
      </c>
      <c r="B38" s="1676"/>
      <c r="C38" s="2456">
        <f t="shared" ref="C38:P38" si="8">SUM(C27:C36)</f>
        <v>0</v>
      </c>
      <c r="D38" s="2457">
        <f t="shared" si="8"/>
        <v>0</v>
      </c>
      <c r="E38" s="2457">
        <f t="shared" si="8"/>
        <v>0</v>
      </c>
      <c r="F38" s="2457">
        <f t="shared" si="8"/>
        <v>0</v>
      </c>
      <c r="G38" s="2457">
        <f t="shared" si="8"/>
        <v>0</v>
      </c>
      <c r="H38" s="2457">
        <f t="shared" si="8"/>
        <v>0</v>
      </c>
      <c r="I38" s="2457">
        <f t="shared" si="8"/>
        <v>0</v>
      </c>
      <c r="J38" s="2457">
        <f t="shared" si="8"/>
        <v>0</v>
      </c>
      <c r="K38" s="2457">
        <f t="shared" si="8"/>
        <v>0</v>
      </c>
      <c r="L38" s="2457">
        <f t="shared" si="8"/>
        <v>0</v>
      </c>
      <c r="M38" s="2458">
        <f t="shared" si="8"/>
        <v>0</v>
      </c>
      <c r="N38" s="1682">
        <f t="shared" si="8"/>
        <v>0</v>
      </c>
      <c r="O38" s="1688">
        <f t="shared" si="8"/>
        <v>0</v>
      </c>
      <c r="P38" s="1684">
        <f t="shared" si="8"/>
        <v>0</v>
      </c>
    </row>
    <row r="39" spans="1:16" ht="26.45">
      <c r="A39" s="457"/>
      <c r="B39" s="1677" t="s">
        <v>925</v>
      </c>
      <c r="C39" s="2396"/>
      <c r="D39" s="2415"/>
      <c r="E39" s="2415"/>
      <c r="F39" s="2415"/>
      <c r="G39" s="2415"/>
      <c r="H39" s="2415"/>
      <c r="I39" s="2415"/>
      <c r="J39" s="2415"/>
      <c r="K39" s="2415"/>
      <c r="L39" s="2415"/>
      <c r="M39" s="1024"/>
      <c r="N39" s="1681"/>
      <c r="O39" s="979"/>
      <c r="P39" s="1561"/>
    </row>
    <row r="40" spans="1:16">
      <c r="A40" s="457"/>
      <c r="B40" s="1678"/>
      <c r="C40" s="2396"/>
      <c r="D40" s="2415"/>
      <c r="E40" s="2415"/>
      <c r="F40" s="2415"/>
      <c r="G40" s="2415"/>
      <c r="H40" s="2415"/>
      <c r="I40" s="2415"/>
      <c r="J40" s="2415"/>
      <c r="K40" s="2415"/>
      <c r="L40" s="2415"/>
      <c r="M40" s="1024"/>
      <c r="N40" s="1681"/>
      <c r="O40" s="979"/>
      <c r="P40" s="1561"/>
    </row>
    <row r="41" spans="1:16">
      <c r="A41" s="457"/>
      <c r="B41" s="1679"/>
      <c r="C41" s="2396"/>
      <c r="D41" s="2415"/>
      <c r="E41" s="2415"/>
      <c r="F41" s="2415"/>
      <c r="G41" s="2415"/>
      <c r="H41" s="2415"/>
      <c r="I41" s="2415"/>
      <c r="J41" s="2415"/>
      <c r="K41" s="2415"/>
      <c r="L41" s="2415"/>
      <c r="M41" s="1024"/>
      <c r="N41" s="1681">
        <f t="shared" ref="N41:N51" si="9">SUM(C41:M41)</f>
        <v>0</v>
      </c>
      <c r="O41" s="2455"/>
      <c r="P41" s="1561">
        <f>N41+O41</f>
        <v>0</v>
      </c>
    </row>
    <row r="42" spans="1:16">
      <c r="A42" s="457"/>
      <c r="B42" s="1679"/>
      <c r="C42" s="2396"/>
      <c r="D42" s="2415"/>
      <c r="E42" s="2415"/>
      <c r="F42" s="2415"/>
      <c r="G42" s="2415"/>
      <c r="H42" s="2415"/>
      <c r="I42" s="2415"/>
      <c r="J42" s="2415"/>
      <c r="K42" s="2415"/>
      <c r="L42" s="2415"/>
      <c r="M42" s="1024"/>
      <c r="N42" s="1681">
        <f t="shared" si="9"/>
        <v>0</v>
      </c>
      <c r="O42" s="2455"/>
      <c r="P42" s="1561">
        <f t="shared" ref="P42:P50" si="10">N42+O42</f>
        <v>0</v>
      </c>
    </row>
    <row r="43" spans="1:16">
      <c r="A43" s="457"/>
      <c r="B43" s="1679"/>
      <c r="C43" s="2396"/>
      <c r="D43" s="2415"/>
      <c r="E43" s="2415"/>
      <c r="F43" s="2415"/>
      <c r="G43" s="2415"/>
      <c r="H43" s="2415"/>
      <c r="I43" s="2415"/>
      <c r="J43" s="2415"/>
      <c r="K43" s="2415"/>
      <c r="L43" s="2415"/>
      <c r="M43" s="1024"/>
      <c r="N43" s="1681">
        <f t="shared" si="9"/>
        <v>0</v>
      </c>
      <c r="O43" s="2455"/>
      <c r="P43" s="1561">
        <f t="shared" si="10"/>
        <v>0</v>
      </c>
    </row>
    <row r="44" spans="1:16">
      <c r="A44" s="457"/>
      <c r="B44" s="1679"/>
      <c r="C44" s="2396"/>
      <c r="D44" s="2415"/>
      <c r="E44" s="2415"/>
      <c r="F44" s="2415"/>
      <c r="G44" s="2415"/>
      <c r="H44" s="2415"/>
      <c r="I44" s="2415"/>
      <c r="J44" s="2415"/>
      <c r="K44" s="2415"/>
      <c r="L44" s="2415"/>
      <c r="M44" s="1024"/>
      <c r="N44" s="1681">
        <f t="shared" si="9"/>
        <v>0</v>
      </c>
      <c r="O44" s="2455"/>
      <c r="P44" s="1561">
        <f t="shared" si="10"/>
        <v>0</v>
      </c>
    </row>
    <row r="45" spans="1:16">
      <c r="A45" s="457"/>
      <c r="B45" s="1679"/>
      <c r="C45" s="2396"/>
      <c r="D45" s="2415"/>
      <c r="E45" s="2415"/>
      <c r="F45" s="2415"/>
      <c r="G45" s="2415"/>
      <c r="H45" s="2415"/>
      <c r="I45" s="2415"/>
      <c r="J45" s="2415"/>
      <c r="K45" s="2415"/>
      <c r="L45" s="2415"/>
      <c r="M45" s="1024"/>
      <c r="N45" s="1681">
        <f t="shared" si="9"/>
        <v>0</v>
      </c>
      <c r="O45" s="2455"/>
      <c r="P45" s="1561">
        <f t="shared" si="10"/>
        <v>0</v>
      </c>
    </row>
    <row r="46" spans="1:16">
      <c r="A46" s="457"/>
      <c r="B46" s="1679"/>
      <c r="C46" s="2396"/>
      <c r="D46" s="2415"/>
      <c r="E46" s="2415"/>
      <c r="F46" s="2415"/>
      <c r="G46" s="2415"/>
      <c r="H46" s="2415"/>
      <c r="I46" s="2415"/>
      <c r="J46" s="2415"/>
      <c r="K46" s="2415"/>
      <c r="L46" s="2415"/>
      <c r="M46" s="1024"/>
      <c r="N46" s="1681">
        <f t="shared" si="9"/>
        <v>0</v>
      </c>
      <c r="O46" s="2455"/>
      <c r="P46" s="1561">
        <f t="shared" si="10"/>
        <v>0</v>
      </c>
    </row>
    <row r="47" spans="1:16">
      <c r="A47" s="457"/>
      <c r="B47" s="1679"/>
      <c r="C47" s="2396"/>
      <c r="D47" s="2415"/>
      <c r="E47" s="2415"/>
      <c r="F47" s="2415"/>
      <c r="G47" s="2415"/>
      <c r="H47" s="2415"/>
      <c r="I47" s="2415"/>
      <c r="J47" s="2415"/>
      <c r="K47" s="2415"/>
      <c r="L47" s="2415"/>
      <c r="M47" s="1024"/>
      <c r="N47" s="1681">
        <f t="shared" si="9"/>
        <v>0</v>
      </c>
      <c r="O47" s="2455"/>
      <c r="P47" s="1561">
        <f t="shared" si="10"/>
        <v>0</v>
      </c>
    </row>
    <row r="48" spans="1:16">
      <c r="A48" s="457"/>
      <c r="B48" s="1679"/>
      <c r="C48" s="2396"/>
      <c r="D48" s="2415"/>
      <c r="E48" s="2415"/>
      <c r="F48" s="2415"/>
      <c r="G48" s="2415"/>
      <c r="H48" s="2415"/>
      <c r="I48" s="2415"/>
      <c r="J48" s="2415"/>
      <c r="K48" s="2415"/>
      <c r="L48" s="2415"/>
      <c r="M48" s="1024"/>
      <c r="N48" s="1681">
        <f t="shared" si="9"/>
        <v>0</v>
      </c>
      <c r="O48" s="2455"/>
      <c r="P48" s="1561">
        <f t="shared" si="10"/>
        <v>0</v>
      </c>
    </row>
    <row r="49" spans="1:16">
      <c r="A49" s="457"/>
      <c r="B49" s="1667"/>
      <c r="C49" s="2396"/>
      <c r="D49" s="2415"/>
      <c r="E49" s="2415"/>
      <c r="F49" s="2415"/>
      <c r="G49" s="2415"/>
      <c r="H49" s="2415"/>
      <c r="I49" s="2415"/>
      <c r="J49" s="2415"/>
      <c r="K49" s="2415"/>
      <c r="L49" s="2415"/>
      <c r="M49" s="1024"/>
      <c r="N49" s="1681">
        <f t="shared" si="9"/>
        <v>0</v>
      </c>
      <c r="O49" s="2455"/>
      <c r="P49" s="1561">
        <f t="shared" si="10"/>
        <v>0</v>
      </c>
    </row>
    <row r="50" spans="1:16">
      <c r="A50" s="457"/>
      <c r="B50" s="1667"/>
      <c r="C50" s="2396"/>
      <c r="D50" s="2415"/>
      <c r="E50" s="2415"/>
      <c r="F50" s="2415"/>
      <c r="G50" s="2415"/>
      <c r="H50" s="2415"/>
      <c r="I50" s="2415"/>
      <c r="J50" s="2415"/>
      <c r="K50" s="2415"/>
      <c r="L50" s="2415"/>
      <c r="M50" s="1024"/>
      <c r="N50" s="1681">
        <f t="shared" si="9"/>
        <v>0</v>
      </c>
      <c r="O50" s="2455"/>
      <c r="P50" s="1561">
        <f t="shared" si="10"/>
        <v>0</v>
      </c>
    </row>
    <row r="51" spans="1:16" ht="15" thickBot="1">
      <c r="A51" s="457"/>
      <c r="B51" s="1667"/>
      <c r="C51" s="2396"/>
      <c r="D51" s="2415"/>
      <c r="E51" s="2415"/>
      <c r="F51" s="2415"/>
      <c r="G51" s="2415"/>
      <c r="H51" s="2415"/>
      <c r="I51" s="2415"/>
      <c r="J51" s="2415"/>
      <c r="K51" s="2415"/>
      <c r="L51" s="2415"/>
      <c r="M51" s="1024"/>
      <c r="N51" s="1681">
        <f t="shared" si="9"/>
        <v>0</v>
      </c>
      <c r="O51" s="2455"/>
      <c r="P51" s="1561">
        <f>N51+O51</f>
        <v>0</v>
      </c>
    </row>
    <row r="52" spans="1:16" ht="15" thickBot="1">
      <c r="A52" s="1675" t="s">
        <v>926</v>
      </c>
      <c r="B52" s="1676"/>
      <c r="C52" s="1685">
        <f t="shared" ref="C52:P52" si="11">SUM(C41:C51)</f>
        <v>0</v>
      </c>
      <c r="D52" s="1686">
        <f t="shared" si="11"/>
        <v>0</v>
      </c>
      <c r="E52" s="1686">
        <f t="shared" si="11"/>
        <v>0</v>
      </c>
      <c r="F52" s="1686">
        <f t="shared" si="11"/>
        <v>0</v>
      </c>
      <c r="G52" s="1686">
        <f t="shared" si="11"/>
        <v>0</v>
      </c>
      <c r="H52" s="1686">
        <f t="shared" si="11"/>
        <v>0</v>
      </c>
      <c r="I52" s="1686">
        <f t="shared" si="11"/>
        <v>0</v>
      </c>
      <c r="J52" s="1686">
        <f t="shared" si="11"/>
        <v>0</v>
      </c>
      <c r="K52" s="1686">
        <f t="shared" si="11"/>
        <v>0</v>
      </c>
      <c r="L52" s="1686">
        <f t="shared" si="11"/>
        <v>0</v>
      </c>
      <c r="M52" s="1687">
        <f t="shared" si="11"/>
        <v>0</v>
      </c>
      <c r="N52" s="1682">
        <f t="shared" si="11"/>
        <v>0</v>
      </c>
      <c r="O52" s="1688">
        <f t="shared" si="11"/>
        <v>0</v>
      </c>
      <c r="P52" s="1684">
        <f t="shared" si="11"/>
        <v>0</v>
      </c>
    </row>
    <row r="53" spans="1:16" ht="26.45">
      <c r="A53" s="457"/>
      <c r="B53" s="1677" t="s">
        <v>927</v>
      </c>
      <c r="C53" s="2396"/>
      <c r="D53" s="2415"/>
      <c r="E53" s="2415"/>
      <c r="F53" s="2415"/>
      <c r="G53" s="2415"/>
      <c r="H53" s="2415"/>
      <c r="I53" s="2415"/>
      <c r="J53" s="2415"/>
      <c r="K53" s="2415"/>
      <c r="L53" s="2415"/>
      <c r="M53" s="1024"/>
      <c r="N53" s="1681"/>
      <c r="O53" s="2455"/>
      <c r="P53" s="1561"/>
    </row>
    <row r="54" spans="1:16">
      <c r="A54" s="457"/>
      <c r="B54" s="1664"/>
      <c r="C54" s="2396"/>
      <c r="D54" s="2415"/>
      <c r="E54" s="2415"/>
      <c r="F54" s="2415"/>
      <c r="G54" s="2415"/>
      <c r="H54" s="2415"/>
      <c r="I54" s="2415"/>
      <c r="J54" s="2415"/>
      <c r="K54" s="2415"/>
      <c r="L54" s="2415"/>
      <c r="M54" s="1024"/>
      <c r="N54" s="1681"/>
      <c r="O54" s="2455"/>
      <c r="P54" s="1561"/>
    </row>
    <row r="55" spans="1:16">
      <c r="A55" s="457"/>
      <c r="B55" s="1667"/>
      <c r="C55" s="2396"/>
      <c r="D55" s="2415"/>
      <c r="E55" s="2415"/>
      <c r="F55" s="2415"/>
      <c r="G55" s="2415"/>
      <c r="H55" s="2415"/>
      <c r="I55" s="2415"/>
      <c r="J55" s="2415"/>
      <c r="K55" s="2415"/>
      <c r="L55" s="2415"/>
      <c r="M55" s="1024"/>
      <c r="N55" s="1681">
        <f>SUM(C55:M55)</f>
        <v>0</v>
      </c>
      <c r="O55" s="2455"/>
      <c r="P55" s="1561">
        <f>N55+O55</f>
        <v>0</v>
      </c>
    </row>
    <row r="56" spans="1:16">
      <c r="A56" s="457"/>
      <c r="B56" s="1667"/>
      <c r="C56" s="2396"/>
      <c r="D56" s="2415"/>
      <c r="E56" s="2415"/>
      <c r="F56" s="2415"/>
      <c r="G56" s="2415"/>
      <c r="H56" s="2415"/>
      <c r="I56" s="2415"/>
      <c r="J56" s="2415"/>
      <c r="K56" s="2415"/>
      <c r="L56" s="2415"/>
      <c r="M56" s="1024"/>
      <c r="N56" s="1681">
        <f>SUM(C56:M56)</f>
        <v>0</v>
      </c>
      <c r="O56" s="2455"/>
      <c r="P56" s="1561">
        <f t="shared" ref="P56:P57" si="12">N56+O56</f>
        <v>0</v>
      </c>
    </row>
    <row r="57" spans="1:16" ht="15" thickBot="1">
      <c r="A57" s="457"/>
      <c r="B57" s="1667"/>
      <c r="C57" s="2396"/>
      <c r="D57" s="2415"/>
      <c r="E57" s="2415"/>
      <c r="F57" s="2415"/>
      <c r="G57" s="2415"/>
      <c r="H57" s="2415"/>
      <c r="I57" s="2415"/>
      <c r="J57" s="2415"/>
      <c r="K57" s="2415"/>
      <c r="L57" s="2415"/>
      <c r="M57" s="1024"/>
      <c r="N57" s="1681">
        <f>SUM(C57:M57)</f>
        <v>0</v>
      </c>
      <c r="O57" s="2455"/>
      <c r="P57" s="1561">
        <f t="shared" si="12"/>
        <v>0</v>
      </c>
    </row>
    <row r="58" spans="1:16" ht="15" thickBot="1">
      <c r="A58" s="1675" t="s">
        <v>928</v>
      </c>
      <c r="B58" s="1676"/>
      <c r="C58" s="1685">
        <f t="shared" ref="C58:P58" si="13">SUM(C55:C57)</f>
        <v>0</v>
      </c>
      <c r="D58" s="1686">
        <f t="shared" si="13"/>
        <v>0</v>
      </c>
      <c r="E58" s="1686">
        <f t="shared" si="13"/>
        <v>0</v>
      </c>
      <c r="F58" s="1686">
        <f t="shared" si="13"/>
        <v>0</v>
      </c>
      <c r="G58" s="1686">
        <f t="shared" si="13"/>
        <v>0</v>
      </c>
      <c r="H58" s="1686">
        <f t="shared" si="13"/>
        <v>0</v>
      </c>
      <c r="I58" s="1686">
        <f t="shared" si="13"/>
        <v>0</v>
      </c>
      <c r="J58" s="1686">
        <f t="shared" si="13"/>
        <v>0</v>
      </c>
      <c r="K58" s="1686">
        <f t="shared" si="13"/>
        <v>0</v>
      </c>
      <c r="L58" s="1686">
        <f t="shared" si="13"/>
        <v>0</v>
      </c>
      <c r="M58" s="1687">
        <f t="shared" si="13"/>
        <v>0</v>
      </c>
      <c r="N58" s="1682">
        <f t="shared" si="13"/>
        <v>0</v>
      </c>
      <c r="O58" s="1688">
        <f t="shared" si="13"/>
        <v>0</v>
      </c>
      <c r="P58" s="1684">
        <f t="shared" si="13"/>
        <v>0</v>
      </c>
    </row>
    <row r="59" spans="1:16" ht="26.45">
      <c r="A59" s="457"/>
      <c r="B59" s="1677" t="s">
        <v>952</v>
      </c>
      <c r="C59" s="2396"/>
      <c r="D59" s="2415"/>
      <c r="E59" s="2415"/>
      <c r="F59" s="2415"/>
      <c r="G59" s="2415"/>
      <c r="H59" s="2415"/>
      <c r="I59" s="2415"/>
      <c r="J59" s="2415"/>
      <c r="K59" s="2415"/>
      <c r="L59" s="2415"/>
      <c r="M59" s="1024"/>
      <c r="N59" s="1681"/>
      <c r="O59" s="2455"/>
      <c r="P59" s="1561"/>
    </row>
    <row r="60" spans="1:16">
      <c r="A60" s="457"/>
      <c r="B60" s="1664" t="s">
        <v>930</v>
      </c>
      <c r="C60" s="2396"/>
      <c r="D60" s="2415"/>
      <c r="E60" s="2415"/>
      <c r="F60" s="2415"/>
      <c r="G60" s="2415"/>
      <c r="H60" s="2415"/>
      <c r="I60" s="2415"/>
      <c r="J60" s="2415"/>
      <c r="K60" s="2415"/>
      <c r="L60" s="2415"/>
      <c r="M60" s="1024"/>
      <c r="N60" s="1681"/>
      <c r="O60" s="2455"/>
      <c r="P60" s="1561"/>
    </row>
    <row r="61" spans="1:16">
      <c r="A61" s="457"/>
      <c r="B61" s="1667"/>
      <c r="C61" s="2396"/>
      <c r="D61" s="2415"/>
      <c r="E61" s="2415"/>
      <c r="F61" s="2415"/>
      <c r="G61" s="2415"/>
      <c r="H61" s="2415"/>
      <c r="I61" s="2415"/>
      <c r="J61" s="2415"/>
      <c r="K61" s="2415"/>
      <c r="L61" s="2415"/>
      <c r="M61" s="1024"/>
      <c r="N61" s="1681">
        <f>SUM(C61:M61)</f>
        <v>0</v>
      </c>
      <c r="O61" s="2455"/>
      <c r="P61" s="1561">
        <f>N61+O61</f>
        <v>0</v>
      </c>
    </row>
    <row r="62" spans="1:16">
      <c r="A62" s="457"/>
      <c r="B62" s="1667"/>
      <c r="C62" s="2396"/>
      <c r="D62" s="2415"/>
      <c r="E62" s="2415"/>
      <c r="F62" s="2415"/>
      <c r="G62" s="2415"/>
      <c r="H62" s="2415"/>
      <c r="I62" s="2415"/>
      <c r="J62" s="2415"/>
      <c r="K62" s="2415"/>
      <c r="L62" s="2415"/>
      <c r="M62" s="1024"/>
      <c r="N62" s="1681">
        <f>SUM(C62:M62)</f>
        <v>0</v>
      </c>
      <c r="O62" s="2455"/>
      <c r="P62" s="1561">
        <f t="shared" ref="P62:P63" si="14">N62+O62</f>
        <v>0</v>
      </c>
    </row>
    <row r="63" spans="1:16" ht="15" thickBot="1">
      <c r="A63" s="457"/>
      <c r="B63" s="1667"/>
      <c r="C63" s="2396"/>
      <c r="D63" s="2415"/>
      <c r="E63" s="2415"/>
      <c r="F63" s="2415"/>
      <c r="G63" s="2415"/>
      <c r="H63" s="2415"/>
      <c r="I63" s="2415"/>
      <c r="J63" s="2415"/>
      <c r="K63" s="2415"/>
      <c r="L63" s="2415"/>
      <c r="M63" s="1024"/>
      <c r="N63" s="1681">
        <f>SUM(C63:M63)</f>
        <v>0</v>
      </c>
      <c r="O63" s="2455"/>
      <c r="P63" s="1561">
        <f t="shared" si="14"/>
        <v>0</v>
      </c>
    </row>
    <row r="64" spans="1:16" ht="15" thickBot="1">
      <c r="A64" s="1675" t="s">
        <v>931</v>
      </c>
      <c r="B64" s="1676"/>
      <c r="C64" s="1685">
        <f t="shared" ref="C64:P64" si="15">SUM(C61:C63)</f>
        <v>0</v>
      </c>
      <c r="D64" s="1686">
        <f t="shared" si="15"/>
        <v>0</v>
      </c>
      <c r="E64" s="1686">
        <f t="shared" si="15"/>
        <v>0</v>
      </c>
      <c r="F64" s="1686">
        <f t="shared" si="15"/>
        <v>0</v>
      </c>
      <c r="G64" s="1686">
        <f t="shared" si="15"/>
        <v>0</v>
      </c>
      <c r="H64" s="1686">
        <f t="shared" si="15"/>
        <v>0</v>
      </c>
      <c r="I64" s="1686">
        <f t="shared" si="15"/>
        <v>0</v>
      </c>
      <c r="J64" s="1686">
        <f t="shared" si="15"/>
        <v>0</v>
      </c>
      <c r="K64" s="1686">
        <f t="shared" si="15"/>
        <v>0</v>
      </c>
      <c r="L64" s="1686">
        <f t="shared" si="15"/>
        <v>0</v>
      </c>
      <c r="M64" s="1687">
        <f t="shared" si="15"/>
        <v>0</v>
      </c>
      <c r="N64" s="1682">
        <f t="shared" si="15"/>
        <v>0</v>
      </c>
      <c r="O64" s="1688">
        <f t="shared" si="15"/>
        <v>0</v>
      </c>
      <c r="P64" s="1684">
        <f t="shared" si="15"/>
        <v>0</v>
      </c>
    </row>
    <row r="65" spans="1:16" ht="26.45">
      <c r="A65" s="457"/>
      <c r="B65" s="1677" t="s">
        <v>932</v>
      </c>
      <c r="C65" s="2396"/>
      <c r="D65" s="2415"/>
      <c r="E65" s="2415"/>
      <c r="F65" s="2415"/>
      <c r="G65" s="2415"/>
      <c r="H65" s="2415"/>
      <c r="I65" s="2415"/>
      <c r="J65" s="2415"/>
      <c r="K65" s="2415"/>
      <c r="L65" s="2415"/>
      <c r="M65" s="1024"/>
      <c r="N65" s="1681"/>
      <c r="O65" s="2455"/>
      <c r="P65" s="1561"/>
    </row>
    <row r="66" spans="1:16">
      <c r="A66" s="457"/>
      <c r="B66" s="1664" t="s">
        <v>930</v>
      </c>
      <c r="C66" s="2396"/>
      <c r="D66" s="2415"/>
      <c r="E66" s="2415"/>
      <c r="F66" s="2415"/>
      <c r="G66" s="2415"/>
      <c r="H66" s="2415"/>
      <c r="I66" s="2415"/>
      <c r="J66" s="2415"/>
      <c r="K66" s="2415"/>
      <c r="L66" s="2415"/>
      <c r="M66" s="1024"/>
      <c r="N66" s="1681"/>
      <c r="O66" s="2455"/>
      <c r="P66" s="1561"/>
    </row>
    <row r="67" spans="1:16">
      <c r="A67" s="457"/>
      <c r="B67" s="1667"/>
      <c r="C67" s="2396"/>
      <c r="D67" s="2415"/>
      <c r="E67" s="2415"/>
      <c r="F67" s="2415"/>
      <c r="G67" s="2415"/>
      <c r="H67" s="2415"/>
      <c r="I67" s="2415"/>
      <c r="J67" s="2415"/>
      <c r="K67" s="2415"/>
      <c r="L67" s="2415"/>
      <c r="M67" s="1024"/>
      <c r="N67" s="1681">
        <f>SUM(C67:M67)</f>
        <v>0</v>
      </c>
      <c r="O67" s="2455"/>
      <c r="P67" s="1561">
        <f>N67+O67</f>
        <v>0</v>
      </c>
    </row>
    <row r="68" spans="1:16">
      <c r="A68" s="457"/>
      <c r="B68" s="1667"/>
      <c r="C68" s="2396"/>
      <c r="D68" s="2415"/>
      <c r="E68" s="2415"/>
      <c r="F68" s="2415"/>
      <c r="G68" s="2415"/>
      <c r="H68" s="2415"/>
      <c r="I68" s="2415"/>
      <c r="J68" s="2415"/>
      <c r="K68" s="2415"/>
      <c r="L68" s="2415"/>
      <c r="M68" s="1024"/>
      <c r="N68" s="1681">
        <f>SUM(C68:M68)</f>
        <v>0</v>
      </c>
      <c r="O68" s="2455"/>
      <c r="P68" s="1561">
        <f t="shared" ref="P68:P69" si="16">N68+O68</f>
        <v>0</v>
      </c>
    </row>
    <row r="69" spans="1:16" ht="15" thickBot="1">
      <c r="A69" s="457"/>
      <c r="B69" s="1667"/>
      <c r="C69" s="2396"/>
      <c r="D69" s="2415"/>
      <c r="E69" s="2415"/>
      <c r="F69" s="2415"/>
      <c r="G69" s="2415"/>
      <c r="H69" s="2415"/>
      <c r="I69" s="2415"/>
      <c r="J69" s="2415"/>
      <c r="K69" s="2415"/>
      <c r="L69" s="2415"/>
      <c r="M69" s="1024"/>
      <c r="N69" s="1681">
        <f>SUM(C69:M69)</f>
        <v>0</v>
      </c>
      <c r="O69" s="2455"/>
      <c r="P69" s="1561">
        <f t="shared" si="16"/>
        <v>0</v>
      </c>
    </row>
    <row r="70" spans="1:16" ht="15" thickBot="1">
      <c r="A70" s="1675" t="s">
        <v>933</v>
      </c>
      <c r="B70" s="1676"/>
      <c r="C70" s="1685">
        <f t="shared" ref="C70:P70" si="17">SUM(C67:C69)</f>
        <v>0</v>
      </c>
      <c r="D70" s="1686">
        <f t="shared" si="17"/>
        <v>0</v>
      </c>
      <c r="E70" s="1686">
        <f t="shared" si="17"/>
        <v>0</v>
      </c>
      <c r="F70" s="1686">
        <f t="shared" si="17"/>
        <v>0</v>
      </c>
      <c r="G70" s="1686">
        <f t="shared" si="17"/>
        <v>0</v>
      </c>
      <c r="H70" s="1686">
        <f t="shared" si="17"/>
        <v>0</v>
      </c>
      <c r="I70" s="1686">
        <f t="shared" si="17"/>
        <v>0</v>
      </c>
      <c r="J70" s="1686">
        <f t="shared" si="17"/>
        <v>0</v>
      </c>
      <c r="K70" s="1686">
        <f t="shared" si="17"/>
        <v>0</v>
      </c>
      <c r="L70" s="1686">
        <f t="shared" si="17"/>
        <v>0</v>
      </c>
      <c r="M70" s="1687">
        <f t="shared" si="17"/>
        <v>0</v>
      </c>
      <c r="N70" s="1682">
        <f t="shared" si="17"/>
        <v>0</v>
      </c>
      <c r="O70" s="1688">
        <f t="shared" si="17"/>
        <v>0</v>
      </c>
      <c r="P70" s="1684">
        <f t="shared" si="17"/>
        <v>0</v>
      </c>
    </row>
    <row r="71" spans="1:16" ht="30" customHeight="1">
      <c r="A71" s="457"/>
      <c r="B71" s="1677" t="s">
        <v>934</v>
      </c>
      <c r="C71" s="2396"/>
      <c r="D71" s="2415"/>
      <c r="E71" s="2415"/>
      <c r="F71" s="2415"/>
      <c r="G71" s="2415"/>
      <c r="H71" s="2415"/>
      <c r="I71" s="2415"/>
      <c r="J71" s="2415"/>
      <c r="K71" s="2415"/>
      <c r="L71" s="2415"/>
      <c r="M71" s="1024"/>
      <c r="N71" s="1681"/>
      <c r="O71" s="2455"/>
      <c r="P71" s="1561"/>
    </row>
    <row r="72" spans="1:16">
      <c r="A72" s="457"/>
      <c r="B72" s="1664"/>
      <c r="C72" s="2396"/>
      <c r="D72" s="2415"/>
      <c r="E72" s="2415"/>
      <c r="F72" s="2415"/>
      <c r="G72" s="2415"/>
      <c r="H72" s="2415"/>
      <c r="I72" s="2415"/>
      <c r="J72" s="2415"/>
      <c r="K72" s="2415"/>
      <c r="L72" s="2415"/>
      <c r="M72" s="1024"/>
      <c r="N72" s="1681"/>
      <c r="O72" s="2455"/>
      <c r="P72" s="1561"/>
    </row>
    <row r="73" spans="1:16">
      <c r="A73" s="457"/>
      <c r="B73" s="1667"/>
      <c r="C73" s="2396"/>
      <c r="D73" s="2415"/>
      <c r="E73" s="2415"/>
      <c r="F73" s="2415"/>
      <c r="G73" s="2415"/>
      <c r="H73" s="2415"/>
      <c r="I73" s="2415"/>
      <c r="J73" s="2415"/>
      <c r="K73" s="2415"/>
      <c r="L73" s="2415"/>
      <c r="M73" s="1024"/>
      <c r="N73" s="1681">
        <f>SUM(C73:M73)</f>
        <v>0</v>
      </c>
      <c r="O73" s="2455"/>
      <c r="P73" s="1561">
        <f>N73+O73</f>
        <v>0</v>
      </c>
    </row>
    <row r="74" spans="1:16">
      <c r="A74" s="457"/>
      <c r="B74" s="1667"/>
      <c r="C74" s="2396"/>
      <c r="D74" s="2415"/>
      <c r="E74" s="2415"/>
      <c r="F74" s="2415"/>
      <c r="G74" s="2415"/>
      <c r="H74" s="2415"/>
      <c r="I74" s="2415"/>
      <c r="J74" s="2415"/>
      <c r="K74" s="2415"/>
      <c r="L74" s="2415"/>
      <c r="M74" s="1024"/>
      <c r="N74" s="1681">
        <f>SUM(C74:M74)</f>
        <v>0</v>
      </c>
      <c r="O74" s="2455"/>
      <c r="P74" s="1561">
        <f t="shared" ref="P74:P75" si="18">N74+O74</f>
        <v>0</v>
      </c>
    </row>
    <row r="75" spans="1:16" ht="15" thickBot="1">
      <c r="A75" s="457"/>
      <c r="B75" s="1667"/>
      <c r="C75" s="2396"/>
      <c r="D75" s="2415"/>
      <c r="E75" s="2415"/>
      <c r="F75" s="2415"/>
      <c r="G75" s="2415"/>
      <c r="H75" s="2415"/>
      <c r="I75" s="2415"/>
      <c r="J75" s="2415"/>
      <c r="K75" s="2415"/>
      <c r="L75" s="2415"/>
      <c r="M75" s="1024"/>
      <c r="N75" s="1681">
        <f>SUM(C75:M75)</f>
        <v>0</v>
      </c>
      <c r="O75" s="2455"/>
      <c r="P75" s="1561">
        <f t="shared" si="18"/>
        <v>0</v>
      </c>
    </row>
    <row r="76" spans="1:16" ht="15" thickBot="1">
      <c r="A76" s="1675" t="s">
        <v>935</v>
      </c>
      <c r="B76" s="1676"/>
      <c r="C76" s="1685">
        <f t="shared" ref="C76:P76" si="19">SUM(C73:C75)</f>
        <v>0</v>
      </c>
      <c r="D76" s="1686">
        <f t="shared" si="19"/>
        <v>0</v>
      </c>
      <c r="E76" s="1686">
        <f t="shared" si="19"/>
        <v>0</v>
      </c>
      <c r="F76" s="1686">
        <f t="shared" si="19"/>
        <v>0</v>
      </c>
      <c r="G76" s="1686">
        <f t="shared" si="19"/>
        <v>0</v>
      </c>
      <c r="H76" s="1686">
        <f t="shared" si="19"/>
        <v>0</v>
      </c>
      <c r="I76" s="1686">
        <f t="shared" si="19"/>
        <v>0</v>
      </c>
      <c r="J76" s="1686">
        <f t="shared" si="19"/>
        <v>0</v>
      </c>
      <c r="K76" s="1686">
        <f t="shared" si="19"/>
        <v>0</v>
      </c>
      <c r="L76" s="1686">
        <f t="shared" si="19"/>
        <v>0</v>
      </c>
      <c r="M76" s="1687">
        <f t="shared" si="19"/>
        <v>0</v>
      </c>
      <c r="N76" s="1682">
        <f t="shared" si="19"/>
        <v>0</v>
      </c>
      <c r="O76" s="1688">
        <f t="shared" si="19"/>
        <v>0</v>
      </c>
      <c r="P76" s="1684">
        <f t="shared" si="19"/>
        <v>0</v>
      </c>
    </row>
  </sheetData>
  <sheetProtection algorithmName="SHA-512" hashValue="Kv1nVQ/0R89N4pVXl/ooc1IR/dNfZHrQTLOkW7fags2XqdpdvhBvy1DrKHGpxAyhXFtbBSzKTtj1y27TCbOlGg==" saltValue="hk74XGs9j1s9pQP6X0tLZQ==" spinCount="100000" sheet="1" objects="1" scenarios="1"/>
  <dataValidations count="1">
    <dataValidation type="list" allowBlank="1" showInputMessage="1" showErrorMessage="1" sqref="B27:B34" xr:uid="{EF285A89-1B79-44A5-8E34-E94EBD93B054}">
      <formula1>$B$27:$B$34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09a95eae29d0335a961933f6b88a52a4">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ec9aca7d65be40cdcbc2a3e58a5c86a4"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1EC8D-B47D-4365-9AEA-CA91EE57B44A}"/>
</file>

<file path=customXml/itemProps2.xml><?xml version="1.0" encoding="utf-8"?>
<ds:datastoreItem xmlns:ds="http://schemas.openxmlformats.org/officeDocument/2006/customXml" ds:itemID="{478271A2-B131-48A8-B08B-C42FD6F41DAD}"/>
</file>

<file path=customXml/itemProps3.xml><?xml version="1.0" encoding="utf-8"?>
<ds:datastoreItem xmlns:ds="http://schemas.openxmlformats.org/officeDocument/2006/customXml" ds:itemID="{6EE25A4E-ED16-4A49-A494-6AA2F5A14532}"/>
</file>

<file path=docProps/app.xml><?xml version="1.0" encoding="utf-8"?>
<Properties xmlns="http://schemas.openxmlformats.org/officeDocument/2006/extended-properties" xmlns:vt="http://schemas.openxmlformats.org/officeDocument/2006/docPropsVTypes">
  <Application>Microsoft Excel Online</Application>
  <Manager/>
  <Company>AHCCCS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Mary</dc:creator>
  <cp:keywords/>
  <dc:description/>
  <cp:lastModifiedBy>Hoser, Kenneth</cp:lastModifiedBy>
  <cp:revision/>
  <dcterms:created xsi:type="dcterms:W3CDTF">2020-10-01T23:37:13Z</dcterms:created>
  <dcterms:modified xsi:type="dcterms:W3CDTF">2024-02-15T23:21:47Z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