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26619\Desktop\DSH\DSH Payments History\"/>
    </mc:Choice>
  </mc:AlternateContent>
  <xr:revisionPtr revIDLastSave="0" documentId="13_ncr:1_{68FF1842-0842-41AD-99EB-7556A17FAD7C}" xr6:coauthVersionLast="47" xr6:coauthVersionMax="47" xr10:uidLastSave="{00000000-0000-0000-0000-000000000000}"/>
  <bookViews>
    <workbookView xWindow="-110" yWindow="-110" windowWidth="19420" windowHeight="10300" xr2:uid="{1F364201-CBAB-4D4E-847A-48C769734096}"/>
  </bookViews>
  <sheets>
    <sheet name="Summary" sheetId="18" r:id="rId1"/>
    <sheet name="DSH Payments 2024" sheetId="19" r:id="rId2"/>
    <sheet name="DSH Payments 2023" sheetId="1" r:id="rId3"/>
    <sheet name="DSH Payments 2022" sheetId="12" r:id="rId4"/>
    <sheet name="DSH Payments 2021" sheetId="13" r:id="rId5"/>
    <sheet name="DSH Payments 2019" sheetId="16" r:id="rId6"/>
    <sheet name="DSH Payments 2020" sheetId="14" r:id="rId7"/>
    <sheet name="DSH Payments 2018" sheetId="17" r:id="rId8"/>
    <sheet name="DSH Payments 2017" sheetId="20" r:id="rId9"/>
    <sheet name="DSH Payments 2016" sheetId="21" r:id="rId10"/>
  </sheets>
  <definedNames>
    <definedName name="_xlnm._FilterDatabase" localSheetId="9" hidden="1">'DSH Payments 2016'!$B$8:$G$66</definedName>
    <definedName name="_xlnm._FilterDatabase" localSheetId="8" hidden="1">'DSH Payments 2017'!#REF!</definedName>
    <definedName name="_xlnm._FilterDatabase" localSheetId="7" hidden="1">'DSH Payments 2018'!#REF!</definedName>
    <definedName name="_xlnm._FilterDatabase" localSheetId="5" hidden="1">'DSH Payments 2019'!#REF!</definedName>
    <definedName name="_xlnm._FilterDatabase" localSheetId="6" hidden="1">'DSH Payments 2020'!$B$8:$G$66</definedName>
    <definedName name="_xlnm._FilterDatabase" localSheetId="4" hidden="1">'DSH Payments 2021'!$B$8:$G$66</definedName>
    <definedName name="_xlnm._FilterDatabase" localSheetId="3" hidden="1">'DSH Payments 2022'!$B$8:$G$66</definedName>
    <definedName name="_xlnm._FilterDatabase" localSheetId="2" hidden="1">'DSH Payments 2023'!#REF!</definedName>
    <definedName name="_xlnm._FilterDatabase" localSheetId="1" hidden="1">'DSH Payments 2024'!#REF!</definedName>
    <definedName name="_xlnm._FilterDatabase" localSheetId="0" hidden="1">Summary!$D$8:$D$66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21" l="1"/>
  <c r="F66" i="21"/>
  <c r="C71" i="21"/>
  <c r="E71" i="21" l="1"/>
  <c r="G70" i="21" l="1"/>
  <c r="F66" i="20" l="1"/>
  <c r="F66" i="16"/>
  <c r="G42" i="21" l="1"/>
  <c r="G73" i="19"/>
  <c r="F73" i="19"/>
  <c r="E73" i="19"/>
  <c r="C73" i="19"/>
  <c r="J48" i="18"/>
  <c r="I48" i="18"/>
  <c r="H48" i="18"/>
  <c r="G48" i="18"/>
  <c r="F70" i="18"/>
  <c r="F69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E70" i="18"/>
  <c r="E69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D70" i="18"/>
  <c r="D69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C9" i="18"/>
  <c r="C70" i="18"/>
  <c r="C69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71" i="19"/>
  <c r="G71" i="19"/>
  <c r="F71" i="19"/>
  <c r="E71" i="19"/>
  <c r="G70" i="19"/>
  <c r="G69" i="19"/>
  <c r="F39" i="14"/>
  <c r="G73" i="1"/>
  <c r="F73" i="1"/>
  <c r="E73" i="1"/>
  <c r="C73" i="1"/>
  <c r="G71" i="1"/>
  <c r="F71" i="1"/>
  <c r="E71" i="1"/>
  <c r="C71" i="1"/>
  <c r="G70" i="1"/>
  <c r="G69" i="1"/>
  <c r="E71" i="18" l="1"/>
  <c r="F71" i="18"/>
  <c r="C71" i="18"/>
  <c r="D71" i="18"/>
  <c r="E66" i="18"/>
  <c r="F66" i="18"/>
  <c r="D66" i="18"/>
  <c r="D73" i="18" s="1"/>
  <c r="C66" i="18"/>
  <c r="F71" i="12"/>
  <c r="E71" i="12"/>
  <c r="C71" i="12"/>
  <c r="G70" i="13"/>
  <c r="G69" i="13"/>
  <c r="G71" i="13" s="1"/>
  <c r="F71" i="13"/>
  <c r="E71" i="13"/>
  <c r="C71" i="13"/>
  <c r="F66" i="12"/>
  <c r="E66" i="12"/>
  <c r="G54" i="14"/>
  <c r="F66" i="14"/>
  <c r="E66" i="14"/>
  <c r="E73" i="18" l="1"/>
  <c r="F73" i="18"/>
  <c r="C73" i="18"/>
  <c r="G54" i="18"/>
  <c r="G10" i="19"/>
  <c r="G10" i="1"/>
  <c r="G10" i="12"/>
  <c r="G10" i="13"/>
  <c r="G10" i="14"/>
  <c r="G10" i="18" s="1"/>
  <c r="G10" i="16"/>
  <c r="H10" i="18" s="1"/>
  <c r="G10" i="17"/>
  <c r="I10" i="18" s="1"/>
  <c r="G10" i="21"/>
  <c r="K10" i="18" s="1"/>
  <c r="G10" i="20"/>
  <c r="J10" i="18" s="1"/>
  <c r="G48" i="21"/>
  <c r="K48" i="18" s="1"/>
  <c r="G70" i="20" l="1"/>
  <c r="J70" i="18" s="1"/>
  <c r="G69" i="20"/>
  <c r="J69" i="18" s="1"/>
  <c r="G11" i="20"/>
  <c r="G12" i="20"/>
  <c r="J12" i="18" s="1"/>
  <c r="G13" i="20"/>
  <c r="J13" i="18" s="1"/>
  <c r="G14" i="20"/>
  <c r="J14" i="18" s="1"/>
  <c r="G15" i="20"/>
  <c r="J15" i="18" s="1"/>
  <c r="G16" i="20"/>
  <c r="G17" i="20"/>
  <c r="J17" i="18" s="1"/>
  <c r="G18" i="20"/>
  <c r="G19" i="20"/>
  <c r="J19" i="18" s="1"/>
  <c r="G20" i="20"/>
  <c r="J20" i="18" s="1"/>
  <c r="G21" i="20"/>
  <c r="J21" i="18" s="1"/>
  <c r="G22" i="20"/>
  <c r="J22" i="18" s="1"/>
  <c r="G23" i="20"/>
  <c r="J23" i="18" s="1"/>
  <c r="G24" i="20"/>
  <c r="J24" i="18" s="1"/>
  <c r="G25" i="20"/>
  <c r="J25" i="18" s="1"/>
  <c r="G26" i="20"/>
  <c r="J26" i="18" s="1"/>
  <c r="G27" i="20"/>
  <c r="J27" i="18" s="1"/>
  <c r="G28" i="20"/>
  <c r="J28" i="18" s="1"/>
  <c r="G29" i="20"/>
  <c r="J29" i="18" s="1"/>
  <c r="G30" i="20"/>
  <c r="J30" i="18" s="1"/>
  <c r="G31" i="20"/>
  <c r="J31" i="18" s="1"/>
  <c r="G32" i="20"/>
  <c r="J32" i="18" s="1"/>
  <c r="G33" i="20"/>
  <c r="J33" i="18" s="1"/>
  <c r="G34" i="20"/>
  <c r="J34" i="18" s="1"/>
  <c r="G35" i="20"/>
  <c r="J35" i="18" s="1"/>
  <c r="G36" i="20"/>
  <c r="J36" i="18" s="1"/>
  <c r="G37" i="20"/>
  <c r="J37" i="18" s="1"/>
  <c r="G38" i="20"/>
  <c r="J38" i="18" s="1"/>
  <c r="G39" i="20"/>
  <c r="J39" i="18" s="1"/>
  <c r="G40" i="20"/>
  <c r="J40" i="18" s="1"/>
  <c r="G41" i="20"/>
  <c r="J41" i="18" s="1"/>
  <c r="G42" i="20"/>
  <c r="J42" i="18" s="1"/>
  <c r="G43" i="20"/>
  <c r="J43" i="18" s="1"/>
  <c r="G44" i="20"/>
  <c r="J44" i="18" s="1"/>
  <c r="G45" i="20"/>
  <c r="J45" i="18" s="1"/>
  <c r="G46" i="20"/>
  <c r="J46" i="18" s="1"/>
  <c r="G47" i="20"/>
  <c r="J47" i="18" s="1"/>
  <c r="G49" i="20"/>
  <c r="J49" i="18" s="1"/>
  <c r="G50" i="20"/>
  <c r="J50" i="18" s="1"/>
  <c r="G51" i="20"/>
  <c r="J51" i="18" s="1"/>
  <c r="G52" i="20"/>
  <c r="J52" i="18" s="1"/>
  <c r="G53" i="20"/>
  <c r="J53" i="18" s="1"/>
  <c r="G54" i="20"/>
  <c r="J54" i="18" s="1"/>
  <c r="G55" i="20"/>
  <c r="J55" i="18" s="1"/>
  <c r="G56" i="20"/>
  <c r="J56" i="18" s="1"/>
  <c r="G57" i="20"/>
  <c r="J57" i="18" s="1"/>
  <c r="G58" i="20"/>
  <c r="J58" i="18" s="1"/>
  <c r="G59" i="20"/>
  <c r="J59" i="18" s="1"/>
  <c r="G60" i="20"/>
  <c r="J60" i="18" s="1"/>
  <c r="G61" i="20"/>
  <c r="J61" i="18" s="1"/>
  <c r="G62" i="20"/>
  <c r="J62" i="18" s="1"/>
  <c r="G63" i="20"/>
  <c r="J63" i="18" s="1"/>
  <c r="G64" i="20"/>
  <c r="J64" i="18" s="1"/>
  <c r="G65" i="20"/>
  <c r="J65" i="18" s="1"/>
  <c r="G9" i="20"/>
  <c r="J9" i="18" s="1"/>
  <c r="F71" i="20"/>
  <c r="E71" i="20"/>
  <c r="E66" i="20"/>
  <c r="E73" i="20" s="1"/>
  <c r="G70" i="17"/>
  <c r="I70" i="18" s="1"/>
  <c r="G69" i="17"/>
  <c r="I69" i="18" s="1"/>
  <c r="F71" i="17"/>
  <c r="E66" i="17"/>
  <c r="E73" i="17" s="1"/>
  <c r="F66" i="17"/>
  <c r="G11" i="17"/>
  <c r="G12" i="17"/>
  <c r="I12" i="18" s="1"/>
  <c r="G13" i="17"/>
  <c r="G14" i="17"/>
  <c r="G15" i="17"/>
  <c r="I15" i="18" s="1"/>
  <c r="G16" i="17"/>
  <c r="G17" i="17"/>
  <c r="G18" i="17"/>
  <c r="G19" i="17"/>
  <c r="G20" i="17"/>
  <c r="G21" i="17"/>
  <c r="G22" i="17"/>
  <c r="I22" i="18" s="1"/>
  <c r="G23" i="17"/>
  <c r="G24" i="17"/>
  <c r="G25" i="17"/>
  <c r="G26" i="17"/>
  <c r="G27" i="17"/>
  <c r="G28" i="17"/>
  <c r="G29" i="17"/>
  <c r="I29" i="18" s="1"/>
  <c r="G30" i="17"/>
  <c r="G31" i="17"/>
  <c r="G32" i="17"/>
  <c r="I32" i="18" s="1"/>
  <c r="G33" i="17"/>
  <c r="G34" i="17"/>
  <c r="I34" i="18" s="1"/>
  <c r="G35" i="17"/>
  <c r="I35" i="18" s="1"/>
  <c r="G36" i="17"/>
  <c r="G37" i="17"/>
  <c r="G38" i="17"/>
  <c r="I38" i="18" s="1"/>
  <c r="G39" i="17"/>
  <c r="G40" i="17"/>
  <c r="G41" i="17"/>
  <c r="G42" i="17"/>
  <c r="G43" i="17"/>
  <c r="G44" i="17"/>
  <c r="I44" i="18" s="1"/>
  <c r="G45" i="17"/>
  <c r="G46" i="17"/>
  <c r="I46" i="18" s="1"/>
  <c r="G47" i="17"/>
  <c r="G49" i="17"/>
  <c r="G50" i="17"/>
  <c r="G51" i="17"/>
  <c r="G52" i="17"/>
  <c r="G53" i="17"/>
  <c r="I53" i="18" s="1"/>
  <c r="G54" i="17"/>
  <c r="G55" i="17"/>
  <c r="I55" i="18" s="1"/>
  <c r="G56" i="17"/>
  <c r="G57" i="17"/>
  <c r="G58" i="17"/>
  <c r="G59" i="17"/>
  <c r="G60" i="17"/>
  <c r="G61" i="17"/>
  <c r="I61" i="18" s="1"/>
  <c r="G62" i="17"/>
  <c r="G63" i="17"/>
  <c r="G64" i="17"/>
  <c r="I64" i="18" s="1"/>
  <c r="G65" i="17"/>
  <c r="G9" i="17"/>
  <c r="I9" i="18" s="1"/>
  <c r="F71" i="16"/>
  <c r="E71" i="16"/>
  <c r="C71" i="16"/>
  <c r="G70" i="16"/>
  <c r="H70" i="18" s="1"/>
  <c r="G69" i="16"/>
  <c r="H69" i="18" s="1"/>
  <c r="G65" i="16"/>
  <c r="H65" i="18" s="1"/>
  <c r="G64" i="16"/>
  <c r="H64" i="18" s="1"/>
  <c r="G63" i="16"/>
  <c r="H63" i="18" s="1"/>
  <c r="G62" i="16"/>
  <c r="H62" i="18" s="1"/>
  <c r="G61" i="16"/>
  <c r="H61" i="18" s="1"/>
  <c r="G60" i="16"/>
  <c r="H60" i="18" s="1"/>
  <c r="G59" i="16"/>
  <c r="H59" i="18" s="1"/>
  <c r="G58" i="16"/>
  <c r="H58" i="18" s="1"/>
  <c r="G57" i="16"/>
  <c r="H57" i="18" s="1"/>
  <c r="G56" i="16"/>
  <c r="H56" i="18" s="1"/>
  <c r="G55" i="16"/>
  <c r="H55" i="18" s="1"/>
  <c r="G54" i="16"/>
  <c r="H54" i="18" s="1"/>
  <c r="G53" i="16"/>
  <c r="H53" i="18" s="1"/>
  <c r="G52" i="16"/>
  <c r="H52" i="18" s="1"/>
  <c r="G51" i="16"/>
  <c r="H51" i="18" s="1"/>
  <c r="G50" i="16"/>
  <c r="H50" i="18" s="1"/>
  <c r="G49" i="16"/>
  <c r="H49" i="18" s="1"/>
  <c r="G47" i="16"/>
  <c r="H47" i="18" s="1"/>
  <c r="G46" i="16"/>
  <c r="H46" i="18" s="1"/>
  <c r="G45" i="16"/>
  <c r="H45" i="18" s="1"/>
  <c r="G44" i="16"/>
  <c r="H44" i="18" s="1"/>
  <c r="G43" i="16"/>
  <c r="H43" i="18" s="1"/>
  <c r="G42" i="16"/>
  <c r="H42" i="18" s="1"/>
  <c r="G41" i="16"/>
  <c r="H41" i="18" s="1"/>
  <c r="G40" i="16"/>
  <c r="H40" i="18" s="1"/>
  <c r="G39" i="16"/>
  <c r="G38" i="16"/>
  <c r="H38" i="18" s="1"/>
  <c r="G37" i="16"/>
  <c r="H37" i="18" s="1"/>
  <c r="G36" i="16"/>
  <c r="H36" i="18" s="1"/>
  <c r="G35" i="16"/>
  <c r="H35" i="18" s="1"/>
  <c r="G34" i="16"/>
  <c r="H34" i="18" s="1"/>
  <c r="G33" i="16"/>
  <c r="H33" i="18" s="1"/>
  <c r="G32" i="16"/>
  <c r="H32" i="18" s="1"/>
  <c r="G31" i="16"/>
  <c r="H31" i="18" s="1"/>
  <c r="G30" i="16"/>
  <c r="H30" i="18" s="1"/>
  <c r="G29" i="16"/>
  <c r="H29" i="18" s="1"/>
  <c r="G28" i="16"/>
  <c r="H28" i="18" s="1"/>
  <c r="G27" i="16"/>
  <c r="H27" i="18" s="1"/>
  <c r="G26" i="16"/>
  <c r="H26" i="18" s="1"/>
  <c r="G25" i="16"/>
  <c r="H25" i="18" s="1"/>
  <c r="G24" i="16"/>
  <c r="H24" i="18" s="1"/>
  <c r="G23" i="16"/>
  <c r="H23" i="18" s="1"/>
  <c r="G22" i="16"/>
  <c r="H22" i="18" s="1"/>
  <c r="G21" i="16"/>
  <c r="H21" i="18" s="1"/>
  <c r="G20" i="16"/>
  <c r="H20" i="18" s="1"/>
  <c r="G19" i="16"/>
  <c r="H19" i="18" s="1"/>
  <c r="G18" i="16"/>
  <c r="H18" i="18" s="1"/>
  <c r="G17" i="16"/>
  <c r="H17" i="18" s="1"/>
  <c r="G16" i="16"/>
  <c r="H16" i="18" s="1"/>
  <c r="G15" i="16"/>
  <c r="H15" i="18" s="1"/>
  <c r="G14" i="16"/>
  <c r="H14" i="18" s="1"/>
  <c r="G13" i="16"/>
  <c r="H13" i="18" s="1"/>
  <c r="G12" i="16"/>
  <c r="H12" i="18" s="1"/>
  <c r="G11" i="16"/>
  <c r="H11" i="18" s="1"/>
  <c r="G9" i="16"/>
  <c r="H9" i="18" s="1"/>
  <c r="D71" i="16"/>
  <c r="E66" i="16"/>
  <c r="G70" i="14"/>
  <c r="G69" i="14"/>
  <c r="G69" i="18" s="1"/>
  <c r="G65" i="14"/>
  <c r="G64" i="14"/>
  <c r="G63" i="14"/>
  <c r="G62" i="14"/>
  <c r="G61" i="14"/>
  <c r="G60" i="14"/>
  <c r="G59" i="14"/>
  <c r="G58" i="14"/>
  <c r="G57" i="14"/>
  <c r="G56" i="14"/>
  <c r="G55" i="14"/>
  <c r="G53" i="14"/>
  <c r="G52" i="14"/>
  <c r="G51" i="14"/>
  <c r="G50" i="14"/>
  <c r="G49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9" i="14"/>
  <c r="G9" i="18" s="1"/>
  <c r="G46" i="13"/>
  <c r="G47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28" i="13"/>
  <c r="G70" i="12"/>
  <c r="G69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9" i="12"/>
  <c r="H39" i="18" l="1"/>
  <c r="H66" i="18" s="1"/>
  <c r="I63" i="18"/>
  <c r="I65" i="18"/>
  <c r="I62" i="18"/>
  <c r="I59" i="18"/>
  <c r="I60" i="18"/>
  <c r="I58" i="18"/>
  <c r="I57" i="18"/>
  <c r="I52" i="18"/>
  <c r="I56" i="18"/>
  <c r="I54" i="18"/>
  <c r="I51" i="18"/>
  <c r="I50" i="18"/>
  <c r="I49" i="18"/>
  <c r="I47" i="18"/>
  <c r="I45" i="18"/>
  <c r="I42" i="18"/>
  <c r="I41" i="18"/>
  <c r="I40" i="18"/>
  <c r="I37" i="18"/>
  <c r="I36" i="18"/>
  <c r="I43" i="18"/>
  <c r="I33" i="18"/>
  <c r="I31" i="18"/>
  <c r="I30" i="18"/>
  <c r="I28" i="18"/>
  <c r="I39" i="18"/>
  <c r="I27" i="18"/>
  <c r="I26" i="18"/>
  <c r="I25" i="18"/>
  <c r="I24" i="18"/>
  <c r="I23" i="18"/>
  <c r="I21" i="18"/>
  <c r="I20" i="18"/>
  <c r="I19" i="18"/>
  <c r="I18" i="18"/>
  <c r="I17" i="18"/>
  <c r="I16" i="18"/>
  <c r="I14" i="18"/>
  <c r="I13" i="18"/>
  <c r="I11" i="18"/>
  <c r="J18" i="18"/>
  <c r="J16" i="18"/>
  <c r="J11" i="18"/>
  <c r="G70" i="18"/>
  <c r="G71" i="18" s="1"/>
  <c r="G11" i="18"/>
  <c r="G12" i="18"/>
  <c r="G15" i="18"/>
  <c r="G26" i="18"/>
  <c r="G42" i="18"/>
  <c r="G61" i="18"/>
  <c r="G31" i="18"/>
  <c r="G57" i="18"/>
  <c r="G32" i="18"/>
  <c r="G17" i="18"/>
  <c r="G20" i="18"/>
  <c r="G28" i="18"/>
  <c r="G36" i="18"/>
  <c r="G44" i="18"/>
  <c r="G53" i="18"/>
  <c r="G62" i="18"/>
  <c r="G39" i="18"/>
  <c r="G16" i="18"/>
  <c r="G40" i="18"/>
  <c r="G49" i="18"/>
  <c r="G58" i="18"/>
  <c r="G33" i="18"/>
  <c r="G41" i="18"/>
  <c r="G50" i="18"/>
  <c r="G59" i="18"/>
  <c r="G18" i="18"/>
  <c r="G34" i="18"/>
  <c r="G51" i="18"/>
  <c r="G60" i="18"/>
  <c r="G27" i="18"/>
  <c r="G52" i="18"/>
  <c r="G13" i="18"/>
  <c r="G21" i="18"/>
  <c r="G29" i="18"/>
  <c r="G37" i="18"/>
  <c r="G45" i="18"/>
  <c r="G55" i="18"/>
  <c r="G63" i="18"/>
  <c r="G23" i="18"/>
  <c r="G47" i="18"/>
  <c r="G24" i="18"/>
  <c r="G25" i="18"/>
  <c r="G19" i="18"/>
  <c r="G35" i="18"/>
  <c r="G43" i="18"/>
  <c r="G14" i="18"/>
  <c r="G22" i="18"/>
  <c r="G30" i="18"/>
  <c r="G38" i="18"/>
  <c r="G46" i="18"/>
  <c r="G56" i="18"/>
  <c r="G64" i="18"/>
  <c r="G65" i="18"/>
  <c r="H71" i="18"/>
  <c r="G66" i="14"/>
  <c r="E73" i="16"/>
  <c r="G71" i="20"/>
  <c r="F73" i="17"/>
  <c r="G66" i="12"/>
  <c r="G71" i="12"/>
  <c r="G66" i="17"/>
  <c r="G71" i="17"/>
  <c r="G66" i="20"/>
  <c r="G71" i="16"/>
  <c r="F73" i="16"/>
  <c r="G71" i="14"/>
  <c r="F73" i="20"/>
  <c r="G66" i="16"/>
  <c r="J66" i="18" l="1"/>
  <c r="G73" i="17"/>
  <c r="I66" i="18"/>
  <c r="G66" i="18"/>
  <c r="G73" i="18" s="1"/>
  <c r="H73" i="18"/>
  <c r="G73" i="20"/>
  <c r="G73" i="16"/>
  <c r="E73" i="14" l="1"/>
  <c r="F73" i="14"/>
  <c r="G73" i="14"/>
  <c r="J71" i="18"/>
  <c r="J73" i="18" s="1"/>
  <c r="E66" i="13"/>
  <c r="E73" i="13" s="1"/>
  <c r="F66" i="13"/>
  <c r="F73" i="13" s="1"/>
  <c r="E73" i="12"/>
  <c r="F73" i="12"/>
  <c r="G73" i="12"/>
  <c r="G12" i="13" l="1"/>
  <c r="G9" i="13"/>
  <c r="G11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 l="1"/>
  <c r="G66" i="13" s="1"/>
  <c r="G73" i="13" s="1"/>
  <c r="G69" i="21"/>
  <c r="K70" i="18"/>
  <c r="G11" i="21"/>
  <c r="K11" i="18" s="1"/>
  <c r="G12" i="21"/>
  <c r="K12" i="18" s="1"/>
  <c r="G13" i="21"/>
  <c r="K13" i="18" s="1"/>
  <c r="G14" i="21"/>
  <c r="K14" i="18" s="1"/>
  <c r="G15" i="21"/>
  <c r="K15" i="18" s="1"/>
  <c r="G16" i="21"/>
  <c r="K16" i="18" s="1"/>
  <c r="G17" i="21"/>
  <c r="K17" i="18" s="1"/>
  <c r="G18" i="21"/>
  <c r="K18" i="18" s="1"/>
  <c r="G19" i="21"/>
  <c r="K19" i="18" s="1"/>
  <c r="G20" i="21"/>
  <c r="K20" i="18" s="1"/>
  <c r="G21" i="21"/>
  <c r="K21" i="18" s="1"/>
  <c r="G22" i="21"/>
  <c r="K22" i="18" s="1"/>
  <c r="G23" i="21"/>
  <c r="K23" i="18" s="1"/>
  <c r="G24" i="21"/>
  <c r="K24" i="18" s="1"/>
  <c r="G25" i="21"/>
  <c r="K25" i="18" s="1"/>
  <c r="G26" i="21"/>
  <c r="K26" i="18" s="1"/>
  <c r="G27" i="21"/>
  <c r="K27" i="18" s="1"/>
  <c r="G28" i="21"/>
  <c r="K28" i="18" s="1"/>
  <c r="G29" i="21"/>
  <c r="K29" i="18" s="1"/>
  <c r="G30" i="21"/>
  <c r="K30" i="18" s="1"/>
  <c r="G31" i="21"/>
  <c r="K31" i="18" s="1"/>
  <c r="G32" i="21"/>
  <c r="K32" i="18" s="1"/>
  <c r="G33" i="21"/>
  <c r="K33" i="18" s="1"/>
  <c r="G34" i="21"/>
  <c r="K34" i="18" s="1"/>
  <c r="G35" i="21"/>
  <c r="K35" i="18" s="1"/>
  <c r="G36" i="21"/>
  <c r="K36" i="18" s="1"/>
  <c r="G37" i="21"/>
  <c r="K37" i="18" s="1"/>
  <c r="G38" i="21"/>
  <c r="K38" i="18" s="1"/>
  <c r="G39" i="21"/>
  <c r="K39" i="18" s="1"/>
  <c r="G40" i="21"/>
  <c r="K40" i="18" s="1"/>
  <c r="G41" i="21"/>
  <c r="K41" i="18" s="1"/>
  <c r="K42" i="18"/>
  <c r="G43" i="21"/>
  <c r="K43" i="18" s="1"/>
  <c r="G44" i="21"/>
  <c r="K44" i="18" s="1"/>
  <c r="G45" i="21"/>
  <c r="K45" i="18" s="1"/>
  <c r="G46" i="21"/>
  <c r="K46" i="18" s="1"/>
  <c r="G47" i="21"/>
  <c r="K47" i="18" s="1"/>
  <c r="G49" i="21"/>
  <c r="K49" i="18" s="1"/>
  <c r="G50" i="21"/>
  <c r="K50" i="18" s="1"/>
  <c r="G51" i="21"/>
  <c r="K51" i="18" s="1"/>
  <c r="G52" i="21"/>
  <c r="K52" i="18" s="1"/>
  <c r="G53" i="21"/>
  <c r="K53" i="18" s="1"/>
  <c r="G54" i="21"/>
  <c r="K54" i="18" s="1"/>
  <c r="G55" i="21"/>
  <c r="K55" i="18" s="1"/>
  <c r="G56" i="21"/>
  <c r="K56" i="18" s="1"/>
  <c r="G57" i="21"/>
  <c r="K57" i="18" s="1"/>
  <c r="G58" i="21"/>
  <c r="K58" i="18" s="1"/>
  <c r="G59" i="21"/>
  <c r="K59" i="18" s="1"/>
  <c r="G60" i="21"/>
  <c r="K60" i="18" s="1"/>
  <c r="G61" i="21"/>
  <c r="K61" i="18" s="1"/>
  <c r="G62" i="21"/>
  <c r="G63" i="21"/>
  <c r="K63" i="18" s="1"/>
  <c r="G64" i="21"/>
  <c r="K64" i="18" s="1"/>
  <c r="G65" i="21"/>
  <c r="K65" i="18" s="1"/>
  <c r="G9" i="21"/>
  <c r="K9" i="18" s="1"/>
  <c r="E66" i="21"/>
  <c r="E73" i="21" s="1"/>
  <c r="F73" i="21"/>
  <c r="D66" i="21"/>
  <c r="C66" i="21"/>
  <c r="C73" i="21" s="1"/>
  <c r="D71" i="20"/>
  <c r="D66" i="20"/>
  <c r="D73" i="20" s="1"/>
  <c r="C66" i="20"/>
  <c r="C73" i="20" s="1"/>
  <c r="K62" i="18" l="1"/>
  <c r="K66" i="18" s="1"/>
  <c r="G71" i="21"/>
  <c r="K69" i="18"/>
  <c r="D73" i="21"/>
  <c r="D71" i="19"/>
  <c r="F66" i="19"/>
  <c r="E66" i="19"/>
  <c r="D66" i="19"/>
  <c r="C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9" i="19"/>
  <c r="I71" i="18"/>
  <c r="I73" i="18" s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9" i="1"/>
  <c r="C66" i="1"/>
  <c r="E66" i="1"/>
  <c r="F66" i="1"/>
  <c r="D71" i="17"/>
  <c r="D66" i="17"/>
  <c r="C66" i="17"/>
  <c r="D66" i="16"/>
  <c r="D73" i="16" s="1"/>
  <c r="C66" i="16"/>
  <c r="C73" i="16" s="1"/>
  <c r="D71" i="14"/>
  <c r="D66" i="14"/>
  <c r="C66" i="14"/>
  <c r="C73" i="14" s="1"/>
  <c r="D71" i="13"/>
  <c r="D66" i="13"/>
  <c r="C66" i="13"/>
  <c r="C73" i="13" s="1"/>
  <c r="D71" i="12"/>
  <c r="D66" i="12"/>
  <c r="D73" i="12" s="1"/>
  <c r="C66" i="12"/>
  <c r="C73" i="12" s="1"/>
  <c r="K71" i="18" l="1"/>
  <c r="G73" i="21"/>
  <c r="C73" i="17"/>
  <c r="D73" i="17"/>
  <c r="D73" i="13"/>
  <c r="D73" i="19"/>
  <c r="G66" i="19"/>
  <c r="D73" i="14"/>
  <c r="G66" i="1"/>
  <c r="D71" i="1"/>
  <c r="D66" i="1"/>
  <c r="K73" i="18" l="1"/>
  <c r="D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64" authorId="0" shapeId="0" xr:uid="{4F2F5D62-EE5A-466F-906B-7D963E2EC128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64" authorId="0" shapeId="0" xr:uid="{FFEE2ADB-D120-4B3C-A0EC-7A83EB4D7E3E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64" authorId="0" shapeId="0" xr:uid="{D6CC50BE-D9CD-4827-9FA4-116DA527762E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40" authorId="0" shapeId="0" xr:uid="{DF6B1AD7-12F9-4455-AF98-987E2144AF57}">
      <text>
        <r>
          <rPr>
            <sz val="9"/>
            <color indexed="81"/>
            <rFont val="Tahoma"/>
            <family val="2"/>
          </rPr>
          <t xml:space="preserve">Keams Canyon
</t>
        </r>
      </text>
    </comment>
    <comment ref="B45" authorId="0" shapeId="0" xr:uid="{CFFCE8EC-0A65-4844-83F3-5DDE3EDA51B6}">
      <text>
        <r>
          <rPr>
            <sz val="9"/>
            <color indexed="81"/>
            <rFont val="Tahoma"/>
            <family val="2"/>
          </rPr>
          <t xml:space="preserve">Winslow Memorial Hospital
</t>
        </r>
      </text>
    </comment>
    <comment ref="B64" authorId="0" shapeId="0" xr:uid="{43BF2F12-0285-4D42-A993-82AFD35C9459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40" authorId="0" shapeId="0" xr:uid="{ADAE0BA3-5F04-4355-B36A-2B94C806A5DB}">
      <text>
        <r>
          <rPr>
            <sz val="9"/>
            <color indexed="81"/>
            <rFont val="Tahoma"/>
            <family val="2"/>
          </rPr>
          <t>Keams Canyon</t>
        </r>
      </text>
    </comment>
    <comment ref="B64" authorId="0" shapeId="0" xr:uid="{EACCEE3B-0F22-4787-A208-F005C6AD5DB4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40" authorId="0" shapeId="0" xr:uid="{A2CE1D8A-A058-4C97-8F63-95206CDEE5A0}">
      <text>
        <r>
          <rPr>
            <sz val="9"/>
            <color indexed="81"/>
            <rFont val="Tahoma"/>
            <family val="2"/>
          </rPr>
          <t xml:space="preserve">Keams Canyon
</t>
        </r>
      </text>
    </comment>
    <comment ref="B64" authorId="0" shapeId="0" xr:uid="{F34097C4-BA0C-4F28-A5B2-9782716D0533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64" authorId="0" shapeId="0" xr:uid="{8F782515-0250-4BA2-B998-8B7EC8F2CC6B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39" authorId="0" shapeId="0" xr:uid="{933217A0-9D99-4B22-80B3-9FA9E520EE2A}">
      <text>
        <r>
          <rPr>
            <sz val="9"/>
            <color indexed="81"/>
            <rFont val="Tahoma"/>
            <family val="2"/>
          </rPr>
          <t>(CARONDELET)</t>
        </r>
      </text>
    </comment>
    <comment ref="B40" authorId="0" shapeId="0" xr:uid="{A417B1D0-C1F6-4EB6-87FB-6C091ED5052E}">
      <text>
        <r>
          <rPr>
            <sz val="9"/>
            <color indexed="81"/>
            <rFont val="Tahoma"/>
            <family val="2"/>
          </rPr>
          <t xml:space="preserve">Keams Canyon
</t>
        </r>
      </text>
    </comment>
    <comment ref="B64" authorId="0" shapeId="0" xr:uid="{31BD64E0-163E-454A-B98D-5D8D03275B9E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Halina</author>
  </authors>
  <commentList>
    <comment ref="B40" authorId="0" shapeId="0" xr:uid="{35EDE10C-717B-45BA-9F47-BC5D9536E11F}">
      <text>
        <r>
          <rPr>
            <sz val="9"/>
            <color indexed="81"/>
            <rFont val="Tahoma"/>
            <family val="2"/>
          </rPr>
          <t xml:space="preserve">Keams Canyon
</t>
        </r>
      </text>
    </comment>
    <comment ref="B59" authorId="0" shapeId="0" xr:uid="{3308F31E-251D-426E-A834-7332856710DA}">
      <text>
        <r>
          <rPr>
            <sz val="9"/>
            <color indexed="81"/>
            <rFont val="Tahoma"/>
            <family val="2"/>
          </rPr>
          <t xml:space="preserve"> (CARONDELET)
</t>
        </r>
      </text>
    </comment>
    <comment ref="B64" authorId="0" shapeId="0" xr:uid="{455F575F-7AB1-4590-BED5-D7082A680831}">
      <text>
        <r>
          <rPr>
            <sz val="9"/>
            <color indexed="81"/>
            <rFont val="Tahoma"/>
            <family val="2"/>
          </rPr>
          <t xml:space="preserve">shares AHCCCSID and MCID with Yavapai Regional Medical Center
</t>
        </r>
      </text>
    </comment>
  </commentList>
</comments>
</file>

<file path=xl/sharedStrings.xml><?xml version="1.0" encoding="utf-8"?>
<sst xmlns="http://schemas.openxmlformats.org/spreadsheetml/2006/main" count="1319" uniqueCount="149">
  <si>
    <t>Disproportionate Share Hospital Payments</t>
  </si>
  <si>
    <t>2023</t>
  </si>
  <si>
    <t>2022</t>
  </si>
  <si>
    <t>2021</t>
  </si>
  <si>
    <t>AHCCCS ID</t>
  </si>
  <si>
    <t>PRIVATE FACILITIES</t>
  </si>
  <si>
    <t>531253</t>
  </si>
  <si>
    <t xml:space="preserve">ABRAZO ARROWHEAD CAMPUS </t>
  </si>
  <si>
    <t xml:space="preserve"> </t>
  </si>
  <si>
    <t>532417</t>
  </si>
  <si>
    <t>ABRAZO CENTRAL CAMPUS</t>
  </si>
  <si>
    <t>434697</t>
  </si>
  <si>
    <t>ABRAZO MARYVALE CAMPUS</t>
  </si>
  <si>
    <t>643602</t>
  </si>
  <si>
    <t>ABRAZO SCOTTSDALE CAMPUS</t>
  </si>
  <si>
    <t>806416</t>
  </si>
  <si>
    <t>ABRAZO WEST CAMPUS</t>
  </si>
  <si>
    <t>005217</t>
  </si>
  <si>
    <t>ARIZONA GENERAL HOSPITAL</t>
  </si>
  <si>
    <t>529985</t>
  </si>
  <si>
    <t>BANNER - UNIVERSITY MEDICAL CENTER PHOENIX</t>
  </si>
  <si>
    <t>988451</t>
  </si>
  <si>
    <t>BANNER - UNIVERSITY MEDICAL CENTER SOUTH</t>
  </si>
  <si>
    <t>988439</t>
  </si>
  <si>
    <t>BANNER - UNIVERSITY MEDICAL CENTER TUCSON</t>
  </si>
  <si>
    <t>916171</t>
  </si>
  <si>
    <t>BANNER CASA GRANDE MEDICAL CENTER</t>
  </si>
  <si>
    <t>530099</t>
  </si>
  <si>
    <t>BANNER DESERT MEDICAL CENTER</t>
  </si>
  <si>
    <t>920620</t>
  </si>
  <si>
    <t>BANNER ESTRELLA MEDICAL CENTER</t>
  </si>
  <si>
    <t>262489</t>
  </si>
  <si>
    <t>BANNER GATEWAY MEDICAL CENTER</t>
  </si>
  <si>
    <t>823143</t>
  </si>
  <si>
    <t>BANNER GOLDFIELD MEDICAL CENTER</t>
  </si>
  <si>
    <t>568411</t>
  </si>
  <si>
    <t>BANNER IRONWOOD MEDICAL CENTER</t>
  </si>
  <si>
    <t>031348</t>
  </si>
  <si>
    <t>BANNER PAYSON MEDICAL CENTER</t>
  </si>
  <si>
    <t>529943</t>
  </si>
  <si>
    <t>BANNER THUNDERBIRD MED CENTER</t>
  </si>
  <si>
    <t>020066</t>
  </si>
  <si>
    <t>BENSON HOSPITAL</t>
  </si>
  <si>
    <t>831868</t>
  </si>
  <si>
    <t>CANYON VISTA MEDICAL CENTER</t>
  </si>
  <si>
    <t>500498</t>
  </si>
  <si>
    <t>CHANDLER REGIONAL MED.CTR</t>
  </si>
  <si>
    <t>021171</t>
  </si>
  <si>
    <t>CHINLE COMPREHENSIVE HEALTH CARE FACILITY</t>
  </si>
  <si>
    <t>020644</t>
  </si>
  <si>
    <t>COBRE VALLEY COMMUNITY HOSPITAL</t>
  </si>
  <si>
    <t>446246</t>
  </si>
  <si>
    <t>COCHISE REGIONAL HOSPITAL</t>
  </si>
  <si>
    <t>020032</t>
  </si>
  <si>
    <t>COPPER QUEEN COMMUNITY HOSPITAL</t>
  </si>
  <si>
    <t>022214</t>
  </si>
  <si>
    <t>DEER VALLEY MEDICAL CENTER</t>
  </si>
  <si>
    <t>526872</t>
  </si>
  <si>
    <t>DIGNITY HEALTH AZ GENERAL HOSPITAL</t>
  </si>
  <si>
    <t>020123</t>
  </si>
  <si>
    <t>FLAGSTAFF MEDICAL CENTER</t>
  </si>
  <si>
    <t>523053</t>
  </si>
  <si>
    <t>FORT DEFIANCE PHS INDIAN HOSPITAL</t>
  </si>
  <si>
    <t>067075</t>
  </si>
  <si>
    <t>HACIENDA CHILDREN'S HOSPITAL</t>
  </si>
  <si>
    <t>135321</t>
  </si>
  <si>
    <t>HOLY CROSS HOSPITAL</t>
  </si>
  <si>
    <t>020529</t>
  </si>
  <si>
    <t>HOPI HEALTH CARE CENTER</t>
  </si>
  <si>
    <t>334582</t>
  </si>
  <si>
    <t>HU HU KAM MEMORIAL HOSPITAL</t>
  </si>
  <si>
    <t>022241</t>
  </si>
  <si>
    <t>JOHN C. LINCOLN MEDICAL CENTER</t>
  </si>
  <si>
    <t>020256</t>
  </si>
  <si>
    <t>KINGMAN REGIONAL MEDICAL CENTER</t>
  </si>
  <si>
    <t>480046</t>
  </si>
  <si>
    <t>LA PAZ REGIONAL HOSPITAL</t>
  </si>
  <si>
    <t>020389</t>
  </si>
  <si>
    <t>LITTLE COLORADO MEDICAL CENTER</t>
  </si>
  <si>
    <t>155128</t>
  </si>
  <si>
    <t>LOS NINOS HOSPITAL</t>
  </si>
  <si>
    <t>020082</t>
  </si>
  <si>
    <t>MT GRAHAM REGIONAL MEDICAL CENTER</t>
  </si>
  <si>
    <t>020058</t>
  </si>
  <si>
    <t>NORTHERN COCHISE COMMUNITY HOSPITAL</t>
  </si>
  <si>
    <t>529919</t>
  </si>
  <si>
    <t>PAGE HOSPITAL</t>
  </si>
  <si>
    <t>020537</t>
  </si>
  <si>
    <t>PARKER INDIAN HOSPITAL</t>
  </si>
  <si>
    <t>706707</t>
  </si>
  <si>
    <t>PHOENIX CHILDREN'S HOSPITAL</t>
  </si>
  <si>
    <t>022062</t>
  </si>
  <si>
    <t>PHOENIX INDIAN MEDICAL CENTER</t>
  </si>
  <si>
    <t>059898</t>
  </si>
  <si>
    <t>SAN CARLOS PHS INDIAN HOSPITAL</t>
  </si>
  <si>
    <t>020652</t>
  </si>
  <si>
    <t xml:space="preserve"> SCOTTSDALE HLTHCARE-OSBN</t>
  </si>
  <si>
    <t>020579</t>
  </si>
  <si>
    <t>SELLS PHS INDIAN HOSPITAL</t>
  </si>
  <si>
    <t>691974</t>
  </si>
  <si>
    <t>ST. JOSEPH'S HOSPITAL - PHOENIX</t>
  </si>
  <si>
    <t>494930</t>
  </si>
  <si>
    <t xml:space="preserve">ST. LUKE'S MEDICAL CENTER </t>
  </si>
  <si>
    <t>134169</t>
  </si>
  <si>
    <t>ST. MARY'S HOSPITAL</t>
  </si>
  <si>
    <t>020016</t>
  </si>
  <si>
    <t>SUMMIT HEALTHCARE REGIONAL MEDICAL CTR</t>
  </si>
  <si>
    <t>721250</t>
  </si>
  <si>
    <t>TUBA CITY INDIAN MEDICAL CENTER</t>
  </si>
  <si>
    <t>020462</t>
  </si>
  <si>
    <t>TUCSON MEDICAL CENTER</t>
  </si>
  <si>
    <t>020561</t>
  </si>
  <si>
    <t>WHITERIVER PHS INDIAN HOSPITAL</t>
  </si>
  <si>
    <t>020420</t>
  </si>
  <si>
    <t>YRMC EAST</t>
  </si>
  <si>
    <t>020264</t>
  </si>
  <si>
    <t>YUMA REGIONAL MEDICAL CENTER</t>
  </si>
  <si>
    <t xml:space="preserve">    TOTAL</t>
  </si>
  <si>
    <t>PUBLIC FACILITIES</t>
  </si>
  <si>
    <t>ARIZONA STATE HOSPITAL</t>
  </si>
  <si>
    <t>VALLEYWISE HEALTH MEDICAL CENTER (MARICOPA COUNTY MEDICAL CENTER)</t>
  </si>
  <si>
    <t xml:space="preserve">    GRAND TOTAL</t>
  </si>
  <si>
    <t>Payments are based upon data that spans the Federal Fiscal Year, October 1 through September 30.</t>
  </si>
  <si>
    <t>* Arizona State Hospital payment is deposited as a reimbursement into the State General Fund.</t>
  </si>
  <si>
    <t>** Maricopa County Medical Center retains $4,202,300.  The remainder  is deposited into State General Fund in accordance with State Law.</t>
  </si>
  <si>
    <t>Local Match - Initial</t>
  </si>
  <si>
    <t>State Match - Initial</t>
  </si>
  <si>
    <t>Total Final Payment</t>
  </si>
  <si>
    <t>2020</t>
  </si>
  <si>
    <t>2019</t>
  </si>
  <si>
    <t>2018</t>
  </si>
  <si>
    <t>2017</t>
  </si>
  <si>
    <t>2016</t>
  </si>
  <si>
    <t>2024</t>
  </si>
  <si>
    <t>ABRAZO CAVE CREEK</t>
  </si>
  <si>
    <t>Local Match - Redistribution/
(Recoupment)</t>
  </si>
  <si>
    <t>State Match - Redistribution/
(Recoupment)</t>
  </si>
  <si>
    <t>MOUNTAIN VISTA MEDICAL CENTER</t>
  </si>
  <si>
    <t>2016 Total *</t>
  </si>
  <si>
    <t>2017 Total *</t>
  </si>
  <si>
    <t>2018 Total *</t>
  </si>
  <si>
    <t>2019 Total *</t>
  </si>
  <si>
    <t>2020 Total *</t>
  </si>
  <si>
    <t>2021 Total **</t>
  </si>
  <si>
    <t>2022 Total **</t>
  </si>
  <si>
    <t>2023 Total **</t>
  </si>
  <si>
    <t>2024 Total **</t>
  </si>
  <si>
    <t>** Total initial payments</t>
  </si>
  <si>
    <t>* Total payments after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</si>
</sst>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_);_(* \(#,##0.0000\);_(* &quot;-&quot;??_);_(@_)"/>
    <numFmt numFmtId="167" formatCode="_(* #,##0.000000000000_);_(* \(#,##0.000000000000\);_(* &quot;-&quot;??_);_(@_)"/>
  </numFmts>
  <fonts count="12" x14ac:knownFonts="1">
    <font>
      <sz val="12"/>
      <color theme="1"/>
      <name val="Calibri"/>
      <family val="2"/>
    </font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u/>
      <sz val="10"/>
      <name val="Aptos Narrow"/>
      <family val="2"/>
      <scheme val="minor"/>
    </font>
    <font>
      <sz val="8"/>
      <name val="Calibri"/>
      <family val="2"/>
    </font>
    <font>
      <sz val="9"/>
      <color indexed="81"/>
      <name val="Tahoma"/>
      <family val="2"/>
    </font>
    <font>
      <sz val="12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49" fontId="3" fillId="0" borderId="0" xfId="1" applyNumberFormat="1" applyFont="1" applyFill="1" applyBorder="1" applyAlignment="1">
      <alignment horizontal="right"/>
    </xf>
    <xf numFmtId="43" fontId="4" fillId="0" borderId="0" xfId="1" applyFont="1" applyFill="1"/>
    <xf numFmtId="164" fontId="4" fillId="0" borderId="0" xfId="1" applyNumberFormat="1" applyFont="1" applyFill="1"/>
    <xf numFmtId="164" fontId="4" fillId="0" borderId="0" xfId="1" applyNumberFormat="1" applyFont="1" applyFill="1" applyBorder="1"/>
    <xf numFmtId="43" fontId="4" fillId="0" borderId="0" xfId="1" applyFont="1" applyFill="1" applyBorder="1"/>
    <xf numFmtId="43" fontId="5" fillId="0" borderId="0" xfId="1" applyFont="1" applyFill="1" applyProtection="1"/>
    <xf numFmtId="164" fontId="5" fillId="0" borderId="0" xfId="1" applyNumberFormat="1" applyFont="1" applyFill="1" applyProtection="1"/>
    <xf numFmtId="164" fontId="5" fillId="0" borderId="0" xfId="1" applyNumberFormat="1" applyFont="1" applyFill="1" applyBorder="1" applyProtection="1"/>
    <xf numFmtId="0" fontId="6" fillId="0" borderId="1" xfId="1" applyNumberFormat="1" applyFont="1" applyFill="1" applyBorder="1" applyAlignment="1" applyProtection="1">
      <alignment vertical="center" wrapText="1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/>
    <xf numFmtId="43" fontId="6" fillId="0" borderId="1" xfId="1" applyFont="1" applyFill="1" applyBorder="1" applyAlignment="1" applyProtection="1">
      <alignment vertical="center" wrapText="1"/>
    </xf>
    <xf numFmtId="43" fontId="4" fillId="0" borderId="1" xfId="1" applyFont="1" applyFill="1" applyBorder="1" applyAlignment="1" applyProtection="1">
      <alignment vertical="center"/>
    </xf>
    <xf numFmtId="164" fontId="4" fillId="0" borderId="1" xfId="1" applyNumberFormat="1" applyFont="1" applyFill="1" applyBorder="1" applyAlignment="1" applyProtection="1">
      <alignment vertical="center"/>
    </xf>
    <xf numFmtId="43" fontId="4" fillId="0" borderId="1" xfId="1" applyFont="1" applyFill="1" applyBorder="1" applyAlignment="1" applyProtection="1">
      <alignment vertical="center" wrapText="1"/>
    </xf>
    <xf numFmtId="164" fontId="4" fillId="0" borderId="1" xfId="1" applyNumberFormat="1" applyFont="1" applyFill="1" applyBorder="1" applyAlignment="1" applyProtection="1">
      <alignment vertical="center" wrapText="1"/>
    </xf>
    <xf numFmtId="43" fontId="4" fillId="0" borderId="1" xfId="1" applyFont="1" applyFill="1" applyBorder="1" applyAlignment="1" applyProtection="1"/>
    <xf numFmtId="164" fontId="4" fillId="0" borderId="1" xfId="1" applyNumberFormat="1" applyFont="1" applyFill="1" applyBorder="1" applyAlignment="1" applyProtection="1"/>
    <xf numFmtId="164" fontId="4" fillId="0" borderId="1" xfId="1" applyNumberFormat="1" applyFont="1" applyFill="1" applyBorder="1" applyProtection="1"/>
    <xf numFmtId="43" fontId="6" fillId="0" borderId="1" xfId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vertical="center"/>
    </xf>
    <xf numFmtId="164" fontId="4" fillId="0" borderId="0" xfId="1" applyNumberFormat="1" applyFont="1" applyFill="1" applyBorder="1" applyAlignment="1" applyProtection="1">
      <alignment vertical="center"/>
    </xf>
    <xf numFmtId="165" fontId="4" fillId="0" borderId="0" xfId="2" applyNumberFormat="1" applyFont="1" applyFill="1"/>
    <xf numFmtId="43" fontId="6" fillId="0" borderId="0" xfId="1" applyFont="1" applyFill="1" applyBorder="1" applyProtection="1"/>
    <xf numFmtId="164" fontId="6" fillId="0" borderId="0" xfId="1" applyNumberFormat="1" applyFont="1" applyFill="1" applyBorder="1" applyProtection="1"/>
    <xf numFmtId="164" fontId="6" fillId="0" borderId="1" xfId="1" applyNumberFormat="1" applyFont="1" applyFill="1" applyBorder="1" applyProtection="1"/>
    <xf numFmtId="43" fontId="6" fillId="0" borderId="0" xfId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49" fontId="5" fillId="0" borderId="0" xfId="1" applyNumberFormat="1" applyFont="1" applyFill="1" applyBorder="1" applyAlignment="1">
      <alignment horizontal="right"/>
    </xf>
    <xf numFmtId="43" fontId="6" fillId="0" borderId="3" xfId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6" fillId="0" borderId="4" xfId="1" applyNumberFormat="1" applyFont="1" applyFill="1" applyBorder="1" applyAlignment="1" applyProtection="1">
      <alignment horizontal="right" vertical="center"/>
    </xf>
    <xf numFmtId="43" fontId="6" fillId="0" borderId="0" xfId="1" applyFont="1" applyFill="1"/>
    <xf numFmtId="43" fontId="4" fillId="0" borderId="0" xfId="1" applyFont="1" applyFill="1" applyProtection="1"/>
    <xf numFmtId="164" fontId="4" fillId="0" borderId="0" xfId="1" applyNumberFormat="1" applyFont="1" applyFill="1" applyProtection="1"/>
    <xf numFmtId="43" fontId="4" fillId="0" borderId="0" xfId="1" applyFont="1" applyFill="1" applyAlignment="1" applyProtection="1">
      <alignment vertical="center"/>
    </xf>
    <xf numFmtId="164" fontId="4" fillId="0" borderId="0" xfId="1" applyNumberFormat="1" applyFont="1" applyFill="1" applyAlignment="1" applyProtection="1">
      <alignment vertical="center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6" fillId="0" borderId="8" xfId="1" applyNumberFormat="1" applyFont="1" applyFill="1" applyBorder="1" applyAlignment="1" applyProtection="1">
      <alignment horizontal="center" vertical="center" wrapText="1"/>
    </xf>
    <xf numFmtId="43" fontId="4" fillId="0" borderId="1" xfId="1" applyFont="1" applyFill="1" applyBorder="1"/>
    <xf numFmtId="43" fontId="6" fillId="0" borderId="0" xfId="1" applyFont="1" applyFill="1" applyProtection="1"/>
    <xf numFmtId="49" fontId="7" fillId="0" borderId="9" xfId="1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/>
    <xf numFmtId="164" fontId="6" fillId="0" borderId="1" xfId="1" applyNumberFormat="1" applyFont="1" applyFill="1" applyBorder="1"/>
    <xf numFmtId="164" fontId="4" fillId="0" borderId="1" xfId="1" applyNumberFormat="1" applyFont="1" applyFill="1" applyBorder="1" applyAlignment="1" applyProtection="1">
      <alignment horizontal="left"/>
    </xf>
    <xf numFmtId="166" fontId="4" fillId="0" borderId="1" xfId="1" applyNumberFormat="1" applyFont="1" applyFill="1" applyBorder="1" applyAlignment="1" applyProtection="1">
      <alignment vertical="center"/>
    </xf>
    <xf numFmtId="167" fontId="6" fillId="0" borderId="1" xfId="1" applyNumberFormat="1" applyFont="1" applyFill="1" applyBorder="1" applyAlignment="1" applyProtection="1">
      <alignment horizontal="right" vertical="center"/>
    </xf>
    <xf numFmtId="166" fontId="4" fillId="0" borderId="1" xfId="1" applyNumberFormat="1" applyFont="1" applyFill="1" applyBorder="1"/>
    <xf numFmtId="164" fontId="6" fillId="0" borderId="0" xfId="1" applyNumberFormat="1" applyFont="1" applyFill="1"/>
    <xf numFmtId="164" fontId="6" fillId="0" borderId="1" xfId="1" applyNumberFormat="1" applyFont="1" applyFill="1" applyBorder="1" applyAlignment="1" applyProtection="1">
      <alignment vertical="center" wrapText="1"/>
    </xf>
    <xf numFmtId="43" fontId="6" fillId="0" borderId="1" xfId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49" fontId="3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 vertical="center"/>
    </xf>
    <xf numFmtId="0" fontId="10" fillId="0" borderId="1" xfId="0" applyFont="1" applyBorder="1"/>
    <xf numFmtId="164" fontId="4" fillId="0" borderId="1" xfId="0" applyNumberFormat="1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43" fontId="4" fillId="0" borderId="1" xfId="0" applyNumberFormat="1" applyFont="1" applyBorder="1"/>
    <xf numFmtId="164" fontId="4" fillId="0" borderId="1" xfId="0" applyNumberFormat="1" applyFont="1" applyBorder="1"/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10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5" xfId="3" xr:uid="{FA025CA2-1676-408E-87D3-2E2855FFB465}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88842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233C33CF-9EDF-4279-B236-50635204C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09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2" name="Picture 3" descr="AHCCCS Logo Color RGB-large">
          <a:extLst>
            <a:ext uri="{FF2B5EF4-FFF2-40B4-BE49-F238E27FC236}">
              <a16:creationId xmlns:a16="http://schemas.microsoft.com/office/drawing/2014/main" id="{9BB0D6BB-88D5-4F8C-8F45-54D7C04A4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</xdr:rowOff>
    </xdr:from>
    <xdr:to>
      <xdr:col>4</xdr:col>
      <xdr:colOff>0</xdr:colOff>
      <xdr:row>4</xdr:row>
      <xdr:rowOff>9525</xdr:rowOff>
    </xdr:to>
    <xdr:pic>
      <xdr:nvPicPr>
        <xdr:cNvPr id="2" name="Picture 2" descr="NewRasterALogo">
          <a:extLst>
            <a:ext uri="{FF2B5EF4-FFF2-40B4-BE49-F238E27FC236}">
              <a16:creationId xmlns:a16="http://schemas.microsoft.com/office/drawing/2014/main" id="{2A01B695-B124-4AE8-A552-84B06AFCB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9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3FCC1620-9CEE-4FAC-95CB-22578E074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19050</xdr:rowOff>
    </xdr:from>
    <xdr:to>
      <xdr:col>4</xdr:col>
      <xdr:colOff>0</xdr:colOff>
      <xdr:row>4</xdr:row>
      <xdr:rowOff>9525</xdr:rowOff>
    </xdr:to>
    <xdr:pic>
      <xdr:nvPicPr>
        <xdr:cNvPr id="2" name="Picture 2" descr="NewRasterALogo">
          <a:extLst>
            <a:ext uri="{FF2B5EF4-FFF2-40B4-BE49-F238E27FC236}">
              <a16:creationId xmlns:a16="http://schemas.microsoft.com/office/drawing/2014/main" id="{566CC54C-4BEF-4FA1-9A1A-BE9D91BAF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19050"/>
          <a:ext cx="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0CF3344C-4CDF-4E6E-B2DA-09D82D21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450"/>
          <a:ext cx="2173605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BBBFFA8E-A9DF-4F88-BF38-0FDFB9155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EBBDBDF7-BB5F-4E65-A40F-9343EFE41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68444D90-F06C-47E4-B7F2-7828AB77C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DB13119B-C0C0-479D-A083-4E04A79E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3" name="Picture 3" descr="AHCCCS Logo Color RGB-large">
          <a:extLst>
            <a:ext uri="{FF2B5EF4-FFF2-40B4-BE49-F238E27FC236}">
              <a16:creationId xmlns:a16="http://schemas.microsoft.com/office/drawing/2014/main" id="{2A148539-467A-4A09-B505-8C0027B1F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2173605</xdr:colOff>
      <xdr:row>3</xdr:row>
      <xdr:rowOff>59690</xdr:rowOff>
    </xdr:to>
    <xdr:pic>
      <xdr:nvPicPr>
        <xdr:cNvPr id="2" name="Picture 3" descr="AHCCCS Logo Color RGB-large">
          <a:extLst>
            <a:ext uri="{FF2B5EF4-FFF2-40B4-BE49-F238E27FC236}">
              <a16:creationId xmlns:a16="http://schemas.microsoft.com/office/drawing/2014/main" id="{3809A9C9-6562-433B-A46E-1EFDE7A6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73605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2889-BE82-43C6-BC60-10D5ACBBB1EA}">
  <dimension ref="A6:K88"/>
  <sheetViews>
    <sheetView tabSelected="1" zoomScaleNormal="100" workbookViewId="0">
      <pane ySplit="8" topLeftCell="A9" activePane="bottomLeft" state="frozen"/>
      <selection activeCell="C69" sqref="C69"/>
      <selection pane="bottomLeft" activeCell="D4" sqref="D4"/>
    </sheetView>
  </sheetViews>
  <sheetFormatPr defaultColWidth="8.33203125" defaultRowHeight="14.5" x14ac:dyDescent="0.35"/>
  <cols>
    <col min="1" max="1" width="10.25" style="1" hidden="1" customWidth="1"/>
    <col min="2" max="2" width="55.25" style="2" customWidth="1"/>
    <col min="3" max="3" width="10.5" style="2" customWidth="1"/>
    <col min="4" max="4" width="11.5" style="2" bestFit="1" customWidth="1"/>
    <col min="5" max="6" width="11.5" style="2" customWidth="1"/>
    <col min="7" max="8" width="10.5" style="2" customWidth="1"/>
    <col min="9" max="10" width="10.5" style="3" bestFit="1" customWidth="1"/>
    <col min="11" max="11" width="11" style="3" customWidth="1"/>
    <col min="12" max="16384" width="8.33203125" style="2"/>
  </cols>
  <sheetData>
    <row r="6" spans="1:11" x14ac:dyDescent="0.35">
      <c r="B6" s="6" t="s">
        <v>0</v>
      </c>
      <c r="D6" s="6"/>
      <c r="E6" s="6"/>
      <c r="F6" s="6"/>
      <c r="G6" s="6"/>
      <c r="H6" s="6"/>
      <c r="I6" s="7"/>
      <c r="J6" s="7"/>
      <c r="K6" s="7"/>
    </row>
    <row r="7" spans="1:11" s="11" customFormat="1" ht="15" customHeight="1" x14ac:dyDescent="0.35">
      <c r="A7" s="1"/>
      <c r="B7" s="9"/>
      <c r="C7" s="10"/>
      <c r="D7" s="10"/>
      <c r="E7" s="10"/>
      <c r="F7" s="10"/>
      <c r="G7" s="10"/>
      <c r="H7" s="10"/>
      <c r="I7" s="43"/>
      <c r="J7" s="43"/>
      <c r="K7" s="43"/>
    </row>
    <row r="8" spans="1:11" s="53" customFormat="1" ht="15.5" x14ac:dyDescent="0.35">
      <c r="A8" s="1"/>
      <c r="B8" s="12" t="s">
        <v>5</v>
      </c>
      <c r="C8" s="40" t="s">
        <v>146</v>
      </c>
      <c r="D8" s="40" t="s">
        <v>145</v>
      </c>
      <c r="E8" s="40" t="s">
        <v>144</v>
      </c>
      <c r="F8" s="40" t="s">
        <v>143</v>
      </c>
      <c r="G8" s="40" t="s">
        <v>142</v>
      </c>
      <c r="H8" s="40" t="s">
        <v>141</v>
      </c>
      <c r="I8" s="40" t="s">
        <v>140</v>
      </c>
      <c r="J8" s="40" t="s">
        <v>139</v>
      </c>
      <c r="K8" s="40" t="s">
        <v>138</v>
      </c>
    </row>
    <row r="9" spans="1:11" s="53" customFormat="1" ht="15" customHeight="1" x14ac:dyDescent="0.35">
      <c r="A9" s="57" t="s">
        <v>6</v>
      </c>
      <c r="B9" s="15" t="s">
        <v>7</v>
      </c>
      <c r="C9" s="16">
        <f>VLOOKUP($B9,'DSH Payments 2024'!$B$9:$G$70,6,FALSE)</f>
        <v>0</v>
      </c>
      <c r="D9" s="16">
        <f>VLOOKUP($B9,'DSH Payments 2023'!$B$9:$G$70,6,FALSE)</f>
        <v>0</v>
      </c>
      <c r="E9" s="16">
        <f>VLOOKUP($B9,'DSH Payments 2022'!$B$9:$G$70,6,FALSE)</f>
        <v>0</v>
      </c>
      <c r="F9" s="16">
        <f>VLOOKUP($B9,'DSH Payments 2021'!$B$9:$G$70,6,FALSE)</f>
        <v>0</v>
      </c>
      <c r="G9" s="16">
        <f>VLOOKUP($B9,'DSH Payments 2020'!$B$9:$G$70,6,FALSE)</f>
        <v>0</v>
      </c>
      <c r="H9" s="16">
        <f>VLOOKUP($B9,'DSH Payments 2019'!$B$9:$G$70,6,FALSE)</f>
        <v>0</v>
      </c>
      <c r="I9" s="16">
        <f>VLOOKUP($B9,'DSH Payments 2018'!$B$9:$G$70,6,FALSE)</f>
        <v>0</v>
      </c>
      <c r="J9" s="16">
        <f>VLOOKUP($B9,'DSH Payments 2017'!$B$9:$G$70,6,FALSE)</f>
        <v>0</v>
      </c>
      <c r="K9" s="16">
        <f>VLOOKUP($B9,'DSH Payments 2016'!$B$9:$G$70,6,FALSE)</f>
        <v>0</v>
      </c>
    </row>
    <row r="10" spans="1:11" s="53" customFormat="1" ht="15" customHeight="1" x14ac:dyDescent="0.35">
      <c r="A10" s="57"/>
      <c r="B10" s="15" t="s">
        <v>134</v>
      </c>
      <c r="C10" s="16">
        <f>VLOOKUP(B10,'DSH Payments 2024'!$B$9:$G$70,6,FALSE)</f>
        <v>0</v>
      </c>
      <c r="D10" s="16">
        <f>VLOOKUP($B10,'DSH Payments 2023'!$B$9:$G$70,6,FALSE)</f>
        <v>0</v>
      </c>
      <c r="E10" s="16">
        <f>VLOOKUP($B10,'DSH Payments 2022'!$B$9:$G$70,6,FALSE)</f>
        <v>0</v>
      </c>
      <c r="F10" s="16">
        <f>VLOOKUP($B10,'DSH Payments 2021'!$B$9:$G$70,6,FALSE)</f>
        <v>0</v>
      </c>
      <c r="G10" s="16">
        <f>VLOOKUP($B10,'DSH Payments 2020'!$B$9:$G$70,6,FALSE)</f>
        <v>0</v>
      </c>
      <c r="H10" s="16">
        <f>VLOOKUP($B10,'DSH Payments 2019'!$B$9:$G$70,6,FALSE)</f>
        <v>0</v>
      </c>
      <c r="I10" s="16">
        <f>VLOOKUP($B10,'DSH Payments 2018'!$B$9:$G$70,6,FALSE)</f>
        <v>0</v>
      </c>
      <c r="J10" s="16">
        <f>VLOOKUP($B10,'DSH Payments 2017'!$B$9:$G$70,6,FALSE)</f>
        <v>0</v>
      </c>
      <c r="K10" s="16">
        <f>VLOOKUP($B10,'DSH Payments 2016'!$B$9:$G$70,6,FALSE)</f>
        <v>0</v>
      </c>
    </row>
    <row r="11" spans="1:11" s="53" customFormat="1" ht="15" customHeight="1" x14ac:dyDescent="0.35">
      <c r="A11" s="1" t="s">
        <v>9</v>
      </c>
      <c r="B11" s="15" t="s">
        <v>10</v>
      </c>
      <c r="C11" s="16">
        <f>VLOOKUP(B11,'DSH Payments 2024'!$B$9:$G$70,6,FALSE)</f>
        <v>145884.48000000001</v>
      </c>
      <c r="D11" s="16">
        <f>VLOOKUP($B11,'DSH Payments 2023'!$B$9:$G$70,6,FALSE)</f>
        <v>128179.74</v>
      </c>
      <c r="E11" s="16">
        <f>VLOOKUP($B11,'DSH Payments 2022'!$B$9:$G$70,6,FALSE)</f>
        <v>210270.28999999998</v>
      </c>
      <c r="F11" s="16">
        <f>VLOOKUP($B11,'DSH Payments 2021'!$B$9:$G$70,6,FALSE)</f>
        <v>38120.06</v>
      </c>
      <c r="G11" s="16">
        <f>VLOOKUP($B11,'DSH Payments 2020'!$B$9:$G$70,6,FALSE)</f>
        <v>39279.24</v>
      </c>
      <c r="H11" s="16">
        <f>VLOOKUP($B11,'DSH Payments 2019'!$B$9:$G$70,6,FALSE)</f>
        <v>29826.41</v>
      </c>
      <c r="I11" s="16">
        <f>VLOOKUP($B11,'DSH Payments 2018'!$B$9:$G$70,6,FALSE)</f>
        <v>32724.149999999998</v>
      </c>
      <c r="J11" s="16">
        <f>VLOOKUP($B11,'DSH Payments 2017'!$B$9:$G$70,6,FALSE)</f>
        <v>5000</v>
      </c>
      <c r="K11" s="16">
        <f>VLOOKUP($B11,'DSH Payments 2016'!$B$9:$G$70,6,FALSE)</f>
        <v>80721.790000000008</v>
      </c>
    </row>
    <row r="12" spans="1:11" s="53" customFormat="1" ht="15" customHeight="1" x14ac:dyDescent="0.35">
      <c r="A12" s="1" t="s">
        <v>11</v>
      </c>
      <c r="B12" s="17" t="s">
        <v>12</v>
      </c>
      <c r="C12" s="16">
        <f>VLOOKUP(B12,'DSH Payments 2024'!$B$9:$G$70,6,FALSE)</f>
        <v>0</v>
      </c>
      <c r="D12" s="16">
        <f>VLOOKUP($B12,'DSH Payments 2023'!$B$9:$G$70,6,FALSE)</f>
        <v>0</v>
      </c>
      <c r="E12" s="16">
        <f>VLOOKUP($B12,'DSH Payments 2022'!$B$9:$G$70,6,FALSE)</f>
        <v>0</v>
      </c>
      <c r="F12" s="16">
        <f>VLOOKUP($B12,'DSH Payments 2021'!$B$9:$G$70,6,FALSE)</f>
        <v>0</v>
      </c>
      <c r="G12" s="16">
        <f>VLOOKUP($B12,'DSH Payments 2020'!$B$9:$G$70,6,FALSE)</f>
        <v>0</v>
      </c>
      <c r="H12" s="16">
        <f>VLOOKUP($B12,'DSH Payments 2019'!$B$9:$G$70,6,FALSE)</f>
        <v>0</v>
      </c>
      <c r="I12" s="16">
        <f>VLOOKUP($B12,'DSH Payments 2018'!$B$9:$G$70,6,FALSE)</f>
        <v>17130.310000000001</v>
      </c>
      <c r="J12" s="16">
        <f>VLOOKUP($B12,'DSH Payments 2017'!$B$9:$G$70,6,FALSE)</f>
        <v>64318.11</v>
      </c>
      <c r="K12" s="16">
        <f>VLOOKUP($B12,'DSH Payments 2016'!$B$9:$G$70,6,FALSE)</f>
        <v>75439.489999999991</v>
      </c>
    </row>
    <row r="13" spans="1:11" s="53" customFormat="1" ht="15" customHeight="1" x14ac:dyDescent="0.35">
      <c r="A13" s="57" t="s">
        <v>13</v>
      </c>
      <c r="B13" s="13" t="s">
        <v>14</v>
      </c>
      <c r="C13" s="16">
        <f>VLOOKUP(B13,'DSH Payments 2024'!$B$9:$G$70,6,FALSE)</f>
        <v>0</v>
      </c>
      <c r="D13" s="16">
        <f>VLOOKUP($B13,'DSH Payments 2023'!$B$9:$G$70,6,FALSE)</f>
        <v>0</v>
      </c>
      <c r="E13" s="16">
        <f>VLOOKUP($B13,'DSH Payments 2022'!$B$9:$G$70,6,FALSE)</f>
        <v>330502</v>
      </c>
      <c r="F13" s="16">
        <f>VLOOKUP($B13,'DSH Payments 2021'!$B$9:$G$70,6,FALSE)</f>
        <v>143811.70000000001</v>
      </c>
      <c r="G13" s="16">
        <f>VLOOKUP($B13,'DSH Payments 2020'!$B$9:$G$70,6,FALSE)</f>
        <v>6377.0599999999995</v>
      </c>
      <c r="H13" s="16">
        <f>VLOOKUP($B13,'DSH Payments 2019'!$B$9:$G$70,6,FALSE)</f>
        <v>8862.2699999999986</v>
      </c>
      <c r="I13" s="16">
        <f>VLOOKUP($B13,'DSH Payments 2018'!$B$9:$G$70,6,FALSE)</f>
        <v>7196.72</v>
      </c>
      <c r="J13" s="16">
        <f>VLOOKUP($B13,'DSH Payments 2017'!$B$9:$G$70,6,FALSE)</f>
        <v>7876.33</v>
      </c>
      <c r="K13" s="16">
        <f>VLOOKUP($B13,'DSH Payments 2016'!$B$9:$G$70,6,FALSE)</f>
        <v>17326.64</v>
      </c>
    </row>
    <row r="14" spans="1:11" s="53" customFormat="1" ht="15" customHeight="1" x14ac:dyDescent="0.35">
      <c r="A14" s="1" t="s">
        <v>15</v>
      </c>
      <c r="B14" s="17" t="s">
        <v>16</v>
      </c>
      <c r="C14" s="16">
        <f>VLOOKUP(B14,'DSH Payments 2024'!$B$9:$G$70,6,FALSE)</f>
        <v>8357.09</v>
      </c>
      <c r="D14" s="16">
        <f>VLOOKUP($B14,'DSH Payments 2023'!$B$9:$G$70,6,FALSE)</f>
        <v>0</v>
      </c>
      <c r="E14" s="16">
        <f>VLOOKUP($B14,'DSH Payments 2022'!$B$9:$G$70,6,FALSE)</f>
        <v>308121.96999999997</v>
      </c>
      <c r="F14" s="16">
        <f>VLOOKUP($B14,'DSH Payments 2021'!$B$9:$G$70,6,FALSE)</f>
        <v>16991.43</v>
      </c>
      <c r="G14" s="16">
        <f>VLOOKUP($B14,'DSH Payments 2020'!$B$9:$G$70,6,FALSE)</f>
        <v>12984.33</v>
      </c>
      <c r="H14" s="16">
        <f>VLOOKUP($B14,'DSH Payments 2019'!$B$9:$G$70,6,FALSE)</f>
        <v>42777.54</v>
      </c>
      <c r="I14" s="16">
        <f>VLOOKUP($B14,'DSH Payments 2018'!$B$9:$G$70,6,FALSE)</f>
        <v>17677.57</v>
      </c>
      <c r="J14" s="16">
        <f>VLOOKUP($B14,'DSH Payments 2017'!$B$9:$G$70,6,FALSE)</f>
        <v>23659.66</v>
      </c>
      <c r="K14" s="16">
        <f>VLOOKUP($B14,'DSH Payments 2016'!$B$9:$G$70,6,FALSE)</f>
        <v>26787.3</v>
      </c>
    </row>
    <row r="15" spans="1:11" s="53" customFormat="1" ht="15" customHeight="1" x14ac:dyDescent="0.35">
      <c r="A15" s="1" t="s">
        <v>17</v>
      </c>
      <c r="B15" s="15" t="s">
        <v>18</v>
      </c>
      <c r="C15" s="16">
        <f>VLOOKUP(B15,'DSH Payments 2024'!$B$9:$G$70,6,FALSE)</f>
        <v>86381.71</v>
      </c>
      <c r="D15" s="16">
        <f>VLOOKUP($B15,'DSH Payments 2023'!$B$9:$G$70,6,FALSE)</f>
        <v>0</v>
      </c>
      <c r="E15" s="16">
        <f>VLOOKUP($B15,'DSH Payments 2022'!$B$9:$G$70,6,FALSE)</f>
        <v>0</v>
      </c>
      <c r="F15" s="16">
        <f>VLOOKUP($B15,'DSH Payments 2021'!$B$9:$G$70,6,FALSE)</f>
        <v>19362.39</v>
      </c>
      <c r="G15" s="16">
        <f>VLOOKUP($B15,'DSH Payments 2020'!$B$9:$G$70,6,FALSE)</f>
        <v>5000</v>
      </c>
      <c r="H15" s="16">
        <f>VLOOKUP($B15,'DSH Payments 2019'!$B$9:$G$70,6,FALSE)</f>
        <v>11091.8</v>
      </c>
      <c r="I15" s="16">
        <f>VLOOKUP($B15,'DSH Payments 2018'!$B$9:$G$70,6,FALSE)</f>
        <v>0</v>
      </c>
      <c r="J15" s="16">
        <f>VLOOKUP($B15,'DSH Payments 2017'!$B$9:$G$70,6,FALSE)</f>
        <v>0</v>
      </c>
      <c r="K15" s="16">
        <f>VLOOKUP($B15,'DSH Payments 2016'!$B$9:$G$70,6,FALSE)</f>
        <v>0</v>
      </c>
    </row>
    <row r="16" spans="1:11" s="53" customFormat="1" ht="15" customHeight="1" x14ac:dyDescent="0.35">
      <c r="A16" s="1" t="s">
        <v>19</v>
      </c>
      <c r="B16" s="13" t="s">
        <v>20</v>
      </c>
      <c r="C16" s="16">
        <f>VLOOKUP(B16,'DSH Payments 2024'!$B$9:$G$70,6,FALSE)</f>
        <v>288218.84000000003</v>
      </c>
      <c r="D16" s="16">
        <f>VLOOKUP($B16,'DSH Payments 2023'!$B$9:$G$70,6,FALSE)</f>
        <v>285226.18</v>
      </c>
      <c r="E16" s="16">
        <f>VLOOKUP($B16,'DSH Payments 2022'!$B$9:$G$70,6,FALSE)</f>
        <v>3798975.32</v>
      </c>
      <c r="F16" s="16">
        <f>VLOOKUP($B16,'DSH Payments 2021'!$B$9:$G$70,6,FALSE)</f>
        <v>6567820.5</v>
      </c>
      <c r="G16" s="16">
        <f>VLOOKUP($B16,'DSH Payments 2020'!$B$9:$G$70,6,FALSE)</f>
        <v>77983.709999999992</v>
      </c>
      <c r="H16" s="16">
        <f>VLOOKUP($B16,'DSH Payments 2019'!$B$9:$G$70,6,FALSE)</f>
        <v>79171.11</v>
      </c>
      <c r="I16" s="16">
        <f>VLOOKUP($B16,'DSH Payments 2018'!$B$9:$G$70,6,FALSE)</f>
        <v>72020.91</v>
      </c>
      <c r="J16" s="16">
        <f>VLOOKUP($B16,'DSH Payments 2017'!$B$9:$G$70,6,FALSE)</f>
        <v>103031.28</v>
      </c>
      <c r="K16" s="16">
        <f>VLOOKUP($B16,'DSH Payments 2016'!$B$9:$G$70,6,FALSE)</f>
        <v>191588.59000000003</v>
      </c>
    </row>
    <row r="17" spans="1:11" s="53" customFormat="1" ht="15" customHeight="1" x14ac:dyDescent="0.35">
      <c r="A17" s="1" t="s">
        <v>21</v>
      </c>
      <c r="B17" s="13" t="s">
        <v>22</v>
      </c>
      <c r="C17" s="16">
        <f>VLOOKUP(B17,'DSH Payments 2024'!$B$9:$G$70,6,FALSE)</f>
        <v>0</v>
      </c>
      <c r="D17" s="16">
        <f>VLOOKUP($B17,'DSH Payments 2023'!$B$9:$G$70,6,FALSE)</f>
        <v>0</v>
      </c>
      <c r="E17" s="16">
        <f>VLOOKUP($B17,'DSH Payments 2022'!$B$9:$G$70,6,FALSE)</f>
        <v>0</v>
      </c>
      <c r="F17" s="16">
        <f>VLOOKUP($B17,'DSH Payments 2021'!$B$9:$G$70,6,FALSE)</f>
        <v>0</v>
      </c>
      <c r="G17" s="16">
        <f>VLOOKUP($B17,'DSH Payments 2020'!$B$9:$G$70,6,FALSE)</f>
        <v>23036.93</v>
      </c>
      <c r="H17" s="16">
        <f>VLOOKUP($B17,'DSH Payments 2019'!$B$9:$G$70,6,FALSE)</f>
        <v>0</v>
      </c>
      <c r="I17" s="16">
        <f>VLOOKUP($B17,'DSH Payments 2018'!$B$9:$G$70,6,FALSE)</f>
        <v>21307.11</v>
      </c>
      <c r="J17" s="16">
        <f>VLOOKUP($B17,'DSH Payments 2017'!$B$9:$G$70,6,FALSE)</f>
        <v>0</v>
      </c>
      <c r="K17" s="16">
        <f>VLOOKUP($B17,'DSH Payments 2016'!$B$9:$G$70,6,FALSE)</f>
        <v>0</v>
      </c>
    </row>
    <row r="18" spans="1:11" ht="15" customHeight="1" x14ac:dyDescent="0.3">
      <c r="A18" s="57" t="s">
        <v>23</v>
      </c>
      <c r="B18" s="13" t="s">
        <v>24</v>
      </c>
      <c r="C18" s="16">
        <f>VLOOKUP(B18,'DSH Payments 2024'!$B$9:$G$70,6,FALSE)</f>
        <v>0</v>
      </c>
      <c r="D18" s="16">
        <f>VLOOKUP($B18,'DSH Payments 2023'!$B$9:$G$70,6,FALSE)</f>
        <v>0</v>
      </c>
      <c r="E18" s="16">
        <f>VLOOKUP($B18,'DSH Payments 2022'!$B$9:$G$70,6,FALSE)</f>
        <v>0</v>
      </c>
      <c r="F18" s="16">
        <f>VLOOKUP($B18,'DSH Payments 2021'!$B$9:$G$70,6,FALSE)</f>
        <v>58625.42</v>
      </c>
      <c r="G18" s="16">
        <f>VLOOKUP($B18,'DSH Payments 2020'!$B$9:$G$70,6,FALSE)</f>
        <v>46980.95</v>
      </c>
      <c r="H18" s="16">
        <f>VLOOKUP($B18,'DSH Payments 2019'!$B$9:$G$70,6,FALSE)</f>
        <v>50302.59</v>
      </c>
      <c r="I18" s="16">
        <f>VLOOKUP($B18,'DSH Payments 2018'!$B$9:$G$70,6,FALSE)</f>
        <v>40610.959999999999</v>
      </c>
      <c r="J18" s="16">
        <f>VLOOKUP($B18,'DSH Payments 2017'!$B$9:$G$70,6,FALSE)</f>
        <v>89925.24</v>
      </c>
      <c r="K18" s="16">
        <f>VLOOKUP($B18,'DSH Payments 2016'!$B$9:$G$70,6,FALSE)</f>
        <v>66984.08</v>
      </c>
    </row>
    <row r="19" spans="1:11" ht="15" customHeight="1" x14ac:dyDescent="0.3">
      <c r="A19" s="57" t="s">
        <v>25</v>
      </c>
      <c r="B19" s="13" t="s">
        <v>26</v>
      </c>
      <c r="C19" s="16">
        <f>VLOOKUP(B19,'DSH Payments 2024'!$B$9:$G$70,6,FALSE)</f>
        <v>23078.91</v>
      </c>
      <c r="D19" s="16">
        <f>VLOOKUP($B19,'DSH Payments 2023'!$B$9:$G$70,6,FALSE)</f>
        <v>11101.13</v>
      </c>
      <c r="E19" s="16">
        <f>VLOOKUP($B19,'DSH Payments 2022'!$B$9:$G$70,6,FALSE)</f>
        <v>9892716.5600000005</v>
      </c>
      <c r="F19" s="16">
        <f>VLOOKUP($B19,'DSH Payments 2021'!$B$9:$G$70,6,FALSE)</f>
        <v>15251932.440000001</v>
      </c>
      <c r="G19" s="16">
        <f>VLOOKUP($B19,'DSH Payments 2020'!$B$9:$G$70,6,FALSE)</f>
        <v>17409.560000000001</v>
      </c>
      <c r="H19" s="16">
        <f>VLOOKUP($B19,'DSH Payments 2019'!$B$9:$G$70,6,FALSE)</f>
        <v>17712.57</v>
      </c>
      <c r="I19" s="16">
        <f>VLOOKUP($B19,'DSH Payments 2018'!$B$9:$G$70,6,FALSE)</f>
        <v>14920.04</v>
      </c>
      <c r="J19" s="16">
        <f>VLOOKUP($B19,'DSH Payments 2017'!$B$9:$G$70,6,FALSE)</f>
        <v>22007.350000000002</v>
      </c>
      <c r="K19" s="16">
        <f>VLOOKUP($B19,'DSH Payments 2016'!$B$9:$G$70,6,FALSE)</f>
        <v>5000</v>
      </c>
    </row>
    <row r="20" spans="1:11" ht="15" customHeight="1" x14ac:dyDescent="0.35">
      <c r="A20" s="1" t="s">
        <v>27</v>
      </c>
      <c r="B20" s="13" t="s">
        <v>28</v>
      </c>
      <c r="C20" s="16">
        <f>VLOOKUP(B20,'DSH Payments 2024'!$B$9:$G$70,6,FALSE)</f>
        <v>0</v>
      </c>
      <c r="D20" s="16">
        <f>VLOOKUP($B20,'DSH Payments 2023'!$B$9:$G$70,6,FALSE)</f>
        <v>0</v>
      </c>
      <c r="E20" s="16">
        <f>VLOOKUP($B20,'DSH Payments 2022'!$B$9:$G$70,6,FALSE)</f>
        <v>0</v>
      </c>
      <c r="F20" s="16">
        <f>VLOOKUP($B20,'DSH Payments 2021'!$B$9:$G$70,6,FALSE)</f>
        <v>79904.399999999994</v>
      </c>
      <c r="G20" s="16">
        <f>VLOOKUP($B20,'DSH Payments 2020'!$B$9:$G$70,6,FALSE)</f>
        <v>69554.930000000008</v>
      </c>
      <c r="H20" s="16">
        <f>VLOOKUP($B20,'DSH Payments 2019'!$B$9:$G$70,6,FALSE)</f>
        <v>66772.099999999991</v>
      </c>
      <c r="I20" s="16">
        <f>VLOOKUP($B20,'DSH Payments 2018'!$B$9:$G$70,6,FALSE)</f>
        <v>62222.15</v>
      </c>
      <c r="J20" s="16">
        <f>VLOOKUP($B20,'DSH Payments 2017'!$B$9:$G$70,6,FALSE)</f>
        <v>5000</v>
      </c>
      <c r="K20" s="16">
        <f>VLOOKUP($B20,'DSH Payments 2016'!$B$9:$G$70,6,FALSE)</f>
        <v>91651.08</v>
      </c>
    </row>
    <row r="21" spans="1:11" ht="15" customHeight="1" x14ac:dyDescent="0.35">
      <c r="A21" s="1" t="s">
        <v>29</v>
      </c>
      <c r="B21" s="13" t="s">
        <v>30</v>
      </c>
      <c r="C21" s="16">
        <f>VLOOKUP(B21,'DSH Payments 2024'!$B$9:$G$70,6,FALSE)</f>
        <v>120214.11</v>
      </c>
      <c r="D21" s="16">
        <f>VLOOKUP($B21,'DSH Payments 2023'!$B$9:$G$70,6,FALSE)</f>
        <v>119255.62</v>
      </c>
      <c r="E21" s="16">
        <f>VLOOKUP($B21,'DSH Payments 2022'!$B$9:$G$70,6,FALSE)</f>
        <v>2494732.15</v>
      </c>
      <c r="F21" s="16">
        <f>VLOOKUP($B21,'DSH Payments 2021'!$B$9:$G$70,6,FALSE)</f>
        <v>2973898.77</v>
      </c>
      <c r="G21" s="16">
        <f>VLOOKUP($B21,'DSH Payments 2020'!$B$9:$G$70,6,FALSE)</f>
        <v>55801.820000000007</v>
      </c>
      <c r="H21" s="16">
        <f>VLOOKUP($B21,'DSH Payments 2019'!$B$9:$G$70,6,FALSE)</f>
        <v>51924.15</v>
      </c>
      <c r="I21" s="16">
        <f>VLOOKUP($B21,'DSH Payments 2018'!$B$9:$G$70,6,FALSE)</f>
        <v>49507.73</v>
      </c>
      <c r="J21" s="16">
        <f>VLOOKUP($B21,'DSH Payments 2017'!$B$9:$G$70,6,FALSE)</f>
        <v>85984.86</v>
      </c>
      <c r="K21" s="16">
        <f>VLOOKUP($B21,'DSH Payments 2016'!$B$9:$G$70,6,FALSE)</f>
        <v>71519.520000000004</v>
      </c>
    </row>
    <row r="22" spans="1:11" ht="15" customHeight="1" x14ac:dyDescent="0.35">
      <c r="A22" s="1" t="s">
        <v>31</v>
      </c>
      <c r="B22" s="13" t="s">
        <v>32</v>
      </c>
      <c r="C22" s="16">
        <f>VLOOKUP(B22,'DSH Payments 2024'!$B$9:$G$70,6,FALSE)</f>
        <v>0</v>
      </c>
      <c r="D22" s="16">
        <f>VLOOKUP($B22,'DSH Payments 2023'!$B$9:$G$70,6,FALSE)</f>
        <v>0</v>
      </c>
      <c r="E22" s="16">
        <f>VLOOKUP($B22,'DSH Payments 2022'!$B$9:$G$70,6,FALSE)</f>
        <v>0</v>
      </c>
      <c r="F22" s="16">
        <f>VLOOKUP($B22,'DSH Payments 2021'!$B$9:$G$70,6,FALSE)</f>
        <v>0</v>
      </c>
      <c r="G22" s="16">
        <f>VLOOKUP($B22,'DSH Payments 2020'!$B$9:$G$70,6,FALSE)</f>
        <v>0</v>
      </c>
      <c r="H22" s="16">
        <f>VLOOKUP($B22,'DSH Payments 2019'!$B$9:$G$70,6,FALSE)</f>
        <v>0</v>
      </c>
      <c r="I22" s="16">
        <f>VLOOKUP($B22,'DSH Payments 2018'!$B$9:$G$70,6,FALSE)</f>
        <v>0</v>
      </c>
      <c r="J22" s="16">
        <f>VLOOKUP($B22,'DSH Payments 2017'!$B$9:$G$70,6,FALSE)</f>
        <v>0</v>
      </c>
      <c r="K22" s="16">
        <f>VLOOKUP($B22,'DSH Payments 2016'!$B$9:$G$70,6,FALSE)</f>
        <v>0</v>
      </c>
    </row>
    <row r="23" spans="1:11" ht="15" customHeight="1" x14ac:dyDescent="0.35">
      <c r="A23" s="58" t="s">
        <v>33</v>
      </c>
      <c r="B23" s="13" t="s">
        <v>34</v>
      </c>
      <c r="C23" s="16">
        <f>VLOOKUP(B23,'DSH Payments 2024'!$B$9:$G$70,6,FALSE)</f>
        <v>0</v>
      </c>
      <c r="D23" s="16">
        <f>VLOOKUP($B23,'DSH Payments 2023'!$B$9:$G$70,6,FALSE)</f>
        <v>0</v>
      </c>
      <c r="E23" s="16">
        <f>VLOOKUP($B23,'DSH Payments 2022'!$B$9:$G$70,6,FALSE)</f>
        <v>0</v>
      </c>
      <c r="F23" s="16">
        <f>VLOOKUP($B23,'DSH Payments 2021'!$B$9:$G$70,6,FALSE)</f>
        <v>5000</v>
      </c>
      <c r="G23" s="16">
        <f>VLOOKUP($B23,'DSH Payments 2020'!$B$9:$G$70,6,FALSE)</f>
        <v>5022.99</v>
      </c>
      <c r="H23" s="16">
        <f>VLOOKUP($B23,'DSH Payments 2019'!$B$9:$G$70,6,FALSE)</f>
        <v>5396.11</v>
      </c>
      <c r="I23" s="16">
        <f>VLOOKUP($B23,'DSH Payments 2018'!$B$9:$G$70,6,FALSE)</f>
        <v>5178.1099999999997</v>
      </c>
      <c r="J23" s="16">
        <f>VLOOKUP($B23,'DSH Payments 2017'!$B$9:$G$70,6,FALSE)</f>
        <v>5086.1899999999996</v>
      </c>
      <c r="K23" s="16">
        <f>VLOOKUP($B23,'DSH Payments 2016'!$B$9:$G$70,6,FALSE)</f>
        <v>0</v>
      </c>
    </row>
    <row r="24" spans="1:11" ht="15" customHeight="1" x14ac:dyDescent="0.3">
      <c r="A24" s="57" t="s">
        <v>35</v>
      </c>
      <c r="B24" s="13" t="s">
        <v>36</v>
      </c>
      <c r="C24" s="16">
        <f>VLOOKUP(B24,'DSH Payments 2024'!$B$9:$G$70,6,FALSE)</f>
        <v>0</v>
      </c>
      <c r="D24" s="16">
        <f>VLOOKUP($B24,'DSH Payments 2023'!$B$9:$G$70,6,FALSE)</f>
        <v>0</v>
      </c>
      <c r="E24" s="16">
        <f>VLOOKUP($B24,'DSH Payments 2022'!$B$9:$G$70,6,FALSE)</f>
        <v>4455648</v>
      </c>
      <c r="F24" s="16">
        <f>VLOOKUP($B24,'DSH Payments 2021'!$B$9:$G$70,6,FALSE)</f>
        <v>5000</v>
      </c>
      <c r="G24" s="16">
        <f>VLOOKUP($B24,'DSH Payments 2020'!$B$9:$G$70,6,FALSE)</f>
        <v>5022.99</v>
      </c>
      <c r="H24" s="16">
        <f>VLOOKUP($B24,'DSH Payments 2019'!$B$9:$G$70,6,FALSE)</f>
        <v>5396.11</v>
      </c>
      <c r="I24" s="16">
        <f>VLOOKUP($B24,'DSH Payments 2018'!$B$9:$G$70,6,FALSE)</f>
        <v>5178.1099999999997</v>
      </c>
      <c r="J24" s="16">
        <f>VLOOKUP($B24,'DSH Payments 2017'!$B$9:$G$70,6,FALSE)</f>
        <v>5612.5899999999992</v>
      </c>
      <c r="K24" s="16">
        <f>VLOOKUP($B24,'DSH Payments 2016'!$B$9:$G$70,6,FALSE)</f>
        <v>5888.81</v>
      </c>
    </row>
    <row r="25" spans="1:11" ht="15" customHeight="1" x14ac:dyDescent="0.3">
      <c r="A25" s="57" t="s">
        <v>37</v>
      </c>
      <c r="B25" s="13" t="s">
        <v>38</v>
      </c>
      <c r="C25" s="16">
        <f>VLOOKUP(B25,'DSH Payments 2024'!$B$9:$G$70,6,FALSE)</f>
        <v>0</v>
      </c>
      <c r="D25" s="16">
        <f>VLOOKUP($B25,'DSH Payments 2023'!$B$9:$G$70,6,FALSE)</f>
        <v>0</v>
      </c>
      <c r="E25" s="16">
        <f>VLOOKUP($B25,'DSH Payments 2022'!$B$9:$G$70,6,FALSE)</f>
        <v>0</v>
      </c>
      <c r="F25" s="16">
        <f>VLOOKUP($B25,'DSH Payments 2021'!$B$9:$G$70,6,FALSE)</f>
        <v>0</v>
      </c>
      <c r="G25" s="16">
        <f>VLOOKUP($B25,'DSH Payments 2020'!$B$9:$G$70,6,FALSE)</f>
        <v>0</v>
      </c>
      <c r="H25" s="16">
        <f>VLOOKUP($B25,'DSH Payments 2019'!$B$9:$G$70,6,FALSE)</f>
        <v>1858646.33</v>
      </c>
      <c r="I25" s="16">
        <f>VLOOKUP($B25,'DSH Payments 2018'!$B$9:$G$70,6,FALSE)</f>
        <v>1427643.12</v>
      </c>
      <c r="J25" s="16">
        <f>VLOOKUP($B25,'DSH Payments 2017'!$B$9:$G$70,6,FALSE)</f>
        <v>0</v>
      </c>
      <c r="K25" s="16">
        <f>VLOOKUP($B25,'DSH Payments 2016'!$B$9:$G$70,6,FALSE)</f>
        <v>0</v>
      </c>
    </row>
    <row r="26" spans="1:11" ht="15" customHeight="1" x14ac:dyDescent="0.35">
      <c r="A26" s="1" t="s">
        <v>39</v>
      </c>
      <c r="B26" s="13" t="s">
        <v>40</v>
      </c>
      <c r="C26" s="16">
        <f>VLOOKUP(B26,'DSH Payments 2024'!$B$9:$G$70,6,FALSE)</f>
        <v>0</v>
      </c>
      <c r="D26" s="16">
        <f>VLOOKUP($B26,'DSH Payments 2023'!$B$9:$G$70,6,FALSE)</f>
        <v>0</v>
      </c>
      <c r="E26" s="16">
        <f>VLOOKUP($B26,'DSH Payments 2022'!$B$9:$G$70,6,FALSE)</f>
        <v>0</v>
      </c>
      <c r="F26" s="16">
        <f>VLOOKUP($B26,'DSH Payments 2021'!$B$9:$G$70,6,FALSE)</f>
        <v>340244.72000000003</v>
      </c>
      <c r="G26" s="16">
        <f>VLOOKUP($B26,'DSH Payments 2020'!$B$9:$G$70,6,FALSE)</f>
        <v>55025.49</v>
      </c>
      <c r="H26" s="16">
        <f>VLOOKUP($B26,'DSH Payments 2019'!$B$9:$G$70,6,FALSE)</f>
        <v>47084.38</v>
      </c>
      <c r="I26" s="16">
        <f>VLOOKUP($B26,'DSH Payments 2018'!$B$9:$G$70,6,FALSE)</f>
        <v>46342.04</v>
      </c>
      <c r="J26" s="16">
        <f>VLOOKUP($B26,'DSH Payments 2017'!$B$9:$G$70,6,FALSE)</f>
        <v>70833.650000000009</v>
      </c>
      <c r="K26" s="16">
        <f>VLOOKUP($B26,'DSH Payments 2016'!$B$9:$G$70,6,FALSE)</f>
        <v>76393.23</v>
      </c>
    </row>
    <row r="27" spans="1:11" ht="15" customHeight="1" x14ac:dyDescent="0.35">
      <c r="A27" s="1" t="s">
        <v>41</v>
      </c>
      <c r="B27" s="17" t="s">
        <v>42</v>
      </c>
      <c r="C27" s="16">
        <f>VLOOKUP(B27,'DSH Payments 2024'!$B$9:$G$70,6,FALSE)</f>
        <v>0</v>
      </c>
      <c r="D27" s="16">
        <f>VLOOKUP($B27,'DSH Payments 2023'!$B$9:$G$70,6,FALSE)</f>
        <v>0</v>
      </c>
      <c r="E27" s="16">
        <f>VLOOKUP($B27,'DSH Payments 2022'!$B$9:$G$70,6,FALSE)</f>
        <v>611947</v>
      </c>
      <c r="F27" s="16">
        <f>VLOOKUP($B27,'DSH Payments 2021'!$B$9:$G$70,6,FALSE)</f>
        <v>16204.36</v>
      </c>
      <c r="G27" s="16">
        <f>VLOOKUP($B27,'DSH Payments 2020'!$B$9:$G$70,6,FALSE)</f>
        <v>1770242.13</v>
      </c>
      <c r="H27" s="16">
        <f>VLOOKUP($B27,'DSH Payments 2019'!$B$9:$G$70,6,FALSE)</f>
        <v>951236</v>
      </c>
      <c r="I27" s="16">
        <f>VLOOKUP($B27,'DSH Payments 2018'!$B$9:$G$70,6,FALSE)</f>
        <v>309578.5</v>
      </c>
      <c r="J27" s="16">
        <f>VLOOKUP($B27,'DSH Payments 2017'!$B$9:$G$70,6,FALSE)</f>
        <v>1077908.04</v>
      </c>
      <c r="K27" s="16">
        <f>VLOOKUP($B27,'DSH Payments 2016'!$B$9:$G$70,6,FALSE)</f>
        <v>581191.02</v>
      </c>
    </row>
    <row r="28" spans="1:11" ht="15" customHeight="1" x14ac:dyDescent="0.35">
      <c r="A28" s="1" t="s">
        <v>43</v>
      </c>
      <c r="B28" s="17" t="s">
        <v>44</v>
      </c>
      <c r="C28" s="16">
        <f>VLOOKUP(B28,'DSH Payments 2024'!$B$9:$G$70,6,FALSE)</f>
        <v>0</v>
      </c>
      <c r="D28" s="16">
        <f>VLOOKUP($B28,'DSH Payments 2023'!$B$9:$G$70,6,FALSE)</f>
        <v>0</v>
      </c>
      <c r="E28" s="16">
        <f>VLOOKUP($B28,'DSH Payments 2022'!$B$9:$G$70,6,FALSE)</f>
        <v>0</v>
      </c>
      <c r="F28" s="16">
        <f>VLOOKUP($B28,'DSH Payments 2021'!$B$9:$G$70,6,FALSE)</f>
        <v>0</v>
      </c>
      <c r="G28" s="16">
        <f>VLOOKUP($B28,'DSH Payments 2020'!$B$9:$G$70,6,FALSE)</f>
        <v>0</v>
      </c>
      <c r="H28" s="16">
        <f>VLOOKUP($B28,'DSH Payments 2019'!$B$9:$G$70,6,FALSE)</f>
        <v>0</v>
      </c>
      <c r="I28" s="16">
        <f>VLOOKUP($B28,'DSH Payments 2018'!$B$9:$G$70,6,FALSE)</f>
        <v>0</v>
      </c>
      <c r="J28" s="16">
        <f>VLOOKUP($B28,'DSH Payments 2017'!$B$9:$G$70,6,FALSE)</f>
        <v>0</v>
      </c>
      <c r="K28" s="16">
        <f>VLOOKUP($B28,'DSH Payments 2016'!$B$9:$G$70,6,FALSE)</f>
        <v>0</v>
      </c>
    </row>
    <row r="29" spans="1:11" ht="15" customHeight="1" x14ac:dyDescent="0.3">
      <c r="A29" s="57" t="s">
        <v>45</v>
      </c>
      <c r="B29" s="13" t="s">
        <v>46</v>
      </c>
      <c r="C29" s="16">
        <f>VLOOKUP(B29,'DSH Payments 2024'!$B$9:$G$70,6,FALSE)</f>
        <v>0</v>
      </c>
      <c r="D29" s="16">
        <f>VLOOKUP($B29,'DSH Payments 2023'!$B$9:$G$70,6,FALSE)</f>
        <v>0</v>
      </c>
      <c r="E29" s="16">
        <f>VLOOKUP($B29,'DSH Payments 2022'!$B$9:$G$70,6,FALSE)</f>
        <v>0</v>
      </c>
      <c r="F29" s="16">
        <f>VLOOKUP($B29,'DSH Payments 2021'!$B$9:$G$70,6,FALSE)</f>
        <v>1719215.59</v>
      </c>
      <c r="G29" s="16">
        <f>VLOOKUP($B29,'DSH Payments 2020'!$B$9:$G$70,6,FALSE)</f>
        <v>0</v>
      </c>
      <c r="H29" s="16">
        <f>VLOOKUP($B29,'DSH Payments 2019'!$B$9:$G$70,6,FALSE)</f>
        <v>0</v>
      </c>
      <c r="I29" s="16">
        <f>VLOOKUP($B29,'DSH Payments 2018'!$B$9:$G$70,6,FALSE)</f>
        <v>0</v>
      </c>
      <c r="J29" s="16">
        <f>VLOOKUP($B29,'DSH Payments 2017'!$B$9:$G$70,6,FALSE)</f>
        <v>0</v>
      </c>
      <c r="K29" s="16">
        <f>VLOOKUP($B29,'DSH Payments 2016'!$B$9:$G$70,6,FALSE)</f>
        <v>0</v>
      </c>
    </row>
    <row r="30" spans="1:11" ht="15" customHeight="1" x14ac:dyDescent="0.3">
      <c r="A30" s="57" t="s">
        <v>47</v>
      </c>
      <c r="B30" s="13" t="s">
        <v>48</v>
      </c>
      <c r="C30" s="16">
        <f>VLOOKUP(B30,'DSH Payments 2024'!$B$9:$G$70,6,FALSE)</f>
        <v>7309.44</v>
      </c>
      <c r="D30" s="16">
        <f>VLOOKUP($B30,'DSH Payments 2023'!$B$9:$G$70,6,FALSE)</f>
        <v>7126.84</v>
      </c>
      <c r="E30" s="16">
        <f>VLOOKUP($B30,'DSH Payments 2022'!$B$9:$G$70,6,FALSE)</f>
        <v>11105.5</v>
      </c>
      <c r="F30" s="16">
        <f>VLOOKUP($B30,'DSH Payments 2021'!$B$9:$G$70,6,FALSE)</f>
        <v>11316.15</v>
      </c>
      <c r="G30" s="16">
        <f>VLOOKUP($B30,'DSH Payments 2020'!$B$9:$G$70,6,FALSE)</f>
        <v>25525.46</v>
      </c>
      <c r="H30" s="16">
        <f>VLOOKUP($B30,'DSH Payments 2019'!$B$9:$G$70,6,FALSE)</f>
        <v>11304.009999999998</v>
      </c>
      <c r="I30" s="16">
        <f>VLOOKUP($B30,'DSH Payments 2018'!$B$9:$G$70,6,FALSE)</f>
        <v>17855</v>
      </c>
      <c r="J30" s="16">
        <f>VLOOKUP($B30,'DSH Payments 2017'!$B$9:$G$70,6,FALSE)</f>
        <v>5000</v>
      </c>
      <c r="K30" s="16">
        <f>VLOOKUP($B30,'DSH Payments 2016'!$B$9:$G$70,6,FALSE)</f>
        <v>14022.64</v>
      </c>
    </row>
    <row r="31" spans="1:11" ht="15" customHeight="1" x14ac:dyDescent="0.3">
      <c r="A31" s="57" t="s">
        <v>49</v>
      </c>
      <c r="B31" s="13" t="s">
        <v>50</v>
      </c>
      <c r="C31" s="16">
        <f>VLOOKUP(B31,'DSH Payments 2024'!$B$9:$G$70,6,FALSE)</f>
        <v>0</v>
      </c>
      <c r="D31" s="16">
        <f>VLOOKUP($B31,'DSH Payments 2023'!$B$9:$G$70,6,FALSE)</f>
        <v>0</v>
      </c>
      <c r="E31" s="16">
        <f>VLOOKUP($B31,'DSH Payments 2022'!$B$9:$G$70,6,FALSE)</f>
        <v>0</v>
      </c>
      <c r="F31" s="16">
        <f>VLOOKUP($B31,'DSH Payments 2021'!$B$9:$G$70,6,FALSE)</f>
        <v>0</v>
      </c>
      <c r="G31" s="16">
        <f>VLOOKUP($B31,'DSH Payments 2020'!$B$9:$G$70,6,FALSE)</f>
        <v>5022.99</v>
      </c>
      <c r="H31" s="16">
        <f>VLOOKUP($B31,'DSH Payments 2019'!$B$9:$G$70,6,FALSE)</f>
        <v>0</v>
      </c>
      <c r="I31" s="16">
        <f>VLOOKUP($B31,'DSH Payments 2018'!$B$9:$G$70,6,FALSE)</f>
        <v>5178.1099999999997</v>
      </c>
      <c r="J31" s="16">
        <f>VLOOKUP($B31,'DSH Payments 2017'!$B$9:$G$70,6,FALSE)</f>
        <v>5086.1899999999996</v>
      </c>
      <c r="K31" s="16">
        <f>VLOOKUP($B31,'DSH Payments 2016'!$B$9:$G$70,6,FALSE)</f>
        <v>5202</v>
      </c>
    </row>
    <row r="32" spans="1:11" ht="15" customHeight="1" x14ac:dyDescent="0.35">
      <c r="A32" s="1" t="s">
        <v>51</v>
      </c>
      <c r="B32" s="13" t="s">
        <v>52</v>
      </c>
      <c r="C32" s="16">
        <f>VLOOKUP(B32,'DSH Payments 2024'!$B$9:$G$70,6,FALSE)</f>
        <v>0</v>
      </c>
      <c r="D32" s="16">
        <f>VLOOKUP($B32,'DSH Payments 2023'!$B$9:$G$70,6,FALSE)</f>
        <v>0</v>
      </c>
      <c r="E32" s="16">
        <f>VLOOKUP($B32,'DSH Payments 2022'!$B$9:$G$70,6,FALSE)</f>
        <v>0</v>
      </c>
      <c r="F32" s="16">
        <f>VLOOKUP($B32,'DSH Payments 2021'!$B$9:$G$70,6,FALSE)</f>
        <v>0</v>
      </c>
      <c r="G32" s="16">
        <f>VLOOKUP($B32,'DSH Payments 2020'!$B$9:$G$70,6,FALSE)</f>
        <v>0</v>
      </c>
      <c r="H32" s="16">
        <f>VLOOKUP($B32,'DSH Payments 2019'!$B$9:$G$70,6,FALSE)</f>
        <v>0</v>
      </c>
      <c r="I32" s="16">
        <f>VLOOKUP($B32,'DSH Payments 2018'!$B$9:$G$70,6,FALSE)</f>
        <v>0</v>
      </c>
      <c r="J32" s="16">
        <f>VLOOKUP($B32,'DSH Payments 2017'!$B$9:$G$70,6,FALSE)</f>
        <v>0</v>
      </c>
      <c r="K32" s="16">
        <f>VLOOKUP($B32,'DSH Payments 2016'!$B$9:$G$70,6,FALSE)</f>
        <v>0</v>
      </c>
    </row>
    <row r="33" spans="1:11" ht="15" customHeight="1" x14ac:dyDescent="0.35">
      <c r="A33" s="1" t="s">
        <v>53</v>
      </c>
      <c r="B33" s="13" t="s">
        <v>54</v>
      </c>
      <c r="C33" s="16">
        <f>VLOOKUP(B33,'DSH Payments 2024'!$B$9:$G$70,6,FALSE)</f>
        <v>0</v>
      </c>
      <c r="D33" s="16">
        <f>VLOOKUP($B33,'DSH Payments 2023'!$B$9:$G$70,6,FALSE)</f>
        <v>0</v>
      </c>
      <c r="E33" s="16">
        <f>VLOOKUP($B33,'DSH Payments 2022'!$B$9:$G$70,6,FALSE)</f>
        <v>0</v>
      </c>
      <c r="F33" s="16">
        <f>VLOOKUP($B33,'DSH Payments 2021'!$B$9:$G$70,6,FALSE)</f>
        <v>0</v>
      </c>
      <c r="G33" s="16">
        <f>VLOOKUP($B33,'DSH Payments 2020'!$B$9:$G$70,6,FALSE)</f>
        <v>0</v>
      </c>
      <c r="H33" s="16">
        <f>VLOOKUP($B33,'DSH Payments 2019'!$B$9:$G$70,6,FALSE)</f>
        <v>0</v>
      </c>
      <c r="I33" s="16">
        <f>VLOOKUP($B33,'DSH Payments 2018'!$B$9:$G$70,6,FALSE)</f>
        <v>5178.1099999999997</v>
      </c>
      <c r="J33" s="16">
        <f>VLOOKUP($B33,'DSH Payments 2017'!$B$9:$G$70,6,FALSE)</f>
        <v>5086.1899999999996</v>
      </c>
      <c r="K33" s="16">
        <f>VLOOKUP($B33,'DSH Payments 2016'!$B$9:$G$70,6,FALSE)</f>
        <v>0</v>
      </c>
    </row>
    <row r="34" spans="1:11" ht="15" customHeight="1" x14ac:dyDescent="0.35">
      <c r="A34" s="1" t="s">
        <v>55</v>
      </c>
      <c r="B34" s="13" t="s">
        <v>56</v>
      </c>
      <c r="C34" s="16">
        <f>VLOOKUP(B34,'DSH Payments 2024'!$B$9:$G$70,6,FALSE)</f>
        <v>0</v>
      </c>
      <c r="D34" s="16">
        <f>VLOOKUP($B34,'DSH Payments 2023'!$B$9:$G$70,6,FALSE)</f>
        <v>0</v>
      </c>
      <c r="E34" s="16">
        <f>VLOOKUP($B34,'DSH Payments 2022'!$B$9:$G$70,6,FALSE)</f>
        <v>0</v>
      </c>
      <c r="F34" s="16">
        <f>VLOOKUP($B34,'DSH Payments 2021'!$B$9:$G$70,6,FALSE)</f>
        <v>0</v>
      </c>
      <c r="G34" s="16">
        <f>VLOOKUP($B34,'DSH Payments 2020'!$B$9:$G$70,6,FALSE)</f>
        <v>0</v>
      </c>
      <c r="H34" s="16">
        <f>VLOOKUP($B34,'DSH Payments 2019'!$B$9:$G$70,6,FALSE)</f>
        <v>0</v>
      </c>
      <c r="I34" s="16">
        <f>VLOOKUP($B34,'DSH Payments 2018'!$B$9:$G$70,6,FALSE)</f>
        <v>0</v>
      </c>
      <c r="J34" s="16">
        <f>VLOOKUP($B34,'DSH Payments 2017'!$B$9:$G$70,6,FALSE)</f>
        <v>0</v>
      </c>
      <c r="K34" s="16">
        <f>VLOOKUP($B34,'DSH Payments 2016'!$B$9:$G$70,6,FALSE)</f>
        <v>0</v>
      </c>
    </row>
    <row r="35" spans="1:11" ht="15" customHeight="1" x14ac:dyDescent="0.35">
      <c r="A35" s="1" t="s">
        <v>57</v>
      </c>
      <c r="B35" s="13" t="s">
        <v>58</v>
      </c>
      <c r="C35" s="16">
        <f>VLOOKUP(B35,'DSH Payments 2024'!$B$9:$G$70,6,FALSE)</f>
        <v>10893.36</v>
      </c>
      <c r="D35" s="16">
        <f>VLOOKUP($B35,'DSH Payments 2023'!$B$9:$G$70,6,FALSE)</f>
        <v>16107.32</v>
      </c>
      <c r="E35" s="16">
        <f>VLOOKUP($B35,'DSH Payments 2022'!$B$9:$G$70,6,FALSE)</f>
        <v>307967</v>
      </c>
      <c r="F35" s="16">
        <f>VLOOKUP($B35,'DSH Payments 2021'!$B$9:$G$70,6,FALSE)</f>
        <v>0</v>
      </c>
      <c r="G35" s="16">
        <f>VLOOKUP($B35,'DSH Payments 2020'!$B$9:$G$70,6,FALSE)</f>
        <v>0</v>
      </c>
      <c r="H35" s="16">
        <f>VLOOKUP($B35,'DSH Payments 2019'!$B$9:$G$70,6,FALSE)</f>
        <v>0</v>
      </c>
      <c r="I35" s="16">
        <f>VLOOKUP($B35,'DSH Payments 2018'!$B$9:$G$70,6,FALSE)</f>
        <v>0</v>
      </c>
      <c r="J35" s="16">
        <f>VLOOKUP($B35,'DSH Payments 2017'!$B$9:$G$70,6,FALSE)</f>
        <v>0</v>
      </c>
      <c r="K35" s="16">
        <f>VLOOKUP($B35,'DSH Payments 2016'!$B$9:$G$70,6,FALSE)</f>
        <v>0</v>
      </c>
    </row>
    <row r="36" spans="1:11" ht="15" customHeight="1" x14ac:dyDescent="0.3">
      <c r="A36" s="57" t="s">
        <v>59</v>
      </c>
      <c r="B36" s="13" t="s">
        <v>60</v>
      </c>
      <c r="C36" s="16">
        <f>VLOOKUP(B36,'DSH Payments 2024'!$B$9:$G$70,6,FALSE)</f>
        <v>92254.34</v>
      </c>
      <c r="D36" s="16">
        <f>VLOOKUP($B36,'DSH Payments 2023'!$B$9:$G$70,6,FALSE)</f>
        <v>0</v>
      </c>
      <c r="E36" s="16">
        <f>VLOOKUP($B36,'DSH Payments 2022'!$B$9:$G$70,6,FALSE)</f>
        <v>41833.85</v>
      </c>
      <c r="F36" s="16">
        <f>VLOOKUP($B36,'DSH Payments 2021'!$B$9:$G$70,6,FALSE)</f>
        <v>27653.69</v>
      </c>
      <c r="G36" s="16">
        <f>VLOOKUP($B36,'DSH Payments 2020'!$B$9:$G$70,6,FALSE)</f>
        <v>19251.170000000002</v>
      </c>
      <c r="H36" s="16">
        <f>VLOOKUP($B36,'DSH Payments 2019'!$B$9:$G$70,6,FALSE)</f>
        <v>19168.07</v>
      </c>
      <c r="I36" s="16">
        <f>VLOOKUP($B36,'DSH Payments 2018'!$B$9:$G$70,6,FALSE)</f>
        <v>14360.669999999998</v>
      </c>
      <c r="J36" s="16">
        <f>VLOOKUP($B36,'DSH Payments 2017'!$B$9:$G$70,6,FALSE)</f>
        <v>24754.53</v>
      </c>
      <c r="K36" s="16">
        <f>VLOOKUP($B36,'DSH Payments 2016'!$B$9:$G$70,6,FALSE)</f>
        <v>16432.96</v>
      </c>
    </row>
    <row r="37" spans="1:11" ht="15" customHeight="1" x14ac:dyDescent="0.35">
      <c r="A37" s="1" t="s">
        <v>61</v>
      </c>
      <c r="B37" s="13" t="s">
        <v>62</v>
      </c>
      <c r="C37" s="16">
        <f>VLOOKUP(B37,'DSH Payments 2024'!$B$9:$G$70,6,FALSE)</f>
        <v>5949.27</v>
      </c>
      <c r="D37" s="16">
        <f>VLOOKUP($B37,'DSH Payments 2023'!$B$9:$G$70,6,FALSE)</f>
        <v>5024.41</v>
      </c>
      <c r="E37" s="16">
        <f>VLOOKUP($B37,'DSH Payments 2022'!$B$9:$G$70,6,FALSE)</f>
        <v>5000</v>
      </c>
      <c r="F37" s="16">
        <f>VLOOKUP($B37,'DSH Payments 2021'!$B$9:$G$70,6,FALSE)</f>
        <v>5868.32</v>
      </c>
      <c r="G37" s="16">
        <f>VLOOKUP($B37,'DSH Payments 2020'!$B$9:$G$70,6,FALSE)</f>
        <v>5000</v>
      </c>
      <c r="H37" s="16">
        <f>VLOOKUP($B37,'DSH Payments 2019'!$B$9:$G$70,6,FALSE)</f>
        <v>5701.34</v>
      </c>
      <c r="I37" s="16">
        <f>VLOOKUP($B37,'DSH Payments 2018'!$B$9:$G$70,6,FALSE)</f>
        <v>-0.28000000000065484</v>
      </c>
      <c r="J37" s="16">
        <f>VLOOKUP($B37,'DSH Payments 2017'!$B$9:$G$70,6,FALSE)</f>
        <v>0</v>
      </c>
      <c r="K37" s="16">
        <f>VLOOKUP($B37,'DSH Payments 2016'!$B$9:$G$70,6,FALSE)</f>
        <v>6280</v>
      </c>
    </row>
    <row r="38" spans="1:11" ht="15" customHeight="1" x14ac:dyDescent="0.35">
      <c r="A38" s="59" t="s">
        <v>63</v>
      </c>
      <c r="B38" s="13" t="s">
        <v>64</v>
      </c>
      <c r="C38" s="16">
        <f>VLOOKUP(B38,'DSH Payments 2024'!$B$9:$G$70,6,FALSE)</f>
        <v>0</v>
      </c>
      <c r="D38" s="16">
        <f>VLOOKUP($B38,'DSH Payments 2023'!$B$9:$G$70,6,FALSE)</f>
        <v>0</v>
      </c>
      <c r="E38" s="16">
        <f>VLOOKUP($B38,'DSH Payments 2022'!$B$9:$G$70,6,FALSE)</f>
        <v>0</v>
      </c>
      <c r="F38" s="16">
        <f>VLOOKUP($B38,'DSH Payments 2021'!$B$9:$G$70,6,FALSE)</f>
        <v>0</v>
      </c>
      <c r="G38" s="16">
        <f>VLOOKUP($B38,'DSH Payments 2020'!$B$9:$G$70,6,FALSE)</f>
        <v>0</v>
      </c>
      <c r="H38" s="16">
        <f>VLOOKUP($B38,'DSH Payments 2019'!$B$9:$G$70,6,FALSE)</f>
        <v>0</v>
      </c>
      <c r="I38" s="16">
        <f>VLOOKUP($B38,'DSH Payments 2018'!$B$9:$G$70,6,FALSE)</f>
        <v>37867.17</v>
      </c>
      <c r="J38" s="16">
        <f>VLOOKUP($B38,'DSH Payments 2017'!$B$9:$G$70,6,FALSE)</f>
        <v>0</v>
      </c>
      <c r="K38" s="16">
        <f>VLOOKUP($B38,'DSH Payments 2016'!$B$9:$G$70,6,FALSE)</f>
        <v>0</v>
      </c>
    </row>
    <row r="39" spans="1:11" ht="15" customHeight="1" x14ac:dyDescent="0.35">
      <c r="A39" s="58" t="s">
        <v>65</v>
      </c>
      <c r="B39" s="13" t="s">
        <v>66</v>
      </c>
      <c r="C39" s="16">
        <f>VLOOKUP(B39,'DSH Payments 2024'!$B$9:$G$70,6,FALSE)</f>
        <v>0</v>
      </c>
      <c r="D39" s="16">
        <f>VLOOKUP($B39,'DSH Payments 2023'!$B$9:$G$70,6,FALSE)</f>
        <v>0</v>
      </c>
      <c r="E39" s="16">
        <f>VLOOKUP($B39,'DSH Payments 2022'!$B$9:$G$70,6,FALSE)</f>
        <v>0</v>
      </c>
      <c r="F39" s="16">
        <f>VLOOKUP($B39,'DSH Payments 2021'!$B$9:$G$70,6,FALSE)</f>
        <v>0</v>
      </c>
      <c r="G39" s="16">
        <f>VLOOKUP($B39,'DSH Payments 2020'!$B$9:$G$70,6,FALSE)</f>
        <v>0</v>
      </c>
      <c r="H39" s="16">
        <f>VLOOKUP($B39,'DSH Payments 2019'!$B$9:$G$70,6,FALSE)</f>
        <v>2.9999999999745341E-2</v>
      </c>
      <c r="I39" s="16">
        <f>VLOOKUP($B39,'DSH Payments 2018'!$B$9:$G$70,6,FALSE)</f>
        <v>801139.21</v>
      </c>
      <c r="J39" s="16">
        <f>VLOOKUP($B39,'DSH Payments 2017'!$B$9:$G$70,6,FALSE)</f>
        <v>559262.32999999996</v>
      </c>
      <c r="K39" s="16">
        <f>VLOOKUP($B39,'DSH Payments 2016'!$B$9:$G$70,6,FALSE)</f>
        <v>0</v>
      </c>
    </row>
    <row r="40" spans="1:11" ht="15" customHeight="1" x14ac:dyDescent="0.35">
      <c r="A40" s="58" t="s">
        <v>67</v>
      </c>
      <c r="B40" s="13" t="s">
        <v>68</v>
      </c>
      <c r="C40" s="16">
        <f>VLOOKUP(B40,'DSH Payments 2024'!$B$9:$G$70,6,FALSE)</f>
        <v>5000</v>
      </c>
      <c r="D40" s="16">
        <f>VLOOKUP($B40,'DSH Payments 2023'!$B$9:$G$70,6,FALSE)</f>
        <v>5000</v>
      </c>
      <c r="E40" s="16">
        <f>VLOOKUP($B40,'DSH Payments 2022'!$B$9:$G$70,6,FALSE)</f>
        <v>5000</v>
      </c>
      <c r="F40" s="16">
        <f>VLOOKUP($B40,'DSH Payments 2021'!$B$9:$G$70,6,FALSE)</f>
        <v>5000</v>
      </c>
      <c r="G40" s="16">
        <f>VLOOKUP($B40,'DSH Payments 2020'!$B$9:$G$70,6,FALSE)</f>
        <v>7831.24</v>
      </c>
      <c r="H40" s="16">
        <f>VLOOKUP($B40,'DSH Payments 2019'!$B$9:$G$70,6,FALSE)</f>
        <v>5396.11</v>
      </c>
      <c r="I40" s="16">
        <f>VLOOKUP($B40,'DSH Payments 2018'!$B$9:$G$70,6,FALSE)</f>
        <v>7229</v>
      </c>
      <c r="J40" s="16">
        <f>VLOOKUP($B40,'DSH Payments 2017'!$B$9:$G$70,6,FALSE)</f>
        <v>43736.159999999996</v>
      </c>
      <c r="K40" s="16">
        <f>VLOOKUP($B40,'DSH Payments 2016'!$B$9:$G$70,6,FALSE)</f>
        <v>6280</v>
      </c>
    </row>
    <row r="41" spans="1:11" ht="15" customHeight="1" x14ac:dyDescent="0.35">
      <c r="A41" s="1" t="s">
        <v>69</v>
      </c>
      <c r="B41" s="13" t="s">
        <v>70</v>
      </c>
      <c r="C41" s="16">
        <f>VLOOKUP(B41,'DSH Payments 2024'!$B$9:$G$70,6,FALSE)</f>
        <v>5000</v>
      </c>
      <c r="D41" s="16">
        <f>VLOOKUP($B41,'DSH Payments 2023'!$B$9:$G$70,6,FALSE)</f>
        <v>5000</v>
      </c>
      <c r="E41" s="16">
        <f>VLOOKUP($B41,'DSH Payments 2022'!$B$9:$G$70,6,FALSE)</f>
        <v>5000</v>
      </c>
      <c r="F41" s="16">
        <f>VLOOKUP($B41,'DSH Payments 2021'!$B$9:$G$70,6,FALSE)</f>
        <v>5000</v>
      </c>
      <c r="G41" s="16">
        <f>VLOOKUP($B41,'DSH Payments 2020'!$B$9:$G$70,6,FALSE)</f>
        <v>10735.869999999999</v>
      </c>
      <c r="H41" s="16">
        <f>VLOOKUP($B41,'DSH Payments 2019'!$B$9:$G$70,6,FALSE)</f>
        <v>5000</v>
      </c>
      <c r="I41" s="16">
        <f>VLOOKUP($B41,'DSH Payments 2018'!$B$9:$G$70,6,FALSE)</f>
        <v>7229</v>
      </c>
      <c r="J41" s="16">
        <f>VLOOKUP($B41,'DSH Payments 2017'!$B$9:$G$70,6,FALSE)</f>
        <v>0</v>
      </c>
      <c r="K41" s="16">
        <f>VLOOKUP($B41,'DSH Payments 2016'!$B$9:$G$70,6,FALSE)</f>
        <v>6280</v>
      </c>
    </row>
    <row r="42" spans="1:11" ht="15" customHeight="1" x14ac:dyDescent="0.35">
      <c r="A42" s="1" t="s">
        <v>71</v>
      </c>
      <c r="B42" s="13" t="s">
        <v>72</v>
      </c>
      <c r="C42" s="16">
        <f>VLOOKUP(B42,'DSH Payments 2024'!$B$9:$G$70,6,FALSE)</f>
        <v>0</v>
      </c>
      <c r="D42" s="16">
        <f>VLOOKUP($B42,'DSH Payments 2023'!$B$9:$G$70,6,FALSE)</f>
        <v>0</v>
      </c>
      <c r="E42" s="16">
        <f>VLOOKUP($B42,'DSH Payments 2022'!$B$9:$G$70,6,FALSE)</f>
        <v>15669.61</v>
      </c>
      <c r="F42" s="16">
        <f>VLOOKUP($B42,'DSH Payments 2021'!$B$9:$G$70,6,FALSE)</f>
        <v>5000</v>
      </c>
      <c r="G42" s="16">
        <f>VLOOKUP($B42,'DSH Payments 2020'!$B$9:$G$70,6,FALSE)</f>
        <v>8034.8099999999995</v>
      </c>
      <c r="H42" s="16">
        <f>VLOOKUP($B42,'DSH Payments 2019'!$B$9:$G$70,6,FALSE)</f>
        <v>28350.66</v>
      </c>
      <c r="I42" s="16">
        <f>VLOOKUP($B42,'DSH Payments 2018'!$B$9:$G$70,6,FALSE)</f>
        <v>33617.75</v>
      </c>
      <c r="J42" s="16">
        <f>VLOOKUP($B42,'DSH Payments 2017'!$B$9:$G$70,6,FALSE)</f>
        <v>52484.89</v>
      </c>
      <c r="K42" s="16">
        <f>VLOOKUP($B42,'DSH Payments 2016'!$B$9:$G$70,6,FALSE)</f>
        <v>79126.540000000008</v>
      </c>
    </row>
    <row r="43" spans="1:11" ht="15" customHeight="1" x14ac:dyDescent="0.35">
      <c r="A43" s="1" t="s">
        <v>73</v>
      </c>
      <c r="B43" s="13" t="s">
        <v>74</v>
      </c>
      <c r="C43" s="16">
        <f>VLOOKUP(B43,'DSH Payments 2024'!$B$9:$G$70,6,FALSE)</f>
        <v>0</v>
      </c>
      <c r="D43" s="16">
        <f>VLOOKUP($B43,'DSH Payments 2023'!$B$9:$G$70,6,FALSE)</f>
        <v>0</v>
      </c>
      <c r="E43" s="16">
        <f>VLOOKUP($B43,'DSH Payments 2022'!$B$9:$G$70,6,FALSE)</f>
        <v>0</v>
      </c>
      <c r="F43" s="16">
        <f>VLOOKUP($B43,'DSH Payments 2021'!$B$9:$G$70,6,FALSE)</f>
        <v>5000</v>
      </c>
      <c r="G43" s="16">
        <f>VLOOKUP($B43,'DSH Payments 2020'!$B$9:$G$70,6,FALSE)</f>
        <v>7154200.0499999998</v>
      </c>
      <c r="H43" s="16">
        <f>VLOOKUP($B43,'DSH Payments 2019'!$B$9:$G$70,6,FALSE)</f>
        <v>4631199.96</v>
      </c>
      <c r="I43" s="16">
        <f>VLOOKUP($B43,'DSH Payments 2018'!$B$9:$G$70,6,FALSE)</f>
        <v>2994218.3</v>
      </c>
      <c r="J43" s="16">
        <f>VLOOKUP($B43,'DSH Payments 2017'!$B$9:$G$70,6,FALSE)</f>
        <v>2458616.7199999997</v>
      </c>
      <c r="K43" s="16">
        <f>VLOOKUP($B43,'DSH Payments 2016'!$B$9:$G$70,6,FALSE)</f>
        <v>2433369.0599999996</v>
      </c>
    </row>
    <row r="44" spans="1:11" ht="15" customHeight="1" x14ac:dyDescent="0.35">
      <c r="A44" s="1" t="s">
        <v>75</v>
      </c>
      <c r="B44" s="17" t="s">
        <v>76</v>
      </c>
      <c r="C44" s="16">
        <f>VLOOKUP(B44,'DSH Payments 2024'!$B$9:$G$70,6,FALSE)</f>
        <v>0</v>
      </c>
      <c r="D44" s="16">
        <f>VLOOKUP($B44,'DSH Payments 2023'!$B$9:$G$70,6,FALSE)</f>
        <v>0</v>
      </c>
      <c r="E44" s="16">
        <f>VLOOKUP($B44,'DSH Payments 2022'!$B$9:$G$70,6,FALSE)</f>
        <v>0</v>
      </c>
      <c r="F44" s="16">
        <f>VLOOKUP($B44,'DSH Payments 2021'!$B$9:$G$70,6,FALSE)</f>
        <v>0</v>
      </c>
      <c r="G44" s="16">
        <f>VLOOKUP($B44,'DSH Payments 2020'!$B$9:$G$70,6,FALSE)</f>
        <v>0</v>
      </c>
      <c r="H44" s="16">
        <f>VLOOKUP($B44,'DSH Payments 2019'!$B$9:$G$70,6,FALSE)</f>
        <v>0</v>
      </c>
      <c r="I44" s="16">
        <f>VLOOKUP($B44,'DSH Payments 2018'!$B$9:$G$70,6,FALSE)</f>
        <v>0</v>
      </c>
      <c r="J44" s="16">
        <f>VLOOKUP($B44,'DSH Payments 2017'!$B$9:$G$70,6,FALSE)</f>
        <v>0</v>
      </c>
      <c r="K44" s="16">
        <f>VLOOKUP($B44,'DSH Payments 2016'!$B$9:$G$70,6,FALSE)</f>
        <v>0</v>
      </c>
    </row>
    <row r="45" spans="1:11" ht="15" customHeight="1" x14ac:dyDescent="0.35">
      <c r="A45" s="1" t="s">
        <v>77</v>
      </c>
      <c r="B45" s="17" t="s">
        <v>78</v>
      </c>
      <c r="C45" s="16">
        <f>VLOOKUP(B45,'DSH Payments 2024'!$B$9:$G$70,6,FALSE)</f>
        <v>0</v>
      </c>
      <c r="D45" s="16">
        <f>VLOOKUP($B45,'DSH Payments 2023'!$B$9:$G$70,6,FALSE)</f>
        <v>0</v>
      </c>
      <c r="E45" s="16">
        <f>VLOOKUP($B45,'DSH Payments 2022'!$B$9:$G$70,6,FALSE)</f>
        <v>0</v>
      </c>
      <c r="F45" s="16">
        <f>VLOOKUP($B45,'DSH Payments 2021'!$B$9:$G$70,6,FALSE)</f>
        <v>6974.09</v>
      </c>
      <c r="G45" s="16">
        <f>VLOOKUP($B45,'DSH Payments 2020'!$B$9:$G$70,6,FALSE)</f>
        <v>1897567.8699999999</v>
      </c>
      <c r="H45" s="16">
        <f>VLOOKUP($B45,'DSH Payments 2019'!$B$9:$G$70,6,FALSE)</f>
        <v>1533392.1400000001</v>
      </c>
      <c r="I45" s="16">
        <f>VLOOKUP($B45,'DSH Payments 2018'!$B$9:$G$70,6,FALSE)</f>
        <v>856590.39</v>
      </c>
      <c r="J45" s="16">
        <f>VLOOKUP($B45,'DSH Payments 2017'!$B$9:$G$70,6,FALSE)</f>
        <v>1163485.6700000002</v>
      </c>
      <c r="K45" s="16">
        <f>VLOOKUP($B45,'DSH Payments 2016'!$B$9:$G$70,6,FALSE)</f>
        <v>1698628.18</v>
      </c>
    </row>
    <row r="46" spans="1:11" ht="15" customHeight="1" x14ac:dyDescent="0.35">
      <c r="A46" s="1" t="s">
        <v>79</v>
      </c>
      <c r="B46" s="13" t="s">
        <v>80</v>
      </c>
      <c r="C46" s="16">
        <f>VLOOKUP(B46,'DSH Payments 2024'!$B$9:$G$70,6,FALSE)</f>
        <v>0</v>
      </c>
      <c r="D46" s="16">
        <f>VLOOKUP($B46,'DSH Payments 2023'!$B$9:$G$70,6,FALSE)</f>
        <v>0</v>
      </c>
      <c r="E46" s="16">
        <f>VLOOKUP($B46,'DSH Payments 2022'!$B$9:$G$70,6,FALSE)</f>
        <v>0</v>
      </c>
      <c r="F46" s="16">
        <f>VLOOKUP($B46,'DSH Payments 2021'!$B$9:$G$70,6,FALSE)</f>
        <v>0</v>
      </c>
      <c r="G46" s="16">
        <f>VLOOKUP($B46,'DSH Payments 2020'!$B$9:$G$70,6,FALSE)</f>
        <v>0</v>
      </c>
      <c r="H46" s="16">
        <f>VLOOKUP($B46,'DSH Payments 2019'!$B$9:$G$70,6,FALSE)</f>
        <v>0</v>
      </c>
      <c r="I46" s="16">
        <f>VLOOKUP($B46,'DSH Payments 2018'!$B$9:$G$70,6,FALSE)</f>
        <v>81352.83</v>
      </c>
      <c r="J46" s="16">
        <f>VLOOKUP($B46,'DSH Payments 2017'!$B$9:$G$70,6,FALSE)</f>
        <v>0</v>
      </c>
      <c r="K46" s="16">
        <f>VLOOKUP($B46,'DSH Payments 2016'!$B$9:$G$70,6,FALSE)</f>
        <v>63135.78</v>
      </c>
    </row>
    <row r="47" spans="1:11" ht="15" customHeight="1" x14ac:dyDescent="0.35">
      <c r="A47" s="59" t="s">
        <v>81</v>
      </c>
      <c r="B47" s="13" t="s">
        <v>82</v>
      </c>
      <c r="C47" s="16">
        <f>VLOOKUP(B47,'DSH Payments 2024'!$B$9:$G$70,6,FALSE)</f>
        <v>0</v>
      </c>
      <c r="D47" s="16">
        <f>VLOOKUP($B47,'DSH Payments 2023'!$B$9:$G$70,6,FALSE)</f>
        <v>0</v>
      </c>
      <c r="E47" s="16">
        <f>VLOOKUP($B47,'DSH Payments 2022'!$B$9:$G$70,6,FALSE)</f>
        <v>607530</v>
      </c>
      <c r="F47" s="16">
        <f>VLOOKUP($B47,'DSH Payments 2021'!$B$9:$G$70,6,FALSE)</f>
        <v>250001.79</v>
      </c>
      <c r="G47" s="16">
        <f>VLOOKUP($B47,'DSH Payments 2020'!$B$9:$G$70,6,FALSE)</f>
        <v>6936812.6000000006</v>
      </c>
      <c r="H47" s="16">
        <f>VLOOKUP($B47,'DSH Payments 2019'!$B$9:$G$70,6,FALSE)</f>
        <v>4950531.9700000007</v>
      </c>
      <c r="I47" s="16">
        <f>VLOOKUP($B47,'DSH Payments 2018'!$B$9:$G$70,6,FALSE)</f>
        <v>4226017.3100000005</v>
      </c>
      <c r="J47" s="16">
        <f>VLOOKUP($B47,'DSH Payments 2017'!$B$9:$G$70,6,FALSE)</f>
        <v>3256061.48</v>
      </c>
      <c r="K47" s="16">
        <f>VLOOKUP($B47,'DSH Payments 2016'!$B$9:$G$70,6,FALSE)</f>
        <v>2900954.9</v>
      </c>
    </row>
    <row r="48" spans="1:11" ht="15" customHeight="1" x14ac:dyDescent="0.35">
      <c r="A48" s="59"/>
      <c r="B48" s="13" t="s">
        <v>137</v>
      </c>
      <c r="C48" s="16">
        <f>VLOOKUP(B48,'DSH Payments 2024'!$B$9:$G$70,6,FALSE)</f>
        <v>0</v>
      </c>
      <c r="D48" s="16">
        <f>VLOOKUP($B48,'DSH Payments 2023'!$B$9:$G$70,6,FALSE)</f>
        <v>0</v>
      </c>
      <c r="E48" s="16">
        <f>VLOOKUP($B48,'DSH Payments 2022'!$B$9:$G$70,6,FALSE)</f>
        <v>0</v>
      </c>
      <c r="F48" s="16">
        <f>VLOOKUP($B48,'DSH Payments 2021'!$B$9:$G$70,6,FALSE)</f>
        <v>0</v>
      </c>
      <c r="G48" s="16">
        <f>VLOOKUP($B48,'DSH Payments 2020'!$B$9:$G$70,6,FALSE)</f>
        <v>0</v>
      </c>
      <c r="H48" s="16">
        <f>VLOOKUP($B48,'DSH Payments 2019'!$B$9:$G$70,6,FALSE)</f>
        <v>0</v>
      </c>
      <c r="I48" s="16">
        <f>VLOOKUP($B48,'DSH Payments 2018'!$B$9:$G$70,6,FALSE)</f>
        <v>0</v>
      </c>
      <c r="J48" s="16">
        <f>VLOOKUP($B48,'DSH Payments 2017'!$B$9:$G$70,6,FALSE)</f>
        <v>0</v>
      </c>
      <c r="K48" s="16">
        <f>VLOOKUP($B48,'DSH Payments 2016'!$B$9:$G$70,6,FALSE)</f>
        <v>0</v>
      </c>
    </row>
    <row r="49" spans="1:11" ht="15" customHeight="1" x14ac:dyDescent="0.35">
      <c r="A49" s="59" t="s">
        <v>83</v>
      </c>
      <c r="B49" s="13" t="s">
        <v>84</v>
      </c>
      <c r="C49" s="16">
        <f>VLOOKUP(B49,'DSH Payments 2024'!$B$9:$G$70,6,FALSE)</f>
        <v>0</v>
      </c>
      <c r="D49" s="16">
        <f>VLOOKUP($B49,'DSH Payments 2023'!$B$9:$G$70,6,FALSE)</f>
        <v>0</v>
      </c>
      <c r="E49" s="16">
        <f>VLOOKUP($B49,'DSH Payments 2022'!$B$9:$G$70,6,FALSE)</f>
        <v>0</v>
      </c>
      <c r="F49" s="16">
        <f>VLOOKUP($B49,'DSH Payments 2021'!$B$9:$G$70,6,FALSE)</f>
        <v>0</v>
      </c>
      <c r="G49" s="16">
        <f>VLOOKUP($B49,'DSH Payments 2020'!$B$9:$G$70,6,FALSE)</f>
        <v>0</v>
      </c>
      <c r="H49" s="16">
        <f>VLOOKUP($B49,'DSH Payments 2019'!$B$9:$G$70,6,FALSE)</f>
        <v>0</v>
      </c>
      <c r="I49" s="16">
        <f>VLOOKUP($B49,'DSH Payments 2018'!$B$9:$G$70,6,FALSE)</f>
        <v>208290.46</v>
      </c>
      <c r="J49" s="16">
        <f>VLOOKUP($B49,'DSH Payments 2017'!$B$9:$G$70,6,FALSE)</f>
        <v>644040.35</v>
      </c>
      <c r="K49" s="16">
        <f>VLOOKUP($B49,'DSH Payments 2016'!$B$9:$G$70,6,FALSE)</f>
        <v>1024772.01</v>
      </c>
    </row>
    <row r="50" spans="1:11" ht="15" customHeight="1" x14ac:dyDescent="0.35">
      <c r="A50" s="1" t="s">
        <v>85</v>
      </c>
      <c r="B50" s="13" t="s">
        <v>86</v>
      </c>
      <c r="C50" s="16">
        <f>VLOOKUP(B50,'DSH Payments 2024'!$B$9:$G$70,6,FALSE)</f>
        <v>0</v>
      </c>
      <c r="D50" s="16">
        <f>VLOOKUP($B50,'DSH Payments 2023'!$B$9:$G$70,6,FALSE)</f>
        <v>124620</v>
      </c>
      <c r="E50" s="16">
        <f>VLOOKUP($B50,'DSH Payments 2022'!$B$9:$G$70,6,FALSE)</f>
        <v>3554.43</v>
      </c>
      <c r="F50" s="16">
        <f>VLOOKUP($B50,'DSH Payments 2021'!$B$9:$G$70,6,FALSE)</f>
        <v>5000</v>
      </c>
      <c r="G50" s="16">
        <f>VLOOKUP($B50,'DSH Payments 2020'!$B$9:$G$70,6,FALSE)</f>
        <v>2262524.67</v>
      </c>
      <c r="H50" s="16">
        <f>VLOOKUP($B50,'DSH Payments 2019'!$B$9:$G$70,6,FALSE)</f>
        <v>2326412.0007162299</v>
      </c>
      <c r="I50" s="16">
        <f>VLOOKUP($B50,'DSH Payments 2018'!$B$9:$G$70,6,FALSE)</f>
        <v>1777297.0899999999</v>
      </c>
      <c r="J50" s="16">
        <f>VLOOKUP($B50,'DSH Payments 2017'!$B$9:$G$70,6,FALSE)</f>
        <v>3778592.8600000003</v>
      </c>
      <c r="K50" s="16">
        <f>VLOOKUP($B50,'DSH Payments 2016'!$B$9:$G$70,6,FALSE)</f>
        <v>2386682.6800000002</v>
      </c>
    </row>
    <row r="51" spans="1:11" ht="15" customHeight="1" x14ac:dyDescent="0.35">
      <c r="A51" s="1" t="s">
        <v>87</v>
      </c>
      <c r="B51" s="13" t="s">
        <v>88</v>
      </c>
      <c r="C51" s="16">
        <f>VLOOKUP(B51,'DSH Payments 2024'!$B$9:$G$70,6,FALSE)</f>
        <v>5000</v>
      </c>
      <c r="D51" s="16">
        <f>VLOOKUP($B51,'DSH Payments 2023'!$B$9:$G$70,6,FALSE)</f>
        <v>5000</v>
      </c>
      <c r="E51" s="16">
        <f>VLOOKUP($B51,'DSH Payments 2022'!$B$9:$G$70,6,FALSE)</f>
        <v>5000</v>
      </c>
      <c r="F51" s="16">
        <f>VLOOKUP($B51,'DSH Payments 2021'!$B$9:$G$70,6,FALSE)</f>
        <v>5000</v>
      </c>
      <c r="G51" s="16">
        <f>VLOOKUP($B51,'DSH Payments 2020'!$B$9:$G$70,6,FALSE)</f>
        <v>5960.45</v>
      </c>
      <c r="H51" s="16">
        <f>VLOOKUP($B51,'DSH Payments 2019'!$B$9:$G$70,6,FALSE)</f>
        <v>5000</v>
      </c>
      <c r="I51" s="16">
        <f>VLOOKUP($B51,'DSH Payments 2018'!$B$9:$G$70,6,FALSE)</f>
        <v>7229</v>
      </c>
      <c r="J51" s="16">
        <f>VLOOKUP($B51,'DSH Payments 2017'!$B$9:$G$70,6,FALSE)</f>
        <v>0</v>
      </c>
      <c r="K51" s="16">
        <f>VLOOKUP($B51,'DSH Payments 2016'!$B$9:$G$70,6,FALSE)</f>
        <v>6280</v>
      </c>
    </row>
    <row r="52" spans="1:11" ht="15" customHeight="1" x14ac:dyDescent="0.3">
      <c r="A52" s="57" t="s">
        <v>89</v>
      </c>
      <c r="B52" s="13" t="s">
        <v>90</v>
      </c>
      <c r="C52" s="16">
        <f>VLOOKUP(B52,'DSH Payments 2024'!$B$9:$G$70,6,FALSE)</f>
        <v>0</v>
      </c>
      <c r="D52" s="16">
        <f>VLOOKUP($B52,'DSH Payments 2023'!$B$9:$G$70,6,FALSE)</f>
        <v>0</v>
      </c>
      <c r="E52" s="16">
        <f>VLOOKUP($B52,'DSH Payments 2022'!$B$9:$G$70,6,FALSE)</f>
        <v>0</v>
      </c>
      <c r="F52" s="16">
        <f>VLOOKUP($B52,'DSH Payments 2021'!$B$9:$G$70,6,FALSE)</f>
        <v>174032.96</v>
      </c>
      <c r="G52" s="16">
        <f>VLOOKUP($B52,'DSH Payments 2020'!$B$9:$G$70,6,FALSE)</f>
        <v>114705.28</v>
      </c>
      <c r="H52" s="16">
        <f>VLOOKUP($B52,'DSH Payments 2019'!$B$9:$G$70,6,FALSE)</f>
        <v>96351.4</v>
      </c>
      <c r="I52" s="16">
        <f>VLOOKUP($B52,'DSH Payments 2018'!$B$9:$G$70,6,FALSE)</f>
        <v>94702.67</v>
      </c>
      <c r="J52" s="16">
        <f>VLOOKUP($B52,'DSH Payments 2017'!$B$9:$G$70,6,FALSE)</f>
        <v>5000</v>
      </c>
      <c r="K52" s="16">
        <f>VLOOKUP($B52,'DSH Payments 2016'!$B$9:$G$70,6,FALSE)</f>
        <v>0</v>
      </c>
    </row>
    <row r="53" spans="1:11" ht="15" customHeight="1" x14ac:dyDescent="0.35">
      <c r="A53" s="1" t="s">
        <v>91</v>
      </c>
      <c r="B53" s="13" t="s">
        <v>92</v>
      </c>
      <c r="C53" s="16">
        <f>VLOOKUP(B53,'DSH Payments 2024'!$B$9:$G$70,6,FALSE)</f>
        <v>5235.6099999999997</v>
      </c>
      <c r="D53" s="16">
        <f>VLOOKUP($B53,'DSH Payments 2023'!$B$9:$G$70,6,FALSE)</f>
        <v>5282.63</v>
      </c>
      <c r="E53" s="16">
        <f>VLOOKUP($B53,'DSH Payments 2022'!$B$9:$G$70,6,FALSE)</f>
        <v>5423.1</v>
      </c>
      <c r="F53" s="16">
        <f>VLOOKUP($B53,'DSH Payments 2021'!$B$9:$G$70,6,FALSE)</f>
        <v>5815.53</v>
      </c>
      <c r="G53" s="16">
        <f>VLOOKUP($B53,'DSH Payments 2020'!$B$9:$G$70,6,FALSE)</f>
        <v>5000</v>
      </c>
      <c r="H53" s="16">
        <f>VLOOKUP($B53,'DSH Payments 2019'!$B$9:$G$70,6,FALSE)</f>
        <v>9018.31</v>
      </c>
      <c r="I53" s="16">
        <f>VLOOKUP($B53,'DSH Payments 2018'!$B$9:$G$70,6,FALSE)</f>
        <v>0</v>
      </c>
      <c r="J53" s="16">
        <f>VLOOKUP($B53,'DSH Payments 2017'!$B$9:$G$70,6,FALSE)</f>
        <v>5000</v>
      </c>
      <c r="K53" s="16">
        <f>VLOOKUP($B53,'DSH Payments 2016'!$B$9:$G$70,6,FALSE)</f>
        <v>0</v>
      </c>
    </row>
    <row r="54" spans="1:11" ht="15" customHeight="1" x14ac:dyDescent="0.35">
      <c r="A54" s="1" t="s">
        <v>93</v>
      </c>
      <c r="B54" s="13" t="s">
        <v>94</v>
      </c>
      <c r="C54" s="16">
        <f>VLOOKUP(B54,'DSH Payments 2024'!$B$9:$G$70,6,FALSE)</f>
        <v>5000</v>
      </c>
      <c r="D54" s="16">
        <f>VLOOKUP($B54,'DSH Payments 2023'!$B$9:$G$70,6,FALSE)</f>
        <v>0</v>
      </c>
      <c r="E54" s="16">
        <f>VLOOKUP($B54,'DSH Payments 2022'!$B$9:$G$70,6,FALSE)</f>
        <v>0</v>
      </c>
      <c r="F54" s="16">
        <f>VLOOKUP($B54,'DSH Payments 2021'!$B$9:$G$70,6,FALSE)</f>
        <v>0</v>
      </c>
      <c r="G54" s="16">
        <f>VLOOKUP($B54,'DSH Payments 2020'!$B$9:$G$70,6,FALSE)</f>
        <v>0</v>
      </c>
      <c r="H54" s="16">
        <f>VLOOKUP($B54,'DSH Payments 2019'!$B$9:$G$70,6,FALSE)</f>
        <v>0</v>
      </c>
      <c r="I54" s="16">
        <f>VLOOKUP($B54,'DSH Payments 2018'!$B$9:$G$70,6,FALSE)</f>
        <v>7229</v>
      </c>
      <c r="J54" s="16">
        <f>VLOOKUP($B54,'DSH Payments 2017'!$B$9:$G$70,6,FALSE)</f>
        <v>0</v>
      </c>
      <c r="K54" s="16">
        <f>VLOOKUP($B54,'DSH Payments 2016'!$B$9:$G$70,6,FALSE)</f>
        <v>6280</v>
      </c>
    </row>
    <row r="55" spans="1:11" ht="15" customHeight="1" x14ac:dyDescent="0.35">
      <c r="A55" s="55" t="s">
        <v>95</v>
      </c>
      <c r="B55" s="56" t="s">
        <v>96</v>
      </c>
      <c r="C55" s="16">
        <f>VLOOKUP(B55,'DSH Payments 2024'!$B$9:$G$70,6,FALSE)</f>
        <v>0</v>
      </c>
      <c r="D55" s="16">
        <f>VLOOKUP($B55,'DSH Payments 2023'!$B$9:$G$70,6,FALSE)</f>
        <v>0</v>
      </c>
      <c r="E55" s="16">
        <f>VLOOKUP($B55,'DSH Payments 2022'!$B$9:$G$70,6,FALSE)</f>
        <v>0</v>
      </c>
      <c r="F55" s="16">
        <f>VLOOKUP($B55,'DSH Payments 2021'!$B$9:$G$70,6,FALSE)</f>
        <v>0</v>
      </c>
      <c r="G55" s="16">
        <f>VLOOKUP($B55,'DSH Payments 2020'!$B$9:$G$70,6,FALSE)</f>
        <v>0</v>
      </c>
      <c r="H55" s="16">
        <f>VLOOKUP($B55,'DSH Payments 2019'!$B$9:$G$70,6,FALSE)</f>
        <v>0</v>
      </c>
      <c r="I55" s="16">
        <f>VLOOKUP($B55,'DSH Payments 2018'!$B$9:$G$70,6,FALSE)</f>
        <v>0</v>
      </c>
      <c r="J55" s="16">
        <f>VLOOKUP($B55,'DSH Payments 2017'!$B$9:$G$70,6,FALSE)</f>
        <v>0</v>
      </c>
      <c r="K55" s="16">
        <f>VLOOKUP($B55,'DSH Payments 2016'!$B$9:$G$70,6,FALSE)</f>
        <v>0</v>
      </c>
    </row>
    <row r="56" spans="1:11" ht="15" customHeight="1" x14ac:dyDescent="0.3">
      <c r="A56" s="57" t="s">
        <v>97</v>
      </c>
      <c r="B56" s="13" t="s">
        <v>98</v>
      </c>
      <c r="C56" s="16">
        <f>VLOOKUP(B56,'DSH Payments 2024'!$B$9:$G$70,6,FALSE)</f>
        <v>5000</v>
      </c>
      <c r="D56" s="16">
        <f>VLOOKUP($B56,'DSH Payments 2023'!$B$9:$G$70,6,FALSE)</f>
        <v>5000</v>
      </c>
      <c r="E56" s="16">
        <f>VLOOKUP($B56,'DSH Payments 2022'!$B$9:$G$70,6,FALSE)</f>
        <v>5000</v>
      </c>
      <c r="F56" s="16">
        <f>VLOOKUP($B56,'DSH Payments 2021'!$B$9:$G$70,6,FALSE)</f>
        <v>5000</v>
      </c>
      <c r="G56" s="16">
        <f>VLOOKUP($B56,'DSH Payments 2020'!$B$9:$G$70,6,FALSE)</f>
        <v>5022.99</v>
      </c>
      <c r="H56" s="16">
        <f>VLOOKUP($B56,'DSH Payments 2019'!$B$9:$G$70,6,FALSE)</f>
        <v>5396.11</v>
      </c>
      <c r="I56" s="16">
        <f>VLOOKUP($B56,'DSH Payments 2018'!$B$9:$G$70,6,FALSE)</f>
        <v>7229</v>
      </c>
      <c r="J56" s="16">
        <f>VLOOKUP($B56,'DSH Payments 2017'!$B$9:$G$70,6,FALSE)</f>
        <v>5000</v>
      </c>
      <c r="K56" s="16">
        <f>VLOOKUP($B56,'DSH Payments 2016'!$B$9:$G$70,6,FALSE)</f>
        <v>6280</v>
      </c>
    </row>
    <row r="57" spans="1:11" ht="15" customHeight="1" x14ac:dyDescent="0.35">
      <c r="A57" s="1" t="s">
        <v>99</v>
      </c>
      <c r="B57" s="13" t="s">
        <v>100</v>
      </c>
      <c r="C57" s="16">
        <f>VLOOKUP(B57,'DSH Payments 2024'!$B$9:$G$70,6,FALSE)</f>
        <v>48410.49</v>
      </c>
      <c r="D57" s="16">
        <f>VLOOKUP($B57,'DSH Payments 2023'!$B$9:$G$70,6,FALSE)</f>
        <v>146310.01</v>
      </c>
      <c r="E57" s="16">
        <f>VLOOKUP($B57,'DSH Payments 2022'!$B$9:$G$70,6,FALSE)</f>
        <v>2821387.4</v>
      </c>
      <c r="F57" s="16">
        <f>VLOOKUP($B57,'DSH Payments 2021'!$B$9:$G$70,6,FALSE)</f>
        <v>1257901.92</v>
      </c>
      <c r="G57" s="16">
        <f>VLOOKUP($B57,'DSH Payments 2020'!$B$9:$G$70,6,FALSE)</f>
        <v>29333.579999999998</v>
      </c>
      <c r="H57" s="16">
        <f>VLOOKUP($B57,'DSH Payments 2019'!$B$9:$G$70,6,FALSE)</f>
        <v>44178.6</v>
      </c>
      <c r="I57" s="16">
        <f>VLOOKUP($B57,'DSH Payments 2018'!$B$9:$G$70,6,FALSE)</f>
        <v>36172.9</v>
      </c>
      <c r="J57" s="16">
        <f>VLOOKUP($B57,'DSH Payments 2017'!$B$9:$G$70,6,FALSE)</f>
        <v>51217.72</v>
      </c>
      <c r="K57" s="16">
        <f>VLOOKUP($B57,'DSH Payments 2016'!$B$9:$G$70,6,FALSE)</f>
        <v>53652.18</v>
      </c>
    </row>
    <row r="58" spans="1:11" ht="15" customHeight="1" x14ac:dyDescent="0.3">
      <c r="A58" s="57" t="s">
        <v>101</v>
      </c>
      <c r="B58" s="17" t="s">
        <v>102</v>
      </c>
      <c r="C58" s="16">
        <f>VLOOKUP(B58,'DSH Payments 2024'!$B$9:$G$70,6,FALSE)</f>
        <v>0</v>
      </c>
      <c r="D58" s="16">
        <f>VLOOKUP($B58,'DSH Payments 2023'!$B$9:$G$70,6,FALSE)</f>
        <v>0</v>
      </c>
      <c r="E58" s="16">
        <f>VLOOKUP($B58,'DSH Payments 2022'!$B$9:$G$70,6,FALSE)</f>
        <v>0</v>
      </c>
      <c r="F58" s="16">
        <f>VLOOKUP($B58,'DSH Payments 2021'!$B$9:$G$70,6,FALSE)</f>
        <v>0</v>
      </c>
      <c r="G58" s="16">
        <f>VLOOKUP($B58,'DSH Payments 2020'!$B$9:$G$70,6,FALSE)</f>
        <v>0</v>
      </c>
      <c r="H58" s="16">
        <f>VLOOKUP($B58,'DSH Payments 2019'!$B$9:$G$70,6,FALSE)</f>
        <v>0</v>
      </c>
      <c r="I58" s="16">
        <f>VLOOKUP($B58,'DSH Payments 2018'!$B$9:$G$70,6,FALSE)</f>
        <v>0</v>
      </c>
      <c r="J58" s="16">
        <f>VLOOKUP($B58,'DSH Payments 2017'!$B$9:$G$70,6,FALSE)</f>
        <v>0</v>
      </c>
      <c r="K58" s="16">
        <f>VLOOKUP($B58,'DSH Payments 2016'!$B$9:$G$70,6,FALSE)</f>
        <v>18848.73</v>
      </c>
    </row>
    <row r="59" spans="1:11" ht="15" customHeight="1" x14ac:dyDescent="0.35">
      <c r="A59" s="1" t="s">
        <v>103</v>
      </c>
      <c r="B59" s="13" t="s">
        <v>104</v>
      </c>
      <c r="C59" s="16">
        <f>VLOOKUP(B59,'DSH Payments 2024'!$B$9:$G$70,6,FALSE)</f>
        <v>0</v>
      </c>
      <c r="D59" s="16">
        <f>VLOOKUP($B59,'DSH Payments 2023'!$B$9:$G$70,6,FALSE)</f>
        <v>0</v>
      </c>
      <c r="E59" s="16">
        <f>VLOOKUP($B59,'DSH Payments 2022'!$B$9:$G$70,6,FALSE)</f>
        <v>336020.22</v>
      </c>
      <c r="F59" s="16">
        <f>VLOOKUP($B59,'DSH Payments 2021'!$B$9:$G$70,6,FALSE)</f>
        <v>267005.64</v>
      </c>
      <c r="G59" s="16">
        <f>VLOOKUP($B59,'DSH Payments 2020'!$B$9:$G$70,6,FALSE)</f>
        <v>5592.2000000000007</v>
      </c>
      <c r="H59" s="16">
        <f>VLOOKUP($B59,'DSH Payments 2019'!$B$9:$G$70,6,FALSE)</f>
        <v>12382.1</v>
      </c>
      <c r="I59" s="16">
        <f>VLOOKUP($B59,'DSH Payments 2018'!$B$9:$G$70,6,FALSE)</f>
        <v>8334.4500000000007</v>
      </c>
      <c r="J59" s="16">
        <f>VLOOKUP($B59,'DSH Payments 2017'!$B$9:$G$70,6,FALSE)</f>
        <v>0</v>
      </c>
      <c r="K59" s="16">
        <f>VLOOKUP($B59,'DSH Payments 2016'!$B$9:$G$70,6,FALSE)</f>
        <v>45935.130000000005</v>
      </c>
    </row>
    <row r="60" spans="1:11" ht="15" customHeight="1" x14ac:dyDescent="0.35">
      <c r="A60" s="1" t="s">
        <v>105</v>
      </c>
      <c r="B60" s="13" t="s">
        <v>106</v>
      </c>
      <c r="C60" s="16">
        <f>VLOOKUP(B60,'DSH Payments 2024'!$B$9:$G$70,6,FALSE)</f>
        <v>0</v>
      </c>
      <c r="D60" s="16">
        <f>VLOOKUP($B60,'DSH Payments 2023'!$B$9:$G$70,6,FALSE)</f>
        <v>0</v>
      </c>
      <c r="E60" s="16">
        <f>VLOOKUP($B60,'DSH Payments 2022'!$B$9:$G$70,6,FALSE)</f>
        <v>0</v>
      </c>
      <c r="F60" s="16">
        <f>VLOOKUP($B60,'DSH Payments 2021'!$B$9:$G$70,6,FALSE)</f>
        <v>5000</v>
      </c>
      <c r="G60" s="16">
        <f>VLOOKUP($B60,'DSH Payments 2020'!$B$9:$G$70,6,FALSE)</f>
        <v>5022.99</v>
      </c>
      <c r="H60" s="16">
        <f>VLOOKUP($B60,'DSH Payments 2019'!$B$9:$G$70,6,FALSE)</f>
        <v>5396.11</v>
      </c>
      <c r="I60" s="16">
        <f>VLOOKUP($B60,'DSH Payments 2018'!$B$9:$G$70,6,FALSE)</f>
        <v>5178.1099999999997</v>
      </c>
      <c r="J60" s="16">
        <f>VLOOKUP($B60,'DSH Payments 2017'!$B$9:$G$70,6,FALSE)</f>
        <v>6183.82</v>
      </c>
      <c r="K60" s="16">
        <f>VLOOKUP($B60,'DSH Payments 2016'!$B$9:$G$70,6,FALSE)</f>
        <v>6514.37</v>
      </c>
    </row>
    <row r="61" spans="1:11" ht="15" customHeight="1" x14ac:dyDescent="0.3">
      <c r="A61" s="60" t="s">
        <v>107</v>
      </c>
      <c r="B61" s="13" t="s">
        <v>108</v>
      </c>
      <c r="C61" s="16">
        <f>VLOOKUP(B61,'DSH Payments 2024'!$B$9:$G$70,6,FALSE)</f>
        <v>10505.68</v>
      </c>
      <c r="D61" s="16">
        <f>VLOOKUP($B61,'DSH Payments 2023'!$B$9:$G$70,6,FALSE)</f>
        <v>10909.23</v>
      </c>
      <c r="E61" s="16">
        <f>VLOOKUP($B61,'DSH Payments 2022'!$B$9:$G$70,6,FALSE)</f>
        <v>0</v>
      </c>
      <c r="F61" s="16">
        <f>VLOOKUP($B61,'DSH Payments 2021'!$B$9:$G$70,6,FALSE)</f>
        <v>0</v>
      </c>
      <c r="G61" s="16">
        <f>VLOOKUP($B61,'DSH Payments 2020'!$B$9:$G$70,6,FALSE)</f>
        <v>0</v>
      </c>
      <c r="H61" s="16">
        <f>VLOOKUP($B61,'DSH Payments 2019'!$B$9:$G$70,6,FALSE)</f>
        <v>0</v>
      </c>
      <c r="I61" s="16">
        <f>VLOOKUP($B61,'DSH Payments 2018'!$B$9:$G$70,6,FALSE)</f>
        <v>0</v>
      </c>
      <c r="J61" s="16">
        <f>VLOOKUP($B61,'DSH Payments 2017'!$B$9:$G$70,6,FALSE)</f>
        <v>0</v>
      </c>
      <c r="K61" s="16">
        <f>VLOOKUP($B61,'DSH Payments 2016'!$B$9:$G$70,6,FALSE)</f>
        <v>0</v>
      </c>
    </row>
    <row r="62" spans="1:11" ht="15" customHeight="1" x14ac:dyDescent="0.3">
      <c r="A62" s="57" t="s">
        <v>109</v>
      </c>
      <c r="B62" s="13" t="s">
        <v>110</v>
      </c>
      <c r="C62" s="16">
        <f>VLOOKUP(B62,'DSH Payments 2024'!$B$9:$G$70,6,FALSE)</f>
        <v>7106.67</v>
      </c>
      <c r="D62" s="16">
        <f>VLOOKUP($B62,'DSH Payments 2023'!$B$9:$G$70,6,FALSE)</f>
        <v>0</v>
      </c>
      <c r="E62" s="16">
        <f>VLOOKUP($B62,'DSH Payments 2022'!$B$9:$G$70,6,FALSE)</f>
        <v>2522882.69</v>
      </c>
      <c r="F62" s="16">
        <f>VLOOKUP($B62,'DSH Payments 2021'!$B$9:$G$70,6,FALSE)</f>
        <v>16965.3</v>
      </c>
      <c r="G62" s="16">
        <f>VLOOKUP($B62,'DSH Payments 2020'!$B$9:$G$70,6,FALSE)</f>
        <v>12510.62</v>
      </c>
      <c r="H62" s="16">
        <f>VLOOKUP($B62,'DSH Payments 2019'!$B$9:$G$70,6,FALSE)</f>
        <v>18260.089999999997</v>
      </c>
      <c r="I62" s="16">
        <f>VLOOKUP($B62,'DSH Payments 2018'!$B$9:$G$70,6,FALSE)</f>
        <v>20638.760000000002</v>
      </c>
      <c r="J62" s="16">
        <f>VLOOKUP($B62,'DSH Payments 2017'!$B$9:$G$70,6,FALSE)</f>
        <v>34045.160000000003</v>
      </c>
      <c r="K62" s="16">
        <f>VLOOKUP($B62,'DSH Payments 2016'!$B$9:$G$70,6,FALSE)</f>
        <v>96108.569999999992</v>
      </c>
    </row>
    <row r="63" spans="1:11" ht="15" customHeight="1" x14ac:dyDescent="0.35">
      <c r="A63" s="1" t="s">
        <v>111</v>
      </c>
      <c r="B63" s="13" t="s">
        <v>112</v>
      </c>
      <c r="C63" s="16">
        <f>VLOOKUP(B63,'DSH Payments 2024'!$B$9:$G$70,6,FALSE)</f>
        <v>0</v>
      </c>
      <c r="D63" s="16">
        <f>VLOOKUP($B63,'DSH Payments 2023'!$B$9:$G$70,6,FALSE)</f>
        <v>5656.89</v>
      </c>
      <c r="E63" s="16">
        <f>VLOOKUP($B63,'DSH Payments 2022'!$B$9:$G$70,6,FALSE)</f>
        <v>6471.4</v>
      </c>
      <c r="F63" s="16">
        <f>VLOOKUP($B63,'DSH Payments 2021'!$B$9:$G$70,6,FALSE)</f>
        <v>5000</v>
      </c>
      <c r="G63" s="16">
        <f>VLOOKUP($B63,'DSH Payments 2020'!$B$9:$G$70,6,FALSE)</f>
        <v>5000</v>
      </c>
      <c r="H63" s="16">
        <f>VLOOKUP($B63,'DSH Payments 2019'!$B$9:$G$70,6,FALSE)</f>
        <v>8511.4599999999991</v>
      </c>
      <c r="I63" s="16">
        <f>VLOOKUP($B63,'DSH Payments 2018'!$B$9:$G$70,6,FALSE)</f>
        <v>0</v>
      </c>
      <c r="J63" s="16">
        <f>VLOOKUP($B63,'DSH Payments 2017'!$B$9:$G$70,6,FALSE)</f>
        <v>5000</v>
      </c>
      <c r="K63" s="16">
        <f>VLOOKUP($B63,'DSH Payments 2016'!$B$9:$G$70,6,FALSE)</f>
        <v>8297.92</v>
      </c>
    </row>
    <row r="64" spans="1:11" ht="15" customHeight="1" x14ac:dyDescent="0.35">
      <c r="A64" s="1" t="s">
        <v>113</v>
      </c>
      <c r="B64" s="17" t="s">
        <v>114</v>
      </c>
      <c r="C64" s="16">
        <f>VLOOKUP(B64,'DSH Payments 2024'!$B$9:$G$70,6,FALSE)</f>
        <v>0</v>
      </c>
      <c r="D64" s="16">
        <f>VLOOKUP($B64,'DSH Payments 2023'!$B$9:$G$70,6,FALSE)</f>
        <v>0</v>
      </c>
      <c r="E64" s="16">
        <f>VLOOKUP($B64,'DSH Payments 2022'!$B$9:$G$70,6,FALSE)</f>
        <v>0</v>
      </c>
      <c r="F64" s="16">
        <f>VLOOKUP($B64,'DSH Payments 2021'!$B$9:$G$70,6,FALSE)</f>
        <v>0</v>
      </c>
      <c r="G64" s="16">
        <f>VLOOKUP($B64,'DSH Payments 2020'!$B$9:$G$70,6,FALSE)</f>
        <v>0</v>
      </c>
      <c r="H64" s="16">
        <f>VLOOKUP($B64,'DSH Payments 2019'!$B$9:$G$70,6,FALSE)</f>
        <v>0</v>
      </c>
      <c r="I64" s="16">
        <f>VLOOKUP($B64,'DSH Payments 2018'!$B$9:$G$70,6,FALSE)</f>
        <v>0</v>
      </c>
      <c r="J64" s="16">
        <f>VLOOKUP($B64,'DSH Payments 2017'!$B$9:$G$70,6,FALSE)</f>
        <v>0</v>
      </c>
      <c r="K64" s="16">
        <f>VLOOKUP($B64,'DSH Payments 2016'!$B$9:$G$70,6,FALSE)</f>
        <v>5202</v>
      </c>
    </row>
    <row r="65" spans="1:11" ht="15" customHeight="1" x14ac:dyDescent="0.35">
      <c r="A65" s="1" t="s">
        <v>115</v>
      </c>
      <c r="B65" s="13" t="s">
        <v>116</v>
      </c>
      <c r="C65" s="16">
        <f>VLOOKUP(B65,'DSH Payments 2024'!$B$9:$G$70,6,FALSE)</f>
        <v>0</v>
      </c>
      <c r="D65" s="16">
        <f>VLOOKUP($B65,'DSH Payments 2023'!$B$9:$G$70,6,FALSE)</f>
        <v>0</v>
      </c>
      <c r="E65" s="16">
        <f>VLOOKUP($B65,'DSH Payments 2022'!$B$9:$G$70,6,FALSE)</f>
        <v>5927580.9400000004</v>
      </c>
      <c r="F65" s="16">
        <f>VLOOKUP($B65,'DSH Payments 2021'!$B$9:$G$70,6,FALSE)</f>
        <v>23592.79</v>
      </c>
      <c r="G65" s="16">
        <f>VLOOKUP($B65,'DSH Payments 2020'!$B$9:$G$70,6,FALSE)</f>
        <v>23796776.250000004</v>
      </c>
      <c r="H65" s="16">
        <f>VLOOKUP($B65,'DSH Payments 2019'!$B$9:$G$70,6,FALSE)</f>
        <v>5051257.3600000003</v>
      </c>
      <c r="I65" s="16">
        <f>VLOOKUP($B65,'DSH Payments 2018'!$B$9:$G$70,6,FALSE)</f>
        <v>4004342.7</v>
      </c>
      <c r="J65" s="16">
        <f>VLOOKUP($B65,'DSH Payments 2017'!$B$9:$G$70,6,FALSE)</f>
        <v>3927192.73</v>
      </c>
      <c r="K65" s="16">
        <f>VLOOKUP($B65,'DSH Payments 2016'!$B$9:$G$70,6,FALSE)</f>
        <v>3891607.24</v>
      </c>
    </row>
    <row r="66" spans="1:11" x14ac:dyDescent="0.35">
      <c r="B66" s="20" t="s">
        <v>117</v>
      </c>
      <c r="C66" s="21">
        <f>SUM(C9:C65)</f>
        <v>884800.00000000012</v>
      </c>
      <c r="D66" s="21">
        <f t="shared" ref="D66:J66" si="0">SUM(D9:D65)</f>
        <v>884799.99999999988</v>
      </c>
      <c r="E66" s="21">
        <f t="shared" ref="E66" si="1">SUM(E9:E65)</f>
        <v>34735339.43</v>
      </c>
      <c r="F66" s="21">
        <f t="shared" ref="F66" si="2">SUM(F9:F65)</f>
        <v>29328259.959999997</v>
      </c>
      <c r="G66" s="21">
        <f t="shared" si="0"/>
        <v>44507153.219999999</v>
      </c>
      <c r="H66" s="21">
        <f t="shared" si="0"/>
        <v>21998407.300716229</v>
      </c>
      <c r="I66" s="21">
        <f t="shared" si="0"/>
        <v>17393714.240000002</v>
      </c>
      <c r="J66" s="21">
        <f t="shared" si="0"/>
        <v>17601090.100000001</v>
      </c>
      <c r="K66" s="21">
        <f>SUM(K9:K65)</f>
        <v>16076664.439999999</v>
      </c>
    </row>
    <row r="67" spans="1:11" x14ac:dyDescent="0.35">
      <c r="B67" s="22"/>
      <c r="C67" s="23"/>
      <c r="D67" s="22"/>
      <c r="E67" s="22"/>
      <c r="F67" s="22"/>
      <c r="G67" s="23"/>
      <c r="H67" s="23"/>
      <c r="I67" s="23"/>
      <c r="J67" s="23"/>
      <c r="K67" s="23"/>
    </row>
    <row r="68" spans="1:11" x14ac:dyDescent="0.35">
      <c r="B68" s="25" t="s">
        <v>118</v>
      </c>
      <c r="C68" s="26"/>
      <c r="D68" s="25"/>
      <c r="E68" s="25"/>
      <c r="F68" s="25"/>
      <c r="G68" s="26"/>
      <c r="H68" s="26"/>
      <c r="I68" s="26"/>
      <c r="J68" s="26"/>
      <c r="K68" s="26"/>
    </row>
    <row r="69" spans="1:11" x14ac:dyDescent="0.35">
      <c r="B69" s="13" t="s">
        <v>119</v>
      </c>
      <c r="C69" s="16">
        <f>VLOOKUP(B69,'DSH Payments 2024'!$B$9:$G$70,6,FALSE)</f>
        <v>28474900</v>
      </c>
      <c r="D69" s="16">
        <f>VLOOKUP($B69,'DSH Payments 2023'!$B$9:$G$70,6,FALSE)</f>
        <v>28474900</v>
      </c>
      <c r="E69" s="16">
        <f>VLOOKUP($B69,'DSH Payments 2022'!$B$9:$G$70,6,FALSE)</f>
        <v>28474900</v>
      </c>
      <c r="F69" s="16">
        <f>VLOOKUP($B69,'DSH Payments 2021'!$B$9:$G$70,6,FALSE)</f>
        <v>28474900</v>
      </c>
      <c r="G69" s="16">
        <f>VLOOKUP($B69,'DSH Payments 2020'!$B$9:$G$70,6,FALSE)</f>
        <v>28474900</v>
      </c>
      <c r="H69" s="16">
        <f>VLOOKUP($B69,'DSH Payments 2019'!$B$9:$G$70,6,FALSE)</f>
        <v>28474900</v>
      </c>
      <c r="I69" s="16">
        <f>VLOOKUP($B69,'DSH Payments 2018'!$B$9:$G$70,6,FALSE)</f>
        <v>28474900</v>
      </c>
      <c r="J69" s="14">
        <f>VLOOKUP($B69,'DSH Payments 2017'!$B$9:$G$70,6,FALSE)</f>
        <v>28474900</v>
      </c>
      <c r="K69" s="16">
        <f>VLOOKUP($B69,'DSH Payments 2016'!$B$9:$G$70,6,FALSE)</f>
        <v>28474900</v>
      </c>
    </row>
    <row r="70" spans="1:11" x14ac:dyDescent="0.35">
      <c r="B70" s="13" t="s">
        <v>120</v>
      </c>
      <c r="C70" s="16">
        <f>VLOOKUP(B70,'DSH Payments 2024'!$B$9:$G$70,6,FALSE)</f>
        <v>0</v>
      </c>
      <c r="D70" s="16">
        <f>VLOOKUP($B70,'DSH Payments 2023'!$B$9:$G$70,6,FALSE)</f>
        <v>112235539</v>
      </c>
      <c r="E70" s="16">
        <f>VLOOKUP($B70,'DSH Payments 2022'!$B$9:$G$70,6,FALSE)</f>
        <v>107685671.99842539</v>
      </c>
      <c r="F70" s="16">
        <f>VLOOKUP($B70,'DSH Payments 2021'!$B$9:$G$70,6,FALSE)</f>
        <v>109104942</v>
      </c>
      <c r="G70" s="16">
        <f>VLOOKUP($B70,'DSH Payments 2020'!$B$9:$G$70,6,FALSE)</f>
        <v>95695967</v>
      </c>
      <c r="H70" s="16">
        <f>VLOOKUP($B70,'DSH Payments 2019'!$B$9:$G$70,6,FALSE)</f>
        <v>110133600</v>
      </c>
      <c r="I70" s="16">
        <f>VLOOKUP($B70,'DSH Payments 2018'!$B$9:$G$70,6,FALSE)</f>
        <v>97031874.002003148</v>
      </c>
      <c r="J70" s="14">
        <f>VLOOKUP($B70,'DSH Payments 2017'!$B$9:$G$70,6,FALSE)</f>
        <v>91015644.26632005</v>
      </c>
      <c r="K70" s="16">
        <f>VLOOKUP($B70,'DSH Payments 2016'!$B$9:$G$70,6,FALSE)</f>
        <v>105369009.99709778</v>
      </c>
    </row>
    <row r="71" spans="1:11" x14ac:dyDescent="0.35">
      <c r="B71" s="20" t="s">
        <v>117</v>
      </c>
      <c r="C71" s="21">
        <f t="shared" ref="C71:H71" si="3">SUM(C69:C70)</f>
        <v>28474900</v>
      </c>
      <c r="D71" s="21">
        <f t="shared" si="3"/>
        <v>140710439</v>
      </c>
      <c r="E71" s="21">
        <f t="shared" ref="E71" si="4">SUM(E69:E70)</f>
        <v>136160571.99842539</v>
      </c>
      <c r="F71" s="21">
        <f t="shared" ref="F71" si="5">SUM(F69:F70)</f>
        <v>137579842</v>
      </c>
      <c r="G71" s="21">
        <f t="shared" si="3"/>
        <v>124170867</v>
      </c>
      <c r="H71" s="21">
        <f t="shared" si="3"/>
        <v>138608500</v>
      </c>
      <c r="I71" s="21">
        <f>SUM(I69:I70)</f>
        <v>125506774.00200315</v>
      </c>
      <c r="J71" s="21">
        <f t="shared" ref="J71:K71" si="6">SUM(J69:J70)</f>
        <v>119490544.26632005</v>
      </c>
      <c r="K71" s="21">
        <f t="shared" si="6"/>
        <v>133843909.99709778</v>
      </c>
    </row>
    <row r="72" spans="1:11" ht="15" thickBot="1" x14ac:dyDescent="0.4">
      <c r="B72" s="28"/>
      <c r="C72" s="29"/>
      <c r="D72" s="28"/>
      <c r="E72" s="28"/>
      <c r="F72" s="28"/>
      <c r="G72" s="29"/>
      <c r="H72" s="29"/>
      <c r="I72" s="29"/>
      <c r="J72" s="29"/>
      <c r="K72" s="29"/>
    </row>
    <row r="73" spans="1:11" s="34" customFormat="1" ht="15" thickBot="1" x14ac:dyDescent="0.4">
      <c r="A73" s="30"/>
      <c r="B73" s="31" t="s">
        <v>121</v>
      </c>
      <c r="C73" s="32">
        <f t="shared" ref="C73:F73" si="7">SUM(C66+C71)</f>
        <v>29359700</v>
      </c>
      <c r="D73" s="32">
        <f t="shared" si="7"/>
        <v>141595239</v>
      </c>
      <c r="E73" s="32">
        <f t="shared" si="7"/>
        <v>170895911.4284254</v>
      </c>
      <c r="F73" s="32">
        <f t="shared" si="7"/>
        <v>166908101.96000001</v>
      </c>
      <c r="G73" s="32">
        <f t="shared" ref="G73:I73" si="8">SUM(G66+G71)</f>
        <v>168678020.22</v>
      </c>
      <c r="H73" s="32">
        <f t="shared" si="8"/>
        <v>160606907.30071622</v>
      </c>
      <c r="I73" s="32">
        <f t="shared" si="8"/>
        <v>142900488.24200314</v>
      </c>
      <c r="J73" s="32">
        <f t="shared" ref="J73:K73" si="9">SUM(J66+J71)</f>
        <v>137091634.36632004</v>
      </c>
      <c r="K73" s="32">
        <f t="shared" si="9"/>
        <v>149920574.43709779</v>
      </c>
    </row>
    <row r="74" spans="1:11" x14ac:dyDescent="0.35">
      <c r="B74" s="35"/>
      <c r="C74" s="35"/>
      <c r="D74" s="35"/>
      <c r="E74" s="35"/>
      <c r="F74" s="35"/>
      <c r="G74" s="35"/>
      <c r="H74" s="35"/>
      <c r="I74" s="36"/>
      <c r="J74" s="36"/>
      <c r="K74" s="36"/>
    </row>
    <row r="75" spans="1:11" ht="15.75" hidden="1" customHeight="1" x14ac:dyDescent="0.35">
      <c r="B75" s="35" t="s">
        <v>122</v>
      </c>
      <c r="C75" s="35"/>
      <c r="D75" s="35"/>
      <c r="E75" s="35"/>
      <c r="F75" s="35"/>
      <c r="G75" s="35"/>
      <c r="H75" s="35"/>
      <c r="I75" s="36"/>
      <c r="J75" s="36"/>
      <c r="K75" s="36"/>
    </row>
    <row r="76" spans="1:11" ht="15.75" hidden="1" customHeight="1" x14ac:dyDescent="0.35">
      <c r="B76" s="35"/>
      <c r="C76" s="35"/>
      <c r="D76" s="35"/>
      <c r="E76" s="35"/>
      <c r="F76" s="35"/>
      <c r="G76" s="35"/>
      <c r="H76" s="35"/>
      <c r="I76" s="36"/>
      <c r="J76" s="36"/>
      <c r="K76" s="36"/>
    </row>
    <row r="77" spans="1:11" ht="15.75" hidden="1" customHeight="1" x14ac:dyDescent="0.35">
      <c r="B77" s="35" t="s">
        <v>123</v>
      </c>
      <c r="C77" s="35"/>
      <c r="D77" s="35"/>
      <c r="E77" s="35"/>
      <c r="F77" s="35"/>
      <c r="G77" s="35"/>
      <c r="H77" s="35"/>
      <c r="I77" s="36"/>
      <c r="J77" s="36"/>
      <c r="K77" s="36"/>
    </row>
    <row r="78" spans="1:11" s="34" customFormat="1" ht="15" hidden="1" customHeight="1" x14ac:dyDescent="0.35">
      <c r="A78" s="30"/>
      <c r="B78" s="35" t="s">
        <v>124</v>
      </c>
      <c r="C78" s="35"/>
      <c r="D78" s="35"/>
      <c r="E78" s="35"/>
      <c r="F78" s="35"/>
      <c r="G78" s="35"/>
      <c r="H78" s="35"/>
      <c r="I78" s="36"/>
      <c r="J78" s="36"/>
      <c r="K78" s="36"/>
    </row>
    <row r="79" spans="1:11" ht="15.75" hidden="1" customHeight="1" x14ac:dyDescent="0.35">
      <c r="B79" s="35"/>
      <c r="C79" s="35"/>
      <c r="D79" s="35"/>
      <c r="E79" s="35"/>
      <c r="F79" s="35"/>
      <c r="G79" s="35"/>
      <c r="H79" s="35"/>
      <c r="I79" s="36"/>
      <c r="J79" s="36"/>
      <c r="K79" s="36"/>
    </row>
    <row r="80" spans="1:11" s="34" customFormat="1" ht="15" hidden="1" customHeight="1" x14ac:dyDescent="0.35">
      <c r="A80" s="30"/>
      <c r="B80" s="35"/>
      <c r="C80" s="35"/>
      <c r="D80" s="35"/>
      <c r="E80" s="35"/>
      <c r="F80" s="35"/>
      <c r="G80" s="35"/>
      <c r="H80" s="35"/>
      <c r="I80" s="36"/>
      <c r="J80" s="36"/>
      <c r="K80" s="36"/>
    </row>
    <row r="81" spans="1:11" ht="15.75" hidden="1" customHeight="1" x14ac:dyDescent="0.35">
      <c r="B81" s="35"/>
      <c r="C81" s="35"/>
      <c r="D81" s="35"/>
      <c r="E81" s="35"/>
      <c r="F81" s="35"/>
      <c r="G81" s="35"/>
      <c r="H81" s="35"/>
      <c r="I81" s="36"/>
      <c r="J81" s="36"/>
      <c r="K81" s="36"/>
    </row>
    <row r="82" spans="1:11" ht="15.75" hidden="1" customHeight="1" x14ac:dyDescent="0.35">
      <c r="B82" s="35"/>
      <c r="C82" s="35"/>
      <c r="D82" s="35"/>
      <c r="E82" s="35"/>
      <c r="F82" s="35"/>
      <c r="G82" s="35"/>
      <c r="H82" s="35"/>
      <c r="I82" s="36"/>
      <c r="J82" s="36"/>
      <c r="K82" s="36"/>
    </row>
    <row r="83" spans="1:11" s="24" customFormat="1" ht="6" hidden="1" customHeight="1" x14ac:dyDescent="0.35">
      <c r="A83" s="1"/>
      <c r="B83" s="35"/>
      <c r="C83" s="35"/>
      <c r="D83" s="35"/>
      <c r="E83" s="35"/>
      <c r="F83" s="35"/>
      <c r="G83" s="35"/>
      <c r="H83" s="35"/>
      <c r="I83" s="36"/>
      <c r="J83" s="36"/>
      <c r="K83" s="36"/>
    </row>
    <row r="84" spans="1:11" s="24" customFormat="1" ht="15.75" hidden="1" customHeight="1" x14ac:dyDescent="0.35">
      <c r="A84" s="1"/>
      <c r="B84" s="35"/>
      <c r="C84" s="35"/>
      <c r="D84" s="35"/>
      <c r="E84" s="35"/>
      <c r="F84" s="35"/>
      <c r="G84" s="35"/>
      <c r="H84" s="35"/>
      <c r="I84" s="36"/>
      <c r="J84" s="36"/>
      <c r="K84" s="36"/>
    </row>
    <row r="85" spans="1:11" s="24" customFormat="1" ht="15.75" hidden="1" customHeight="1" x14ac:dyDescent="0.35">
      <c r="A85" s="1"/>
      <c r="B85" s="35"/>
      <c r="C85" s="35"/>
      <c r="D85" s="35"/>
      <c r="E85" s="35"/>
      <c r="F85" s="35"/>
      <c r="G85" s="35"/>
      <c r="H85" s="35"/>
      <c r="I85" s="36"/>
      <c r="J85" s="36"/>
      <c r="K85" s="36"/>
    </row>
    <row r="86" spans="1:11" s="24" customFormat="1" ht="15.75" hidden="1" customHeight="1" x14ac:dyDescent="0.35">
      <c r="A86" s="1"/>
      <c r="B86" s="35"/>
      <c r="C86" s="35"/>
      <c r="D86" s="35"/>
      <c r="E86" s="35"/>
      <c r="F86" s="35"/>
      <c r="G86" s="35"/>
      <c r="H86" s="35"/>
      <c r="I86" s="36"/>
      <c r="J86" s="36"/>
      <c r="K86" s="36"/>
    </row>
    <row r="87" spans="1:11" x14ac:dyDescent="0.35">
      <c r="B87" s="2" t="s">
        <v>148</v>
      </c>
    </row>
    <row r="88" spans="1:11" x14ac:dyDescent="0.35">
      <c r="B88" s="2" t="s">
        <v>147</v>
      </c>
    </row>
  </sheetData>
  <phoneticPr fontId="8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8AB9-E0D1-438B-8592-EAC5EF06D69B}">
  <dimension ref="A1:G87"/>
  <sheetViews>
    <sheetView topLeftCell="B1" zoomScaleNormal="100" workbookViewId="0">
      <pane ySplit="8" topLeftCell="A52" activePane="bottomLeft" state="frozen"/>
      <selection activeCell="C69" sqref="C69"/>
      <selection pane="bottomLeft" activeCell="G66" sqref="G66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4" style="3" customWidth="1"/>
    <col min="4" max="4" width="12.75" style="3" customWidth="1"/>
    <col min="5" max="5" width="13.83203125" style="53" customWidth="1"/>
    <col min="6" max="6" width="13.75" style="53" customWidth="1"/>
    <col min="7" max="7" width="12.58203125" style="2" bestFit="1" customWidth="1"/>
    <col min="8" max="16384" width="8.33203125" style="2"/>
  </cols>
  <sheetData>
    <row r="1" spans="1:7" x14ac:dyDescent="0.35">
      <c r="D1" s="4"/>
    </row>
    <row r="2" spans="1:7" x14ac:dyDescent="0.35">
      <c r="C2" s="50"/>
      <c r="D2" s="4"/>
    </row>
    <row r="3" spans="1:7" x14ac:dyDescent="0.35">
      <c r="C3" s="53"/>
      <c r="D3" s="4"/>
    </row>
    <row r="4" spans="1:7" x14ac:dyDescent="0.35">
      <c r="C4" s="53"/>
      <c r="D4" s="53"/>
    </row>
    <row r="5" spans="1:7" x14ac:dyDescent="0.35">
      <c r="C5" s="53"/>
      <c r="D5" s="4"/>
    </row>
    <row r="6" spans="1:7" x14ac:dyDescent="0.35">
      <c r="B6" s="6" t="s">
        <v>0</v>
      </c>
      <c r="C6" s="54"/>
      <c r="D6" s="8"/>
    </row>
    <row r="7" spans="1:7" s="11" customFormat="1" ht="15" customHeight="1" x14ac:dyDescent="0.35">
      <c r="A7" s="1"/>
      <c r="B7" s="9"/>
      <c r="C7" s="67" t="s">
        <v>132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7" ht="15" customHeight="1" x14ac:dyDescent="0.3">
      <c r="A9" s="57" t="s">
        <v>6</v>
      </c>
      <c r="B9" s="15" t="s">
        <v>7</v>
      </c>
      <c r="C9" s="16"/>
      <c r="D9" s="16"/>
      <c r="E9" s="16"/>
      <c r="F9" s="16"/>
      <c r="G9" s="49">
        <f>+C9+D9+E9+F9</f>
        <v>0</v>
      </c>
    </row>
    <row r="10" spans="1:7" ht="15" customHeight="1" x14ac:dyDescent="0.3">
      <c r="A10" s="57"/>
      <c r="B10" s="15" t="s">
        <v>134</v>
      </c>
      <c r="C10" s="16"/>
      <c r="D10" s="16"/>
      <c r="E10" s="16"/>
      <c r="F10" s="16"/>
      <c r="G10" s="49">
        <f>+C10+D10+E10+F10</f>
        <v>0</v>
      </c>
    </row>
    <row r="11" spans="1:7" ht="15" customHeight="1" x14ac:dyDescent="0.35">
      <c r="A11" s="1" t="s">
        <v>9</v>
      </c>
      <c r="B11" s="15" t="s">
        <v>10</v>
      </c>
      <c r="C11" s="16">
        <v>50974.590000000004</v>
      </c>
      <c r="D11" s="16">
        <v>28594.2</v>
      </c>
      <c r="E11" s="16"/>
      <c r="F11" s="16">
        <v>1153</v>
      </c>
      <c r="G11" s="44">
        <f t="shared" ref="G11:G69" si="0">+C11+D11+E11+F11</f>
        <v>80721.790000000008</v>
      </c>
    </row>
    <row r="12" spans="1:7" ht="15" customHeight="1" x14ac:dyDescent="0.35">
      <c r="A12" s="1" t="s">
        <v>11</v>
      </c>
      <c r="B12" s="17" t="s">
        <v>12</v>
      </c>
      <c r="C12" s="18">
        <v>44909.09</v>
      </c>
      <c r="D12" s="18">
        <v>30328.400000000001</v>
      </c>
      <c r="E12" s="18"/>
      <c r="F12" s="18">
        <v>202</v>
      </c>
      <c r="G12" s="44">
        <f t="shared" si="0"/>
        <v>75439.489999999991</v>
      </c>
    </row>
    <row r="13" spans="1:7" ht="15" customHeight="1" x14ac:dyDescent="0.3">
      <c r="A13" s="57" t="s">
        <v>13</v>
      </c>
      <c r="B13" s="13" t="s">
        <v>14</v>
      </c>
      <c r="C13" s="14">
        <v>12124.64</v>
      </c>
      <c r="D13" s="14">
        <v>5000</v>
      </c>
      <c r="E13" s="14"/>
      <c r="F13" s="14">
        <v>202</v>
      </c>
      <c r="G13" s="44">
        <f t="shared" si="0"/>
        <v>17326.64</v>
      </c>
    </row>
    <row r="14" spans="1:7" ht="15" customHeight="1" x14ac:dyDescent="0.35">
      <c r="A14" s="1" t="s">
        <v>15</v>
      </c>
      <c r="B14" s="17" t="s">
        <v>16</v>
      </c>
      <c r="C14" s="18">
        <v>21787.3</v>
      </c>
      <c r="D14" s="14">
        <v>5000</v>
      </c>
      <c r="E14" s="18"/>
      <c r="F14" s="18"/>
      <c r="G14" s="44">
        <f t="shared" si="0"/>
        <v>26787.3</v>
      </c>
    </row>
    <row r="15" spans="1:7" ht="15" customHeight="1" x14ac:dyDescent="0.35">
      <c r="A15" s="1" t="s">
        <v>17</v>
      </c>
      <c r="B15" s="15" t="s">
        <v>18</v>
      </c>
      <c r="C15" s="16"/>
      <c r="D15" s="16"/>
      <c r="E15" s="16"/>
      <c r="F15" s="16"/>
      <c r="G15" s="44">
        <f t="shared" si="0"/>
        <v>0</v>
      </c>
    </row>
    <row r="16" spans="1:7" ht="15" customHeight="1" x14ac:dyDescent="0.35">
      <c r="A16" s="1" t="s">
        <v>19</v>
      </c>
      <c r="B16" s="13" t="s">
        <v>20</v>
      </c>
      <c r="C16" s="14">
        <v>102957.48000000001</v>
      </c>
      <c r="D16" s="14">
        <v>85196.11</v>
      </c>
      <c r="E16" s="14"/>
      <c r="F16" s="14">
        <v>3435</v>
      </c>
      <c r="G16" s="44">
        <f t="shared" si="0"/>
        <v>191588.59000000003</v>
      </c>
    </row>
    <row r="17" spans="1:7" ht="15" customHeight="1" x14ac:dyDescent="0.35">
      <c r="A17" s="1" t="s">
        <v>21</v>
      </c>
      <c r="B17" s="13" t="s">
        <v>22</v>
      </c>
      <c r="C17" s="14">
        <v>4435.8899999999994</v>
      </c>
      <c r="D17" s="14">
        <v>13921.98</v>
      </c>
      <c r="E17" s="14">
        <v>-4435.8900000000003</v>
      </c>
      <c r="F17" s="14">
        <v>-13921.98</v>
      </c>
      <c r="G17" s="44">
        <f t="shared" si="0"/>
        <v>0</v>
      </c>
    </row>
    <row r="18" spans="1:7" ht="15" customHeight="1" x14ac:dyDescent="0.3">
      <c r="A18" s="57" t="s">
        <v>23</v>
      </c>
      <c r="B18" s="13" t="s">
        <v>24</v>
      </c>
      <c r="C18" s="14">
        <v>35447.440000000002</v>
      </c>
      <c r="D18" s="14">
        <v>30314.639999999999</v>
      </c>
      <c r="E18" s="14"/>
      <c r="F18" s="14">
        <v>1222</v>
      </c>
      <c r="G18" s="44">
        <f t="shared" si="0"/>
        <v>66984.08</v>
      </c>
    </row>
    <row r="19" spans="1:7" ht="15" customHeight="1" x14ac:dyDescent="0.3">
      <c r="A19" s="57" t="s">
        <v>25</v>
      </c>
      <c r="B19" s="13" t="s">
        <v>26</v>
      </c>
      <c r="C19" s="14"/>
      <c r="D19" s="14"/>
      <c r="E19" s="14"/>
      <c r="F19" s="14">
        <v>5000</v>
      </c>
      <c r="G19" s="44">
        <f t="shared" si="0"/>
        <v>5000</v>
      </c>
    </row>
    <row r="20" spans="1:7" ht="15" customHeight="1" x14ac:dyDescent="0.35">
      <c r="A20" s="1" t="s">
        <v>27</v>
      </c>
      <c r="B20" s="13" t="s">
        <v>28</v>
      </c>
      <c r="C20" s="14"/>
      <c r="D20" s="14">
        <v>88099.08</v>
      </c>
      <c r="E20" s="14"/>
      <c r="F20" s="14">
        <v>3552</v>
      </c>
      <c r="G20" s="44">
        <f t="shared" si="0"/>
        <v>91651.08</v>
      </c>
    </row>
    <row r="21" spans="1:7" ht="15" customHeight="1" x14ac:dyDescent="0.35">
      <c r="A21" s="1" t="s">
        <v>29</v>
      </c>
      <c r="B21" s="13" t="s">
        <v>30</v>
      </c>
      <c r="C21" s="14"/>
      <c r="D21" s="14">
        <v>68747.520000000004</v>
      </c>
      <c r="E21" s="14"/>
      <c r="F21" s="14">
        <v>2772</v>
      </c>
      <c r="G21" s="44">
        <f t="shared" si="0"/>
        <v>71519.520000000004</v>
      </c>
    </row>
    <row r="22" spans="1:7" ht="15" customHeight="1" x14ac:dyDescent="0.35">
      <c r="A22" s="1" t="s">
        <v>31</v>
      </c>
      <c r="B22" s="13" t="s">
        <v>32</v>
      </c>
      <c r="C22" s="14"/>
      <c r="D22" s="14"/>
      <c r="E22" s="14"/>
      <c r="F22" s="14"/>
      <c r="G22" s="44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4"/>
      <c r="D23" s="14"/>
      <c r="E23" s="14"/>
      <c r="F23" s="14"/>
      <c r="G23" s="44">
        <f t="shared" si="0"/>
        <v>0</v>
      </c>
    </row>
    <row r="24" spans="1:7" ht="15" customHeight="1" x14ac:dyDescent="0.3">
      <c r="A24" s="57" t="s">
        <v>35</v>
      </c>
      <c r="B24" s="13" t="s">
        <v>36</v>
      </c>
      <c r="C24" s="14"/>
      <c r="D24" s="14">
        <v>5660.81</v>
      </c>
      <c r="E24" s="14"/>
      <c r="F24" s="14">
        <v>228</v>
      </c>
      <c r="G24" s="44">
        <f t="shared" si="0"/>
        <v>5888.81</v>
      </c>
    </row>
    <row r="25" spans="1:7" ht="15" customHeight="1" x14ac:dyDescent="0.3">
      <c r="A25" s="57" t="s">
        <v>37</v>
      </c>
      <c r="B25" s="13" t="s">
        <v>38</v>
      </c>
      <c r="C25" s="14"/>
      <c r="D25" s="14"/>
      <c r="E25" s="14"/>
      <c r="F25" s="14"/>
      <c r="G25" s="44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4"/>
      <c r="D26" s="14">
        <v>73433.23</v>
      </c>
      <c r="E26" s="14"/>
      <c r="F26" s="14">
        <v>2960</v>
      </c>
      <c r="G26" s="44">
        <f t="shared" si="0"/>
        <v>76393.23</v>
      </c>
    </row>
    <row r="27" spans="1:7" ht="15" customHeight="1" x14ac:dyDescent="0.35">
      <c r="A27" s="1" t="s">
        <v>41</v>
      </c>
      <c r="B27" s="17" t="s">
        <v>42</v>
      </c>
      <c r="C27" s="18">
        <v>575989.02</v>
      </c>
      <c r="D27" s="18">
        <v>5000</v>
      </c>
      <c r="E27" s="18"/>
      <c r="F27" s="18">
        <v>202</v>
      </c>
      <c r="G27" s="44">
        <f t="shared" si="0"/>
        <v>581191.02</v>
      </c>
    </row>
    <row r="28" spans="1:7" ht="15" customHeight="1" x14ac:dyDescent="0.35">
      <c r="A28" s="1" t="s">
        <v>43</v>
      </c>
      <c r="B28" s="17" t="s">
        <v>44</v>
      </c>
      <c r="C28" s="18"/>
      <c r="D28" s="18"/>
      <c r="E28" s="18"/>
      <c r="F28" s="18"/>
      <c r="G28" s="44">
        <f t="shared" si="0"/>
        <v>0</v>
      </c>
    </row>
    <row r="29" spans="1:7" ht="15" customHeight="1" x14ac:dyDescent="0.3">
      <c r="A29" s="57" t="s">
        <v>45</v>
      </c>
      <c r="B29" s="13" t="s">
        <v>46</v>
      </c>
      <c r="C29" s="14"/>
      <c r="D29" s="14"/>
      <c r="E29" s="14"/>
      <c r="F29" s="14"/>
      <c r="G29" s="44">
        <f t="shared" si="0"/>
        <v>0</v>
      </c>
    </row>
    <row r="30" spans="1:7" ht="15" customHeight="1" x14ac:dyDescent="0.3">
      <c r="A30" s="57" t="s">
        <v>47</v>
      </c>
      <c r="B30" s="13" t="s">
        <v>48</v>
      </c>
      <c r="C30" s="14"/>
      <c r="D30" s="14">
        <v>11164.64</v>
      </c>
      <c r="E30" s="14"/>
      <c r="F30" s="14">
        <v>2858</v>
      </c>
      <c r="G30" s="44">
        <f t="shared" si="0"/>
        <v>14022.64</v>
      </c>
    </row>
    <row r="31" spans="1:7" ht="15" customHeight="1" x14ac:dyDescent="0.3">
      <c r="A31" s="57" t="s">
        <v>49</v>
      </c>
      <c r="B31" s="13" t="s">
        <v>50</v>
      </c>
      <c r="C31" s="14"/>
      <c r="D31" s="14">
        <v>5000</v>
      </c>
      <c r="E31" s="14"/>
      <c r="F31" s="14">
        <v>202</v>
      </c>
      <c r="G31" s="44">
        <f t="shared" si="0"/>
        <v>5202</v>
      </c>
    </row>
    <row r="32" spans="1:7" ht="15" customHeight="1" x14ac:dyDescent="0.35">
      <c r="A32" s="1" t="s">
        <v>51</v>
      </c>
      <c r="B32" s="13" t="s">
        <v>52</v>
      </c>
      <c r="C32" s="14"/>
      <c r="D32" s="14"/>
      <c r="E32" s="14"/>
      <c r="F32" s="14"/>
      <c r="G32" s="44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4"/>
      <c r="D33" s="14">
        <v>5000</v>
      </c>
      <c r="E33" s="14"/>
      <c r="F33" s="14">
        <v>-5000</v>
      </c>
      <c r="G33" s="44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4"/>
      <c r="D34" s="14"/>
      <c r="E34" s="14"/>
      <c r="F34" s="14"/>
      <c r="G34" s="44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4"/>
      <c r="E35" s="14"/>
      <c r="F35" s="14"/>
      <c r="G35" s="44">
        <f t="shared" si="0"/>
        <v>0</v>
      </c>
    </row>
    <row r="36" spans="1:7" ht="15" customHeight="1" x14ac:dyDescent="0.3">
      <c r="A36" s="57" t="s">
        <v>59</v>
      </c>
      <c r="B36" s="13" t="s">
        <v>60</v>
      </c>
      <c r="C36" s="14"/>
      <c r="D36" s="14">
        <v>15795.96</v>
      </c>
      <c r="E36" s="14"/>
      <c r="F36" s="14">
        <v>637</v>
      </c>
      <c r="G36" s="44">
        <f t="shared" si="0"/>
        <v>16432.96</v>
      </c>
    </row>
    <row r="37" spans="1:7" ht="15" customHeight="1" x14ac:dyDescent="0.35">
      <c r="A37" s="1" t="s">
        <v>61</v>
      </c>
      <c r="B37" s="13" t="s">
        <v>62</v>
      </c>
      <c r="C37" s="19"/>
      <c r="D37" s="14">
        <v>5000</v>
      </c>
      <c r="E37" s="19"/>
      <c r="F37" s="14">
        <v>1280</v>
      </c>
      <c r="G37" s="44">
        <f t="shared" si="0"/>
        <v>6280</v>
      </c>
    </row>
    <row r="38" spans="1:7" ht="15" customHeight="1" x14ac:dyDescent="0.35">
      <c r="A38" s="59" t="s">
        <v>63</v>
      </c>
      <c r="B38" s="13" t="s">
        <v>64</v>
      </c>
      <c r="C38" s="14"/>
      <c r="D38" s="14"/>
      <c r="E38" s="14"/>
      <c r="F38" s="14"/>
      <c r="G38" s="44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4"/>
      <c r="D39" s="14"/>
      <c r="E39" s="14"/>
      <c r="F39" s="14"/>
      <c r="G39" s="44">
        <f t="shared" si="0"/>
        <v>0</v>
      </c>
    </row>
    <row r="40" spans="1:7" ht="15" customHeight="1" x14ac:dyDescent="0.35">
      <c r="A40" s="58" t="s">
        <v>67</v>
      </c>
      <c r="B40" s="13" t="s">
        <v>68</v>
      </c>
      <c r="C40" s="19"/>
      <c r="D40" s="14">
        <v>5000</v>
      </c>
      <c r="E40" s="19"/>
      <c r="F40" s="14">
        <v>1280</v>
      </c>
      <c r="G40" s="44">
        <f t="shared" si="0"/>
        <v>6280</v>
      </c>
    </row>
    <row r="41" spans="1:7" ht="15" customHeight="1" x14ac:dyDescent="0.35">
      <c r="A41" s="1" t="s">
        <v>69</v>
      </c>
      <c r="B41" s="13" t="s">
        <v>70</v>
      </c>
      <c r="C41" s="14"/>
      <c r="D41" s="14">
        <v>5000</v>
      </c>
      <c r="E41" s="14"/>
      <c r="F41" s="14">
        <v>1280</v>
      </c>
      <c r="G41" s="44">
        <f t="shared" si="0"/>
        <v>6280</v>
      </c>
    </row>
    <row r="42" spans="1:7" ht="15" customHeight="1" x14ac:dyDescent="0.35">
      <c r="A42" s="1" t="s">
        <v>71</v>
      </c>
      <c r="B42" s="13" t="s">
        <v>72</v>
      </c>
      <c r="C42" s="14">
        <v>38680.51</v>
      </c>
      <c r="D42" s="14">
        <v>38879.03</v>
      </c>
      <c r="E42" s="14"/>
      <c r="F42" s="14">
        <v>1567</v>
      </c>
      <c r="G42" s="44">
        <f>+C42+D42+E42+F42</f>
        <v>79126.540000000008</v>
      </c>
    </row>
    <row r="43" spans="1:7" ht="15" customHeight="1" x14ac:dyDescent="0.35">
      <c r="A43" s="1" t="s">
        <v>73</v>
      </c>
      <c r="B43" s="13" t="s">
        <v>74</v>
      </c>
      <c r="C43" s="14">
        <v>2425096.0099999998</v>
      </c>
      <c r="D43" s="14">
        <v>7952.05</v>
      </c>
      <c r="E43" s="14"/>
      <c r="F43" s="14">
        <v>321</v>
      </c>
      <c r="G43" s="44">
        <f t="shared" si="0"/>
        <v>2433369.0599999996</v>
      </c>
    </row>
    <row r="44" spans="1:7" ht="15" customHeight="1" x14ac:dyDescent="0.35">
      <c r="A44" s="1" t="s">
        <v>75</v>
      </c>
      <c r="B44" s="17" t="s">
        <v>76</v>
      </c>
      <c r="C44" s="18"/>
      <c r="D44" s="18"/>
      <c r="E44" s="18"/>
      <c r="F44" s="18"/>
      <c r="G44" s="44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8">
        <v>1681192.02</v>
      </c>
      <c r="D45" s="18">
        <v>17436.16</v>
      </c>
      <c r="E45" s="18"/>
      <c r="F45" s="18"/>
      <c r="G45" s="44">
        <f t="shared" si="0"/>
        <v>1698628.18</v>
      </c>
    </row>
    <row r="46" spans="1:7" ht="15" customHeight="1" x14ac:dyDescent="0.35">
      <c r="A46" s="1" t="s">
        <v>79</v>
      </c>
      <c r="B46" s="13" t="s">
        <v>80</v>
      </c>
      <c r="C46" s="14"/>
      <c r="D46" s="14">
        <v>63135.78</v>
      </c>
      <c r="E46" s="14"/>
      <c r="F46" s="14"/>
      <c r="G46" s="44">
        <f t="shared" si="0"/>
        <v>63135.78</v>
      </c>
    </row>
    <row r="47" spans="1:7" ht="15" customHeight="1" x14ac:dyDescent="0.35">
      <c r="A47" s="59" t="s">
        <v>81</v>
      </c>
      <c r="B47" s="13" t="s">
        <v>82</v>
      </c>
      <c r="C47" s="14">
        <v>2895752.9</v>
      </c>
      <c r="D47" s="14">
        <v>5000</v>
      </c>
      <c r="E47" s="14"/>
      <c r="F47" s="14">
        <v>202</v>
      </c>
      <c r="G47" s="44">
        <f t="shared" si="0"/>
        <v>2900954.9</v>
      </c>
    </row>
    <row r="48" spans="1:7" ht="15" customHeight="1" x14ac:dyDescent="0.35">
      <c r="A48" s="59"/>
      <c r="B48" s="13" t="s">
        <v>137</v>
      </c>
      <c r="C48" s="14"/>
      <c r="D48" s="14">
        <v>5000</v>
      </c>
      <c r="E48" s="14"/>
      <c r="F48" s="14">
        <v>-5000</v>
      </c>
      <c r="G48" s="44">
        <f t="shared" si="0"/>
        <v>0</v>
      </c>
    </row>
    <row r="49" spans="1:7" ht="15" customHeight="1" x14ac:dyDescent="0.35">
      <c r="A49" s="59" t="s">
        <v>83</v>
      </c>
      <c r="B49" s="13" t="s">
        <v>84</v>
      </c>
      <c r="C49" s="14">
        <v>1199019.01</v>
      </c>
      <c r="D49" s="14"/>
      <c r="E49" s="14">
        <v>-174247</v>
      </c>
      <c r="F49" s="14"/>
      <c r="G49" s="44">
        <f t="shared" si="0"/>
        <v>1024772.01</v>
      </c>
    </row>
    <row r="50" spans="1:7" ht="15" customHeight="1" x14ac:dyDescent="0.35">
      <c r="A50" s="1" t="s">
        <v>85</v>
      </c>
      <c r="B50" s="13" t="s">
        <v>86</v>
      </c>
      <c r="C50" s="14">
        <v>3084519.02</v>
      </c>
      <c r="D50" s="14">
        <v>7419.66</v>
      </c>
      <c r="E50" s="14">
        <v>-705256</v>
      </c>
      <c r="F50" s="14"/>
      <c r="G50" s="44">
        <f t="shared" si="0"/>
        <v>2386682.6800000002</v>
      </c>
    </row>
    <row r="51" spans="1:7" ht="15" customHeight="1" x14ac:dyDescent="0.35">
      <c r="A51" s="1" t="s">
        <v>87</v>
      </c>
      <c r="B51" s="13" t="s">
        <v>88</v>
      </c>
      <c r="C51" s="14"/>
      <c r="D51" s="14">
        <v>5000</v>
      </c>
      <c r="E51" s="14"/>
      <c r="F51" s="14">
        <v>1280</v>
      </c>
      <c r="G51" s="44">
        <f t="shared" si="0"/>
        <v>6280</v>
      </c>
    </row>
    <row r="52" spans="1:7" ht="15" customHeight="1" x14ac:dyDescent="0.3">
      <c r="A52" s="57" t="s">
        <v>89</v>
      </c>
      <c r="B52" s="13" t="s">
        <v>90</v>
      </c>
      <c r="C52" s="19"/>
      <c r="D52" s="14"/>
      <c r="E52" s="19"/>
      <c r="F52" s="14"/>
      <c r="G52" s="44">
        <f t="shared" si="0"/>
        <v>0</v>
      </c>
    </row>
    <row r="53" spans="1:7" ht="15" customHeight="1" x14ac:dyDescent="0.35">
      <c r="A53" s="1" t="s">
        <v>91</v>
      </c>
      <c r="B53" s="13" t="s">
        <v>92</v>
      </c>
      <c r="C53" s="14"/>
      <c r="D53" s="14">
        <v>5895.86</v>
      </c>
      <c r="E53" s="14"/>
      <c r="F53" s="14">
        <v>-5895.86</v>
      </c>
      <c r="G53" s="44">
        <f t="shared" si="0"/>
        <v>0</v>
      </c>
    </row>
    <row r="54" spans="1:7" ht="15" customHeight="1" x14ac:dyDescent="0.35">
      <c r="A54" s="1" t="s">
        <v>93</v>
      </c>
      <c r="B54" s="13" t="s">
        <v>94</v>
      </c>
      <c r="C54" s="14"/>
      <c r="D54" s="14">
        <v>5000</v>
      </c>
      <c r="E54" s="14"/>
      <c r="F54" s="14">
        <v>1280</v>
      </c>
      <c r="G54" s="44">
        <f t="shared" si="0"/>
        <v>6280</v>
      </c>
    </row>
    <row r="55" spans="1:7" ht="15" customHeight="1" x14ac:dyDescent="0.35">
      <c r="A55" s="55" t="s">
        <v>95</v>
      </c>
      <c r="B55" s="56" t="s">
        <v>96</v>
      </c>
      <c r="C55" s="46">
        <v>45539.08</v>
      </c>
      <c r="D55" s="46">
        <v>6867.41</v>
      </c>
      <c r="E55" s="46">
        <v>-45539.08</v>
      </c>
      <c r="F55" s="46">
        <v>-6867.41</v>
      </c>
      <c r="G55" s="44">
        <f t="shared" si="0"/>
        <v>0</v>
      </c>
    </row>
    <row r="56" spans="1:7" ht="15" customHeight="1" x14ac:dyDescent="0.3">
      <c r="A56" s="57" t="s">
        <v>97</v>
      </c>
      <c r="B56" s="13" t="s">
        <v>98</v>
      </c>
      <c r="C56" s="14"/>
      <c r="D56" s="14">
        <v>5000</v>
      </c>
      <c r="E56" s="14"/>
      <c r="F56" s="14">
        <v>1280</v>
      </c>
      <c r="G56" s="44">
        <f t="shared" si="0"/>
        <v>6280</v>
      </c>
    </row>
    <row r="57" spans="1:7" ht="15" customHeight="1" x14ac:dyDescent="0.35">
      <c r="A57" s="1" t="s">
        <v>99</v>
      </c>
      <c r="B57" s="13" t="s">
        <v>100</v>
      </c>
      <c r="C57" s="14"/>
      <c r="D57" s="14">
        <v>51573.18</v>
      </c>
      <c r="E57" s="14"/>
      <c r="F57" s="14">
        <v>2079</v>
      </c>
      <c r="G57" s="44">
        <f>+C57+D57+E57+F57</f>
        <v>53652.18</v>
      </c>
    </row>
    <row r="58" spans="1:7" ht="15" customHeight="1" x14ac:dyDescent="0.3">
      <c r="A58" s="57" t="s">
        <v>101</v>
      </c>
      <c r="B58" s="17" t="s">
        <v>102</v>
      </c>
      <c r="C58" s="18"/>
      <c r="D58" s="18">
        <v>18118.73</v>
      </c>
      <c r="E58" s="18"/>
      <c r="F58" s="18">
        <v>730</v>
      </c>
      <c r="G58" s="44">
        <f t="shared" si="0"/>
        <v>18848.73</v>
      </c>
    </row>
    <row r="59" spans="1:7" ht="15" customHeight="1" x14ac:dyDescent="0.35">
      <c r="A59" s="1" t="s">
        <v>103</v>
      </c>
      <c r="B59" s="13" t="s">
        <v>104</v>
      </c>
      <c r="C59" s="14">
        <v>22421.350000000002</v>
      </c>
      <c r="D59" s="14">
        <v>22602.78</v>
      </c>
      <c r="E59" s="14"/>
      <c r="F59" s="14">
        <v>911</v>
      </c>
      <c r="G59" s="44">
        <f t="shared" si="0"/>
        <v>45935.130000000005</v>
      </c>
    </row>
    <row r="60" spans="1:7" ht="15" customHeight="1" x14ac:dyDescent="0.35">
      <c r="A60" s="1" t="s">
        <v>105</v>
      </c>
      <c r="B60" s="13" t="s">
        <v>106</v>
      </c>
      <c r="C60" s="14"/>
      <c r="D60" s="14">
        <v>6262.37</v>
      </c>
      <c r="E60" s="14"/>
      <c r="F60" s="14">
        <v>252</v>
      </c>
      <c r="G60" s="44">
        <f t="shared" si="0"/>
        <v>6514.37</v>
      </c>
    </row>
    <row r="61" spans="1:7" ht="15" customHeight="1" x14ac:dyDescent="0.3">
      <c r="A61" s="60" t="s">
        <v>107</v>
      </c>
      <c r="B61" s="13" t="s">
        <v>108</v>
      </c>
      <c r="C61" s="14"/>
      <c r="D61" s="14">
        <v>6332.58</v>
      </c>
      <c r="E61" s="14"/>
      <c r="F61" s="14">
        <v>-6332.58</v>
      </c>
      <c r="G61" s="44">
        <f t="shared" si="0"/>
        <v>0</v>
      </c>
    </row>
    <row r="62" spans="1:7" ht="15" customHeight="1" x14ac:dyDescent="0.3">
      <c r="A62" s="57" t="s">
        <v>109</v>
      </c>
      <c r="B62" s="13" t="s">
        <v>110</v>
      </c>
      <c r="C62" s="14">
        <v>55491.039999999994</v>
      </c>
      <c r="D62" s="14">
        <v>39043.53</v>
      </c>
      <c r="E62" s="14"/>
      <c r="F62" s="14">
        <v>1574</v>
      </c>
      <c r="G62" s="44">
        <f t="shared" si="0"/>
        <v>96108.569999999992</v>
      </c>
    </row>
    <row r="63" spans="1:7" ht="15" customHeight="1" x14ac:dyDescent="0.35">
      <c r="A63" s="1" t="s">
        <v>111</v>
      </c>
      <c r="B63" s="13" t="s">
        <v>112</v>
      </c>
      <c r="C63" s="14"/>
      <c r="D63" s="14">
        <v>6606.92</v>
      </c>
      <c r="E63" s="14"/>
      <c r="F63" s="14">
        <v>1691</v>
      </c>
      <c r="G63" s="44">
        <f t="shared" si="0"/>
        <v>8297.92</v>
      </c>
    </row>
    <row r="64" spans="1:7" ht="15" customHeight="1" x14ac:dyDescent="0.35">
      <c r="A64" s="1" t="s">
        <v>113</v>
      </c>
      <c r="B64" s="17" t="s">
        <v>114</v>
      </c>
      <c r="C64" s="18"/>
      <c r="D64" s="18">
        <v>5000</v>
      </c>
      <c r="E64" s="18"/>
      <c r="F64" s="18">
        <v>202</v>
      </c>
      <c r="G64" s="44">
        <f t="shared" si="0"/>
        <v>5202</v>
      </c>
    </row>
    <row r="65" spans="1:7" ht="15" customHeight="1" x14ac:dyDescent="0.35">
      <c r="A65" s="1" t="s">
        <v>115</v>
      </c>
      <c r="B65" s="13" t="s">
        <v>116</v>
      </c>
      <c r="C65" s="14">
        <v>3861003.85</v>
      </c>
      <c r="D65" s="14">
        <v>29417.39</v>
      </c>
      <c r="E65" s="14"/>
      <c r="F65" s="14">
        <v>1186</v>
      </c>
      <c r="G65" s="44">
        <f t="shared" si="0"/>
        <v>3891607.24</v>
      </c>
    </row>
    <row r="66" spans="1:7" ht="14.5" x14ac:dyDescent="0.35">
      <c r="B66" s="20" t="s">
        <v>117</v>
      </c>
      <c r="C66" s="21">
        <f t="shared" ref="C66:D66" si="1">SUM(C9:C65)</f>
        <v>16157340.239999998</v>
      </c>
      <c r="D66" s="21">
        <f t="shared" si="1"/>
        <v>848800.00000000035</v>
      </c>
      <c r="E66" s="21">
        <f t="shared" ref="E66" si="2">SUM(E9:E65)</f>
        <v>-929477.97</v>
      </c>
      <c r="F66" s="21">
        <f>SUM(F9:F65)-2</f>
        <v>0.17000000000098225</v>
      </c>
      <c r="G66" s="45">
        <f>SUM(G9:G65)</f>
        <v>16076664.439999999</v>
      </c>
    </row>
    <row r="67" spans="1:7" x14ac:dyDescent="0.35">
      <c r="B67" s="22"/>
      <c r="C67" s="23"/>
      <c r="D67" s="23"/>
      <c r="G67" s="53"/>
    </row>
    <row r="68" spans="1:7" x14ac:dyDescent="0.35">
      <c r="B68" s="25" t="s">
        <v>118</v>
      </c>
      <c r="C68" s="26"/>
      <c r="D68" s="26"/>
      <c r="G68" s="53"/>
    </row>
    <row r="69" spans="1:7" ht="14.5" x14ac:dyDescent="0.35">
      <c r="B69" s="13" t="s">
        <v>119</v>
      </c>
      <c r="C69" s="14"/>
      <c r="D69" s="19">
        <v>28474900</v>
      </c>
      <c r="E69" s="14"/>
      <c r="F69" s="19"/>
      <c r="G69" s="44">
        <f t="shared" si="0"/>
        <v>28474900</v>
      </c>
    </row>
    <row r="70" spans="1:7" ht="14.5" x14ac:dyDescent="0.35">
      <c r="B70" s="13" t="s">
        <v>120</v>
      </c>
      <c r="C70" s="14">
        <v>481335.4</v>
      </c>
      <c r="D70" s="14">
        <v>113818499.99999969</v>
      </c>
      <c r="E70" s="14">
        <v>-481335.4</v>
      </c>
      <c r="F70" s="14">
        <v>-8449490.0029019155</v>
      </c>
      <c r="G70" s="44">
        <f>+C70+D70+E70+F70</f>
        <v>105369009.99709778</v>
      </c>
    </row>
    <row r="71" spans="1:7" ht="14.5" x14ac:dyDescent="0.35">
      <c r="B71" s="20" t="s">
        <v>117</v>
      </c>
      <c r="C71" s="27">
        <f>SUM(C70)</f>
        <v>481335.4</v>
      </c>
      <c r="D71" s="27">
        <v>142293399.9999997</v>
      </c>
      <c r="E71" s="27">
        <f>SUM(E70)</f>
        <v>-481335.4</v>
      </c>
      <c r="F71" s="27">
        <v>-8449490.0029019155</v>
      </c>
      <c r="G71" s="27">
        <f t="shared" ref="G71" si="3">SUM(G69:G70)</f>
        <v>133843909.99709778</v>
      </c>
    </row>
    <row r="72" spans="1:7" ht="15" thickBot="1" x14ac:dyDescent="0.4">
      <c r="B72" s="28"/>
      <c r="C72" s="29"/>
      <c r="D72" s="29"/>
      <c r="E72" s="29"/>
      <c r="F72" s="29"/>
      <c r="G72" s="44"/>
    </row>
    <row r="73" spans="1:7" s="34" customFormat="1" ht="15" thickBot="1" x14ac:dyDescent="0.4">
      <c r="A73" s="30"/>
      <c r="B73" s="31" t="s">
        <v>121</v>
      </c>
      <c r="C73" s="32">
        <f t="shared" ref="C73:G73" si="4">SUM(C66+C71)</f>
        <v>16638675.639999999</v>
      </c>
      <c r="D73" s="32">
        <f t="shared" si="4"/>
        <v>143142199.9999997</v>
      </c>
      <c r="E73" s="32">
        <f>SUM(E66+E71)</f>
        <v>-1410813.37</v>
      </c>
      <c r="F73" s="32">
        <f t="shared" si="4"/>
        <v>-8449489.8329019155</v>
      </c>
      <c r="G73" s="32">
        <f t="shared" si="4"/>
        <v>149920574.43709779</v>
      </c>
    </row>
    <row r="74" spans="1:7" x14ac:dyDescent="0.35">
      <c r="B74" s="35"/>
      <c r="C74" s="36"/>
      <c r="D74" s="36"/>
    </row>
    <row r="75" spans="1:7" ht="15.75" hidden="1" customHeight="1" x14ac:dyDescent="0.35">
      <c r="B75" s="35" t="s">
        <v>122</v>
      </c>
      <c r="C75" s="36"/>
      <c r="D75" s="36"/>
    </row>
    <row r="76" spans="1:7" hidden="1" x14ac:dyDescent="0.35">
      <c r="B76" s="35"/>
      <c r="C76" s="36"/>
      <c r="D76" s="36"/>
    </row>
    <row r="77" spans="1:7" hidden="1" x14ac:dyDescent="0.35">
      <c r="B77" s="35" t="s">
        <v>123</v>
      </c>
      <c r="C77" s="36"/>
      <c r="D77" s="36"/>
    </row>
    <row r="78" spans="1:7" s="34" customFormat="1" ht="14.5" hidden="1" x14ac:dyDescent="0.35">
      <c r="A78" s="30"/>
      <c r="B78" s="35" t="s">
        <v>124</v>
      </c>
      <c r="C78" s="36"/>
      <c r="D78" s="36"/>
    </row>
    <row r="79" spans="1:7" hidden="1" x14ac:dyDescent="0.35">
      <c r="B79" s="35"/>
      <c r="C79" s="36"/>
      <c r="D79" s="36"/>
    </row>
    <row r="80" spans="1:7" s="34" customFormat="1" ht="14.5" hidden="1" x14ac:dyDescent="0.35">
      <c r="A80" s="30"/>
      <c r="B80" s="35"/>
      <c r="C80" s="36"/>
      <c r="D80" s="36"/>
    </row>
    <row r="81" spans="1:6" hidden="1" x14ac:dyDescent="0.35">
      <c r="B81" s="35"/>
      <c r="C81" s="36"/>
      <c r="D81" s="36"/>
    </row>
    <row r="82" spans="1:6" hidden="1" x14ac:dyDescent="0.35">
      <c r="B82" s="35"/>
      <c r="C82" s="36"/>
      <c r="D82" s="36"/>
    </row>
    <row r="83" spans="1:6" s="24" customFormat="1" ht="6" hidden="1" customHeight="1" x14ac:dyDescent="0.35">
      <c r="A83" s="1"/>
      <c r="B83" s="35"/>
      <c r="C83" s="36"/>
      <c r="D83" s="36"/>
      <c r="E83" s="53"/>
      <c r="F83" s="53"/>
    </row>
    <row r="84" spans="1:6" s="24" customFormat="1" hidden="1" x14ac:dyDescent="0.35">
      <c r="A84" s="1"/>
      <c r="B84" s="35"/>
      <c r="C84" s="36"/>
      <c r="D84" s="36"/>
      <c r="E84" s="53"/>
      <c r="F84" s="53"/>
    </row>
    <row r="85" spans="1:6" s="24" customFormat="1" hidden="1" x14ac:dyDescent="0.35">
      <c r="A85" s="1"/>
      <c r="B85" s="35"/>
      <c r="C85" s="36"/>
      <c r="D85" s="36"/>
      <c r="E85" s="53"/>
      <c r="F85" s="53"/>
    </row>
    <row r="86" spans="1:6" s="24" customFormat="1" hidden="1" x14ac:dyDescent="0.35">
      <c r="A86" s="1"/>
      <c r="B86" s="35"/>
      <c r="C86" s="36"/>
      <c r="D86" s="36"/>
      <c r="E86" s="53"/>
      <c r="F86" s="53"/>
    </row>
    <row r="87" spans="1:6" s="24" customFormat="1" x14ac:dyDescent="0.35">
      <c r="A87" s="1"/>
      <c r="B87" s="37"/>
      <c r="C87" s="38"/>
      <c r="D87" s="38"/>
      <c r="E87" s="53"/>
      <c r="F87" s="53"/>
    </row>
  </sheetData>
  <autoFilter ref="B8:G66" xr:uid="{A8B98AB9-E0D1-438B-8592-EAC5EF06D69B}"/>
  <mergeCells count="1">
    <mergeCell ref="C7:G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D1A9-C1E8-4C5D-9918-389F0D23A604}">
  <dimension ref="A1:J87"/>
  <sheetViews>
    <sheetView topLeftCell="B1" zoomScaleNormal="100" workbookViewId="0">
      <pane ySplit="8" topLeftCell="A9" activePane="bottomLeft" state="frozen"/>
      <selection activeCell="C69" sqref="C69"/>
      <selection pane="bottomLeft" activeCell="C69" sqref="C69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2.58203125" style="2" customWidth="1"/>
    <col min="4" max="4" width="12" style="2" customWidth="1"/>
    <col min="5" max="5" width="13.83203125" style="2" customWidth="1"/>
    <col min="6" max="6" width="13.75" style="53" customWidth="1"/>
    <col min="7" max="9" width="11.58203125" style="53" customWidth="1"/>
    <col min="10" max="16384" width="8.33203125" style="2"/>
  </cols>
  <sheetData>
    <row r="1" spans="1:10" x14ac:dyDescent="0.35">
      <c r="E1" s="5"/>
    </row>
    <row r="3" spans="1:10" x14ac:dyDescent="0.35">
      <c r="C3" s="53"/>
      <c r="D3" s="53"/>
      <c r="E3" s="53"/>
    </row>
    <row r="4" spans="1:10" x14ac:dyDescent="0.35">
      <c r="C4" s="53"/>
      <c r="D4" s="53"/>
      <c r="E4" s="53"/>
    </row>
    <row r="5" spans="1:10" x14ac:dyDescent="0.35">
      <c r="C5" s="53"/>
      <c r="D5" s="53"/>
      <c r="E5" s="53"/>
      <c r="F5" s="63"/>
    </row>
    <row r="6" spans="1:10" x14ac:dyDescent="0.35">
      <c r="B6" s="6" t="s">
        <v>0</v>
      </c>
      <c r="E6" s="5"/>
      <c r="F6" s="63"/>
      <c r="G6" s="63"/>
    </row>
    <row r="7" spans="1:10" s="11" customFormat="1" ht="15" customHeight="1" x14ac:dyDescent="0.35">
      <c r="A7" s="1"/>
      <c r="B7" s="9"/>
      <c r="C7" s="67" t="s">
        <v>133</v>
      </c>
      <c r="D7" s="68"/>
      <c r="E7" s="68"/>
      <c r="F7" s="68"/>
      <c r="G7" s="69"/>
      <c r="H7" s="53"/>
      <c r="I7" s="53"/>
      <c r="J7" s="2"/>
    </row>
    <row r="8" spans="1:10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10" ht="15" customHeight="1" x14ac:dyDescent="0.35">
      <c r="A9" s="57" t="s">
        <v>6</v>
      </c>
      <c r="B9" s="15" t="s">
        <v>7</v>
      </c>
      <c r="C9" s="15"/>
      <c r="D9" s="16"/>
      <c r="E9" s="41"/>
      <c r="F9" s="64"/>
      <c r="G9" s="65">
        <f>+C9+D9+E9+F9</f>
        <v>0</v>
      </c>
    </row>
    <row r="10" spans="1:10" ht="15" customHeight="1" x14ac:dyDescent="0.35">
      <c r="A10" s="57"/>
      <c r="B10" s="15" t="s">
        <v>134</v>
      </c>
      <c r="C10" s="15"/>
      <c r="D10" s="16"/>
      <c r="E10" s="41"/>
      <c r="F10" s="64"/>
      <c r="G10" s="65">
        <f>+C10+D10+E10+F10</f>
        <v>0</v>
      </c>
    </row>
    <row r="11" spans="1:10" ht="15" customHeight="1" x14ac:dyDescent="0.35">
      <c r="A11" s="1" t="s">
        <v>9</v>
      </c>
      <c r="B11" s="15" t="s">
        <v>10</v>
      </c>
      <c r="C11" s="15"/>
      <c r="D11" s="16">
        <v>145884.48000000001</v>
      </c>
      <c r="E11" s="41"/>
      <c r="F11" s="64"/>
      <c r="G11" s="65">
        <f t="shared" ref="G11:G65" si="0">+C11+D11+E11+F11</f>
        <v>145884.48000000001</v>
      </c>
    </row>
    <row r="12" spans="1:10" ht="15" customHeight="1" x14ac:dyDescent="0.35">
      <c r="A12" s="1" t="s">
        <v>11</v>
      </c>
      <c r="B12" s="17" t="s">
        <v>12</v>
      </c>
      <c r="C12" s="17"/>
      <c r="D12" s="18"/>
      <c r="E12" s="41"/>
      <c r="F12" s="64"/>
      <c r="G12" s="65">
        <f t="shared" si="0"/>
        <v>0</v>
      </c>
    </row>
    <row r="13" spans="1:10" ht="15" customHeight="1" x14ac:dyDescent="0.35">
      <c r="A13" s="57" t="s">
        <v>13</v>
      </c>
      <c r="B13" s="13" t="s">
        <v>14</v>
      </c>
      <c r="C13" s="13"/>
      <c r="D13" s="14"/>
      <c r="E13" s="41"/>
      <c r="F13" s="64"/>
      <c r="G13" s="65">
        <f t="shared" si="0"/>
        <v>0</v>
      </c>
    </row>
    <row r="14" spans="1:10" ht="15" customHeight="1" x14ac:dyDescent="0.35">
      <c r="A14" s="1" t="s">
        <v>15</v>
      </c>
      <c r="B14" s="17" t="s">
        <v>16</v>
      </c>
      <c r="C14" s="17"/>
      <c r="D14" s="18">
        <v>8357.09</v>
      </c>
      <c r="E14" s="41"/>
      <c r="F14" s="64"/>
      <c r="G14" s="65">
        <f t="shared" si="0"/>
        <v>8357.09</v>
      </c>
    </row>
    <row r="15" spans="1:10" ht="15" customHeight="1" x14ac:dyDescent="0.35">
      <c r="A15" s="1" t="s">
        <v>17</v>
      </c>
      <c r="B15" s="15" t="s">
        <v>18</v>
      </c>
      <c r="C15" s="15"/>
      <c r="D15" s="18">
        <v>86381.71</v>
      </c>
      <c r="E15" s="41"/>
      <c r="F15" s="64"/>
      <c r="G15" s="65">
        <f t="shared" si="0"/>
        <v>86381.71</v>
      </c>
    </row>
    <row r="16" spans="1:10" ht="15" customHeight="1" x14ac:dyDescent="0.35">
      <c r="A16" s="1" t="s">
        <v>19</v>
      </c>
      <c r="B16" s="13" t="s">
        <v>20</v>
      </c>
      <c r="C16" s="13"/>
      <c r="D16" s="14">
        <v>288218.84000000003</v>
      </c>
      <c r="E16" s="41"/>
      <c r="F16" s="64"/>
      <c r="G16" s="65">
        <f t="shared" si="0"/>
        <v>288218.84000000003</v>
      </c>
    </row>
    <row r="17" spans="1:7" ht="15" customHeight="1" x14ac:dyDescent="0.35">
      <c r="A17" s="1" t="s">
        <v>21</v>
      </c>
      <c r="B17" s="13" t="s">
        <v>22</v>
      </c>
      <c r="C17" s="13"/>
      <c r="D17" s="14"/>
      <c r="E17" s="41"/>
      <c r="F17" s="64"/>
      <c r="G17" s="65">
        <f t="shared" si="0"/>
        <v>0</v>
      </c>
    </row>
    <row r="18" spans="1:7" ht="15" customHeight="1" x14ac:dyDescent="0.35">
      <c r="A18" s="57" t="s">
        <v>23</v>
      </c>
      <c r="B18" s="13" t="s">
        <v>24</v>
      </c>
      <c r="C18" s="13"/>
      <c r="D18" s="14"/>
      <c r="E18" s="41"/>
      <c r="F18" s="64"/>
      <c r="G18" s="65">
        <f t="shared" si="0"/>
        <v>0</v>
      </c>
    </row>
    <row r="19" spans="1:7" ht="15" customHeight="1" x14ac:dyDescent="0.35">
      <c r="A19" s="57" t="s">
        <v>25</v>
      </c>
      <c r="B19" s="13" t="s">
        <v>26</v>
      </c>
      <c r="C19" s="13"/>
      <c r="D19" s="14">
        <v>23078.91</v>
      </c>
      <c r="E19" s="41"/>
      <c r="F19" s="64"/>
      <c r="G19" s="65">
        <f t="shared" si="0"/>
        <v>23078.91</v>
      </c>
    </row>
    <row r="20" spans="1:7" ht="15" customHeight="1" x14ac:dyDescent="0.35">
      <c r="A20" s="1" t="s">
        <v>27</v>
      </c>
      <c r="B20" s="13" t="s">
        <v>28</v>
      </c>
      <c r="C20" s="13"/>
      <c r="D20" s="14"/>
      <c r="E20" s="41"/>
      <c r="F20" s="64"/>
      <c r="G20" s="65">
        <f t="shared" si="0"/>
        <v>0</v>
      </c>
    </row>
    <row r="21" spans="1:7" ht="15" customHeight="1" x14ac:dyDescent="0.35">
      <c r="A21" s="1" t="s">
        <v>29</v>
      </c>
      <c r="B21" s="13" t="s">
        <v>30</v>
      </c>
      <c r="C21" s="13"/>
      <c r="D21" s="14">
        <v>120214.11</v>
      </c>
      <c r="E21" s="41"/>
      <c r="F21" s="64"/>
      <c r="G21" s="65">
        <f t="shared" si="0"/>
        <v>120214.11</v>
      </c>
    </row>
    <row r="22" spans="1:7" ht="15" customHeight="1" x14ac:dyDescent="0.35">
      <c r="A22" s="1" t="s">
        <v>31</v>
      </c>
      <c r="B22" s="13" t="s">
        <v>32</v>
      </c>
      <c r="C22" s="13"/>
      <c r="D22" s="14"/>
      <c r="E22" s="41"/>
      <c r="F22" s="64"/>
      <c r="G22" s="65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3"/>
      <c r="D23" s="14"/>
      <c r="E23" s="41"/>
      <c r="F23" s="64"/>
      <c r="G23" s="65">
        <f t="shared" si="0"/>
        <v>0</v>
      </c>
    </row>
    <row r="24" spans="1:7" ht="15" customHeight="1" x14ac:dyDescent="0.35">
      <c r="A24" s="57" t="s">
        <v>35</v>
      </c>
      <c r="B24" s="13" t="s">
        <v>36</v>
      </c>
      <c r="C24" s="13"/>
      <c r="D24" s="14"/>
      <c r="E24" s="41"/>
      <c r="F24" s="64"/>
      <c r="G24" s="65">
        <f t="shared" si="0"/>
        <v>0</v>
      </c>
    </row>
    <row r="25" spans="1:7" ht="15" customHeight="1" x14ac:dyDescent="0.35">
      <c r="A25" s="57" t="s">
        <v>37</v>
      </c>
      <c r="B25" s="13" t="s">
        <v>38</v>
      </c>
      <c r="C25" s="13"/>
      <c r="D25" s="14"/>
      <c r="E25" s="41"/>
      <c r="F25" s="64"/>
      <c r="G25" s="65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3"/>
      <c r="D26" s="14"/>
      <c r="E26" s="41"/>
      <c r="F26" s="64"/>
      <c r="G26" s="65">
        <f t="shared" si="0"/>
        <v>0</v>
      </c>
    </row>
    <row r="27" spans="1:7" ht="15" customHeight="1" x14ac:dyDescent="0.35">
      <c r="A27" s="1" t="s">
        <v>41</v>
      </c>
      <c r="B27" s="17" t="s">
        <v>42</v>
      </c>
      <c r="C27" s="17"/>
      <c r="D27" s="18"/>
      <c r="E27" s="41"/>
      <c r="F27" s="64"/>
      <c r="G27" s="65">
        <f t="shared" si="0"/>
        <v>0</v>
      </c>
    </row>
    <row r="28" spans="1:7" ht="15" customHeight="1" x14ac:dyDescent="0.35">
      <c r="A28" s="1" t="s">
        <v>43</v>
      </c>
      <c r="B28" s="17" t="s">
        <v>44</v>
      </c>
      <c r="C28" s="17"/>
      <c r="D28" s="18"/>
      <c r="E28" s="41"/>
      <c r="F28" s="64"/>
      <c r="G28" s="65">
        <f t="shared" si="0"/>
        <v>0</v>
      </c>
    </row>
    <row r="29" spans="1:7" ht="15" customHeight="1" x14ac:dyDescent="0.35">
      <c r="A29" s="57" t="s">
        <v>45</v>
      </c>
      <c r="B29" s="13" t="s">
        <v>46</v>
      </c>
      <c r="C29" s="13"/>
      <c r="D29" s="18"/>
      <c r="E29" s="41"/>
      <c r="F29" s="64"/>
      <c r="G29" s="65">
        <f t="shared" si="0"/>
        <v>0</v>
      </c>
    </row>
    <row r="30" spans="1:7" ht="15" customHeight="1" x14ac:dyDescent="0.35">
      <c r="A30" s="57" t="s">
        <v>47</v>
      </c>
      <c r="B30" s="13" t="s">
        <v>48</v>
      </c>
      <c r="C30" s="13"/>
      <c r="D30" s="14">
        <v>7309.44</v>
      </c>
      <c r="E30" s="41"/>
      <c r="F30" s="64"/>
      <c r="G30" s="65">
        <f t="shared" si="0"/>
        <v>7309.44</v>
      </c>
    </row>
    <row r="31" spans="1:7" ht="15" customHeight="1" x14ac:dyDescent="0.35">
      <c r="A31" s="57" t="s">
        <v>49</v>
      </c>
      <c r="B31" s="13" t="s">
        <v>50</v>
      </c>
      <c r="C31" s="13"/>
      <c r="D31" s="14"/>
      <c r="E31" s="41"/>
      <c r="F31" s="64"/>
      <c r="G31" s="65">
        <f t="shared" si="0"/>
        <v>0</v>
      </c>
    </row>
    <row r="32" spans="1:7" ht="15" customHeight="1" x14ac:dyDescent="0.35">
      <c r="A32" s="1" t="s">
        <v>51</v>
      </c>
      <c r="B32" s="13" t="s">
        <v>52</v>
      </c>
      <c r="C32" s="13"/>
      <c r="D32" s="14"/>
      <c r="E32" s="41"/>
      <c r="F32" s="64"/>
      <c r="G32" s="65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3"/>
      <c r="D33" s="14"/>
      <c r="E33" s="41"/>
      <c r="F33" s="64"/>
      <c r="G33" s="65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3"/>
      <c r="D34" s="14"/>
      <c r="E34" s="41"/>
      <c r="F34" s="64"/>
      <c r="G34" s="65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3"/>
      <c r="D35" s="14">
        <v>10893.36</v>
      </c>
      <c r="E35" s="41"/>
      <c r="F35" s="64"/>
      <c r="G35" s="65">
        <f t="shared" si="0"/>
        <v>10893.36</v>
      </c>
    </row>
    <row r="36" spans="1:7" ht="15" customHeight="1" x14ac:dyDescent="0.35">
      <c r="A36" s="57" t="s">
        <v>59</v>
      </c>
      <c r="B36" s="13" t="s">
        <v>60</v>
      </c>
      <c r="C36" s="13"/>
      <c r="D36" s="14">
        <v>92254.34</v>
      </c>
      <c r="E36" s="41"/>
      <c r="F36" s="64"/>
      <c r="G36" s="65">
        <f t="shared" si="0"/>
        <v>92254.34</v>
      </c>
    </row>
    <row r="37" spans="1:7" ht="15" customHeight="1" x14ac:dyDescent="0.35">
      <c r="A37" s="1" t="s">
        <v>61</v>
      </c>
      <c r="B37" s="13" t="s">
        <v>62</v>
      </c>
      <c r="C37" s="13"/>
      <c r="D37" s="14">
        <v>5949.27</v>
      </c>
      <c r="E37" s="41"/>
      <c r="F37" s="64"/>
      <c r="G37" s="65">
        <f t="shared" si="0"/>
        <v>5949.27</v>
      </c>
    </row>
    <row r="38" spans="1:7" ht="15" customHeight="1" x14ac:dyDescent="0.35">
      <c r="A38" s="59" t="s">
        <v>63</v>
      </c>
      <c r="B38" s="13" t="s">
        <v>64</v>
      </c>
      <c r="C38" s="13"/>
      <c r="D38" s="14"/>
      <c r="E38" s="41"/>
      <c r="F38" s="64"/>
      <c r="G38" s="65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3"/>
      <c r="D39" s="14"/>
      <c r="E39" s="41"/>
      <c r="F39" s="64"/>
      <c r="G39" s="65">
        <f t="shared" si="0"/>
        <v>0</v>
      </c>
    </row>
    <row r="40" spans="1:7" ht="15" customHeight="1" x14ac:dyDescent="0.35">
      <c r="A40" s="58" t="s">
        <v>67</v>
      </c>
      <c r="B40" s="13" t="s">
        <v>68</v>
      </c>
      <c r="C40" s="13"/>
      <c r="D40" s="14">
        <v>5000</v>
      </c>
      <c r="E40" s="41"/>
      <c r="F40" s="64"/>
      <c r="G40" s="65">
        <f t="shared" si="0"/>
        <v>5000</v>
      </c>
    </row>
    <row r="41" spans="1:7" ht="15" customHeight="1" x14ac:dyDescent="0.35">
      <c r="A41" s="1" t="s">
        <v>69</v>
      </c>
      <c r="B41" s="13" t="s">
        <v>70</v>
      </c>
      <c r="C41" s="13"/>
      <c r="D41" s="14">
        <v>5000</v>
      </c>
      <c r="E41" s="41"/>
      <c r="F41" s="64"/>
      <c r="G41" s="65">
        <f t="shared" si="0"/>
        <v>5000</v>
      </c>
    </row>
    <row r="42" spans="1:7" ht="15" customHeight="1" x14ac:dyDescent="0.35">
      <c r="A42" s="1" t="s">
        <v>71</v>
      </c>
      <c r="B42" s="13" t="s">
        <v>72</v>
      </c>
      <c r="C42" s="13"/>
      <c r="D42" s="14"/>
      <c r="E42" s="41"/>
      <c r="F42" s="64"/>
      <c r="G42" s="65">
        <f t="shared" si="0"/>
        <v>0</v>
      </c>
    </row>
    <row r="43" spans="1:7" ht="15" customHeight="1" x14ac:dyDescent="0.35">
      <c r="A43" s="1" t="s">
        <v>73</v>
      </c>
      <c r="B43" s="13" t="s">
        <v>74</v>
      </c>
      <c r="C43" s="13"/>
      <c r="D43" s="14"/>
      <c r="E43" s="41"/>
      <c r="F43" s="64"/>
      <c r="G43" s="65">
        <f t="shared" si="0"/>
        <v>0</v>
      </c>
    </row>
    <row r="44" spans="1:7" ht="15" customHeight="1" x14ac:dyDescent="0.35">
      <c r="A44" s="1" t="s">
        <v>75</v>
      </c>
      <c r="B44" s="17" t="s">
        <v>76</v>
      </c>
      <c r="C44" s="17"/>
      <c r="D44" s="18"/>
      <c r="E44" s="41"/>
      <c r="F44" s="64"/>
      <c r="G44" s="65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7"/>
      <c r="D45" s="18"/>
      <c r="E45" s="41"/>
      <c r="F45" s="64"/>
      <c r="G45" s="65">
        <f t="shared" si="0"/>
        <v>0</v>
      </c>
    </row>
    <row r="46" spans="1:7" ht="15" customHeight="1" x14ac:dyDescent="0.35">
      <c r="A46" s="1" t="s">
        <v>79</v>
      </c>
      <c r="B46" s="13" t="s">
        <v>80</v>
      </c>
      <c r="C46" s="13"/>
      <c r="D46" s="14"/>
      <c r="E46" s="41"/>
      <c r="F46" s="64"/>
      <c r="G46" s="65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3"/>
      <c r="D47" s="14"/>
      <c r="E47" s="41"/>
      <c r="F47" s="64"/>
      <c r="G47" s="65">
        <f t="shared" si="0"/>
        <v>0</v>
      </c>
    </row>
    <row r="48" spans="1:7" ht="15" customHeight="1" x14ac:dyDescent="0.35">
      <c r="A48" s="59"/>
      <c r="B48" s="13" t="s">
        <v>137</v>
      </c>
      <c r="C48" s="13"/>
      <c r="D48" s="14"/>
      <c r="E48" s="41"/>
      <c r="F48" s="64"/>
      <c r="G48" s="65"/>
    </row>
    <row r="49" spans="1:7" ht="15" customHeight="1" x14ac:dyDescent="0.35">
      <c r="A49" s="59" t="s">
        <v>83</v>
      </c>
      <c r="B49" s="13" t="s">
        <v>84</v>
      </c>
      <c r="C49" s="13"/>
      <c r="D49" s="14"/>
      <c r="E49" s="41"/>
      <c r="F49" s="64"/>
      <c r="G49" s="65">
        <f t="shared" si="0"/>
        <v>0</v>
      </c>
    </row>
    <row r="50" spans="1:7" ht="15" customHeight="1" x14ac:dyDescent="0.35">
      <c r="A50" s="1" t="s">
        <v>85</v>
      </c>
      <c r="B50" s="13" t="s">
        <v>86</v>
      </c>
      <c r="C50" s="13"/>
      <c r="D50" s="14"/>
      <c r="E50" s="41"/>
      <c r="F50" s="64"/>
      <c r="G50" s="65">
        <f t="shared" si="0"/>
        <v>0</v>
      </c>
    </row>
    <row r="51" spans="1:7" ht="15" customHeight="1" x14ac:dyDescent="0.35">
      <c r="A51" s="1" t="s">
        <v>87</v>
      </c>
      <c r="B51" s="13" t="s">
        <v>88</v>
      </c>
      <c r="C51" s="13"/>
      <c r="D51" s="14">
        <v>5000</v>
      </c>
      <c r="E51" s="41"/>
      <c r="F51" s="64"/>
      <c r="G51" s="65">
        <f t="shared" si="0"/>
        <v>5000</v>
      </c>
    </row>
    <row r="52" spans="1:7" ht="15" customHeight="1" x14ac:dyDescent="0.35">
      <c r="A52" s="57" t="s">
        <v>89</v>
      </c>
      <c r="B52" s="13" t="s">
        <v>90</v>
      </c>
      <c r="C52" s="13"/>
      <c r="D52" s="14"/>
      <c r="E52" s="41"/>
      <c r="F52" s="64"/>
      <c r="G52" s="65">
        <f t="shared" si="0"/>
        <v>0</v>
      </c>
    </row>
    <row r="53" spans="1:7" ht="15" customHeight="1" x14ac:dyDescent="0.35">
      <c r="A53" s="1" t="s">
        <v>91</v>
      </c>
      <c r="B53" s="13" t="s">
        <v>92</v>
      </c>
      <c r="C53" s="13"/>
      <c r="D53" s="14">
        <v>5235.6099999999997</v>
      </c>
      <c r="E53" s="41"/>
      <c r="F53" s="64"/>
      <c r="G53" s="65">
        <f t="shared" si="0"/>
        <v>5235.6099999999997</v>
      </c>
    </row>
    <row r="54" spans="1:7" ht="15" customHeight="1" x14ac:dyDescent="0.35">
      <c r="A54" s="1" t="s">
        <v>93</v>
      </c>
      <c r="B54" s="13" t="s">
        <v>94</v>
      </c>
      <c r="C54" s="13"/>
      <c r="D54" s="14">
        <v>5000</v>
      </c>
      <c r="E54" s="41"/>
      <c r="F54" s="64"/>
      <c r="G54" s="65">
        <f t="shared" si="0"/>
        <v>5000</v>
      </c>
    </row>
    <row r="55" spans="1:7" ht="15" customHeight="1" x14ac:dyDescent="0.35">
      <c r="A55" s="55" t="s">
        <v>95</v>
      </c>
      <c r="B55" s="56" t="s">
        <v>96</v>
      </c>
      <c r="C55" s="56"/>
      <c r="D55" s="62"/>
      <c r="E55" s="41"/>
      <c r="F55" s="64"/>
      <c r="G55" s="65">
        <f t="shared" si="0"/>
        <v>0</v>
      </c>
    </row>
    <row r="56" spans="1:7" ht="15" customHeight="1" x14ac:dyDescent="0.35">
      <c r="A56" s="57" t="s">
        <v>97</v>
      </c>
      <c r="B56" s="13" t="s">
        <v>98</v>
      </c>
      <c r="C56" s="13"/>
      <c r="D56" s="14">
        <v>5000</v>
      </c>
      <c r="E56" s="41"/>
      <c r="F56" s="64"/>
      <c r="G56" s="65">
        <f t="shared" si="0"/>
        <v>5000</v>
      </c>
    </row>
    <row r="57" spans="1:7" ht="15" customHeight="1" x14ac:dyDescent="0.35">
      <c r="A57" s="1" t="s">
        <v>99</v>
      </c>
      <c r="B57" s="13" t="s">
        <v>100</v>
      </c>
      <c r="C57" s="13"/>
      <c r="D57" s="14">
        <v>48410.49</v>
      </c>
      <c r="E57" s="41"/>
      <c r="F57" s="64"/>
      <c r="G57" s="65">
        <f t="shared" si="0"/>
        <v>48410.49</v>
      </c>
    </row>
    <row r="58" spans="1:7" ht="15" customHeight="1" x14ac:dyDescent="0.35">
      <c r="A58" s="57" t="s">
        <v>101</v>
      </c>
      <c r="B58" s="17" t="s">
        <v>102</v>
      </c>
      <c r="C58" s="17"/>
      <c r="D58" s="18"/>
      <c r="E58" s="41"/>
      <c r="F58" s="64"/>
      <c r="G58" s="65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3"/>
      <c r="D59" s="14"/>
      <c r="E59" s="41"/>
      <c r="F59" s="64"/>
      <c r="G59" s="65">
        <f t="shared" si="0"/>
        <v>0</v>
      </c>
    </row>
    <row r="60" spans="1:7" ht="15" customHeight="1" x14ac:dyDescent="0.35">
      <c r="A60" s="1" t="s">
        <v>105</v>
      </c>
      <c r="B60" s="13" t="s">
        <v>106</v>
      </c>
      <c r="C60" s="13"/>
      <c r="D60" s="14"/>
      <c r="E60" s="41"/>
      <c r="F60" s="64"/>
      <c r="G60" s="65">
        <f t="shared" si="0"/>
        <v>0</v>
      </c>
    </row>
    <row r="61" spans="1:7" ht="15" customHeight="1" x14ac:dyDescent="0.35">
      <c r="A61" s="60" t="s">
        <v>107</v>
      </c>
      <c r="B61" s="13" t="s">
        <v>108</v>
      </c>
      <c r="C61" s="13"/>
      <c r="D61" s="14">
        <v>10505.68</v>
      </c>
      <c r="E61" s="41"/>
      <c r="F61" s="64"/>
      <c r="G61" s="65">
        <f t="shared" si="0"/>
        <v>10505.68</v>
      </c>
    </row>
    <row r="62" spans="1:7" ht="15" customHeight="1" x14ac:dyDescent="0.35">
      <c r="A62" s="57" t="s">
        <v>109</v>
      </c>
      <c r="B62" s="13" t="s">
        <v>110</v>
      </c>
      <c r="C62" s="13"/>
      <c r="D62" s="14">
        <v>7106.67</v>
      </c>
      <c r="E62" s="41"/>
      <c r="F62" s="64"/>
      <c r="G62" s="65">
        <f t="shared" si="0"/>
        <v>7106.67</v>
      </c>
    </row>
    <row r="63" spans="1:7" ht="15" customHeight="1" x14ac:dyDescent="0.35">
      <c r="A63" s="1" t="s">
        <v>111</v>
      </c>
      <c r="B63" s="13" t="s">
        <v>112</v>
      </c>
      <c r="C63" s="13"/>
      <c r="D63" s="14"/>
      <c r="E63" s="41"/>
      <c r="F63" s="64"/>
      <c r="G63" s="65">
        <f t="shared" si="0"/>
        <v>0</v>
      </c>
    </row>
    <row r="64" spans="1:7" ht="15" customHeight="1" x14ac:dyDescent="0.35">
      <c r="A64" s="1" t="s">
        <v>113</v>
      </c>
      <c r="B64" s="17" t="s">
        <v>114</v>
      </c>
      <c r="C64" s="17"/>
      <c r="D64" s="18"/>
      <c r="E64" s="41"/>
      <c r="F64" s="64"/>
      <c r="G64" s="65">
        <f t="shared" si="0"/>
        <v>0</v>
      </c>
    </row>
    <row r="65" spans="1:9" ht="15" customHeight="1" x14ac:dyDescent="0.35">
      <c r="A65" s="1" t="s">
        <v>115</v>
      </c>
      <c r="B65" s="13" t="s">
        <v>116</v>
      </c>
      <c r="C65" s="13"/>
      <c r="D65" s="14"/>
      <c r="E65" s="41"/>
      <c r="F65" s="64"/>
      <c r="G65" s="65">
        <f t="shared" si="0"/>
        <v>0</v>
      </c>
    </row>
    <row r="66" spans="1:9" x14ac:dyDescent="0.35">
      <c r="B66" s="20" t="s">
        <v>117</v>
      </c>
      <c r="C66" s="21">
        <f>SUM(C9:C65)</f>
        <v>0</v>
      </c>
      <c r="D66" s="21">
        <f>SUM(D9:D65)</f>
        <v>884800.00000000012</v>
      </c>
      <c r="E66" s="21">
        <f t="shared" ref="E66:G66" si="1">SUM(E9:E65)</f>
        <v>0</v>
      </c>
      <c r="F66" s="21">
        <f t="shared" si="1"/>
        <v>0</v>
      </c>
      <c r="G66" s="21">
        <f t="shared" si="1"/>
        <v>884800.00000000012</v>
      </c>
    </row>
    <row r="67" spans="1:9" x14ac:dyDescent="0.35">
      <c r="B67" s="22"/>
      <c r="C67" s="22"/>
      <c r="D67" s="23"/>
    </row>
    <row r="68" spans="1:9" x14ac:dyDescent="0.35">
      <c r="B68" s="25" t="s">
        <v>118</v>
      </c>
      <c r="C68" s="25"/>
      <c r="D68" s="26"/>
    </row>
    <row r="69" spans="1:9" x14ac:dyDescent="0.35">
      <c r="B69" s="13" t="s">
        <v>119</v>
      </c>
      <c r="C69" s="13"/>
      <c r="D69" s="14">
        <v>28474900</v>
      </c>
      <c r="E69" s="14"/>
      <c r="F69" s="14"/>
      <c r="G69" s="65">
        <f t="shared" ref="G69:G70" si="2">+C69+D69+E69+F69</f>
        <v>28474900</v>
      </c>
    </row>
    <row r="70" spans="1:9" x14ac:dyDescent="0.35">
      <c r="B70" s="13" t="s">
        <v>120</v>
      </c>
      <c r="C70" s="13"/>
      <c r="D70" s="14">
        <v>0</v>
      </c>
      <c r="E70" s="14"/>
      <c r="F70" s="14"/>
      <c r="G70" s="65">
        <f t="shared" si="2"/>
        <v>0</v>
      </c>
    </row>
    <row r="71" spans="1:9" x14ac:dyDescent="0.35">
      <c r="B71" s="20" t="s">
        <v>117</v>
      </c>
      <c r="C71" s="21">
        <f>SUM(C69:C70)</f>
        <v>0</v>
      </c>
      <c r="D71" s="21">
        <f>SUM(D69:D70)</f>
        <v>28474900</v>
      </c>
      <c r="E71" s="21">
        <f t="shared" ref="E71:G71" si="3">SUM(E69:E70)</f>
        <v>0</v>
      </c>
      <c r="F71" s="21">
        <f t="shared" si="3"/>
        <v>0</v>
      </c>
      <c r="G71" s="21">
        <f t="shared" si="3"/>
        <v>28474900</v>
      </c>
    </row>
    <row r="72" spans="1:9" ht="16" thickBot="1" x14ac:dyDescent="0.4">
      <c r="B72" s="28"/>
      <c r="C72" s="28"/>
      <c r="D72" s="29"/>
      <c r="E72" s="29"/>
      <c r="F72" s="29"/>
      <c r="G72" s="29"/>
    </row>
    <row r="73" spans="1:9" s="34" customFormat="1" ht="16" thickBot="1" x14ac:dyDescent="0.4">
      <c r="A73" s="30"/>
      <c r="B73" s="31" t="s">
        <v>121</v>
      </c>
      <c r="C73" s="32">
        <f t="shared" ref="C73" si="4">SUM(C66+C71)</f>
        <v>0</v>
      </c>
      <c r="D73" s="32">
        <f>SUM(D66+D71)</f>
        <v>29359700</v>
      </c>
      <c r="E73" s="32">
        <f t="shared" ref="E73:G73" si="5">SUM(E66+E71)</f>
        <v>0</v>
      </c>
      <c r="F73" s="32">
        <f t="shared" si="5"/>
        <v>0</v>
      </c>
      <c r="G73" s="32">
        <f t="shared" si="5"/>
        <v>29359700</v>
      </c>
      <c r="I73" s="53"/>
    </row>
    <row r="74" spans="1:9" x14ac:dyDescent="0.35">
      <c r="B74" s="35"/>
      <c r="C74" s="35"/>
      <c r="D74" s="35"/>
    </row>
    <row r="75" spans="1:9" ht="15.75" hidden="1" customHeight="1" x14ac:dyDescent="0.35">
      <c r="B75" s="35" t="s">
        <v>122</v>
      </c>
      <c r="C75" s="35"/>
      <c r="D75" s="35"/>
    </row>
    <row r="76" spans="1:9" hidden="1" x14ac:dyDescent="0.35">
      <c r="B76" s="35"/>
      <c r="C76" s="35"/>
      <c r="D76" s="35"/>
    </row>
    <row r="77" spans="1:9" hidden="1" x14ac:dyDescent="0.35">
      <c r="B77" s="35" t="s">
        <v>123</v>
      </c>
      <c r="C77" s="35"/>
      <c r="D77" s="35"/>
    </row>
    <row r="78" spans="1:9" s="34" customFormat="1" hidden="1" x14ac:dyDescent="0.35">
      <c r="A78" s="30"/>
      <c r="B78" s="35" t="s">
        <v>124</v>
      </c>
      <c r="C78" s="35"/>
      <c r="D78" s="35"/>
      <c r="I78" s="53"/>
    </row>
    <row r="79" spans="1:9" hidden="1" x14ac:dyDescent="0.35">
      <c r="B79" s="35"/>
      <c r="C79" s="35"/>
      <c r="D79" s="35"/>
    </row>
    <row r="80" spans="1:9" s="34" customFormat="1" hidden="1" x14ac:dyDescent="0.35">
      <c r="A80" s="30"/>
      <c r="B80" s="35"/>
      <c r="C80" s="35"/>
      <c r="D80" s="35"/>
      <c r="I80" s="53"/>
    </row>
    <row r="81" spans="1:9" hidden="1" x14ac:dyDescent="0.35">
      <c r="B81" s="35"/>
      <c r="C81" s="35"/>
      <c r="D81" s="35"/>
    </row>
    <row r="82" spans="1:9" hidden="1" x14ac:dyDescent="0.35">
      <c r="B82" s="35"/>
      <c r="C82" s="35"/>
      <c r="D82" s="35"/>
    </row>
    <row r="83" spans="1:9" s="24" customFormat="1" ht="6" hidden="1" customHeight="1" x14ac:dyDescent="0.35">
      <c r="A83" s="1"/>
      <c r="B83" s="35"/>
      <c r="C83" s="35"/>
      <c r="D83" s="35"/>
      <c r="E83" s="2"/>
      <c r="F83" s="53"/>
      <c r="G83" s="53"/>
      <c r="H83" s="53"/>
      <c r="I83" s="53"/>
    </row>
    <row r="84" spans="1:9" s="24" customFormat="1" hidden="1" x14ac:dyDescent="0.35">
      <c r="A84" s="1"/>
      <c r="B84" s="35"/>
      <c r="C84" s="35"/>
      <c r="D84" s="35"/>
      <c r="E84" s="2"/>
      <c r="F84" s="53"/>
      <c r="G84" s="53"/>
      <c r="H84" s="53"/>
      <c r="I84" s="53"/>
    </row>
    <row r="85" spans="1:9" s="24" customFormat="1" hidden="1" x14ac:dyDescent="0.35">
      <c r="A85" s="1"/>
      <c r="B85" s="35"/>
      <c r="C85" s="35"/>
      <c r="D85" s="35"/>
      <c r="E85" s="2"/>
      <c r="F85" s="53"/>
      <c r="G85" s="53"/>
      <c r="H85" s="53"/>
      <c r="I85" s="53"/>
    </row>
    <row r="86" spans="1:9" s="24" customFormat="1" hidden="1" x14ac:dyDescent="0.35">
      <c r="A86" s="1"/>
      <c r="B86" s="35"/>
      <c r="C86" s="35"/>
      <c r="D86" s="35"/>
      <c r="E86" s="2"/>
      <c r="F86" s="53"/>
      <c r="G86" s="53"/>
      <c r="H86" s="53"/>
      <c r="I86" s="53"/>
    </row>
    <row r="87" spans="1:9" s="24" customFormat="1" x14ac:dyDescent="0.35">
      <c r="A87" s="1"/>
      <c r="B87" s="37"/>
      <c r="C87" s="37"/>
      <c r="D87" s="37"/>
      <c r="E87" s="53"/>
      <c r="G87" s="53"/>
      <c r="H87" s="53"/>
      <c r="I87" s="53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4072-EEE0-4EB3-9D23-6089CED20FF3}">
  <dimension ref="A1:J87"/>
  <sheetViews>
    <sheetView topLeftCell="B1" zoomScaleNormal="100" workbookViewId="0">
      <pane ySplit="8" topLeftCell="A53" activePane="bottomLeft" state="frozen"/>
      <selection activeCell="C69" sqref="C69"/>
      <selection pane="bottomLeft" activeCell="F73" sqref="F73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1.83203125" style="2" customWidth="1"/>
    <col min="4" max="4" width="11.33203125" style="2" customWidth="1"/>
    <col min="5" max="5" width="13.33203125" style="2" customWidth="1"/>
    <col min="6" max="6" width="13.75" style="53" customWidth="1"/>
    <col min="7" max="7" width="13.58203125" style="53" customWidth="1"/>
    <col min="8" max="9" width="11.58203125" style="53" customWidth="1"/>
    <col min="10" max="16384" width="8.33203125" style="2"/>
  </cols>
  <sheetData>
    <row r="1" spans="1:10" x14ac:dyDescent="0.35">
      <c r="E1" s="5"/>
    </row>
    <row r="3" spans="1:10" x14ac:dyDescent="0.35">
      <c r="C3" s="53"/>
      <c r="D3" s="53"/>
      <c r="E3" s="53"/>
    </row>
    <row r="4" spans="1:10" x14ac:dyDescent="0.35">
      <c r="C4" s="53"/>
      <c r="D4" s="53"/>
      <c r="E4" s="53"/>
    </row>
    <row r="5" spans="1:10" x14ac:dyDescent="0.35">
      <c r="C5" s="53"/>
      <c r="D5" s="53"/>
      <c r="E5" s="53"/>
      <c r="G5" s="63"/>
    </row>
    <row r="6" spans="1:10" x14ac:dyDescent="0.35">
      <c r="B6" s="6" t="s">
        <v>0</v>
      </c>
      <c r="C6" s="42"/>
      <c r="D6" s="42"/>
      <c r="E6" s="5"/>
      <c r="F6" s="63"/>
      <c r="G6" s="63"/>
    </row>
    <row r="7" spans="1:10" s="11" customFormat="1" ht="15" customHeight="1" x14ac:dyDescent="0.35">
      <c r="A7" s="1"/>
      <c r="B7" s="9"/>
      <c r="C7" s="67" t="s">
        <v>1</v>
      </c>
      <c r="D7" s="68"/>
      <c r="E7" s="68"/>
      <c r="F7" s="68"/>
      <c r="G7" s="69"/>
      <c r="H7" s="53"/>
      <c r="I7" s="53"/>
      <c r="J7" s="2"/>
    </row>
    <row r="8" spans="1:10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10" ht="15" customHeight="1" x14ac:dyDescent="0.35">
      <c r="A9" s="57" t="s">
        <v>6</v>
      </c>
      <c r="B9" s="15" t="s">
        <v>7</v>
      </c>
      <c r="C9" s="15"/>
      <c r="D9" s="16"/>
      <c r="E9" s="41"/>
      <c r="F9" s="64"/>
      <c r="G9" s="65">
        <f>+C9+D9+E9+F9</f>
        <v>0</v>
      </c>
    </row>
    <row r="10" spans="1:10" ht="15" customHeight="1" x14ac:dyDescent="0.35">
      <c r="A10" s="57"/>
      <c r="B10" s="15" t="s">
        <v>134</v>
      </c>
      <c r="C10" s="15"/>
      <c r="D10" s="16"/>
      <c r="E10" s="41"/>
      <c r="F10" s="64"/>
      <c r="G10" s="65">
        <f>+C10+D10+E10+F10</f>
        <v>0</v>
      </c>
    </row>
    <row r="11" spans="1:10" ht="15" customHeight="1" x14ac:dyDescent="0.35">
      <c r="A11" s="1" t="s">
        <v>9</v>
      </c>
      <c r="B11" s="15" t="s">
        <v>10</v>
      </c>
      <c r="C11" s="15"/>
      <c r="D11" s="16">
        <v>128179.74</v>
      </c>
      <c r="E11" s="41"/>
      <c r="F11" s="64"/>
      <c r="G11" s="65">
        <f t="shared" ref="G11:G65" si="0">+C11+D11+E11+F11</f>
        <v>128179.74</v>
      </c>
    </row>
    <row r="12" spans="1:10" ht="15" customHeight="1" x14ac:dyDescent="0.35">
      <c r="A12" s="1" t="s">
        <v>11</v>
      </c>
      <c r="B12" s="17" t="s">
        <v>12</v>
      </c>
      <c r="C12" s="17"/>
      <c r="D12" s="18"/>
      <c r="E12" s="41"/>
      <c r="F12" s="64"/>
      <c r="G12" s="65">
        <f t="shared" si="0"/>
        <v>0</v>
      </c>
    </row>
    <row r="13" spans="1:10" ht="15" customHeight="1" x14ac:dyDescent="0.35">
      <c r="A13" s="57" t="s">
        <v>13</v>
      </c>
      <c r="B13" s="13" t="s">
        <v>14</v>
      </c>
      <c r="C13" s="13"/>
      <c r="D13" s="14"/>
      <c r="E13" s="41"/>
      <c r="F13" s="64"/>
      <c r="G13" s="65">
        <f t="shared" si="0"/>
        <v>0</v>
      </c>
    </row>
    <row r="14" spans="1:10" ht="15" customHeight="1" x14ac:dyDescent="0.35">
      <c r="A14" s="1" t="s">
        <v>15</v>
      </c>
      <c r="B14" s="17" t="s">
        <v>16</v>
      </c>
      <c r="C14" s="17"/>
      <c r="D14" s="18"/>
      <c r="E14" s="41"/>
      <c r="F14" s="64"/>
      <c r="G14" s="65">
        <f t="shared" si="0"/>
        <v>0</v>
      </c>
    </row>
    <row r="15" spans="1:10" ht="15" customHeight="1" x14ac:dyDescent="0.35">
      <c r="A15" s="1" t="s">
        <v>17</v>
      </c>
      <c r="B15" s="15" t="s">
        <v>18</v>
      </c>
      <c r="C15" s="15"/>
      <c r="D15" s="18"/>
      <c r="E15" s="41"/>
      <c r="F15" s="64"/>
      <c r="G15" s="65">
        <f t="shared" si="0"/>
        <v>0</v>
      </c>
    </row>
    <row r="16" spans="1:10" ht="15" customHeight="1" x14ac:dyDescent="0.35">
      <c r="A16" s="1" t="s">
        <v>19</v>
      </c>
      <c r="B16" s="13" t="s">
        <v>20</v>
      </c>
      <c r="C16" s="13"/>
      <c r="D16" s="14">
        <v>285226.18</v>
      </c>
      <c r="E16" s="41"/>
      <c r="F16" s="64"/>
      <c r="G16" s="65">
        <f t="shared" si="0"/>
        <v>285226.18</v>
      </c>
    </row>
    <row r="17" spans="1:7" ht="15" customHeight="1" x14ac:dyDescent="0.35">
      <c r="A17" s="1" t="s">
        <v>21</v>
      </c>
      <c r="B17" s="13" t="s">
        <v>22</v>
      </c>
      <c r="C17" s="13"/>
      <c r="D17" s="14"/>
      <c r="E17" s="41"/>
      <c r="F17" s="64"/>
      <c r="G17" s="65">
        <f t="shared" si="0"/>
        <v>0</v>
      </c>
    </row>
    <row r="18" spans="1:7" ht="15" customHeight="1" x14ac:dyDescent="0.35">
      <c r="A18" s="57" t="s">
        <v>23</v>
      </c>
      <c r="B18" s="13" t="s">
        <v>24</v>
      </c>
      <c r="C18" s="13"/>
      <c r="D18" s="14"/>
      <c r="E18" s="41"/>
      <c r="F18" s="64"/>
      <c r="G18" s="65">
        <f t="shared" si="0"/>
        <v>0</v>
      </c>
    </row>
    <row r="19" spans="1:7" ht="15" customHeight="1" x14ac:dyDescent="0.35">
      <c r="A19" s="57" t="s">
        <v>25</v>
      </c>
      <c r="B19" s="13" t="s">
        <v>26</v>
      </c>
      <c r="C19" s="13"/>
      <c r="D19" s="14">
        <v>11101.13</v>
      </c>
      <c r="E19" s="41"/>
      <c r="F19" s="64"/>
      <c r="G19" s="65">
        <f t="shared" si="0"/>
        <v>11101.13</v>
      </c>
    </row>
    <row r="20" spans="1:7" ht="15" customHeight="1" x14ac:dyDescent="0.35">
      <c r="A20" s="1" t="s">
        <v>27</v>
      </c>
      <c r="B20" s="13" t="s">
        <v>28</v>
      </c>
      <c r="C20" s="13"/>
      <c r="D20" s="14"/>
      <c r="E20" s="41"/>
      <c r="F20" s="64"/>
      <c r="G20" s="65">
        <f t="shared" si="0"/>
        <v>0</v>
      </c>
    </row>
    <row r="21" spans="1:7" ht="15" customHeight="1" x14ac:dyDescent="0.35">
      <c r="A21" s="1" t="s">
        <v>29</v>
      </c>
      <c r="B21" s="13" t="s">
        <v>30</v>
      </c>
      <c r="C21" s="13"/>
      <c r="D21" s="14">
        <v>119255.62</v>
      </c>
      <c r="E21" s="41"/>
      <c r="F21" s="64"/>
      <c r="G21" s="65">
        <f t="shared" si="0"/>
        <v>119255.62</v>
      </c>
    </row>
    <row r="22" spans="1:7" ht="15" customHeight="1" x14ac:dyDescent="0.35">
      <c r="A22" s="1" t="s">
        <v>31</v>
      </c>
      <c r="B22" s="13" t="s">
        <v>32</v>
      </c>
      <c r="C22" s="13"/>
      <c r="D22" s="14"/>
      <c r="E22" s="41"/>
      <c r="F22" s="64"/>
      <c r="G22" s="65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3"/>
      <c r="D23" s="14"/>
      <c r="E23" s="41"/>
      <c r="F23" s="64"/>
      <c r="G23" s="65">
        <f t="shared" si="0"/>
        <v>0</v>
      </c>
    </row>
    <row r="24" spans="1:7" ht="15" customHeight="1" x14ac:dyDescent="0.35">
      <c r="A24" s="57" t="s">
        <v>35</v>
      </c>
      <c r="B24" s="13" t="s">
        <v>36</v>
      </c>
      <c r="C24" s="13"/>
      <c r="D24" s="14"/>
      <c r="E24" s="41"/>
      <c r="F24" s="64"/>
      <c r="G24" s="65">
        <f t="shared" si="0"/>
        <v>0</v>
      </c>
    </row>
    <row r="25" spans="1:7" ht="15" customHeight="1" x14ac:dyDescent="0.35">
      <c r="A25" s="57" t="s">
        <v>37</v>
      </c>
      <c r="B25" s="13" t="s">
        <v>38</v>
      </c>
      <c r="C25" s="13"/>
      <c r="D25" s="14"/>
      <c r="E25" s="41"/>
      <c r="F25" s="64"/>
      <c r="G25" s="65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3"/>
      <c r="D26" s="14"/>
      <c r="E26" s="41"/>
      <c r="F26" s="64"/>
      <c r="G26" s="65">
        <f t="shared" si="0"/>
        <v>0</v>
      </c>
    </row>
    <row r="27" spans="1:7" ht="15" customHeight="1" x14ac:dyDescent="0.35">
      <c r="A27" s="1" t="s">
        <v>41</v>
      </c>
      <c r="B27" s="17" t="s">
        <v>42</v>
      </c>
      <c r="C27" s="17"/>
      <c r="D27" s="18"/>
      <c r="E27" s="41"/>
      <c r="F27" s="64"/>
      <c r="G27" s="65">
        <f t="shared" si="0"/>
        <v>0</v>
      </c>
    </row>
    <row r="28" spans="1:7" ht="15" customHeight="1" x14ac:dyDescent="0.35">
      <c r="A28" s="1" t="s">
        <v>43</v>
      </c>
      <c r="B28" s="17" t="s">
        <v>44</v>
      </c>
      <c r="C28" s="17"/>
      <c r="D28" s="18"/>
      <c r="E28" s="41"/>
      <c r="F28" s="64"/>
      <c r="G28" s="65">
        <f t="shared" si="0"/>
        <v>0</v>
      </c>
    </row>
    <row r="29" spans="1:7" ht="15" customHeight="1" x14ac:dyDescent="0.35">
      <c r="A29" s="57" t="s">
        <v>45</v>
      </c>
      <c r="B29" s="13" t="s">
        <v>46</v>
      </c>
      <c r="C29" s="13"/>
      <c r="D29" s="18"/>
      <c r="E29" s="41"/>
      <c r="F29" s="64"/>
      <c r="G29" s="65">
        <f t="shared" si="0"/>
        <v>0</v>
      </c>
    </row>
    <row r="30" spans="1:7" ht="15" customHeight="1" x14ac:dyDescent="0.35">
      <c r="A30" s="57" t="s">
        <v>47</v>
      </c>
      <c r="B30" s="13" t="s">
        <v>48</v>
      </c>
      <c r="C30" s="13"/>
      <c r="D30" s="14">
        <v>7126.84</v>
      </c>
      <c r="E30" s="41"/>
      <c r="F30" s="64"/>
      <c r="G30" s="65">
        <f t="shared" si="0"/>
        <v>7126.84</v>
      </c>
    </row>
    <row r="31" spans="1:7" ht="15" customHeight="1" x14ac:dyDescent="0.35">
      <c r="A31" s="57" t="s">
        <v>49</v>
      </c>
      <c r="B31" s="13" t="s">
        <v>50</v>
      </c>
      <c r="C31" s="13"/>
      <c r="D31" s="14"/>
      <c r="E31" s="41"/>
      <c r="F31" s="64"/>
      <c r="G31" s="65">
        <f t="shared" si="0"/>
        <v>0</v>
      </c>
    </row>
    <row r="32" spans="1:7" ht="15" customHeight="1" x14ac:dyDescent="0.35">
      <c r="A32" s="1" t="s">
        <v>51</v>
      </c>
      <c r="B32" s="13" t="s">
        <v>52</v>
      </c>
      <c r="C32" s="13"/>
      <c r="D32" s="14"/>
      <c r="E32" s="41"/>
      <c r="F32" s="64"/>
      <c r="G32" s="65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3"/>
      <c r="D33" s="14"/>
      <c r="E33" s="41"/>
      <c r="F33" s="64"/>
      <c r="G33" s="65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3"/>
      <c r="D34" s="14"/>
      <c r="E34" s="41"/>
      <c r="F34" s="64"/>
      <c r="G34" s="65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3"/>
      <c r="D35" s="14">
        <v>16107.32</v>
      </c>
      <c r="E35" s="41"/>
      <c r="F35" s="64"/>
      <c r="G35" s="65">
        <f t="shared" si="0"/>
        <v>16107.32</v>
      </c>
    </row>
    <row r="36" spans="1:7" ht="15" customHeight="1" x14ac:dyDescent="0.35">
      <c r="A36" s="57" t="s">
        <v>59</v>
      </c>
      <c r="B36" s="13" t="s">
        <v>60</v>
      </c>
      <c r="C36" s="13"/>
      <c r="D36" s="14"/>
      <c r="E36" s="41"/>
      <c r="F36" s="64"/>
      <c r="G36" s="65">
        <f t="shared" si="0"/>
        <v>0</v>
      </c>
    </row>
    <row r="37" spans="1:7" ht="15" customHeight="1" x14ac:dyDescent="0.35">
      <c r="A37" s="1" t="s">
        <v>61</v>
      </c>
      <c r="B37" s="13" t="s">
        <v>62</v>
      </c>
      <c r="C37" s="13"/>
      <c r="D37" s="14">
        <v>5024.41</v>
      </c>
      <c r="E37" s="41"/>
      <c r="F37" s="64"/>
      <c r="G37" s="65">
        <f t="shared" si="0"/>
        <v>5024.41</v>
      </c>
    </row>
    <row r="38" spans="1:7" ht="15" customHeight="1" x14ac:dyDescent="0.35">
      <c r="A38" s="59" t="s">
        <v>63</v>
      </c>
      <c r="B38" s="13" t="s">
        <v>64</v>
      </c>
      <c r="C38" s="13"/>
      <c r="D38" s="14"/>
      <c r="E38" s="41"/>
      <c r="F38" s="64"/>
      <c r="G38" s="65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3"/>
      <c r="D39" s="14"/>
      <c r="E39" s="41"/>
      <c r="F39" s="64"/>
      <c r="G39" s="65">
        <f t="shared" si="0"/>
        <v>0</v>
      </c>
    </row>
    <row r="40" spans="1:7" ht="15" customHeight="1" x14ac:dyDescent="0.35">
      <c r="A40" s="58" t="s">
        <v>67</v>
      </c>
      <c r="B40" s="13" t="s">
        <v>68</v>
      </c>
      <c r="C40" s="13"/>
      <c r="D40" s="14">
        <v>5000</v>
      </c>
      <c r="E40" s="41"/>
      <c r="F40" s="64"/>
      <c r="G40" s="65">
        <f t="shared" si="0"/>
        <v>5000</v>
      </c>
    </row>
    <row r="41" spans="1:7" ht="15" customHeight="1" x14ac:dyDescent="0.35">
      <c r="A41" s="1" t="s">
        <v>69</v>
      </c>
      <c r="B41" s="13" t="s">
        <v>70</v>
      </c>
      <c r="C41" s="13"/>
      <c r="D41" s="14">
        <v>5000</v>
      </c>
      <c r="E41" s="41"/>
      <c r="F41" s="64"/>
      <c r="G41" s="65">
        <f t="shared" si="0"/>
        <v>5000</v>
      </c>
    </row>
    <row r="42" spans="1:7" ht="15" customHeight="1" x14ac:dyDescent="0.35">
      <c r="A42" s="1" t="s">
        <v>71</v>
      </c>
      <c r="B42" s="13" t="s">
        <v>72</v>
      </c>
      <c r="C42" s="13"/>
      <c r="D42" s="14"/>
      <c r="E42" s="41"/>
      <c r="F42" s="64"/>
      <c r="G42" s="65">
        <f t="shared" si="0"/>
        <v>0</v>
      </c>
    </row>
    <row r="43" spans="1:7" ht="15" customHeight="1" x14ac:dyDescent="0.35">
      <c r="A43" s="1" t="s">
        <v>73</v>
      </c>
      <c r="B43" s="13" t="s">
        <v>74</v>
      </c>
      <c r="C43" s="13"/>
      <c r="D43" s="14"/>
      <c r="E43" s="41"/>
      <c r="F43" s="64"/>
      <c r="G43" s="65">
        <f t="shared" si="0"/>
        <v>0</v>
      </c>
    </row>
    <row r="44" spans="1:7" ht="15" customHeight="1" x14ac:dyDescent="0.35">
      <c r="A44" s="1" t="s">
        <v>75</v>
      </c>
      <c r="B44" s="17" t="s">
        <v>76</v>
      </c>
      <c r="C44" s="17"/>
      <c r="D44" s="18"/>
      <c r="E44" s="41"/>
      <c r="F44" s="64"/>
      <c r="G44" s="65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7"/>
      <c r="D45" s="18"/>
      <c r="E45" s="41"/>
      <c r="F45" s="64"/>
      <c r="G45" s="65">
        <f t="shared" si="0"/>
        <v>0</v>
      </c>
    </row>
    <row r="46" spans="1:7" ht="15" customHeight="1" x14ac:dyDescent="0.35">
      <c r="A46" s="1" t="s">
        <v>79</v>
      </c>
      <c r="B46" s="13" t="s">
        <v>80</v>
      </c>
      <c r="C46" s="13"/>
      <c r="D46" s="14"/>
      <c r="E46" s="41"/>
      <c r="F46" s="64"/>
      <c r="G46" s="65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3"/>
      <c r="D47" s="14"/>
      <c r="E47" s="41"/>
      <c r="F47" s="64"/>
      <c r="G47" s="65">
        <f t="shared" si="0"/>
        <v>0</v>
      </c>
    </row>
    <row r="48" spans="1:7" ht="15" customHeight="1" x14ac:dyDescent="0.35">
      <c r="A48" s="59"/>
      <c r="B48" s="13" t="s">
        <v>137</v>
      </c>
      <c r="C48" s="13"/>
      <c r="D48" s="14"/>
      <c r="E48" s="41"/>
      <c r="F48" s="64"/>
      <c r="G48" s="65"/>
    </row>
    <row r="49" spans="1:7" ht="15" customHeight="1" x14ac:dyDescent="0.35">
      <c r="A49" s="59" t="s">
        <v>83</v>
      </c>
      <c r="B49" s="13" t="s">
        <v>84</v>
      </c>
      <c r="C49" s="13"/>
      <c r="D49" s="14"/>
      <c r="E49" s="41"/>
      <c r="F49" s="64"/>
      <c r="G49" s="65">
        <f t="shared" si="0"/>
        <v>0</v>
      </c>
    </row>
    <row r="50" spans="1:7" ht="15" customHeight="1" x14ac:dyDescent="0.35">
      <c r="A50" s="1" t="s">
        <v>85</v>
      </c>
      <c r="B50" s="13" t="s">
        <v>86</v>
      </c>
      <c r="C50" s="13"/>
      <c r="D50" s="14">
        <v>124620</v>
      </c>
      <c r="E50" s="41"/>
      <c r="F50" s="64"/>
      <c r="G50" s="65">
        <f t="shared" si="0"/>
        <v>124620</v>
      </c>
    </row>
    <row r="51" spans="1:7" ht="15" customHeight="1" x14ac:dyDescent="0.35">
      <c r="A51" s="1" t="s">
        <v>87</v>
      </c>
      <c r="B51" s="13" t="s">
        <v>88</v>
      </c>
      <c r="C51" s="13"/>
      <c r="D51" s="14">
        <v>5000</v>
      </c>
      <c r="E51" s="41"/>
      <c r="F51" s="64"/>
      <c r="G51" s="65">
        <f t="shared" si="0"/>
        <v>5000</v>
      </c>
    </row>
    <row r="52" spans="1:7" ht="15" customHeight="1" x14ac:dyDescent="0.35">
      <c r="A52" s="57" t="s">
        <v>89</v>
      </c>
      <c r="B52" s="13" t="s">
        <v>90</v>
      </c>
      <c r="C52" s="13"/>
      <c r="D52" s="14"/>
      <c r="E52" s="41"/>
      <c r="F52" s="64"/>
      <c r="G52" s="65">
        <f t="shared" si="0"/>
        <v>0</v>
      </c>
    </row>
    <row r="53" spans="1:7" ht="15" customHeight="1" x14ac:dyDescent="0.35">
      <c r="A53" s="1" t="s">
        <v>91</v>
      </c>
      <c r="B53" s="13" t="s">
        <v>92</v>
      </c>
      <c r="C53" s="13"/>
      <c r="D53" s="14">
        <v>5282.63</v>
      </c>
      <c r="E53" s="41"/>
      <c r="F53" s="64"/>
      <c r="G53" s="65">
        <f t="shared" si="0"/>
        <v>5282.63</v>
      </c>
    </row>
    <row r="54" spans="1:7" ht="15" customHeight="1" x14ac:dyDescent="0.35">
      <c r="A54" s="1" t="s">
        <v>93</v>
      </c>
      <c r="B54" s="13" t="s">
        <v>94</v>
      </c>
      <c r="C54" s="13"/>
      <c r="D54" s="14"/>
      <c r="E54" s="41"/>
      <c r="F54" s="64"/>
      <c r="G54" s="65">
        <f t="shared" si="0"/>
        <v>0</v>
      </c>
    </row>
    <row r="55" spans="1:7" ht="15" customHeight="1" x14ac:dyDescent="0.35">
      <c r="A55" s="55" t="s">
        <v>95</v>
      </c>
      <c r="B55" s="56" t="s">
        <v>96</v>
      </c>
      <c r="C55" s="56"/>
      <c r="D55" s="62"/>
      <c r="E55" s="41"/>
      <c r="F55" s="64"/>
      <c r="G55" s="65">
        <f t="shared" si="0"/>
        <v>0</v>
      </c>
    </row>
    <row r="56" spans="1:7" ht="15" customHeight="1" x14ac:dyDescent="0.35">
      <c r="A56" s="57" t="s">
        <v>97</v>
      </c>
      <c r="B56" s="13" t="s">
        <v>98</v>
      </c>
      <c r="C56" s="13"/>
      <c r="D56" s="14">
        <v>5000</v>
      </c>
      <c r="E56" s="41"/>
      <c r="F56" s="64"/>
      <c r="G56" s="65">
        <f t="shared" si="0"/>
        <v>5000</v>
      </c>
    </row>
    <row r="57" spans="1:7" ht="15" customHeight="1" x14ac:dyDescent="0.35">
      <c r="A57" s="1" t="s">
        <v>99</v>
      </c>
      <c r="B57" s="13" t="s">
        <v>100</v>
      </c>
      <c r="C57" s="13"/>
      <c r="D57" s="14">
        <v>146310.01</v>
      </c>
      <c r="E57" s="41"/>
      <c r="F57" s="64"/>
      <c r="G57" s="65">
        <f t="shared" si="0"/>
        <v>146310.01</v>
      </c>
    </row>
    <row r="58" spans="1:7" ht="15" customHeight="1" x14ac:dyDescent="0.35">
      <c r="A58" s="57" t="s">
        <v>101</v>
      </c>
      <c r="B58" s="17" t="s">
        <v>102</v>
      </c>
      <c r="C58" s="17"/>
      <c r="D58" s="18"/>
      <c r="E58" s="41"/>
      <c r="F58" s="64"/>
      <c r="G58" s="65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3"/>
      <c r="D59" s="14"/>
      <c r="E59" s="41"/>
      <c r="F59" s="64"/>
      <c r="G59" s="65">
        <f t="shared" si="0"/>
        <v>0</v>
      </c>
    </row>
    <row r="60" spans="1:7" ht="15" customHeight="1" x14ac:dyDescent="0.35">
      <c r="A60" s="1" t="s">
        <v>105</v>
      </c>
      <c r="B60" s="13" t="s">
        <v>106</v>
      </c>
      <c r="C60" s="13"/>
      <c r="D60" s="14"/>
      <c r="E60" s="41"/>
      <c r="F60" s="64"/>
      <c r="G60" s="65">
        <f t="shared" si="0"/>
        <v>0</v>
      </c>
    </row>
    <row r="61" spans="1:7" ht="15" customHeight="1" x14ac:dyDescent="0.35">
      <c r="A61" s="60" t="s">
        <v>107</v>
      </c>
      <c r="B61" s="13" t="s">
        <v>108</v>
      </c>
      <c r="C61" s="13"/>
      <c r="D61" s="14">
        <v>10909.23</v>
      </c>
      <c r="E61" s="41"/>
      <c r="F61" s="64"/>
      <c r="G61" s="65">
        <f t="shared" si="0"/>
        <v>10909.23</v>
      </c>
    </row>
    <row r="62" spans="1:7" ht="15" customHeight="1" x14ac:dyDescent="0.35">
      <c r="A62" s="57" t="s">
        <v>109</v>
      </c>
      <c r="B62" s="13" t="s">
        <v>110</v>
      </c>
      <c r="C62" s="13"/>
      <c r="D62" s="14"/>
      <c r="E62" s="41"/>
      <c r="F62" s="64"/>
      <c r="G62" s="65">
        <f t="shared" si="0"/>
        <v>0</v>
      </c>
    </row>
    <row r="63" spans="1:7" ht="15" customHeight="1" x14ac:dyDescent="0.35">
      <c r="A63" s="1" t="s">
        <v>111</v>
      </c>
      <c r="B63" s="13" t="s">
        <v>112</v>
      </c>
      <c r="C63" s="13"/>
      <c r="D63" s="14">
        <v>5656.89</v>
      </c>
      <c r="E63" s="41"/>
      <c r="F63" s="64"/>
      <c r="G63" s="65">
        <f t="shared" si="0"/>
        <v>5656.89</v>
      </c>
    </row>
    <row r="64" spans="1:7" ht="15" customHeight="1" x14ac:dyDescent="0.35">
      <c r="A64" s="1" t="s">
        <v>113</v>
      </c>
      <c r="B64" s="17" t="s">
        <v>114</v>
      </c>
      <c r="C64" s="17"/>
      <c r="D64" s="18"/>
      <c r="E64" s="41"/>
      <c r="F64" s="64"/>
      <c r="G64" s="65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3"/>
      <c r="D65" s="14"/>
      <c r="E65" s="41"/>
      <c r="F65" s="64"/>
      <c r="G65" s="65">
        <f t="shared" si="0"/>
        <v>0</v>
      </c>
    </row>
    <row r="66" spans="1:7" x14ac:dyDescent="0.35">
      <c r="B66" s="20" t="s">
        <v>117</v>
      </c>
      <c r="C66" s="21">
        <f>SUM(C9:C65)</f>
        <v>0</v>
      </c>
      <c r="D66" s="21">
        <f>SUM(D9:D65)</f>
        <v>884799.99999999988</v>
      </c>
      <c r="E66" s="21">
        <f t="shared" ref="E66:G66" si="1">SUM(E9:E65)</f>
        <v>0</v>
      </c>
      <c r="F66" s="21">
        <f t="shared" si="1"/>
        <v>0</v>
      </c>
      <c r="G66" s="21">
        <f t="shared" si="1"/>
        <v>884799.99999999988</v>
      </c>
    </row>
    <row r="67" spans="1:7" x14ac:dyDescent="0.35">
      <c r="B67" s="22"/>
      <c r="C67" s="22"/>
      <c r="D67" s="23"/>
    </row>
    <row r="68" spans="1:7" x14ac:dyDescent="0.35">
      <c r="B68" s="25" t="s">
        <v>118</v>
      </c>
      <c r="C68" s="25"/>
      <c r="D68" s="26"/>
    </row>
    <row r="69" spans="1:7" x14ac:dyDescent="0.35">
      <c r="B69" s="13" t="s">
        <v>119</v>
      </c>
      <c r="C69" s="13"/>
      <c r="D69" s="14">
        <v>28474900</v>
      </c>
      <c r="E69" s="14"/>
      <c r="F69" s="14"/>
      <c r="G69" s="66">
        <f t="shared" ref="G69:G70" si="2">+C69+D69+E69+F69</f>
        <v>28474900</v>
      </c>
    </row>
    <row r="70" spans="1:7" x14ac:dyDescent="0.35">
      <c r="B70" s="13" t="s">
        <v>120</v>
      </c>
      <c r="C70" s="13"/>
      <c r="D70" s="14">
        <v>112235539</v>
      </c>
      <c r="E70" s="14"/>
      <c r="F70" s="14"/>
      <c r="G70" s="66">
        <f t="shared" si="2"/>
        <v>112235539</v>
      </c>
    </row>
    <row r="71" spans="1:7" x14ac:dyDescent="0.35">
      <c r="B71" s="20" t="s">
        <v>117</v>
      </c>
      <c r="C71" s="21">
        <f t="shared" ref="C71" si="3">SUM(C69:C70)</f>
        <v>0</v>
      </c>
      <c r="D71" s="21">
        <f>SUM(D69:D70)</f>
        <v>140710439</v>
      </c>
      <c r="E71" s="21">
        <f t="shared" ref="E71:G71" si="4">SUM(E69:E70)</f>
        <v>0</v>
      </c>
      <c r="F71" s="21">
        <f t="shared" si="4"/>
        <v>0</v>
      </c>
      <c r="G71" s="21">
        <f t="shared" si="4"/>
        <v>140710439</v>
      </c>
    </row>
    <row r="72" spans="1:7" ht="16" thickBot="1" x14ac:dyDescent="0.4">
      <c r="B72" s="28"/>
      <c r="C72" s="28"/>
      <c r="D72" s="29"/>
      <c r="E72" s="29"/>
      <c r="F72" s="29"/>
      <c r="G72" s="29"/>
    </row>
    <row r="73" spans="1:7" s="34" customFormat="1" ht="15" thickBot="1" x14ac:dyDescent="0.4">
      <c r="A73" s="30"/>
      <c r="B73" s="31" t="s">
        <v>121</v>
      </c>
      <c r="C73" s="32">
        <f t="shared" ref="C73" si="5">SUM(C66+C71)</f>
        <v>0</v>
      </c>
      <c r="D73" s="32">
        <f>SUM(D66+D71)</f>
        <v>141595239</v>
      </c>
      <c r="E73" s="32">
        <f t="shared" ref="E73:G73" si="6">SUM(E66+E71)</f>
        <v>0</v>
      </c>
      <c r="F73" s="32">
        <f t="shared" si="6"/>
        <v>0</v>
      </c>
      <c r="G73" s="32">
        <f t="shared" si="6"/>
        <v>141595239</v>
      </c>
    </row>
    <row r="74" spans="1:7" x14ac:dyDescent="0.35">
      <c r="B74" s="35"/>
      <c r="C74" s="35"/>
      <c r="D74" s="35"/>
    </row>
    <row r="75" spans="1:7" ht="15.75" hidden="1" customHeight="1" x14ac:dyDescent="0.35">
      <c r="B75" s="35" t="s">
        <v>122</v>
      </c>
      <c r="C75" s="35"/>
      <c r="D75" s="35"/>
    </row>
    <row r="76" spans="1:7" hidden="1" x14ac:dyDescent="0.35">
      <c r="B76" s="35"/>
      <c r="C76" s="35"/>
      <c r="D76" s="35"/>
    </row>
    <row r="77" spans="1:7" hidden="1" x14ac:dyDescent="0.35">
      <c r="B77" s="35" t="s">
        <v>123</v>
      </c>
      <c r="C77" s="35"/>
      <c r="D77" s="35"/>
    </row>
    <row r="78" spans="1:7" s="34" customFormat="1" ht="14.5" hidden="1" x14ac:dyDescent="0.35">
      <c r="A78" s="30"/>
      <c r="B78" s="35" t="s">
        <v>124</v>
      </c>
      <c r="C78" s="35"/>
      <c r="D78" s="35"/>
    </row>
    <row r="79" spans="1:7" hidden="1" x14ac:dyDescent="0.35">
      <c r="B79" s="35"/>
      <c r="C79" s="35"/>
      <c r="D79" s="35"/>
    </row>
    <row r="80" spans="1:7" s="34" customFormat="1" ht="14.5" hidden="1" x14ac:dyDescent="0.35">
      <c r="A80" s="30"/>
      <c r="B80" s="35"/>
      <c r="C80" s="35"/>
      <c r="D80" s="35"/>
    </row>
    <row r="81" spans="1:9" hidden="1" x14ac:dyDescent="0.35">
      <c r="B81" s="35"/>
      <c r="C81" s="35"/>
      <c r="D81" s="35"/>
    </row>
    <row r="82" spans="1:9" hidden="1" x14ac:dyDescent="0.35">
      <c r="B82" s="35"/>
      <c r="C82" s="35"/>
      <c r="D82" s="35"/>
    </row>
    <row r="83" spans="1:9" s="24" customFormat="1" ht="6" hidden="1" customHeight="1" x14ac:dyDescent="0.35">
      <c r="A83" s="1"/>
      <c r="B83" s="35"/>
      <c r="C83" s="35"/>
      <c r="D83" s="35"/>
      <c r="E83" s="2"/>
      <c r="F83" s="53"/>
      <c r="G83" s="53"/>
      <c r="H83" s="53"/>
      <c r="I83" s="53"/>
    </row>
    <row r="84" spans="1:9" s="24" customFormat="1" hidden="1" x14ac:dyDescent="0.35">
      <c r="A84" s="1"/>
      <c r="B84" s="35"/>
      <c r="C84" s="35"/>
      <c r="D84" s="35"/>
      <c r="E84" s="2"/>
      <c r="F84" s="53"/>
      <c r="G84" s="53"/>
      <c r="H84" s="53"/>
      <c r="I84" s="53"/>
    </row>
    <row r="85" spans="1:9" s="24" customFormat="1" hidden="1" x14ac:dyDescent="0.35">
      <c r="A85" s="1"/>
      <c r="B85" s="35"/>
      <c r="C85" s="35"/>
      <c r="D85" s="35"/>
      <c r="E85" s="2"/>
      <c r="F85" s="53"/>
      <c r="G85" s="53"/>
      <c r="H85" s="53"/>
      <c r="I85" s="53"/>
    </row>
    <row r="86" spans="1:9" s="24" customFormat="1" hidden="1" x14ac:dyDescent="0.35">
      <c r="A86" s="1"/>
      <c r="B86" s="35"/>
      <c r="C86" s="35"/>
      <c r="D86" s="35"/>
      <c r="E86" s="2"/>
      <c r="F86" s="53"/>
      <c r="G86" s="53"/>
      <c r="H86" s="53"/>
      <c r="I86" s="53"/>
    </row>
    <row r="87" spans="1:9" s="24" customFormat="1" x14ac:dyDescent="0.35">
      <c r="A87" s="1"/>
      <c r="B87" s="37"/>
      <c r="C87" s="37"/>
      <c r="D87" s="37"/>
      <c r="E87" s="2"/>
      <c r="F87" s="53"/>
      <c r="G87" s="53"/>
      <c r="H87" s="53"/>
      <c r="I87" s="53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62F04-2648-4013-93F4-C1FBB6721611}">
  <dimension ref="A3:G87"/>
  <sheetViews>
    <sheetView topLeftCell="B1" zoomScaleNormal="100" workbookViewId="0">
      <pane ySplit="8" topLeftCell="A9" activePane="bottomLeft" state="frozen"/>
      <selection activeCell="C69" sqref="C69"/>
      <selection pane="bottomLeft" activeCell="B22" sqref="B22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2.75" style="2" customWidth="1"/>
    <col min="4" max="4" width="13" style="2" customWidth="1"/>
    <col min="5" max="5" width="13.83203125" style="53" customWidth="1"/>
    <col min="6" max="6" width="13.75" style="53" customWidth="1"/>
    <col min="7" max="7" width="13.25" style="2" customWidth="1"/>
    <col min="8" max="10" width="8.33203125" style="2"/>
    <col min="11" max="11" width="8.33203125" style="2" customWidth="1"/>
    <col min="12" max="16384" width="8.33203125" style="2"/>
  </cols>
  <sheetData>
    <row r="3" spans="1:7" x14ac:dyDescent="0.35">
      <c r="C3" s="53"/>
      <c r="D3" s="53"/>
    </row>
    <row r="4" spans="1:7" x14ac:dyDescent="0.35">
      <c r="C4" s="53"/>
      <c r="D4" s="53"/>
    </row>
    <row r="5" spans="1:7" x14ac:dyDescent="0.35">
      <c r="C5" s="53"/>
      <c r="D5" s="53"/>
    </row>
    <row r="6" spans="1:7" x14ac:dyDescent="0.35">
      <c r="B6" s="6" t="s">
        <v>0</v>
      </c>
      <c r="C6" s="6"/>
      <c r="D6" s="6"/>
    </row>
    <row r="7" spans="1:7" s="11" customFormat="1" ht="15" customHeight="1" x14ac:dyDescent="0.35">
      <c r="A7" s="1"/>
      <c r="B7" s="9"/>
      <c r="C7" s="67" t="s">
        <v>2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7" ht="15" customHeight="1" x14ac:dyDescent="0.35">
      <c r="A9" s="57" t="s">
        <v>6</v>
      </c>
      <c r="B9" s="15" t="s">
        <v>7</v>
      </c>
      <c r="C9" s="15"/>
      <c r="D9" s="16"/>
      <c r="E9" s="61"/>
      <c r="F9" s="61"/>
      <c r="G9" s="44">
        <f>SUM(C9:F9)</f>
        <v>0</v>
      </c>
    </row>
    <row r="10" spans="1:7" ht="15" customHeight="1" x14ac:dyDescent="0.35">
      <c r="A10" s="57"/>
      <c r="B10" s="15" t="s">
        <v>134</v>
      </c>
      <c r="C10" s="15"/>
      <c r="D10" s="16"/>
      <c r="E10" s="61"/>
      <c r="F10" s="61"/>
      <c r="G10" s="44">
        <f>SUM(C10:F10)</f>
        <v>0</v>
      </c>
    </row>
    <row r="11" spans="1:7" ht="15" customHeight="1" x14ac:dyDescent="0.35">
      <c r="A11" s="1" t="s">
        <v>9</v>
      </c>
      <c r="B11" s="15" t="s">
        <v>10</v>
      </c>
      <c r="C11" s="16">
        <v>124578</v>
      </c>
      <c r="D11" s="16">
        <v>85692.29</v>
      </c>
      <c r="E11" s="61"/>
      <c r="F11" s="61"/>
      <c r="G11" s="44">
        <f t="shared" ref="G11:G65" si="0">SUM(C11:F11)</f>
        <v>210270.28999999998</v>
      </c>
    </row>
    <row r="12" spans="1:7" ht="15" customHeight="1" x14ac:dyDescent="0.35">
      <c r="A12" s="1" t="s">
        <v>11</v>
      </c>
      <c r="B12" s="17" t="s">
        <v>12</v>
      </c>
      <c r="C12" s="17"/>
      <c r="D12" s="18"/>
      <c r="E12" s="61"/>
      <c r="F12" s="61"/>
      <c r="G12" s="44">
        <f t="shared" si="0"/>
        <v>0</v>
      </c>
    </row>
    <row r="13" spans="1:7" ht="15" customHeight="1" x14ac:dyDescent="0.35">
      <c r="A13" s="57" t="s">
        <v>13</v>
      </c>
      <c r="B13" s="13" t="s">
        <v>14</v>
      </c>
      <c r="C13" s="16">
        <v>325502</v>
      </c>
      <c r="D13" s="14">
        <v>5000</v>
      </c>
      <c r="E13" s="61"/>
      <c r="F13" s="61"/>
      <c r="G13" s="44">
        <f t="shared" si="0"/>
        <v>330502</v>
      </c>
    </row>
    <row r="14" spans="1:7" ht="15" customHeight="1" x14ac:dyDescent="0.35">
      <c r="A14" s="1" t="s">
        <v>15</v>
      </c>
      <c r="B14" s="17" t="s">
        <v>16</v>
      </c>
      <c r="C14" s="16">
        <v>272848</v>
      </c>
      <c r="D14" s="18">
        <v>35273.97</v>
      </c>
      <c r="E14" s="61"/>
      <c r="F14" s="61"/>
      <c r="G14" s="44">
        <f t="shared" si="0"/>
        <v>308121.96999999997</v>
      </c>
    </row>
    <row r="15" spans="1:7" ht="15" customHeight="1" x14ac:dyDescent="0.35">
      <c r="A15" s="1" t="s">
        <v>17</v>
      </c>
      <c r="B15" s="15" t="s">
        <v>18</v>
      </c>
      <c r="C15" s="16"/>
      <c r="D15" s="18"/>
      <c r="E15" s="61"/>
      <c r="F15" s="61"/>
      <c r="G15" s="44">
        <f t="shared" si="0"/>
        <v>0</v>
      </c>
    </row>
    <row r="16" spans="1:7" ht="15" customHeight="1" x14ac:dyDescent="0.35">
      <c r="A16" s="1" t="s">
        <v>19</v>
      </c>
      <c r="B16" s="13" t="s">
        <v>20</v>
      </c>
      <c r="C16" s="16">
        <v>3594311</v>
      </c>
      <c r="D16" s="14">
        <v>204664.32000000001</v>
      </c>
      <c r="E16" s="61"/>
      <c r="F16" s="61"/>
      <c r="G16" s="44">
        <f t="shared" si="0"/>
        <v>3798975.32</v>
      </c>
    </row>
    <row r="17" spans="1:7" ht="15" customHeight="1" x14ac:dyDescent="0.35">
      <c r="A17" s="1" t="s">
        <v>21</v>
      </c>
      <c r="B17" s="13" t="s">
        <v>22</v>
      </c>
      <c r="C17" s="16"/>
      <c r="D17" s="14"/>
      <c r="E17" s="61"/>
      <c r="F17" s="61"/>
      <c r="G17" s="44">
        <f t="shared" si="0"/>
        <v>0</v>
      </c>
    </row>
    <row r="18" spans="1:7" ht="15" customHeight="1" x14ac:dyDescent="0.35">
      <c r="A18" s="57" t="s">
        <v>23</v>
      </c>
      <c r="B18" s="13" t="s">
        <v>24</v>
      </c>
      <c r="C18" s="16"/>
      <c r="D18" s="14"/>
      <c r="E18" s="61"/>
      <c r="F18" s="61"/>
      <c r="G18" s="44">
        <f t="shared" si="0"/>
        <v>0</v>
      </c>
    </row>
    <row r="19" spans="1:7" ht="15" customHeight="1" x14ac:dyDescent="0.35">
      <c r="A19" s="57" t="s">
        <v>25</v>
      </c>
      <c r="B19" s="13" t="s">
        <v>26</v>
      </c>
      <c r="C19" s="16">
        <v>9866280</v>
      </c>
      <c r="D19" s="14">
        <v>26436.560000000001</v>
      </c>
      <c r="E19" s="61"/>
      <c r="F19" s="61"/>
      <c r="G19" s="44">
        <f t="shared" si="0"/>
        <v>9892716.5600000005</v>
      </c>
    </row>
    <row r="20" spans="1:7" ht="15" customHeight="1" x14ac:dyDescent="0.35">
      <c r="A20" s="1" t="s">
        <v>27</v>
      </c>
      <c r="B20" s="13" t="s">
        <v>28</v>
      </c>
      <c r="C20" s="13"/>
      <c r="D20" s="14"/>
      <c r="E20" s="61"/>
      <c r="F20" s="61"/>
      <c r="G20" s="44">
        <f t="shared" si="0"/>
        <v>0</v>
      </c>
    </row>
    <row r="21" spans="1:7" ht="15" customHeight="1" x14ac:dyDescent="0.35">
      <c r="A21" s="1" t="s">
        <v>29</v>
      </c>
      <c r="B21" s="13" t="s">
        <v>30</v>
      </c>
      <c r="C21" s="16">
        <v>2385561</v>
      </c>
      <c r="D21" s="14">
        <v>109171.15</v>
      </c>
      <c r="E21" s="61"/>
      <c r="F21" s="61"/>
      <c r="G21" s="44">
        <f t="shared" si="0"/>
        <v>2494732.15</v>
      </c>
    </row>
    <row r="22" spans="1:7" ht="15" customHeight="1" x14ac:dyDescent="0.35">
      <c r="A22" s="1" t="s">
        <v>31</v>
      </c>
      <c r="B22" s="13" t="s">
        <v>32</v>
      </c>
      <c r="C22" s="13"/>
      <c r="D22" s="14"/>
      <c r="E22" s="61"/>
      <c r="F22" s="61"/>
      <c r="G22" s="44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3"/>
      <c r="D23" s="14"/>
      <c r="E23" s="61"/>
      <c r="F23" s="61"/>
      <c r="G23" s="44">
        <f t="shared" si="0"/>
        <v>0</v>
      </c>
    </row>
    <row r="24" spans="1:7" ht="15" customHeight="1" x14ac:dyDescent="0.35">
      <c r="A24" s="57" t="s">
        <v>35</v>
      </c>
      <c r="B24" s="13" t="s">
        <v>36</v>
      </c>
      <c r="C24" s="16">
        <v>4450648</v>
      </c>
      <c r="D24" s="14">
        <v>5000</v>
      </c>
      <c r="E24" s="61"/>
      <c r="F24" s="61"/>
      <c r="G24" s="44">
        <f t="shared" si="0"/>
        <v>4455648</v>
      </c>
    </row>
    <row r="25" spans="1:7" ht="15" customHeight="1" x14ac:dyDescent="0.35">
      <c r="A25" s="57" t="s">
        <v>37</v>
      </c>
      <c r="B25" s="13" t="s">
        <v>38</v>
      </c>
      <c r="C25" s="13"/>
      <c r="D25" s="14"/>
      <c r="E25" s="61"/>
      <c r="F25" s="61"/>
      <c r="G25" s="44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3"/>
      <c r="D26" s="14"/>
      <c r="E26" s="61"/>
      <c r="F26" s="61"/>
      <c r="G26" s="44">
        <f t="shared" si="0"/>
        <v>0</v>
      </c>
    </row>
    <row r="27" spans="1:7" ht="15" customHeight="1" x14ac:dyDescent="0.35">
      <c r="A27" s="1" t="s">
        <v>41</v>
      </c>
      <c r="B27" s="17" t="s">
        <v>42</v>
      </c>
      <c r="C27" s="16">
        <v>606947</v>
      </c>
      <c r="D27" s="18">
        <v>5000</v>
      </c>
      <c r="E27" s="61"/>
      <c r="F27" s="61"/>
      <c r="G27" s="44">
        <f t="shared" si="0"/>
        <v>611947</v>
      </c>
    </row>
    <row r="28" spans="1:7" ht="15" customHeight="1" x14ac:dyDescent="0.35">
      <c r="A28" s="1" t="s">
        <v>43</v>
      </c>
      <c r="B28" s="17" t="s">
        <v>44</v>
      </c>
      <c r="C28" s="17"/>
      <c r="D28" s="18"/>
      <c r="E28" s="61"/>
      <c r="F28" s="61"/>
      <c r="G28" s="44">
        <f t="shared" si="0"/>
        <v>0</v>
      </c>
    </row>
    <row r="29" spans="1:7" ht="15" customHeight="1" x14ac:dyDescent="0.35">
      <c r="A29" s="57" t="s">
        <v>45</v>
      </c>
      <c r="B29" s="13" t="s">
        <v>46</v>
      </c>
      <c r="C29" s="13"/>
      <c r="D29" s="18"/>
      <c r="E29" s="61"/>
      <c r="F29" s="61"/>
      <c r="G29" s="44">
        <f t="shared" si="0"/>
        <v>0</v>
      </c>
    </row>
    <row r="30" spans="1:7" ht="15" customHeight="1" x14ac:dyDescent="0.35">
      <c r="A30" s="57" t="s">
        <v>47</v>
      </c>
      <c r="B30" s="13" t="s">
        <v>48</v>
      </c>
      <c r="C30" s="13"/>
      <c r="D30" s="14">
        <v>11105.5</v>
      </c>
      <c r="E30" s="61"/>
      <c r="F30" s="61"/>
      <c r="G30" s="44">
        <f t="shared" si="0"/>
        <v>11105.5</v>
      </c>
    </row>
    <row r="31" spans="1:7" ht="15" customHeight="1" x14ac:dyDescent="0.35">
      <c r="A31" s="57" t="s">
        <v>49</v>
      </c>
      <c r="B31" s="13" t="s">
        <v>50</v>
      </c>
      <c r="C31" s="13"/>
      <c r="D31" s="14"/>
      <c r="E31" s="61"/>
      <c r="F31" s="61"/>
      <c r="G31" s="44">
        <f t="shared" si="0"/>
        <v>0</v>
      </c>
    </row>
    <row r="32" spans="1:7" ht="15" customHeight="1" x14ac:dyDescent="0.35">
      <c r="A32" s="1" t="s">
        <v>51</v>
      </c>
      <c r="B32" s="13" t="s">
        <v>52</v>
      </c>
      <c r="C32" s="13"/>
      <c r="D32" s="14"/>
      <c r="E32" s="61"/>
      <c r="F32" s="61"/>
      <c r="G32" s="44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3"/>
      <c r="D33" s="14"/>
      <c r="E33" s="61"/>
      <c r="F33" s="61"/>
      <c r="G33" s="44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3"/>
      <c r="D34" s="14"/>
      <c r="E34" s="61"/>
      <c r="F34" s="61"/>
      <c r="G34" s="44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6">
        <v>302967</v>
      </c>
      <c r="D35" s="14">
        <v>5000</v>
      </c>
      <c r="E35" s="61"/>
      <c r="F35" s="61"/>
      <c r="G35" s="44">
        <f t="shared" si="0"/>
        <v>307967</v>
      </c>
    </row>
    <row r="36" spans="1:7" ht="15" customHeight="1" x14ac:dyDescent="0.35">
      <c r="A36" s="57" t="s">
        <v>59</v>
      </c>
      <c r="B36" s="13" t="s">
        <v>60</v>
      </c>
      <c r="C36" s="13"/>
      <c r="D36" s="14">
        <v>41833.85</v>
      </c>
      <c r="E36" s="61"/>
      <c r="F36" s="61"/>
      <c r="G36" s="44">
        <f t="shared" si="0"/>
        <v>41833.85</v>
      </c>
    </row>
    <row r="37" spans="1:7" ht="15" customHeight="1" x14ac:dyDescent="0.35">
      <c r="A37" s="1" t="s">
        <v>61</v>
      </c>
      <c r="B37" s="13" t="s">
        <v>62</v>
      </c>
      <c r="C37" s="13"/>
      <c r="D37" s="14">
        <v>5000</v>
      </c>
      <c r="E37" s="61"/>
      <c r="F37" s="61"/>
      <c r="G37" s="44">
        <f t="shared" si="0"/>
        <v>5000</v>
      </c>
    </row>
    <row r="38" spans="1:7" ht="15" customHeight="1" x14ac:dyDescent="0.35">
      <c r="A38" s="59" t="s">
        <v>63</v>
      </c>
      <c r="B38" s="13" t="s">
        <v>64</v>
      </c>
      <c r="C38" s="13"/>
      <c r="D38" s="14"/>
      <c r="E38" s="61"/>
      <c r="F38" s="61"/>
      <c r="G38" s="44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3"/>
      <c r="D39" s="14"/>
      <c r="E39" s="61"/>
      <c r="F39" s="61"/>
      <c r="G39" s="44">
        <f t="shared" si="0"/>
        <v>0</v>
      </c>
    </row>
    <row r="40" spans="1:7" ht="15" customHeight="1" x14ac:dyDescent="0.35">
      <c r="A40" s="58" t="s">
        <v>67</v>
      </c>
      <c r="B40" s="13" t="s">
        <v>68</v>
      </c>
      <c r="C40" s="13"/>
      <c r="D40" s="14">
        <v>5000</v>
      </c>
      <c r="E40" s="61"/>
      <c r="F40" s="61"/>
      <c r="G40" s="44">
        <f t="shared" si="0"/>
        <v>5000</v>
      </c>
    </row>
    <row r="41" spans="1:7" ht="15" customHeight="1" x14ac:dyDescent="0.35">
      <c r="A41" s="1" t="s">
        <v>69</v>
      </c>
      <c r="B41" s="13" t="s">
        <v>70</v>
      </c>
      <c r="C41" s="13"/>
      <c r="D41" s="14">
        <v>5000</v>
      </c>
      <c r="E41" s="61"/>
      <c r="F41" s="61"/>
      <c r="G41" s="44">
        <f t="shared" si="0"/>
        <v>5000</v>
      </c>
    </row>
    <row r="42" spans="1:7" ht="15" customHeight="1" x14ac:dyDescent="0.35">
      <c r="A42" s="1" t="s">
        <v>71</v>
      </c>
      <c r="B42" s="13" t="s">
        <v>72</v>
      </c>
      <c r="C42" s="13"/>
      <c r="D42" s="14">
        <v>15669.61</v>
      </c>
      <c r="E42" s="61"/>
      <c r="F42" s="61"/>
      <c r="G42" s="44">
        <f t="shared" si="0"/>
        <v>15669.61</v>
      </c>
    </row>
    <row r="43" spans="1:7" ht="15" customHeight="1" x14ac:dyDescent="0.35">
      <c r="A43" s="1" t="s">
        <v>73</v>
      </c>
      <c r="B43" s="13" t="s">
        <v>74</v>
      </c>
      <c r="C43" s="13"/>
      <c r="D43" s="14"/>
      <c r="E43" s="61"/>
      <c r="F43" s="61"/>
      <c r="G43" s="44">
        <f t="shared" si="0"/>
        <v>0</v>
      </c>
    </row>
    <row r="44" spans="1:7" ht="15" customHeight="1" x14ac:dyDescent="0.35">
      <c r="A44" s="1" t="s">
        <v>75</v>
      </c>
      <c r="B44" s="17" t="s">
        <v>76</v>
      </c>
      <c r="C44" s="17"/>
      <c r="D44" s="18"/>
      <c r="E44" s="61"/>
      <c r="F44" s="61"/>
      <c r="G44" s="44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7"/>
      <c r="D45" s="18"/>
      <c r="E45" s="61"/>
      <c r="F45" s="61"/>
      <c r="G45" s="44">
        <f t="shared" si="0"/>
        <v>0</v>
      </c>
    </row>
    <row r="46" spans="1:7" ht="15" customHeight="1" x14ac:dyDescent="0.35">
      <c r="A46" s="1" t="s">
        <v>79</v>
      </c>
      <c r="B46" s="13" t="s">
        <v>80</v>
      </c>
      <c r="C46" s="13"/>
      <c r="D46" s="14"/>
      <c r="E46" s="61"/>
      <c r="F46" s="61"/>
      <c r="G46" s="44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4">
        <v>602530</v>
      </c>
      <c r="D47" s="14">
        <v>5000</v>
      </c>
      <c r="E47" s="61"/>
      <c r="F47" s="61"/>
      <c r="G47" s="44">
        <f t="shared" si="0"/>
        <v>607530</v>
      </c>
    </row>
    <row r="48" spans="1:7" ht="15" customHeight="1" x14ac:dyDescent="0.35">
      <c r="A48" s="59"/>
      <c r="B48" s="13" t="s">
        <v>137</v>
      </c>
      <c r="C48" s="14"/>
      <c r="D48" s="14"/>
      <c r="E48" s="61"/>
      <c r="F48" s="61"/>
      <c r="G48" s="44"/>
    </row>
    <row r="49" spans="1:7" ht="15" customHeight="1" x14ac:dyDescent="0.35">
      <c r="A49" s="59" t="s">
        <v>83</v>
      </c>
      <c r="B49" s="13" t="s">
        <v>84</v>
      </c>
      <c r="C49" s="13"/>
      <c r="D49" s="14"/>
      <c r="E49" s="61"/>
      <c r="F49" s="61"/>
      <c r="G49" s="44">
        <f t="shared" si="0"/>
        <v>0</v>
      </c>
    </row>
    <row r="50" spans="1:7" ht="15" customHeight="1" x14ac:dyDescent="0.35">
      <c r="A50" s="1" t="s">
        <v>85</v>
      </c>
      <c r="B50" s="13" t="s">
        <v>86</v>
      </c>
      <c r="C50" s="13"/>
      <c r="D50" s="14">
        <v>3554.43</v>
      </c>
      <c r="E50" s="61"/>
      <c r="F50" s="61"/>
      <c r="G50" s="44">
        <f t="shared" si="0"/>
        <v>3554.43</v>
      </c>
    </row>
    <row r="51" spans="1:7" ht="15" customHeight="1" x14ac:dyDescent="0.35">
      <c r="A51" s="1" t="s">
        <v>87</v>
      </c>
      <c r="B51" s="13" t="s">
        <v>88</v>
      </c>
      <c r="C51" s="13"/>
      <c r="D51" s="14">
        <v>5000</v>
      </c>
      <c r="E51" s="61"/>
      <c r="F51" s="61"/>
      <c r="G51" s="44">
        <f t="shared" si="0"/>
        <v>5000</v>
      </c>
    </row>
    <row r="52" spans="1:7" ht="15" customHeight="1" x14ac:dyDescent="0.35">
      <c r="A52" s="57" t="s">
        <v>89</v>
      </c>
      <c r="B52" s="13" t="s">
        <v>90</v>
      </c>
      <c r="C52" s="13"/>
      <c r="D52" s="14"/>
      <c r="E52" s="61"/>
      <c r="F52" s="61"/>
      <c r="G52" s="44">
        <f t="shared" si="0"/>
        <v>0</v>
      </c>
    </row>
    <row r="53" spans="1:7" ht="15" customHeight="1" x14ac:dyDescent="0.35">
      <c r="A53" s="1" t="s">
        <v>91</v>
      </c>
      <c r="B53" s="13" t="s">
        <v>92</v>
      </c>
      <c r="C53" s="13"/>
      <c r="D53" s="14">
        <v>5423.1</v>
      </c>
      <c r="E53" s="61"/>
      <c r="F53" s="61"/>
      <c r="G53" s="44">
        <f t="shared" si="0"/>
        <v>5423.1</v>
      </c>
    </row>
    <row r="54" spans="1:7" ht="15" customHeight="1" x14ac:dyDescent="0.35">
      <c r="A54" s="1" t="s">
        <v>93</v>
      </c>
      <c r="B54" s="13" t="s">
        <v>94</v>
      </c>
      <c r="C54" s="13"/>
      <c r="D54" s="14"/>
      <c r="E54" s="61"/>
      <c r="F54" s="61"/>
      <c r="G54" s="44">
        <f t="shared" si="0"/>
        <v>0</v>
      </c>
    </row>
    <row r="55" spans="1:7" ht="15" customHeight="1" x14ac:dyDescent="0.35">
      <c r="A55" s="55" t="s">
        <v>95</v>
      </c>
      <c r="B55" s="56" t="s">
        <v>96</v>
      </c>
      <c r="C55" s="56"/>
      <c r="D55" s="62"/>
      <c r="E55" s="61"/>
      <c r="F55" s="61"/>
      <c r="G55" s="44">
        <f t="shared" si="0"/>
        <v>0</v>
      </c>
    </row>
    <row r="56" spans="1:7" ht="15" customHeight="1" x14ac:dyDescent="0.35">
      <c r="A56" s="57" t="s">
        <v>97</v>
      </c>
      <c r="B56" s="13" t="s">
        <v>98</v>
      </c>
      <c r="C56" s="13"/>
      <c r="D56" s="14">
        <v>5000</v>
      </c>
      <c r="E56" s="61"/>
      <c r="F56" s="61"/>
      <c r="G56" s="44">
        <f t="shared" si="0"/>
        <v>5000</v>
      </c>
    </row>
    <row r="57" spans="1:7" ht="15" customHeight="1" x14ac:dyDescent="0.35">
      <c r="A57" s="1" t="s">
        <v>99</v>
      </c>
      <c r="B57" s="13" t="s">
        <v>100</v>
      </c>
      <c r="C57" s="14">
        <v>2744701</v>
      </c>
      <c r="D57" s="14">
        <v>76686.399999999994</v>
      </c>
      <c r="E57" s="61"/>
      <c r="F57" s="61"/>
      <c r="G57" s="44">
        <f t="shared" si="0"/>
        <v>2821387.4</v>
      </c>
    </row>
    <row r="58" spans="1:7" ht="15" customHeight="1" x14ac:dyDescent="0.35">
      <c r="A58" s="57" t="s">
        <v>101</v>
      </c>
      <c r="B58" s="17" t="s">
        <v>102</v>
      </c>
      <c r="C58" s="17"/>
      <c r="D58" s="18"/>
      <c r="E58" s="61"/>
      <c r="F58" s="61"/>
      <c r="G58" s="44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4">
        <v>318797</v>
      </c>
      <c r="D59" s="14">
        <v>17223.22</v>
      </c>
      <c r="E59" s="61"/>
      <c r="F59" s="61"/>
      <c r="G59" s="44">
        <f t="shared" si="0"/>
        <v>336020.22</v>
      </c>
    </row>
    <row r="60" spans="1:7" ht="15" customHeight="1" x14ac:dyDescent="0.35">
      <c r="A60" s="1" t="s">
        <v>105</v>
      </c>
      <c r="B60" s="13" t="s">
        <v>106</v>
      </c>
      <c r="C60" s="13"/>
      <c r="D60" s="14"/>
      <c r="E60" s="61"/>
      <c r="F60" s="61"/>
      <c r="G60" s="44">
        <f t="shared" si="0"/>
        <v>0</v>
      </c>
    </row>
    <row r="61" spans="1:7" ht="15" customHeight="1" x14ac:dyDescent="0.35">
      <c r="A61" s="60" t="s">
        <v>107</v>
      </c>
      <c r="B61" s="13" t="s">
        <v>108</v>
      </c>
      <c r="C61" s="13"/>
      <c r="D61" s="14"/>
      <c r="E61" s="61"/>
      <c r="F61" s="61"/>
      <c r="G61" s="44">
        <f t="shared" si="0"/>
        <v>0</v>
      </c>
    </row>
    <row r="62" spans="1:7" ht="15" customHeight="1" x14ac:dyDescent="0.35">
      <c r="A62" s="57" t="s">
        <v>109</v>
      </c>
      <c r="B62" s="13" t="s">
        <v>110</v>
      </c>
      <c r="C62" s="14">
        <v>2492009</v>
      </c>
      <c r="D62" s="14">
        <v>30873.69</v>
      </c>
      <c r="E62" s="61"/>
      <c r="F62" s="61"/>
      <c r="G62" s="44">
        <f t="shared" si="0"/>
        <v>2522882.69</v>
      </c>
    </row>
    <row r="63" spans="1:7" ht="15" customHeight="1" x14ac:dyDescent="0.35">
      <c r="A63" s="1" t="s">
        <v>111</v>
      </c>
      <c r="B63" s="13" t="s">
        <v>112</v>
      </c>
      <c r="C63" s="13"/>
      <c r="D63" s="14">
        <v>6471.4</v>
      </c>
      <c r="E63" s="61"/>
      <c r="F63" s="61"/>
      <c r="G63" s="44">
        <f t="shared" si="0"/>
        <v>6471.4</v>
      </c>
    </row>
    <row r="64" spans="1:7" ht="15" customHeight="1" x14ac:dyDescent="0.35">
      <c r="A64" s="1" t="s">
        <v>113</v>
      </c>
      <c r="B64" s="17" t="s">
        <v>114</v>
      </c>
      <c r="C64" s="17"/>
      <c r="D64" s="18"/>
      <c r="E64" s="61"/>
      <c r="F64" s="61"/>
      <c r="G64" s="44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4">
        <v>5884826</v>
      </c>
      <c r="D65" s="14">
        <v>42754.94</v>
      </c>
      <c r="E65" s="61"/>
      <c r="F65" s="61"/>
      <c r="G65" s="44">
        <f t="shared" si="0"/>
        <v>5927580.9400000004</v>
      </c>
    </row>
    <row r="66" spans="1:7" ht="14.5" x14ac:dyDescent="0.35">
      <c r="B66" s="20" t="s">
        <v>117</v>
      </c>
      <c r="C66" s="21">
        <f>SUM(C9:C65)</f>
        <v>33972505</v>
      </c>
      <c r="D66" s="21">
        <f>SUM(D9:D65)</f>
        <v>762834.42999999993</v>
      </c>
      <c r="E66" s="21">
        <f t="shared" ref="E66:F66" si="1">SUM(E9:E65)</f>
        <v>0</v>
      </c>
      <c r="F66" s="21">
        <f t="shared" si="1"/>
        <v>0</v>
      </c>
      <c r="G66" s="21">
        <f>SUM(G9:G65)</f>
        <v>34735339.43</v>
      </c>
    </row>
    <row r="67" spans="1:7" x14ac:dyDescent="0.35">
      <c r="B67" s="22"/>
      <c r="C67" s="22"/>
      <c r="D67" s="23"/>
      <c r="G67" s="3"/>
    </row>
    <row r="68" spans="1:7" x14ac:dyDescent="0.35">
      <c r="B68" s="25" t="s">
        <v>118</v>
      </c>
      <c r="C68" s="25"/>
      <c r="D68" s="26"/>
      <c r="G68" s="3"/>
    </row>
    <row r="69" spans="1:7" x14ac:dyDescent="0.35">
      <c r="B69" s="13" t="s">
        <v>119</v>
      </c>
      <c r="C69" s="13"/>
      <c r="D69" s="14">
        <v>28474900</v>
      </c>
      <c r="E69" s="61"/>
      <c r="F69" s="61"/>
      <c r="G69" s="44">
        <f t="shared" ref="G69:G70" si="2">SUM(C69:F69)</f>
        <v>28474900</v>
      </c>
    </row>
    <row r="70" spans="1:7" x14ac:dyDescent="0.35">
      <c r="B70" s="13" t="s">
        <v>120</v>
      </c>
      <c r="C70" s="13"/>
      <c r="D70" s="14">
        <v>107685671.99842539</v>
      </c>
      <c r="E70" s="61"/>
      <c r="F70" s="61"/>
      <c r="G70" s="44">
        <f t="shared" si="2"/>
        <v>107685671.99842539</v>
      </c>
    </row>
    <row r="71" spans="1:7" ht="14.5" x14ac:dyDescent="0.35">
      <c r="B71" s="20" t="s">
        <v>117</v>
      </c>
      <c r="C71" s="21">
        <f t="shared" ref="C71" si="3">SUM(C69:C70)</f>
        <v>0</v>
      </c>
      <c r="D71" s="21">
        <f>SUM(D69:D70)</f>
        <v>136160571.99842539</v>
      </c>
      <c r="E71" s="21">
        <f t="shared" ref="E71:F71" si="4">SUM(E69:E70)</f>
        <v>0</v>
      </c>
      <c r="F71" s="21">
        <f t="shared" si="4"/>
        <v>0</v>
      </c>
      <c r="G71" s="21">
        <f>SUM(G69:G70)</f>
        <v>136160571.99842539</v>
      </c>
    </row>
    <row r="72" spans="1:7" ht="16" thickBot="1" x14ac:dyDescent="0.4">
      <c r="B72" s="28"/>
      <c r="C72" s="28"/>
      <c r="D72" s="29"/>
    </row>
    <row r="73" spans="1:7" s="34" customFormat="1" ht="15" thickBot="1" x14ac:dyDescent="0.4">
      <c r="A73" s="30"/>
      <c r="B73" s="31" t="s">
        <v>121</v>
      </c>
      <c r="C73" s="32">
        <f>SUM(C66+C71)</f>
        <v>33972505</v>
      </c>
      <c r="D73" s="32">
        <f>SUM(D66+D71)</f>
        <v>136923406.4284254</v>
      </c>
      <c r="E73" s="32">
        <f t="shared" ref="E73:G73" si="5">SUM(E66+E71)</f>
        <v>0</v>
      </c>
      <c r="F73" s="32">
        <f t="shared" si="5"/>
        <v>0</v>
      </c>
      <c r="G73" s="32">
        <f t="shared" si="5"/>
        <v>170895911.4284254</v>
      </c>
    </row>
    <row r="74" spans="1:7" x14ac:dyDescent="0.35">
      <c r="B74" s="35"/>
      <c r="C74" s="35"/>
      <c r="D74" s="35"/>
    </row>
    <row r="75" spans="1:7" ht="15.75" hidden="1" customHeight="1" x14ac:dyDescent="0.35">
      <c r="B75" s="35" t="s">
        <v>122</v>
      </c>
      <c r="C75" s="35"/>
      <c r="D75" s="35"/>
    </row>
    <row r="76" spans="1:7" hidden="1" x14ac:dyDescent="0.35">
      <c r="B76" s="35"/>
      <c r="C76" s="35"/>
      <c r="D76" s="35"/>
    </row>
    <row r="77" spans="1:7" hidden="1" x14ac:dyDescent="0.35">
      <c r="B77" s="35" t="s">
        <v>123</v>
      </c>
      <c r="C77" s="35"/>
      <c r="D77" s="35"/>
    </row>
    <row r="78" spans="1:7" s="34" customFormat="1" ht="14.5" hidden="1" x14ac:dyDescent="0.35">
      <c r="A78" s="30"/>
      <c r="B78" s="35" t="s">
        <v>124</v>
      </c>
      <c r="C78" s="35"/>
      <c r="D78" s="35"/>
    </row>
    <row r="79" spans="1:7" hidden="1" x14ac:dyDescent="0.35">
      <c r="B79" s="35"/>
      <c r="C79" s="35"/>
      <c r="D79" s="35"/>
    </row>
    <row r="80" spans="1:7" s="34" customFormat="1" ht="14.5" hidden="1" x14ac:dyDescent="0.35">
      <c r="A80" s="30"/>
      <c r="B80" s="35"/>
      <c r="C80" s="35"/>
      <c r="D80" s="35"/>
    </row>
    <row r="81" spans="1:6" hidden="1" x14ac:dyDescent="0.35">
      <c r="B81" s="35"/>
      <c r="C81" s="35"/>
      <c r="D81" s="35"/>
    </row>
    <row r="82" spans="1:6" hidden="1" x14ac:dyDescent="0.35">
      <c r="B82" s="35"/>
      <c r="C82" s="35"/>
      <c r="D82" s="35"/>
    </row>
    <row r="83" spans="1:6" s="24" customFormat="1" ht="6" hidden="1" customHeight="1" x14ac:dyDescent="0.35">
      <c r="A83" s="1"/>
      <c r="B83" s="35"/>
      <c r="C83" s="35"/>
      <c r="D83" s="35"/>
      <c r="E83" s="53"/>
      <c r="F83" s="53"/>
    </row>
    <row r="84" spans="1:6" s="24" customFormat="1" hidden="1" x14ac:dyDescent="0.35">
      <c r="A84" s="1"/>
      <c r="B84" s="35"/>
      <c r="C84" s="35"/>
      <c r="D84" s="35"/>
      <c r="E84" s="53"/>
      <c r="F84" s="53"/>
    </row>
    <row r="85" spans="1:6" s="24" customFormat="1" hidden="1" x14ac:dyDescent="0.35">
      <c r="A85" s="1"/>
      <c r="B85" s="35"/>
      <c r="C85" s="35"/>
      <c r="D85" s="35"/>
      <c r="E85" s="53"/>
      <c r="F85" s="53"/>
    </row>
    <row r="86" spans="1:6" s="24" customFormat="1" hidden="1" x14ac:dyDescent="0.35">
      <c r="A86" s="1"/>
      <c r="B86" s="35"/>
      <c r="C86" s="35"/>
      <c r="D86" s="35"/>
      <c r="E86" s="53"/>
      <c r="F86" s="53"/>
    </row>
    <row r="87" spans="1:6" s="24" customFormat="1" x14ac:dyDescent="0.35">
      <c r="A87" s="1"/>
      <c r="B87" s="37"/>
      <c r="C87" s="37"/>
      <c r="D87" s="37"/>
      <c r="E87" s="53"/>
      <c r="F87" s="53"/>
    </row>
  </sheetData>
  <autoFilter ref="B8:G66" xr:uid="{1D262F04-2648-4013-93F4-C1FBB6721611}"/>
  <mergeCells count="1">
    <mergeCell ref="C7:G7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5995-7CCE-40E1-9BA7-AF6A2D4F6930}">
  <dimension ref="A3:I87"/>
  <sheetViews>
    <sheetView topLeftCell="B1" zoomScaleNormal="100" workbookViewId="0">
      <pane ySplit="8" topLeftCell="A9" activePane="bottomLeft" state="frozen"/>
      <selection activeCell="C69" sqref="C69"/>
      <selection pane="bottomLeft" activeCell="C69" sqref="C69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4.25" style="2" customWidth="1"/>
    <col min="4" max="4" width="13.33203125" style="2" customWidth="1"/>
    <col min="5" max="5" width="13.83203125" style="53" customWidth="1"/>
    <col min="6" max="6" width="13.75" style="2" customWidth="1"/>
    <col min="7" max="7" width="11.75" style="2" bestFit="1" customWidth="1"/>
    <col min="8" max="8" width="14" style="2" customWidth="1"/>
    <col min="9" max="9" width="11.33203125" style="2" customWidth="1"/>
    <col min="10" max="16384" width="8.33203125" style="2"/>
  </cols>
  <sheetData>
    <row r="3" spans="1:9" x14ac:dyDescent="0.35">
      <c r="C3" s="53"/>
      <c r="D3" s="53"/>
    </row>
    <row r="4" spans="1:9" x14ac:dyDescent="0.35">
      <c r="C4" s="53"/>
      <c r="D4" s="53"/>
      <c r="F4" s="53"/>
    </row>
    <row r="5" spans="1:9" x14ac:dyDescent="0.35">
      <c r="C5" s="53"/>
      <c r="D5" s="53"/>
      <c r="F5" s="53"/>
    </row>
    <row r="6" spans="1:9" x14ac:dyDescent="0.35">
      <c r="B6" s="6" t="s">
        <v>0</v>
      </c>
      <c r="C6" s="6"/>
      <c r="D6" s="6"/>
    </row>
    <row r="7" spans="1:9" s="11" customFormat="1" ht="15" customHeight="1" x14ac:dyDescent="0.35">
      <c r="A7" s="1"/>
      <c r="B7" s="9"/>
      <c r="C7" s="67" t="s">
        <v>3</v>
      </c>
      <c r="D7" s="68"/>
      <c r="E7" s="68"/>
      <c r="F7" s="68"/>
      <c r="G7" s="69"/>
    </row>
    <row r="8" spans="1:9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9" ht="15" customHeight="1" x14ac:dyDescent="0.35">
      <c r="A9" s="57" t="s">
        <v>6</v>
      </c>
      <c r="B9" s="15" t="s">
        <v>7</v>
      </c>
      <c r="C9" s="16"/>
      <c r="D9" s="16"/>
      <c r="E9" s="61"/>
      <c r="F9" s="41"/>
      <c r="G9" s="44">
        <f t="shared" ref="G9:G26" si="0">+C9+D9+E9+F9</f>
        <v>0</v>
      </c>
    </row>
    <row r="10" spans="1:9" ht="15" customHeight="1" x14ac:dyDescent="0.35">
      <c r="A10" s="57"/>
      <c r="B10" s="15" t="s">
        <v>134</v>
      </c>
      <c r="C10" s="16"/>
      <c r="D10" s="16"/>
      <c r="E10" s="61"/>
      <c r="F10" s="41"/>
      <c r="G10" s="44">
        <f t="shared" si="0"/>
        <v>0</v>
      </c>
    </row>
    <row r="11" spans="1:9" ht="15" customHeight="1" x14ac:dyDescent="0.35">
      <c r="A11" s="1" t="s">
        <v>9</v>
      </c>
      <c r="B11" s="15" t="s">
        <v>10</v>
      </c>
      <c r="C11" s="16"/>
      <c r="D11" s="16">
        <v>38120.06</v>
      </c>
      <c r="E11" s="61"/>
      <c r="F11" s="41"/>
      <c r="G11" s="44">
        <f t="shared" si="0"/>
        <v>38120.06</v>
      </c>
    </row>
    <row r="12" spans="1:9" ht="15" customHeight="1" x14ac:dyDescent="0.35">
      <c r="A12" s="1" t="s">
        <v>11</v>
      </c>
      <c r="B12" s="17" t="s">
        <v>12</v>
      </c>
      <c r="C12" s="18"/>
      <c r="D12" s="16"/>
      <c r="E12" s="61"/>
      <c r="F12" s="41"/>
      <c r="G12" s="44">
        <f>+C12+D12+E12+F12</f>
        <v>0</v>
      </c>
    </row>
    <row r="13" spans="1:9" ht="15" customHeight="1" x14ac:dyDescent="0.35">
      <c r="A13" s="57" t="s">
        <v>13</v>
      </c>
      <c r="B13" s="13" t="s">
        <v>14</v>
      </c>
      <c r="C13" s="14">
        <v>138811.70000000001</v>
      </c>
      <c r="D13" s="16">
        <v>5000</v>
      </c>
      <c r="E13" s="61"/>
      <c r="F13" s="41"/>
      <c r="G13" s="44">
        <f t="shared" si="0"/>
        <v>143811.70000000001</v>
      </c>
      <c r="H13" s="34"/>
      <c r="I13" s="34"/>
    </row>
    <row r="14" spans="1:9" ht="15" customHeight="1" x14ac:dyDescent="0.35">
      <c r="A14" s="1" t="s">
        <v>15</v>
      </c>
      <c r="B14" s="17" t="s">
        <v>16</v>
      </c>
      <c r="C14" s="18"/>
      <c r="D14" s="16">
        <v>16991.43</v>
      </c>
      <c r="E14" s="61"/>
      <c r="F14" s="41"/>
      <c r="G14" s="44">
        <f t="shared" si="0"/>
        <v>16991.43</v>
      </c>
    </row>
    <row r="15" spans="1:9" ht="15" customHeight="1" x14ac:dyDescent="0.35">
      <c r="A15" s="1" t="s">
        <v>17</v>
      </c>
      <c r="B15" s="15" t="s">
        <v>18</v>
      </c>
      <c r="C15" s="16"/>
      <c r="D15" s="16">
        <v>19362.39</v>
      </c>
      <c r="E15" s="61"/>
      <c r="F15" s="41"/>
      <c r="G15" s="44">
        <f t="shared" si="0"/>
        <v>19362.39</v>
      </c>
    </row>
    <row r="16" spans="1:9" ht="15" customHeight="1" x14ac:dyDescent="0.35">
      <c r="A16" s="1" t="s">
        <v>19</v>
      </c>
      <c r="B16" s="13" t="s">
        <v>20</v>
      </c>
      <c r="C16" s="14">
        <v>6461223.29</v>
      </c>
      <c r="D16" s="16">
        <v>106597.21</v>
      </c>
      <c r="E16" s="61"/>
      <c r="F16" s="41"/>
      <c r="G16" s="44">
        <f t="shared" si="0"/>
        <v>6567820.5</v>
      </c>
    </row>
    <row r="17" spans="1:7" ht="15" customHeight="1" x14ac:dyDescent="0.35">
      <c r="A17" s="1" t="s">
        <v>21</v>
      </c>
      <c r="B17" s="13" t="s">
        <v>22</v>
      </c>
      <c r="C17" s="14"/>
      <c r="D17" s="16"/>
      <c r="E17" s="61"/>
      <c r="F17" s="41"/>
      <c r="G17" s="44">
        <f t="shared" si="0"/>
        <v>0</v>
      </c>
    </row>
    <row r="18" spans="1:7" ht="15" customHeight="1" x14ac:dyDescent="0.35">
      <c r="A18" s="57" t="s">
        <v>23</v>
      </c>
      <c r="B18" s="13" t="s">
        <v>24</v>
      </c>
      <c r="C18" s="14"/>
      <c r="D18" s="16">
        <v>58625.42</v>
      </c>
      <c r="E18" s="61"/>
      <c r="F18" s="41"/>
      <c r="G18" s="44">
        <f t="shared" si="0"/>
        <v>58625.42</v>
      </c>
    </row>
    <row r="19" spans="1:7" ht="15" customHeight="1" x14ac:dyDescent="0.35">
      <c r="A19" s="57" t="s">
        <v>25</v>
      </c>
      <c r="B19" s="13" t="s">
        <v>26</v>
      </c>
      <c r="C19" s="14">
        <v>15228549.810000001</v>
      </c>
      <c r="D19" s="16">
        <v>23382.63</v>
      </c>
      <c r="E19" s="61"/>
      <c r="F19" s="41"/>
      <c r="G19" s="44">
        <f t="shared" si="0"/>
        <v>15251932.440000001</v>
      </c>
    </row>
    <row r="20" spans="1:7" ht="15" customHeight="1" x14ac:dyDescent="0.35">
      <c r="A20" s="1" t="s">
        <v>27</v>
      </c>
      <c r="B20" s="13" t="s">
        <v>28</v>
      </c>
      <c r="C20" s="14"/>
      <c r="D20" s="16">
        <v>79904.399999999994</v>
      </c>
      <c r="E20" s="61"/>
      <c r="F20" s="41"/>
      <c r="G20" s="44">
        <f t="shared" si="0"/>
        <v>79904.399999999994</v>
      </c>
    </row>
    <row r="21" spans="1:7" ht="15" customHeight="1" x14ac:dyDescent="0.35">
      <c r="A21" s="1" t="s">
        <v>29</v>
      </c>
      <c r="B21" s="13" t="s">
        <v>30</v>
      </c>
      <c r="C21" s="14">
        <v>2915194.27</v>
      </c>
      <c r="D21" s="16">
        <v>58704.5</v>
      </c>
      <c r="E21" s="61"/>
      <c r="F21" s="41"/>
      <c r="G21" s="44">
        <f t="shared" si="0"/>
        <v>2973898.77</v>
      </c>
    </row>
    <row r="22" spans="1:7" ht="15" customHeight="1" x14ac:dyDescent="0.35">
      <c r="A22" s="1" t="s">
        <v>31</v>
      </c>
      <c r="B22" s="13" t="s">
        <v>32</v>
      </c>
      <c r="C22" s="14"/>
      <c r="D22" s="16"/>
      <c r="E22" s="61"/>
      <c r="F22" s="41"/>
      <c r="G22" s="44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4"/>
      <c r="D23" s="16">
        <v>5000</v>
      </c>
      <c r="E23" s="61"/>
      <c r="F23" s="41"/>
      <c r="G23" s="44">
        <f t="shared" si="0"/>
        <v>5000</v>
      </c>
    </row>
    <row r="24" spans="1:7" ht="15" customHeight="1" x14ac:dyDescent="0.35">
      <c r="A24" s="57" t="s">
        <v>35</v>
      </c>
      <c r="B24" s="13" t="s">
        <v>36</v>
      </c>
      <c r="C24" s="14"/>
      <c r="D24" s="16">
        <v>5000</v>
      </c>
      <c r="E24" s="61"/>
      <c r="F24" s="41"/>
      <c r="G24" s="44">
        <f t="shared" si="0"/>
        <v>5000</v>
      </c>
    </row>
    <row r="25" spans="1:7" ht="15" customHeight="1" x14ac:dyDescent="0.35">
      <c r="A25" s="57" t="s">
        <v>37</v>
      </c>
      <c r="B25" s="13" t="s">
        <v>38</v>
      </c>
      <c r="C25" s="14"/>
      <c r="D25" s="16"/>
      <c r="E25" s="61"/>
      <c r="F25" s="41"/>
      <c r="G25" s="44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4">
        <v>287892.32</v>
      </c>
      <c r="D26" s="16">
        <v>52352.4</v>
      </c>
      <c r="E26" s="61"/>
      <c r="F26" s="41"/>
      <c r="G26" s="44">
        <f t="shared" si="0"/>
        <v>340244.72000000003</v>
      </c>
    </row>
    <row r="27" spans="1:7" ht="15" customHeight="1" x14ac:dyDescent="0.35">
      <c r="A27" s="1" t="s">
        <v>41</v>
      </c>
      <c r="B27" s="17" t="s">
        <v>42</v>
      </c>
      <c r="C27" s="18">
        <v>11204.36</v>
      </c>
      <c r="D27" s="16">
        <v>5000</v>
      </c>
      <c r="E27" s="61"/>
      <c r="F27" s="41"/>
      <c r="G27" s="44">
        <f>+C27+D27+E27+F27</f>
        <v>16204.36</v>
      </c>
    </row>
    <row r="28" spans="1:7" ht="15" customHeight="1" x14ac:dyDescent="0.35">
      <c r="A28" s="1" t="s">
        <v>43</v>
      </c>
      <c r="B28" s="17" t="s">
        <v>44</v>
      </c>
      <c r="C28" s="18"/>
      <c r="D28" s="16" t="s">
        <v>8</v>
      </c>
      <c r="E28" s="61"/>
      <c r="F28" s="41"/>
      <c r="G28" s="44">
        <f>SUM(C28:F28)</f>
        <v>0</v>
      </c>
    </row>
    <row r="29" spans="1:7" ht="15" customHeight="1" x14ac:dyDescent="0.35">
      <c r="A29" s="57" t="s">
        <v>45</v>
      </c>
      <c r="B29" s="13" t="s">
        <v>46</v>
      </c>
      <c r="C29" s="18">
        <v>1714215.59</v>
      </c>
      <c r="D29" s="16">
        <v>5000</v>
      </c>
      <c r="E29" s="61"/>
      <c r="F29" s="41"/>
      <c r="G29" s="44">
        <f t="shared" ref="G29:G65" si="1">SUM(C29:F29)</f>
        <v>1719215.59</v>
      </c>
    </row>
    <row r="30" spans="1:7" ht="15" customHeight="1" x14ac:dyDescent="0.35">
      <c r="A30" s="57" t="s">
        <v>47</v>
      </c>
      <c r="B30" s="13" t="s">
        <v>48</v>
      </c>
      <c r="C30" s="14"/>
      <c r="D30" s="16">
        <v>11316.15</v>
      </c>
      <c r="E30" s="61"/>
      <c r="F30" s="41"/>
      <c r="G30" s="44">
        <f t="shared" si="1"/>
        <v>11316.15</v>
      </c>
    </row>
    <row r="31" spans="1:7" ht="15" customHeight="1" x14ac:dyDescent="0.35">
      <c r="A31" s="57" t="s">
        <v>49</v>
      </c>
      <c r="B31" s="13" t="s">
        <v>50</v>
      </c>
      <c r="C31" s="14"/>
      <c r="D31" s="16" t="s">
        <v>8</v>
      </c>
      <c r="E31" s="61"/>
      <c r="F31" s="41"/>
      <c r="G31" s="44">
        <f t="shared" si="1"/>
        <v>0</v>
      </c>
    </row>
    <row r="32" spans="1:7" ht="15" customHeight="1" x14ac:dyDescent="0.35">
      <c r="A32" s="1" t="s">
        <v>51</v>
      </c>
      <c r="B32" s="13" t="s">
        <v>52</v>
      </c>
      <c r="C32" s="14"/>
      <c r="D32" s="16" t="s">
        <v>8</v>
      </c>
      <c r="E32" s="61"/>
      <c r="F32" s="41"/>
      <c r="G32" s="44">
        <f t="shared" si="1"/>
        <v>0</v>
      </c>
    </row>
    <row r="33" spans="1:7" ht="15" customHeight="1" x14ac:dyDescent="0.35">
      <c r="A33" s="1" t="s">
        <v>53</v>
      </c>
      <c r="B33" s="13" t="s">
        <v>54</v>
      </c>
      <c r="C33" s="14"/>
      <c r="D33" s="16" t="s">
        <v>8</v>
      </c>
      <c r="E33" s="61"/>
      <c r="F33" s="41"/>
      <c r="G33" s="44">
        <f t="shared" si="1"/>
        <v>0</v>
      </c>
    </row>
    <row r="34" spans="1:7" ht="15" customHeight="1" x14ac:dyDescent="0.35">
      <c r="A34" s="1" t="s">
        <v>55</v>
      </c>
      <c r="B34" s="13" t="s">
        <v>56</v>
      </c>
      <c r="C34" s="14"/>
      <c r="D34" s="16" t="s">
        <v>8</v>
      </c>
      <c r="E34" s="61"/>
      <c r="F34" s="41"/>
      <c r="G34" s="44">
        <f t="shared" si="1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6"/>
      <c r="E35" s="61"/>
      <c r="F35" s="41"/>
      <c r="G35" s="44">
        <f t="shared" si="1"/>
        <v>0</v>
      </c>
    </row>
    <row r="36" spans="1:7" ht="15" customHeight="1" x14ac:dyDescent="0.35">
      <c r="A36" s="57" t="s">
        <v>59</v>
      </c>
      <c r="B36" s="13" t="s">
        <v>60</v>
      </c>
      <c r="C36" s="14"/>
      <c r="D36" s="16">
        <v>27653.69</v>
      </c>
      <c r="E36" s="61"/>
      <c r="F36" s="41"/>
      <c r="G36" s="44">
        <f t="shared" si="1"/>
        <v>27653.69</v>
      </c>
    </row>
    <row r="37" spans="1:7" ht="15" customHeight="1" x14ac:dyDescent="0.35">
      <c r="A37" s="1" t="s">
        <v>61</v>
      </c>
      <c r="B37" s="13" t="s">
        <v>62</v>
      </c>
      <c r="C37" s="14"/>
      <c r="D37" s="16">
        <v>5868.32</v>
      </c>
      <c r="E37" s="61"/>
      <c r="F37" s="41"/>
      <c r="G37" s="44">
        <f t="shared" si="1"/>
        <v>5868.32</v>
      </c>
    </row>
    <row r="38" spans="1:7" ht="15" customHeight="1" x14ac:dyDescent="0.35">
      <c r="A38" s="59" t="s">
        <v>63</v>
      </c>
      <c r="B38" s="13" t="s">
        <v>64</v>
      </c>
      <c r="C38" s="14"/>
      <c r="D38" s="16" t="s">
        <v>8</v>
      </c>
      <c r="E38" s="61"/>
      <c r="F38" s="41"/>
      <c r="G38" s="44">
        <f t="shared" si="1"/>
        <v>0</v>
      </c>
    </row>
    <row r="39" spans="1:7" ht="15" customHeight="1" x14ac:dyDescent="0.35">
      <c r="A39" s="58" t="s">
        <v>65</v>
      </c>
      <c r="B39" s="13" t="s">
        <v>66</v>
      </c>
      <c r="C39" s="14"/>
      <c r="D39" s="16" t="s">
        <v>8</v>
      </c>
      <c r="E39" s="61"/>
      <c r="F39" s="41"/>
      <c r="G39" s="44">
        <f t="shared" si="1"/>
        <v>0</v>
      </c>
    </row>
    <row r="40" spans="1:7" ht="15" customHeight="1" x14ac:dyDescent="0.35">
      <c r="A40" s="58" t="s">
        <v>67</v>
      </c>
      <c r="B40" s="13" t="s">
        <v>68</v>
      </c>
      <c r="C40" s="14"/>
      <c r="D40" s="16">
        <v>5000</v>
      </c>
      <c r="E40" s="61"/>
      <c r="F40" s="41"/>
      <c r="G40" s="44">
        <f t="shared" si="1"/>
        <v>5000</v>
      </c>
    </row>
    <row r="41" spans="1:7" ht="15" customHeight="1" x14ac:dyDescent="0.35">
      <c r="A41" s="1" t="s">
        <v>69</v>
      </c>
      <c r="B41" s="13" t="s">
        <v>70</v>
      </c>
      <c r="C41" s="14"/>
      <c r="D41" s="16">
        <v>5000</v>
      </c>
      <c r="E41" s="61"/>
      <c r="F41" s="41"/>
      <c r="G41" s="44">
        <f t="shared" si="1"/>
        <v>5000</v>
      </c>
    </row>
    <row r="42" spans="1:7" ht="15" customHeight="1" x14ac:dyDescent="0.35">
      <c r="A42" s="1" t="s">
        <v>71</v>
      </c>
      <c r="B42" s="13" t="s">
        <v>72</v>
      </c>
      <c r="C42" s="14"/>
      <c r="D42" s="16">
        <v>5000</v>
      </c>
      <c r="E42" s="61"/>
      <c r="F42" s="41"/>
      <c r="G42" s="44">
        <f t="shared" si="1"/>
        <v>5000</v>
      </c>
    </row>
    <row r="43" spans="1:7" ht="15" customHeight="1" x14ac:dyDescent="0.35">
      <c r="A43" s="1" t="s">
        <v>73</v>
      </c>
      <c r="B43" s="13" t="s">
        <v>74</v>
      </c>
      <c r="C43" s="14"/>
      <c r="D43" s="16">
        <v>5000</v>
      </c>
      <c r="E43" s="61"/>
      <c r="F43" s="41"/>
      <c r="G43" s="44">
        <f t="shared" si="1"/>
        <v>5000</v>
      </c>
    </row>
    <row r="44" spans="1:7" ht="15" customHeight="1" x14ac:dyDescent="0.35">
      <c r="A44" s="1" t="s">
        <v>75</v>
      </c>
      <c r="B44" s="17" t="s">
        <v>76</v>
      </c>
      <c r="C44" s="18"/>
      <c r="D44" s="16" t="s">
        <v>8</v>
      </c>
      <c r="E44" s="61"/>
      <c r="F44" s="41"/>
      <c r="G44" s="44">
        <f t="shared" si="1"/>
        <v>0</v>
      </c>
    </row>
    <row r="45" spans="1:7" ht="15" customHeight="1" x14ac:dyDescent="0.35">
      <c r="A45" s="1" t="s">
        <v>77</v>
      </c>
      <c r="B45" s="17" t="s">
        <v>78</v>
      </c>
      <c r="C45" s="18"/>
      <c r="D45" s="16">
        <v>6974.09</v>
      </c>
      <c r="E45" s="61"/>
      <c r="F45" s="41"/>
      <c r="G45" s="44">
        <f t="shared" si="1"/>
        <v>6974.09</v>
      </c>
    </row>
    <row r="46" spans="1:7" ht="15" customHeight="1" x14ac:dyDescent="0.35">
      <c r="A46" s="1" t="s">
        <v>79</v>
      </c>
      <c r="B46" s="13" t="s">
        <v>80</v>
      </c>
      <c r="C46" s="14"/>
      <c r="D46" s="16" t="s">
        <v>8</v>
      </c>
      <c r="E46" s="61"/>
      <c r="F46" s="41"/>
      <c r="G46" s="44">
        <f t="shared" si="1"/>
        <v>0</v>
      </c>
    </row>
    <row r="47" spans="1:7" ht="15" customHeight="1" x14ac:dyDescent="0.35">
      <c r="A47" s="59" t="s">
        <v>81</v>
      </c>
      <c r="B47" s="13" t="s">
        <v>82</v>
      </c>
      <c r="C47" s="14">
        <v>245001.79</v>
      </c>
      <c r="D47" s="16">
        <v>5000</v>
      </c>
      <c r="E47" s="61"/>
      <c r="F47" s="41"/>
      <c r="G47" s="44">
        <f t="shared" si="1"/>
        <v>250001.79</v>
      </c>
    </row>
    <row r="48" spans="1:7" ht="15" customHeight="1" x14ac:dyDescent="0.35">
      <c r="A48" s="59"/>
      <c r="B48" s="13" t="s">
        <v>137</v>
      </c>
      <c r="C48" s="14"/>
      <c r="D48" s="16"/>
      <c r="E48" s="61"/>
      <c r="F48" s="41"/>
      <c r="G48" s="44"/>
    </row>
    <row r="49" spans="1:7" ht="15" customHeight="1" x14ac:dyDescent="0.35">
      <c r="A49" s="59" t="s">
        <v>83</v>
      </c>
      <c r="B49" s="13" t="s">
        <v>84</v>
      </c>
      <c r="C49" s="14"/>
      <c r="D49" s="16" t="s">
        <v>8</v>
      </c>
      <c r="E49" s="61"/>
      <c r="F49" s="41"/>
      <c r="G49" s="44">
        <f t="shared" si="1"/>
        <v>0</v>
      </c>
    </row>
    <row r="50" spans="1:7" ht="15" customHeight="1" x14ac:dyDescent="0.35">
      <c r="A50" s="1" t="s">
        <v>85</v>
      </c>
      <c r="B50" s="13" t="s">
        <v>86</v>
      </c>
      <c r="C50" s="14"/>
      <c r="D50" s="16">
        <v>5000</v>
      </c>
      <c r="E50" s="61"/>
      <c r="F50" s="41"/>
      <c r="G50" s="44">
        <f t="shared" si="1"/>
        <v>5000</v>
      </c>
    </row>
    <row r="51" spans="1:7" ht="15" customHeight="1" x14ac:dyDescent="0.35">
      <c r="A51" s="1" t="s">
        <v>87</v>
      </c>
      <c r="B51" s="13" t="s">
        <v>88</v>
      </c>
      <c r="C51" s="14"/>
      <c r="D51" s="16">
        <v>5000</v>
      </c>
      <c r="E51" s="61"/>
      <c r="F51" s="41"/>
      <c r="G51" s="44">
        <f t="shared" si="1"/>
        <v>5000</v>
      </c>
    </row>
    <row r="52" spans="1:7" ht="15" customHeight="1" x14ac:dyDescent="0.35">
      <c r="A52" s="57" t="s">
        <v>89</v>
      </c>
      <c r="B52" s="13" t="s">
        <v>90</v>
      </c>
      <c r="C52" s="14"/>
      <c r="D52" s="16">
        <v>174032.96</v>
      </c>
      <c r="E52" s="61"/>
      <c r="F52" s="41"/>
      <c r="G52" s="44">
        <f t="shared" si="1"/>
        <v>174032.96</v>
      </c>
    </row>
    <row r="53" spans="1:7" ht="15" customHeight="1" x14ac:dyDescent="0.35">
      <c r="A53" s="1" t="s">
        <v>91</v>
      </c>
      <c r="B53" s="13" t="s">
        <v>92</v>
      </c>
      <c r="C53" s="14"/>
      <c r="D53" s="16">
        <v>5815.53</v>
      </c>
      <c r="E53" s="61"/>
      <c r="F53" s="41"/>
      <c r="G53" s="44">
        <f t="shared" si="1"/>
        <v>5815.53</v>
      </c>
    </row>
    <row r="54" spans="1:7" ht="15" customHeight="1" x14ac:dyDescent="0.35">
      <c r="A54" s="1" t="s">
        <v>93</v>
      </c>
      <c r="B54" s="13" t="s">
        <v>94</v>
      </c>
      <c r="C54" s="14"/>
      <c r="D54" s="16" t="s">
        <v>8</v>
      </c>
      <c r="E54" s="61"/>
      <c r="F54" s="41"/>
      <c r="G54" s="44">
        <f t="shared" si="1"/>
        <v>0</v>
      </c>
    </row>
    <row r="55" spans="1:7" ht="15" customHeight="1" x14ac:dyDescent="0.35">
      <c r="A55" s="55" t="s">
        <v>95</v>
      </c>
      <c r="B55" s="56" t="s">
        <v>96</v>
      </c>
      <c r="C55" s="62"/>
      <c r="D55" s="16" t="s">
        <v>8</v>
      </c>
      <c r="E55" s="61"/>
      <c r="F55" s="41"/>
      <c r="G55" s="44">
        <f t="shared" si="1"/>
        <v>0</v>
      </c>
    </row>
    <row r="56" spans="1:7" ht="15" customHeight="1" x14ac:dyDescent="0.35">
      <c r="A56" s="57" t="s">
        <v>97</v>
      </c>
      <c r="B56" s="13" t="s">
        <v>98</v>
      </c>
      <c r="C56" s="14"/>
      <c r="D56" s="16">
        <v>5000</v>
      </c>
      <c r="E56" s="61"/>
      <c r="F56" s="41"/>
      <c r="G56" s="44">
        <f t="shared" si="1"/>
        <v>5000</v>
      </c>
    </row>
    <row r="57" spans="1:7" ht="15" customHeight="1" x14ac:dyDescent="0.35">
      <c r="A57" s="1" t="s">
        <v>99</v>
      </c>
      <c r="B57" s="13" t="s">
        <v>100</v>
      </c>
      <c r="C57" s="14">
        <v>1215361.19</v>
      </c>
      <c r="D57" s="16">
        <v>42540.73</v>
      </c>
      <c r="E57" s="61"/>
      <c r="F57" s="41"/>
      <c r="G57" s="44">
        <f t="shared" si="1"/>
        <v>1257901.92</v>
      </c>
    </row>
    <row r="58" spans="1:7" ht="15" customHeight="1" x14ac:dyDescent="0.35">
      <c r="A58" s="57" t="s">
        <v>101</v>
      </c>
      <c r="B58" s="17" t="s">
        <v>102</v>
      </c>
      <c r="C58" s="18"/>
      <c r="D58" s="16" t="s">
        <v>8</v>
      </c>
      <c r="E58" s="61"/>
      <c r="F58" s="41"/>
      <c r="G58" s="44">
        <f t="shared" si="1"/>
        <v>0</v>
      </c>
    </row>
    <row r="59" spans="1:7" ht="15" customHeight="1" x14ac:dyDescent="0.35">
      <c r="A59" s="1" t="s">
        <v>103</v>
      </c>
      <c r="B59" s="13" t="s">
        <v>104</v>
      </c>
      <c r="C59" s="14">
        <v>262005.64</v>
      </c>
      <c r="D59" s="16">
        <v>5000</v>
      </c>
      <c r="E59" s="61"/>
      <c r="F59" s="41"/>
      <c r="G59" s="44">
        <f t="shared" si="1"/>
        <v>267005.64</v>
      </c>
    </row>
    <row r="60" spans="1:7" ht="15" customHeight="1" x14ac:dyDescent="0.35">
      <c r="A60" s="1" t="s">
        <v>105</v>
      </c>
      <c r="B60" s="13" t="s">
        <v>106</v>
      </c>
      <c r="C60" s="14"/>
      <c r="D60" s="16">
        <v>5000</v>
      </c>
      <c r="E60" s="61"/>
      <c r="F60" s="41"/>
      <c r="G60" s="44">
        <f t="shared" si="1"/>
        <v>5000</v>
      </c>
    </row>
    <row r="61" spans="1:7" ht="15" customHeight="1" x14ac:dyDescent="0.35">
      <c r="A61" s="60" t="s">
        <v>107</v>
      </c>
      <c r="B61" s="13" t="s">
        <v>108</v>
      </c>
      <c r="C61" s="14"/>
      <c r="D61" s="16" t="s">
        <v>8</v>
      </c>
      <c r="E61" s="61"/>
      <c r="F61" s="41"/>
      <c r="G61" s="44">
        <f t="shared" si="1"/>
        <v>0</v>
      </c>
    </row>
    <row r="62" spans="1:7" ht="15" customHeight="1" x14ac:dyDescent="0.35">
      <c r="A62" s="57" t="s">
        <v>109</v>
      </c>
      <c r="B62" s="13" t="s">
        <v>110</v>
      </c>
      <c r="C62" s="14"/>
      <c r="D62" s="16">
        <v>16965.3</v>
      </c>
      <c r="E62" s="61"/>
      <c r="F62" s="41"/>
      <c r="G62" s="44">
        <f t="shared" si="1"/>
        <v>16965.3</v>
      </c>
    </row>
    <row r="63" spans="1:7" ht="15" customHeight="1" x14ac:dyDescent="0.35">
      <c r="A63" s="1" t="s">
        <v>111</v>
      </c>
      <c r="B63" s="13" t="s">
        <v>112</v>
      </c>
      <c r="C63" s="14"/>
      <c r="D63" s="16">
        <v>5000</v>
      </c>
      <c r="E63" s="61"/>
      <c r="F63" s="41"/>
      <c r="G63" s="44">
        <f t="shared" si="1"/>
        <v>5000</v>
      </c>
    </row>
    <row r="64" spans="1:7" ht="15" customHeight="1" x14ac:dyDescent="0.35">
      <c r="A64" s="1" t="s">
        <v>113</v>
      </c>
      <c r="B64" s="17" t="s">
        <v>114</v>
      </c>
      <c r="C64" s="18"/>
      <c r="D64" s="16" t="s">
        <v>8</v>
      </c>
      <c r="E64" s="61"/>
      <c r="F64" s="41"/>
      <c r="G64" s="44">
        <f t="shared" si="1"/>
        <v>0</v>
      </c>
    </row>
    <row r="65" spans="1:7" ht="15" customHeight="1" x14ac:dyDescent="0.35">
      <c r="A65" s="1" t="s">
        <v>115</v>
      </c>
      <c r="B65" s="13" t="s">
        <v>116</v>
      </c>
      <c r="C65" s="14"/>
      <c r="D65" s="16">
        <v>23592.79</v>
      </c>
      <c r="E65" s="61"/>
      <c r="F65" s="41"/>
      <c r="G65" s="44">
        <f t="shared" si="1"/>
        <v>23592.79</v>
      </c>
    </row>
    <row r="66" spans="1:7" ht="14.5" x14ac:dyDescent="0.35">
      <c r="B66" s="20" t="s">
        <v>117</v>
      </c>
      <c r="C66" s="21">
        <f t="shared" ref="C66" si="2">SUM(C9:C65)</f>
        <v>28479459.960000001</v>
      </c>
      <c r="D66" s="21">
        <f>SUM(D9:D65)</f>
        <v>848800.00000000012</v>
      </c>
      <c r="E66" s="21">
        <f t="shared" ref="E66:G66" si="3">SUM(E9:E65)</f>
        <v>0</v>
      </c>
      <c r="F66" s="21">
        <f t="shared" si="3"/>
        <v>0</v>
      </c>
      <c r="G66" s="21">
        <f t="shared" si="3"/>
        <v>29328259.959999997</v>
      </c>
    </row>
    <row r="67" spans="1:7" x14ac:dyDescent="0.35">
      <c r="B67" s="22"/>
      <c r="C67" s="23"/>
      <c r="D67" s="23"/>
    </row>
    <row r="68" spans="1:7" x14ac:dyDescent="0.35">
      <c r="B68" s="25" t="s">
        <v>118</v>
      </c>
      <c r="C68" s="26"/>
      <c r="D68" s="26"/>
    </row>
    <row r="69" spans="1:7" x14ac:dyDescent="0.35">
      <c r="B69" s="13" t="s">
        <v>119</v>
      </c>
      <c r="C69" s="14"/>
      <c r="D69" s="14">
        <v>28474900</v>
      </c>
      <c r="E69" s="61"/>
      <c r="F69" s="41"/>
      <c r="G69" s="44">
        <f t="shared" ref="G69:G70" si="4">SUM(C69:F69)</f>
        <v>28474900</v>
      </c>
    </row>
    <row r="70" spans="1:7" x14ac:dyDescent="0.35">
      <c r="B70" s="13" t="s">
        <v>120</v>
      </c>
      <c r="C70" s="14"/>
      <c r="D70" s="14">
        <v>109104942</v>
      </c>
      <c r="E70" s="61"/>
      <c r="F70" s="41"/>
      <c r="G70" s="44">
        <f t="shared" si="4"/>
        <v>109104942</v>
      </c>
    </row>
    <row r="71" spans="1:7" ht="14.5" x14ac:dyDescent="0.35">
      <c r="B71" s="20" t="s">
        <v>117</v>
      </c>
      <c r="C71" s="21">
        <f t="shared" ref="C71" si="5">SUM(C69:C70)</f>
        <v>0</v>
      </c>
      <c r="D71" s="21">
        <f>SUM(D69:D70)</f>
        <v>137579842</v>
      </c>
      <c r="E71" s="21">
        <f t="shared" ref="E71:G71" si="6">SUM(E69:E70)</f>
        <v>0</v>
      </c>
      <c r="F71" s="21">
        <f t="shared" si="6"/>
        <v>0</v>
      </c>
      <c r="G71" s="21">
        <f t="shared" si="6"/>
        <v>137579842</v>
      </c>
    </row>
    <row r="72" spans="1:7" ht="16" thickBot="1" x14ac:dyDescent="0.4">
      <c r="B72" s="28"/>
      <c r="C72" s="29"/>
      <c r="D72" s="29"/>
    </row>
    <row r="73" spans="1:7" s="34" customFormat="1" ht="15" thickBot="1" x14ac:dyDescent="0.4">
      <c r="A73" s="30"/>
      <c r="B73" s="31" t="s">
        <v>121</v>
      </c>
      <c r="C73" s="33">
        <f>+C66+C71</f>
        <v>28479459.960000001</v>
      </c>
      <c r="D73" s="32">
        <f>SUM(D66+D71)</f>
        <v>138428642</v>
      </c>
      <c r="E73" s="32">
        <f t="shared" ref="E73:G73" si="7">SUM(E66+E71)</f>
        <v>0</v>
      </c>
      <c r="F73" s="32">
        <f t="shared" si="7"/>
        <v>0</v>
      </c>
      <c r="G73" s="32">
        <f t="shared" si="7"/>
        <v>166908101.96000001</v>
      </c>
    </row>
    <row r="74" spans="1:7" x14ac:dyDescent="0.35">
      <c r="B74" s="35"/>
      <c r="C74" s="35"/>
      <c r="D74" s="35"/>
    </row>
    <row r="75" spans="1:7" ht="15.75" hidden="1" customHeight="1" x14ac:dyDescent="0.35">
      <c r="B75" s="35" t="s">
        <v>122</v>
      </c>
      <c r="C75" s="35"/>
      <c r="D75" s="35"/>
    </row>
    <row r="76" spans="1:7" hidden="1" x14ac:dyDescent="0.35">
      <c r="B76" s="35"/>
      <c r="C76" s="35"/>
      <c r="D76" s="35"/>
    </row>
    <row r="77" spans="1:7" hidden="1" x14ac:dyDescent="0.35">
      <c r="B77" s="35" t="s">
        <v>123</v>
      </c>
      <c r="C77" s="35"/>
      <c r="D77" s="35"/>
    </row>
    <row r="78" spans="1:7" s="34" customFormat="1" ht="14.5" hidden="1" x14ac:dyDescent="0.35">
      <c r="A78" s="30"/>
      <c r="B78" s="35" t="s">
        <v>124</v>
      </c>
      <c r="C78" s="35"/>
      <c r="D78" s="35"/>
    </row>
    <row r="79" spans="1:7" hidden="1" x14ac:dyDescent="0.35">
      <c r="B79" s="35"/>
      <c r="C79" s="35"/>
      <c r="D79" s="35"/>
    </row>
    <row r="80" spans="1:7" s="34" customFormat="1" ht="14.5" hidden="1" x14ac:dyDescent="0.35">
      <c r="A80" s="30"/>
      <c r="B80" s="35"/>
      <c r="C80" s="35"/>
      <c r="D80" s="35"/>
    </row>
    <row r="81" spans="1:5" hidden="1" x14ac:dyDescent="0.35">
      <c r="B81" s="35"/>
      <c r="C81" s="35"/>
      <c r="D81" s="35"/>
    </row>
    <row r="82" spans="1:5" hidden="1" x14ac:dyDescent="0.35">
      <c r="B82" s="35"/>
      <c r="C82" s="35"/>
      <c r="D82" s="35"/>
    </row>
    <row r="83" spans="1:5" s="24" customFormat="1" ht="6" hidden="1" customHeight="1" x14ac:dyDescent="0.35">
      <c r="A83" s="1"/>
      <c r="B83" s="35"/>
      <c r="C83" s="35"/>
      <c r="D83" s="35"/>
      <c r="E83" s="53"/>
    </row>
    <row r="84" spans="1:5" s="24" customFormat="1" hidden="1" x14ac:dyDescent="0.35">
      <c r="A84" s="1"/>
      <c r="B84" s="35"/>
      <c r="C84" s="35"/>
      <c r="D84" s="35"/>
      <c r="E84" s="53"/>
    </row>
    <row r="85" spans="1:5" s="24" customFormat="1" hidden="1" x14ac:dyDescent="0.35">
      <c r="A85" s="1"/>
      <c r="B85" s="35"/>
      <c r="C85" s="35"/>
      <c r="D85" s="35"/>
      <c r="E85" s="53"/>
    </row>
    <row r="86" spans="1:5" s="24" customFormat="1" hidden="1" x14ac:dyDescent="0.35">
      <c r="A86" s="1"/>
      <c r="B86" s="35"/>
      <c r="C86" s="35"/>
      <c r="D86" s="35"/>
      <c r="E86" s="53"/>
    </row>
    <row r="87" spans="1:5" s="24" customFormat="1" x14ac:dyDescent="0.35">
      <c r="A87" s="1"/>
      <c r="B87" s="37"/>
      <c r="C87" s="37"/>
      <c r="D87" s="37"/>
      <c r="E87" s="53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BC4A-68CC-4D94-9290-4EEBC46FE024}">
  <dimension ref="A3:H87"/>
  <sheetViews>
    <sheetView topLeftCell="B1" zoomScaleNormal="100" workbookViewId="0">
      <pane ySplit="8" topLeftCell="A49" activePane="bottomLeft" state="frozen"/>
      <selection activeCell="C69" sqref="C69"/>
      <selection pane="bottomLeft" activeCell="K65" sqref="K65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4" width="14.25" style="3" customWidth="1"/>
    <col min="5" max="5" width="13.83203125" style="53" customWidth="1"/>
    <col min="6" max="6" width="13.75" style="53" customWidth="1"/>
    <col min="7" max="7" width="13.75" style="2" customWidth="1"/>
    <col min="8" max="16384" width="8.33203125" style="2"/>
  </cols>
  <sheetData>
    <row r="3" spans="1:7" x14ac:dyDescent="0.35">
      <c r="C3" s="53"/>
      <c r="D3" s="53"/>
    </row>
    <row r="4" spans="1:7" x14ac:dyDescent="0.35">
      <c r="C4" s="53"/>
      <c r="D4" s="53"/>
    </row>
    <row r="5" spans="1:7" x14ac:dyDescent="0.35">
      <c r="C5" s="53"/>
      <c r="D5" s="53"/>
    </row>
    <row r="6" spans="1:7" x14ac:dyDescent="0.35">
      <c r="B6" s="6" t="s">
        <v>0</v>
      </c>
      <c r="C6" s="7"/>
      <c r="D6" s="7"/>
    </row>
    <row r="7" spans="1:7" s="11" customFormat="1" ht="15" customHeight="1" x14ac:dyDescent="0.35">
      <c r="A7" s="1"/>
      <c r="B7" s="9"/>
      <c r="C7" s="67" t="s">
        <v>129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52" t="s">
        <v>127</v>
      </c>
    </row>
    <row r="9" spans="1:7" ht="15" customHeight="1" x14ac:dyDescent="0.3">
      <c r="A9" s="57" t="s">
        <v>6</v>
      </c>
      <c r="B9" s="15" t="s">
        <v>7</v>
      </c>
      <c r="C9" s="16"/>
      <c r="D9" s="16"/>
      <c r="E9" s="16"/>
      <c r="F9" s="16"/>
      <c r="G9" s="16">
        <f>SUM(C9:F9)</f>
        <v>0</v>
      </c>
    </row>
    <row r="10" spans="1:7" ht="15" customHeight="1" x14ac:dyDescent="0.3">
      <c r="A10" s="57"/>
      <c r="B10" s="15" t="s">
        <v>134</v>
      </c>
      <c r="C10" s="16"/>
      <c r="D10" s="16"/>
      <c r="E10" s="16"/>
      <c r="F10" s="16"/>
      <c r="G10" s="16">
        <f>SUM(C10:F10)</f>
        <v>0</v>
      </c>
    </row>
    <row r="11" spans="1:7" ht="15" customHeight="1" x14ac:dyDescent="0.35">
      <c r="A11" s="1" t="s">
        <v>9</v>
      </c>
      <c r="B11" s="15" t="s">
        <v>10</v>
      </c>
      <c r="C11" s="16"/>
      <c r="D11" s="16">
        <v>27636.94</v>
      </c>
      <c r="E11" s="16"/>
      <c r="F11" s="16">
        <v>2189.4699999999998</v>
      </c>
      <c r="G11" s="16">
        <f t="shared" ref="G11:G65" si="0">SUM(C11:F11)</f>
        <v>29826.41</v>
      </c>
    </row>
    <row r="12" spans="1:7" ht="15" customHeight="1" x14ac:dyDescent="0.35">
      <c r="A12" s="1" t="s">
        <v>11</v>
      </c>
      <c r="B12" s="17" t="s">
        <v>12</v>
      </c>
      <c r="C12" s="18"/>
      <c r="D12" s="18"/>
      <c r="E12" s="18"/>
      <c r="F12" s="18"/>
      <c r="G12" s="16">
        <f t="shared" si="0"/>
        <v>0</v>
      </c>
    </row>
    <row r="13" spans="1:7" ht="15" customHeight="1" x14ac:dyDescent="0.3">
      <c r="A13" s="57" t="s">
        <v>13</v>
      </c>
      <c r="B13" s="13" t="s">
        <v>14</v>
      </c>
      <c r="C13" s="14"/>
      <c r="D13" s="14">
        <v>8211.7199999999993</v>
      </c>
      <c r="E13" s="14"/>
      <c r="F13" s="14">
        <v>650.54999999999995</v>
      </c>
      <c r="G13" s="16">
        <f t="shared" si="0"/>
        <v>8862.2699999999986</v>
      </c>
    </row>
    <row r="14" spans="1:7" ht="15" customHeight="1" x14ac:dyDescent="0.35">
      <c r="A14" s="1" t="s">
        <v>15</v>
      </c>
      <c r="B14" s="17" t="s">
        <v>16</v>
      </c>
      <c r="C14" s="18"/>
      <c r="D14" s="18">
        <v>39637.370000000003</v>
      </c>
      <c r="E14" s="18"/>
      <c r="F14" s="18">
        <v>3140.17</v>
      </c>
      <c r="G14" s="16">
        <f t="shared" si="0"/>
        <v>42777.54</v>
      </c>
    </row>
    <row r="15" spans="1:7" ht="15" customHeight="1" x14ac:dyDescent="0.35">
      <c r="A15" s="1" t="s">
        <v>17</v>
      </c>
      <c r="B15" s="15" t="s">
        <v>18</v>
      </c>
      <c r="C15" s="16"/>
      <c r="D15" s="16">
        <v>10277.58</v>
      </c>
      <c r="E15" s="16"/>
      <c r="F15" s="16">
        <v>814.22</v>
      </c>
      <c r="G15" s="16">
        <f t="shared" si="0"/>
        <v>11091.8</v>
      </c>
    </row>
    <row r="16" spans="1:7" ht="15" customHeight="1" x14ac:dyDescent="0.35">
      <c r="A16" s="1" t="s">
        <v>19</v>
      </c>
      <c r="B16" s="13" t="s">
        <v>20</v>
      </c>
      <c r="C16" s="14"/>
      <c r="D16" s="14">
        <v>73359.39</v>
      </c>
      <c r="E16" s="14"/>
      <c r="F16" s="14">
        <v>5811.72</v>
      </c>
      <c r="G16" s="16">
        <f t="shared" si="0"/>
        <v>79171.11</v>
      </c>
    </row>
    <row r="17" spans="1:8" ht="15" customHeight="1" x14ac:dyDescent="0.35">
      <c r="A17" s="1" t="s">
        <v>21</v>
      </c>
      <c r="B17" s="13" t="s">
        <v>22</v>
      </c>
      <c r="C17" s="14"/>
      <c r="D17" s="14">
        <v>25174.25</v>
      </c>
      <c r="E17" s="14"/>
      <c r="F17" s="14">
        <v>-25174.25</v>
      </c>
      <c r="G17" s="16">
        <f t="shared" si="0"/>
        <v>0</v>
      </c>
    </row>
    <row r="18" spans="1:8" ht="15" customHeight="1" x14ac:dyDescent="0.3">
      <c r="A18" s="57" t="s">
        <v>23</v>
      </c>
      <c r="B18" s="13" t="s">
        <v>24</v>
      </c>
      <c r="C18" s="14"/>
      <c r="D18" s="14">
        <v>46610.03</v>
      </c>
      <c r="E18" s="14"/>
      <c r="F18" s="14">
        <v>3692.56</v>
      </c>
      <c r="G18" s="16">
        <f t="shared" si="0"/>
        <v>50302.59</v>
      </c>
    </row>
    <row r="19" spans="1:8" ht="15" customHeight="1" x14ac:dyDescent="0.3">
      <c r="A19" s="57" t="s">
        <v>25</v>
      </c>
      <c r="B19" s="13" t="s">
        <v>26</v>
      </c>
      <c r="C19" s="14"/>
      <c r="D19" s="14">
        <v>16412.34</v>
      </c>
      <c r="E19" s="14"/>
      <c r="F19" s="14">
        <v>1300.23</v>
      </c>
      <c r="G19" s="16">
        <f t="shared" si="0"/>
        <v>17712.57</v>
      </c>
    </row>
    <row r="20" spans="1:8" ht="15" customHeight="1" x14ac:dyDescent="0.35">
      <c r="A20" s="1" t="s">
        <v>27</v>
      </c>
      <c r="B20" s="13" t="s">
        <v>28</v>
      </c>
      <c r="C20" s="14"/>
      <c r="D20" s="14">
        <v>61870.559999999998</v>
      </c>
      <c r="E20" s="14"/>
      <c r="F20" s="14">
        <v>4901.54</v>
      </c>
      <c r="G20" s="16">
        <f t="shared" si="0"/>
        <v>66772.099999999991</v>
      </c>
      <c r="H20" s="53"/>
    </row>
    <row r="21" spans="1:8" ht="15" customHeight="1" x14ac:dyDescent="0.35">
      <c r="A21" s="1" t="s">
        <v>29</v>
      </c>
      <c r="B21" s="13" t="s">
        <v>30</v>
      </c>
      <c r="C21" s="14"/>
      <c r="D21" s="14">
        <v>48112.55</v>
      </c>
      <c r="E21" s="14"/>
      <c r="F21" s="14">
        <v>3811.6</v>
      </c>
      <c r="G21" s="16">
        <f t="shared" si="0"/>
        <v>51924.15</v>
      </c>
    </row>
    <row r="22" spans="1:8" ht="15" customHeight="1" x14ac:dyDescent="0.35">
      <c r="A22" s="1" t="s">
        <v>31</v>
      </c>
      <c r="B22" s="13" t="s">
        <v>32</v>
      </c>
      <c r="C22" s="14"/>
      <c r="D22" s="14"/>
      <c r="E22" s="14"/>
      <c r="F22" s="14"/>
      <c r="G22" s="16">
        <f t="shared" si="0"/>
        <v>0</v>
      </c>
    </row>
    <row r="23" spans="1:8" ht="15" customHeight="1" x14ac:dyDescent="0.35">
      <c r="A23" s="58" t="s">
        <v>33</v>
      </c>
      <c r="B23" s="13" t="s">
        <v>34</v>
      </c>
      <c r="C23" s="14"/>
      <c r="D23" s="14">
        <v>5000</v>
      </c>
      <c r="E23" s="14"/>
      <c r="F23" s="14">
        <v>396.11</v>
      </c>
      <c r="G23" s="16">
        <f t="shared" si="0"/>
        <v>5396.11</v>
      </c>
    </row>
    <row r="24" spans="1:8" ht="15" customHeight="1" x14ac:dyDescent="0.3">
      <c r="A24" s="57" t="s">
        <v>35</v>
      </c>
      <c r="B24" s="13" t="s">
        <v>36</v>
      </c>
      <c r="C24" s="14"/>
      <c r="D24" s="14">
        <v>5000</v>
      </c>
      <c r="E24" s="14"/>
      <c r="F24" s="14">
        <v>396.11</v>
      </c>
      <c r="G24" s="16">
        <f t="shared" si="0"/>
        <v>5396.11</v>
      </c>
    </row>
    <row r="25" spans="1:8" ht="15" customHeight="1" x14ac:dyDescent="0.3">
      <c r="A25" s="57" t="s">
        <v>37</v>
      </c>
      <c r="B25" s="13" t="s">
        <v>38</v>
      </c>
      <c r="C25" s="14">
        <v>1853250.22</v>
      </c>
      <c r="D25" s="14">
        <v>5000</v>
      </c>
      <c r="E25" s="14"/>
      <c r="F25" s="14">
        <v>396.11</v>
      </c>
      <c r="G25" s="16">
        <f t="shared" si="0"/>
        <v>1858646.33</v>
      </c>
    </row>
    <row r="26" spans="1:8" ht="15" customHeight="1" x14ac:dyDescent="0.35">
      <c r="A26" s="1" t="s">
        <v>39</v>
      </c>
      <c r="B26" s="13" t="s">
        <v>40</v>
      </c>
      <c r="C26" s="14"/>
      <c r="D26" s="14">
        <v>43628.06</v>
      </c>
      <c r="E26" s="14"/>
      <c r="F26" s="14">
        <v>3456.32</v>
      </c>
      <c r="G26" s="16">
        <f t="shared" si="0"/>
        <v>47084.38</v>
      </c>
    </row>
    <row r="27" spans="1:8" ht="15" customHeight="1" x14ac:dyDescent="0.35">
      <c r="A27" s="1" t="s">
        <v>41</v>
      </c>
      <c r="B27" s="17" t="s">
        <v>42</v>
      </c>
      <c r="C27" s="18">
        <v>945839.89</v>
      </c>
      <c r="D27" s="18">
        <v>5000</v>
      </c>
      <c r="E27" s="18"/>
      <c r="F27" s="18">
        <v>396.11</v>
      </c>
      <c r="G27" s="16">
        <f t="shared" si="0"/>
        <v>951236</v>
      </c>
    </row>
    <row r="28" spans="1:8" ht="15" customHeight="1" x14ac:dyDescent="0.35">
      <c r="A28" s="1" t="s">
        <v>43</v>
      </c>
      <c r="B28" s="17" t="s">
        <v>44</v>
      </c>
      <c r="C28" s="18"/>
      <c r="D28" s="18"/>
      <c r="E28" s="18"/>
      <c r="F28" s="18"/>
      <c r="G28" s="16">
        <f t="shared" si="0"/>
        <v>0</v>
      </c>
    </row>
    <row r="29" spans="1:8" ht="15" customHeight="1" x14ac:dyDescent="0.3">
      <c r="A29" s="57" t="s">
        <v>45</v>
      </c>
      <c r="B29" s="13" t="s">
        <v>46</v>
      </c>
      <c r="C29" s="14"/>
      <c r="D29" s="14"/>
      <c r="E29" s="14"/>
      <c r="F29" s="14"/>
      <c r="G29" s="16">
        <f t="shared" si="0"/>
        <v>0</v>
      </c>
    </row>
    <row r="30" spans="1:8" ht="15" customHeight="1" x14ac:dyDescent="0.3">
      <c r="A30" s="57" t="s">
        <v>47</v>
      </c>
      <c r="B30" s="13" t="s">
        <v>48</v>
      </c>
      <c r="C30" s="14"/>
      <c r="D30" s="14">
        <v>10474.219999999999</v>
      </c>
      <c r="E30" s="14"/>
      <c r="F30" s="14">
        <v>829.79</v>
      </c>
      <c r="G30" s="16">
        <f t="shared" si="0"/>
        <v>11304.009999999998</v>
      </c>
    </row>
    <row r="31" spans="1:8" ht="15" customHeight="1" x14ac:dyDescent="0.3">
      <c r="A31" s="57" t="s">
        <v>49</v>
      </c>
      <c r="B31" s="13" t="s">
        <v>50</v>
      </c>
      <c r="C31" s="14"/>
      <c r="D31" s="14">
        <v>5000</v>
      </c>
      <c r="E31" s="14"/>
      <c r="F31" s="14">
        <v>-5000</v>
      </c>
      <c r="G31" s="16">
        <f t="shared" si="0"/>
        <v>0</v>
      </c>
    </row>
    <row r="32" spans="1:8" ht="15" customHeight="1" x14ac:dyDescent="0.35">
      <c r="A32" s="1" t="s">
        <v>51</v>
      </c>
      <c r="B32" s="13" t="s">
        <v>52</v>
      </c>
      <c r="C32" s="14"/>
      <c r="D32" s="14"/>
      <c r="E32" s="14"/>
      <c r="F32" s="14"/>
      <c r="G32" s="16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4"/>
      <c r="D33" s="14">
        <v>5000</v>
      </c>
      <c r="E33" s="14"/>
      <c r="F33" s="14">
        <v>-5000</v>
      </c>
      <c r="G33" s="16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4"/>
      <c r="D34" s="14"/>
      <c r="E34" s="14"/>
      <c r="F34" s="14"/>
      <c r="G34" s="16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4"/>
      <c r="E35" s="14"/>
      <c r="F35" s="14"/>
      <c r="G35" s="16">
        <f t="shared" si="0"/>
        <v>0</v>
      </c>
    </row>
    <row r="36" spans="1:7" ht="15" customHeight="1" x14ac:dyDescent="0.3">
      <c r="A36" s="57" t="s">
        <v>59</v>
      </c>
      <c r="B36" s="13" t="s">
        <v>60</v>
      </c>
      <c r="C36" s="14"/>
      <c r="D36" s="14">
        <v>17761</v>
      </c>
      <c r="E36" s="14"/>
      <c r="F36" s="14">
        <v>1407.07</v>
      </c>
      <c r="G36" s="16">
        <f t="shared" si="0"/>
        <v>19168.07</v>
      </c>
    </row>
    <row r="37" spans="1:7" ht="15" customHeight="1" x14ac:dyDescent="0.35">
      <c r="A37" s="1" t="s">
        <v>61</v>
      </c>
      <c r="B37" s="13" t="s">
        <v>62</v>
      </c>
      <c r="C37" s="19"/>
      <c r="D37" s="14">
        <v>5282.82</v>
      </c>
      <c r="E37" s="14"/>
      <c r="F37" s="14">
        <v>418.52</v>
      </c>
      <c r="G37" s="16">
        <f t="shared" si="0"/>
        <v>5701.34</v>
      </c>
    </row>
    <row r="38" spans="1:7" ht="15" customHeight="1" x14ac:dyDescent="0.35">
      <c r="A38" s="59" t="s">
        <v>63</v>
      </c>
      <c r="B38" s="13" t="s">
        <v>64</v>
      </c>
      <c r="C38" s="14"/>
      <c r="D38" s="14"/>
      <c r="E38" s="14"/>
      <c r="F38" s="14"/>
      <c r="G38" s="16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4"/>
      <c r="D39" s="14">
        <v>5881.03</v>
      </c>
      <c r="E39" s="14"/>
      <c r="F39" s="14">
        <v>-5881</v>
      </c>
      <c r="G39" s="16">
        <f t="shared" si="0"/>
        <v>2.9999999999745341E-2</v>
      </c>
    </row>
    <row r="40" spans="1:7" ht="15" customHeight="1" x14ac:dyDescent="0.35">
      <c r="A40" s="58" t="s">
        <v>67</v>
      </c>
      <c r="B40" s="13" t="s">
        <v>68</v>
      </c>
      <c r="C40" s="19"/>
      <c r="D40" s="14">
        <v>5000</v>
      </c>
      <c r="E40" s="14"/>
      <c r="F40" s="14">
        <v>396.11</v>
      </c>
      <c r="G40" s="16">
        <f t="shared" si="0"/>
        <v>5396.11</v>
      </c>
    </row>
    <row r="41" spans="1:7" ht="15" customHeight="1" x14ac:dyDescent="0.35">
      <c r="A41" s="1" t="s">
        <v>69</v>
      </c>
      <c r="B41" s="13" t="s">
        <v>70</v>
      </c>
      <c r="C41" s="14"/>
      <c r="D41" s="14"/>
      <c r="E41" s="14"/>
      <c r="F41" s="14">
        <v>5000</v>
      </c>
      <c r="G41" s="16">
        <f t="shared" si="0"/>
        <v>5000</v>
      </c>
    </row>
    <row r="42" spans="1:7" ht="15" customHeight="1" x14ac:dyDescent="0.35">
      <c r="A42" s="1" t="s">
        <v>71</v>
      </c>
      <c r="B42" s="13" t="s">
        <v>72</v>
      </c>
      <c r="C42" s="14"/>
      <c r="D42" s="14">
        <v>26269.52</v>
      </c>
      <c r="E42" s="14"/>
      <c r="F42" s="14">
        <v>2081.14</v>
      </c>
      <c r="G42" s="16">
        <f t="shared" si="0"/>
        <v>28350.66</v>
      </c>
    </row>
    <row r="43" spans="1:7" ht="15" customHeight="1" x14ac:dyDescent="0.35">
      <c r="A43" s="1" t="s">
        <v>73</v>
      </c>
      <c r="B43" s="13" t="s">
        <v>74</v>
      </c>
      <c r="C43" s="14">
        <v>4625735.91</v>
      </c>
      <c r="D43" s="14">
        <v>5062.93</v>
      </c>
      <c r="E43" s="14"/>
      <c r="F43" s="14">
        <v>401.12</v>
      </c>
      <c r="G43" s="16">
        <f t="shared" si="0"/>
        <v>4631199.96</v>
      </c>
    </row>
    <row r="44" spans="1:7" ht="15" customHeight="1" x14ac:dyDescent="0.35">
      <c r="A44" s="1" t="s">
        <v>75</v>
      </c>
      <c r="B44" s="17" t="s">
        <v>76</v>
      </c>
      <c r="C44" s="18"/>
      <c r="D44" s="18"/>
      <c r="E44" s="18"/>
      <c r="F44" s="18"/>
      <c r="G44" s="16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8">
        <v>1527996.03</v>
      </c>
      <c r="D45" s="18">
        <v>5000</v>
      </c>
      <c r="E45" s="18"/>
      <c r="F45" s="18">
        <v>396.11</v>
      </c>
      <c r="G45" s="16">
        <f t="shared" si="0"/>
        <v>1533392.1400000001</v>
      </c>
    </row>
    <row r="46" spans="1:7" ht="15" customHeight="1" x14ac:dyDescent="0.35">
      <c r="A46" s="1" t="s">
        <v>79</v>
      </c>
      <c r="B46" s="13" t="s">
        <v>80</v>
      </c>
      <c r="C46" s="14"/>
      <c r="D46" s="14"/>
      <c r="E46" s="14"/>
      <c r="F46" s="14"/>
      <c r="G46" s="16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4">
        <v>4945135.8600000003</v>
      </c>
      <c r="D47" s="14">
        <v>5000</v>
      </c>
      <c r="E47" s="14"/>
      <c r="F47" s="14">
        <v>396.11</v>
      </c>
      <c r="G47" s="16">
        <f t="shared" si="0"/>
        <v>4950531.9700000007</v>
      </c>
    </row>
    <row r="48" spans="1:7" ht="15" customHeight="1" x14ac:dyDescent="0.35">
      <c r="A48" s="59"/>
      <c r="B48" s="13" t="s">
        <v>137</v>
      </c>
      <c r="C48" s="14"/>
      <c r="D48" s="14"/>
      <c r="E48" s="14"/>
      <c r="F48" s="14"/>
      <c r="G48" s="16"/>
    </row>
    <row r="49" spans="1:7" ht="15" customHeight="1" x14ac:dyDescent="0.35">
      <c r="A49" s="59" t="s">
        <v>83</v>
      </c>
      <c r="B49" s="13" t="s">
        <v>84</v>
      </c>
      <c r="C49" s="14">
        <v>474385.55</v>
      </c>
      <c r="D49" s="14">
        <v>5000</v>
      </c>
      <c r="E49" s="14">
        <v>-474385.55</v>
      </c>
      <c r="F49" s="14">
        <v>-5000</v>
      </c>
      <c r="G49" s="16">
        <f t="shared" si="0"/>
        <v>0</v>
      </c>
    </row>
    <row r="50" spans="1:7" ht="15" customHeight="1" x14ac:dyDescent="0.35">
      <c r="A50" s="1" t="s">
        <v>85</v>
      </c>
      <c r="B50" s="13" t="s">
        <v>86</v>
      </c>
      <c r="C50" s="14">
        <v>2364797</v>
      </c>
      <c r="D50" s="14">
        <v>121020</v>
      </c>
      <c r="E50" s="14">
        <v>-159404.99928377022</v>
      </c>
      <c r="F50" s="14"/>
      <c r="G50" s="16">
        <f t="shared" si="0"/>
        <v>2326412.0007162299</v>
      </c>
    </row>
    <row r="51" spans="1:7" ht="15" customHeight="1" x14ac:dyDescent="0.35">
      <c r="A51" s="1" t="s">
        <v>87</v>
      </c>
      <c r="B51" s="13" t="s">
        <v>88</v>
      </c>
      <c r="C51" s="14"/>
      <c r="D51" s="14"/>
      <c r="E51" s="14"/>
      <c r="F51" s="14">
        <v>5000</v>
      </c>
      <c r="G51" s="16">
        <f t="shared" si="0"/>
        <v>5000</v>
      </c>
    </row>
    <row r="52" spans="1:7" ht="15" customHeight="1" x14ac:dyDescent="0.3">
      <c r="A52" s="57" t="s">
        <v>89</v>
      </c>
      <c r="B52" s="13" t="s">
        <v>90</v>
      </c>
      <c r="C52" s="19"/>
      <c r="D52" s="14">
        <v>89278.53</v>
      </c>
      <c r="E52" s="14"/>
      <c r="F52" s="14">
        <v>7072.87</v>
      </c>
      <c r="G52" s="16">
        <f t="shared" si="0"/>
        <v>96351.4</v>
      </c>
    </row>
    <row r="53" spans="1:7" ht="15" customHeight="1" x14ac:dyDescent="0.35">
      <c r="A53" s="1" t="s">
        <v>91</v>
      </c>
      <c r="B53" s="13" t="s">
        <v>92</v>
      </c>
      <c r="C53" s="14"/>
      <c r="D53" s="14">
        <v>8356.2999999999993</v>
      </c>
      <c r="E53" s="14"/>
      <c r="F53" s="14">
        <v>662.01</v>
      </c>
      <c r="G53" s="16">
        <f t="shared" si="0"/>
        <v>9018.31</v>
      </c>
    </row>
    <row r="54" spans="1:7" ht="15" customHeight="1" x14ac:dyDescent="0.35">
      <c r="A54" s="1" t="s">
        <v>93</v>
      </c>
      <c r="B54" s="13" t="s">
        <v>94</v>
      </c>
      <c r="C54" s="14"/>
      <c r="D54" s="14"/>
      <c r="E54" s="14"/>
      <c r="F54" s="14"/>
      <c r="G54" s="16">
        <f t="shared" si="0"/>
        <v>0</v>
      </c>
    </row>
    <row r="55" spans="1:7" ht="15" customHeight="1" x14ac:dyDescent="0.35">
      <c r="A55" s="55" t="s">
        <v>95</v>
      </c>
      <c r="B55" s="56" t="s">
        <v>96</v>
      </c>
      <c r="C55" s="46"/>
      <c r="D55" s="46"/>
      <c r="E55" s="46"/>
      <c r="F55" s="46"/>
      <c r="G55" s="16">
        <f t="shared" si="0"/>
        <v>0</v>
      </c>
    </row>
    <row r="56" spans="1:7" ht="15" customHeight="1" x14ac:dyDescent="0.3">
      <c r="A56" s="57" t="s">
        <v>97</v>
      </c>
      <c r="B56" s="13" t="s">
        <v>98</v>
      </c>
      <c r="C56" s="14"/>
      <c r="D56" s="14">
        <v>5000</v>
      </c>
      <c r="E56" s="14"/>
      <c r="F56" s="14">
        <v>396.11</v>
      </c>
      <c r="G56" s="16">
        <f t="shared" si="0"/>
        <v>5396.11</v>
      </c>
    </row>
    <row r="57" spans="1:7" ht="15" customHeight="1" x14ac:dyDescent="0.35">
      <c r="A57" s="1" t="s">
        <v>99</v>
      </c>
      <c r="B57" s="13" t="s">
        <v>100</v>
      </c>
      <c r="C57" s="14"/>
      <c r="D57" s="14">
        <v>40935.58</v>
      </c>
      <c r="E57" s="14"/>
      <c r="F57" s="14">
        <v>3243.02</v>
      </c>
      <c r="G57" s="16">
        <f t="shared" si="0"/>
        <v>44178.6</v>
      </c>
    </row>
    <row r="58" spans="1:7" ht="15" customHeight="1" x14ac:dyDescent="0.3">
      <c r="A58" s="57" t="s">
        <v>101</v>
      </c>
      <c r="B58" s="17" t="s">
        <v>102</v>
      </c>
      <c r="C58" s="18"/>
      <c r="D58" s="18">
        <v>21267.78</v>
      </c>
      <c r="E58" s="18"/>
      <c r="F58" s="18">
        <v>-21267.78</v>
      </c>
      <c r="G58" s="16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4"/>
      <c r="D59" s="14">
        <v>11473.17</v>
      </c>
      <c r="E59" s="14"/>
      <c r="F59" s="14">
        <v>908.93</v>
      </c>
      <c r="G59" s="16">
        <f t="shared" si="0"/>
        <v>12382.1</v>
      </c>
    </row>
    <row r="60" spans="1:7" ht="15" customHeight="1" x14ac:dyDescent="0.35">
      <c r="A60" s="1" t="s">
        <v>105</v>
      </c>
      <c r="B60" s="13" t="s">
        <v>106</v>
      </c>
      <c r="C60" s="14"/>
      <c r="D60" s="14">
        <v>5000</v>
      </c>
      <c r="E60" s="14"/>
      <c r="F60" s="14">
        <v>396.11</v>
      </c>
      <c r="G60" s="16">
        <f t="shared" si="0"/>
        <v>5396.11</v>
      </c>
    </row>
    <row r="61" spans="1:7" ht="15" customHeight="1" x14ac:dyDescent="0.3">
      <c r="A61" s="60" t="s">
        <v>107</v>
      </c>
      <c r="B61" s="13" t="s">
        <v>108</v>
      </c>
      <c r="C61" s="14"/>
      <c r="D61" s="14"/>
      <c r="E61" s="14"/>
      <c r="F61" s="14"/>
      <c r="G61" s="16">
        <f t="shared" si="0"/>
        <v>0</v>
      </c>
    </row>
    <row r="62" spans="1:7" ht="15" customHeight="1" x14ac:dyDescent="0.3">
      <c r="A62" s="57" t="s">
        <v>109</v>
      </c>
      <c r="B62" s="13" t="s">
        <v>110</v>
      </c>
      <c r="C62" s="14"/>
      <c r="D62" s="14">
        <v>16919.669999999998</v>
      </c>
      <c r="E62" s="14"/>
      <c r="F62" s="14">
        <v>1340.42</v>
      </c>
      <c r="G62" s="16">
        <f t="shared" si="0"/>
        <v>18260.089999999997</v>
      </c>
    </row>
    <row r="63" spans="1:7" ht="15" customHeight="1" x14ac:dyDescent="0.35">
      <c r="A63" s="1" t="s">
        <v>111</v>
      </c>
      <c r="B63" s="13" t="s">
        <v>112</v>
      </c>
      <c r="C63" s="14"/>
      <c r="D63" s="14">
        <v>7886.66</v>
      </c>
      <c r="E63" s="14"/>
      <c r="F63" s="14">
        <v>624.79999999999995</v>
      </c>
      <c r="G63" s="16">
        <f t="shared" si="0"/>
        <v>8511.4599999999991</v>
      </c>
    </row>
    <row r="64" spans="1:7" ht="15" customHeight="1" x14ac:dyDescent="0.35">
      <c r="A64" s="1" t="s">
        <v>113</v>
      </c>
      <c r="B64" s="17" t="s">
        <v>114</v>
      </c>
      <c r="C64" s="18"/>
      <c r="D64" s="18"/>
      <c r="E64" s="18"/>
      <c r="F64" s="18"/>
      <c r="G64" s="16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4">
        <v>5046257.3600000003</v>
      </c>
      <c r="D65" s="14"/>
      <c r="E65" s="14"/>
      <c r="F65" s="14">
        <v>5000</v>
      </c>
      <c r="G65" s="16">
        <f t="shared" si="0"/>
        <v>5051257.3600000003</v>
      </c>
    </row>
    <row r="66" spans="1:7" ht="14.5" x14ac:dyDescent="0.35">
      <c r="B66" s="20" t="s">
        <v>117</v>
      </c>
      <c r="C66" s="21">
        <f t="shared" ref="C66:G66" si="1">SUM(C9:C65)</f>
        <v>21783397.82</v>
      </c>
      <c r="D66" s="21">
        <f t="shared" si="1"/>
        <v>848800.00000000023</v>
      </c>
      <c r="E66" s="21">
        <f t="shared" si="1"/>
        <v>-633790.54928377015</v>
      </c>
      <c r="F66" s="51">
        <f>SUM(F9:F65)</f>
        <v>3.0000000002473826E-2</v>
      </c>
      <c r="G66" s="21">
        <f t="shared" si="1"/>
        <v>21998407.300716229</v>
      </c>
    </row>
    <row r="67" spans="1:7" x14ac:dyDescent="0.35">
      <c r="B67" s="22"/>
      <c r="C67" s="23"/>
      <c r="D67" s="23"/>
      <c r="G67" s="3"/>
    </row>
    <row r="68" spans="1:7" x14ac:dyDescent="0.35">
      <c r="B68" s="25" t="s">
        <v>118</v>
      </c>
      <c r="C68" s="26"/>
      <c r="D68" s="26"/>
      <c r="G68" s="3"/>
    </row>
    <row r="69" spans="1:7" ht="14.5" x14ac:dyDescent="0.35">
      <c r="B69" s="13" t="s">
        <v>119</v>
      </c>
      <c r="C69" s="14"/>
      <c r="D69" s="19">
        <v>28474900</v>
      </c>
      <c r="E69" s="19"/>
      <c r="F69" s="19"/>
      <c r="G69" s="16">
        <f t="shared" ref="G69:G70" si="2">SUM(C69:F69)</f>
        <v>28474900</v>
      </c>
    </row>
    <row r="70" spans="1:7" ht="14.5" x14ac:dyDescent="0.35">
      <c r="B70" s="13" t="s">
        <v>120</v>
      </c>
      <c r="C70" s="14"/>
      <c r="D70" s="14">
        <v>113818500</v>
      </c>
      <c r="E70" s="14"/>
      <c r="F70" s="14">
        <v>-3684899.9999999995</v>
      </c>
      <c r="G70" s="16">
        <f t="shared" si="2"/>
        <v>110133600</v>
      </c>
    </row>
    <row r="71" spans="1:7" ht="14.5" x14ac:dyDescent="0.35">
      <c r="B71" s="20" t="s">
        <v>117</v>
      </c>
      <c r="C71" s="27">
        <f t="shared" ref="C71" si="3">SUM(C69:C70)</f>
        <v>0</v>
      </c>
      <c r="D71" s="27">
        <f>SUM(D69:D70)</f>
        <v>142293400</v>
      </c>
      <c r="E71" s="27">
        <f t="shared" ref="E71:F71" si="4">SUM(E69:E70)</f>
        <v>0</v>
      </c>
      <c r="F71" s="27">
        <f t="shared" si="4"/>
        <v>-3684899.9999999995</v>
      </c>
      <c r="G71" s="27">
        <f>SUM(G69:G70)</f>
        <v>138608500</v>
      </c>
    </row>
    <row r="72" spans="1:7" ht="15" thickBot="1" x14ac:dyDescent="0.4">
      <c r="B72" s="28"/>
      <c r="C72" s="29"/>
      <c r="D72" s="29"/>
      <c r="E72" s="29"/>
      <c r="F72" s="29"/>
      <c r="G72" s="29"/>
    </row>
    <row r="73" spans="1:7" s="34" customFormat="1" ht="15" thickBot="1" x14ac:dyDescent="0.4">
      <c r="A73" s="30"/>
      <c r="B73" s="31" t="s">
        <v>121</v>
      </c>
      <c r="C73" s="32">
        <f t="shared" ref="C73:F73" si="5">SUM(C66+C71)</f>
        <v>21783397.82</v>
      </c>
      <c r="D73" s="32">
        <f t="shared" si="5"/>
        <v>143142200</v>
      </c>
      <c r="E73" s="32">
        <f t="shared" si="5"/>
        <v>-633790.54928377015</v>
      </c>
      <c r="F73" s="32">
        <f t="shared" si="5"/>
        <v>-3684899.9699999997</v>
      </c>
      <c r="G73" s="32">
        <f t="shared" ref="G73" si="6">SUM(G66+G71)</f>
        <v>160606907.30071622</v>
      </c>
    </row>
    <row r="74" spans="1:7" x14ac:dyDescent="0.35">
      <c r="B74" s="35"/>
      <c r="C74" s="36"/>
      <c r="D74" s="36"/>
    </row>
    <row r="75" spans="1:7" ht="15.75" hidden="1" customHeight="1" x14ac:dyDescent="0.35">
      <c r="B75" s="35" t="s">
        <v>122</v>
      </c>
      <c r="C75" s="36"/>
      <c r="D75" s="36"/>
    </row>
    <row r="76" spans="1:7" hidden="1" x14ac:dyDescent="0.35">
      <c r="B76" s="35"/>
      <c r="C76" s="36"/>
      <c r="D76" s="36"/>
    </row>
    <row r="77" spans="1:7" hidden="1" x14ac:dyDescent="0.35">
      <c r="B77" s="35" t="s">
        <v>123</v>
      </c>
      <c r="C77" s="36"/>
      <c r="D77" s="36"/>
    </row>
    <row r="78" spans="1:7" s="34" customFormat="1" ht="14.5" hidden="1" x14ac:dyDescent="0.35">
      <c r="A78" s="30"/>
      <c r="B78" s="35" t="s">
        <v>124</v>
      </c>
      <c r="C78" s="36"/>
      <c r="D78" s="36"/>
    </row>
    <row r="79" spans="1:7" hidden="1" x14ac:dyDescent="0.35">
      <c r="B79" s="35"/>
      <c r="C79" s="36"/>
      <c r="D79" s="36"/>
    </row>
    <row r="80" spans="1:7" s="34" customFormat="1" ht="14.5" hidden="1" x14ac:dyDescent="0.35">
      <c r="A80" s="30"/>
      <c r="B80" s="35"/>
      <c r="C80" s="36"/>
      <c r="D80" s="36"/>
    </row>
    <row r="81" spans="1:7" hidden="1" x14ac:dyDescent="0.35">
      <c r="B81" s="35"/>
      <c r="C81" s="36"/>
      <c r="D81" s="36"/>
    </row>
    <row r="82" spans="1:7" hidden="1" x14ac:dyDescent="0.35">
      <c r="B82" s="35"/>
      <c r="C82" s="36"/>
      <c r="D82" s="36"/>
    </row>
    <row r="83" spans="1:7" s="24" customFormat="1" ht="6" hidden="1" customHeight="1" x14ac:dyDescent="0.35">
      <c r="A83" s="1"/>
      <c r="B83" s="35"/>
      <c r="C83" s="36"/>
      <c r="D83" s="36"/>
      <c r="E83" s="53"/>
      <c r="F83" s="53"/>
      <c r="G83" s="2"/>
    </row>
    <row r="84" spans="1:7" s="24" customFormat="1" hidden="1" x14ac:dyDescent="0.35">
      <c r="A84" s="1"/>
      <c r="B84" s="35"/>
      <c r="C84" s="36"/>
      <c r="D84" s="36"/>
      <c r="E84" s="53"/>
      <c r="F84" s="53"/>
      <c r="G84" s="2"/>
    </row>
    <row r="85" spans="1:7" s="24" customFormat="1" hidden="1" x14ac:dyDescent="0.35">
      <c r="A85" s="1"/>
      <c r="B85" s="35"/>
      <c r="C85" s="36"/>
      <c r="D85" s="36"/>
      <c r="E85" s="53"/>
      <c r="F85" s="53"/>
      <c r="G85" s="2"/>
    </row>
    <row r="86" spans="1:7" s="24" customFormat="1" hidden="1" x14ac:dyDescent="0.35">
      <c r="A86" s="1"/>
      <c r="B86" s="35"/>
      <c r="C86" s="36"/>
      <c r="D86" s="36"/>
      <c r="E86" s="53"/>
      <c r="F86" s="53"/>
      <c r="G86" s="2"/>
    </row>
    <row r="87" spans="1:7" s="24" customFormat="1" x14ac:dyDescent="0.35">
      <c r="A87" s="1"/>
      <c r="B87" s="37"/>
      <c r="C87" s="38"/>
      <c r="D87" s="38"/>
      <c r="E87" s="53"/>
      <c r="F87" s="53"/>
      <c r="G87" s="2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644F-793D-4DFD-95B6-49D24EFBBA8B}">
  <dimension ref="A3:G87"/>
  <sheetViews>
    <sheetView topLeftCell="B1" zoomScaleNormal="100" workbookViewId="0">
      <pane xSplit="1" ySplit="8" topLeftCell="C9" activePane="bottomRight" state="frozen"/>
      <selection activeCell="C69" sqref="C69"/>
      <selection pane="topRight" activeCell="C69" sqref="C69"/>
      <selection pane="bottomLeft" activeCell="C69" sqref="C69"/>
      <selection pane="bottomRight" activeCell="G29" sqref="G29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3.25" style="3" customWidth="1"/>
    <col min="4" max="4" width="13.75" style="3" customWidth="1"/>
    <col min="5" max="5" width="13.83203125" style="53" customWidth="1"/>
    <col min="6" max="6" width="13.75" style="53" customWidth="1"/>
    <col min="7" max="7" width="11.58203125" style="53" customWidth="1"/>
    <col min="8" max="16384" width="8.33203125" style="2"/>
  </cols>
  <sheetData>
    <row r="3" spans="1:7" x14ac:dyDescent="0.35">
      <c r="C3" s="53"/>
      <c r="D3" s="53"/>
    </row>
    <row r="4" spans="1:7" x14ac:dyDescent="0.35">
      <c r="C4" s="53"/>
      <c r="D4" s="53"/>
    </row>
    <row r="5" spans="1:7" x14ac:dyDescent="0.35">
      <c r="C5" s="53"/>
      <c r="D5" s="53"/>
    </row>
    <row r="6" spans="1:7" x14ac:dyDescent="0.35">
      <c r="B6" s="6" t="s">
        <v>0</v>
      </c>
      <c r="C6" s="7"/>
      <c r="D6" s="7"/>
    </row>
    <row r="7" spans="1:7" s="11" customFormat="1" ht="15" customHeight="1" x14ac:dyDescent="0.35">
      <c r="A7" s="1"/>
      <c r="B7" s="9"/>
      <c r="C7" s="67" t="s">
        <v>128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7" ht="15" customHeight="1" x14ac:dyDescent="0.3">
      <c r="A9" s="57" t="s">
        <v>6</v>
      </c>
      <c r="B9" s="15" t="s">
        <v>7</v>
      </c>
      <c r="C9" s="16"/>
      <c r="D9" s="16"/>
      <c r="E9" s="14"/>
      <c r="F9" s="14"/>
      <c r="G9" s="14">
        <f>SUM(C9:F9)</f>
        <v>0</v>
      </c>
    </row>
    <row r="10" spans="1:7" ht="15" customHeight="1" x14ac:dyDescent="0.3">
      <c r="A10" s="57"/>
      <c r="B10" s="15" t="s">
        <v>134</v>
      </c>
      <c r="C10" s="16"/>
      <c r="D10" s="16"/>
      <c r="E10" s="14"/>
      <c r="F10" s="14"/>
      <c r="G10" s="14">
        <f>SUM(C10:F10)</f>
        <v>0</v>
      </c>
    </row>
    <row r="11" spans="1:7" ht="15" customHeight="1" x14ac:dyDescent="0.35">
      <c r="A11" s="1" t="s">
        <v>9</v>
      </c>
      <c r="B11" s="15" t="s">
        <v>10</v>
      </c>
      <c r="C11" s="16"/>
      <c r="D11" s="16">
        <v>39099.46</v>
      </c>
      <c r="E11" s="14"/>
      <c r="F11" s="14">
        <v>179.78</v>
      </c>
      <c r="G11" s="14">
        <f t="shared" ref="G11:G65" si="0">SUM(C11:F11)</f>
        <v>39279.24</v>
      </c>
    </row>
    <row r="12" spans="1:7" ht="15" customHeight="1" x14ac:dyDescent="0.35">
      <c r="A12" s="1" t="s">
        <v>11</v>
      </c>
      <c r="B12" s="17" t="s">
        <v>12</v>
      </c>
      <c r="C12" s="18"/>
      <c r="D12" s="18"/>
      <c r="E12" s="14"/>
      <c r="F12" s="14"/>
      <c r="G12" s="14">
        <f t="shared" si="0"/>
        <v>0</v>
      </c>
    </row>
    <row r="13" spans="1:7" ht="15" customHeight="1" x14ac:dyDescent="0.3">
      <c r="A13" s="57" t="s">
        <v>13</v>
      </c>
      <c r="B13" s="13" t="s">
        <v>14</v>
      </c>
      <c r="C13" s="14"/>
      <c r="D13" s="14">
        <v>6347.87</v>
      </c>
      <c r="E13" s="14"/>
      <c r="F13" s="14">
        <v>29.19</v>
      </c>
      <c r="G13" s="14">
        <f t="shared" si="0"/>
        <v>6377.0599999999995</v>
      </c>
    </row>
    <row r="14" spans="1:7" ht="15" customHeight="1" x14ac:dyDescent="0.35">
      <c r="A14" s="1" t="s">
        <v>15</v>
      </c>
      <c r="B14" s="17" t="s">
        <v>16</v>
      </c>
      <c r="C14" s="18"/>
      <c r="D14" s="18">
        <v>12924.9</v>
      </c>
      <c r="E14" s="14"/>
      <c r="F14" s="14">
        <v>59.43</v>
      </c>
      <c r="G14" s="14">
        <f t="shared" si="0"/>
        <v>12984.33</v>
      </c>
    </row>
    <row r="15" spans="1:7" ht="15" customHeight="1" x14ac:dyDescent="0.35">
      <c r="A15" s="1" t="s">
        <v>17</v>
      </c>
      <c r="B15" s="15" t="s">
        <v>18</v>
      </c>
      <c r="C15" s="16"/>
      <c r="D15" s="16"/>
      <c r="E15" s="14"/>
      <c r="F15" s="14">
        <v>5000</v>
      </c>
      <c r="G15" s="14">
        <f t="shared" si="0"/>
        <v>5000</v>
      </c>
    </row>
    <row r="16" spans="1:7" ht="15" customHeight="1" x14ac:dyDescent="0.35">
      <c r="A16" s="1" t="s">
        <v>19</v>
      </c>
      <c r="B16" s="13" t="s">
        <v>20</v>
      </c>
      <c r="C16" s="14"/>
      <c r="D16" s="14">
        <v>77626.78</v>
      </c>
      <c r="E16" s="14"/>
      <c r="F16" s="14">
        <v>356.93</v>
      </c>
      <c r="G16" s="14">
        <f t="shared" si="0"/>
        <v>77983.709999999992</v>
      </c>
    </row>
    <row r="17" spans="1:7" ht="15" customHeight="1" x14ac:dyDescent="0.35">
      <c r="A17" s="1" t="s">
        <v>21</v>
      </c>
      <c r="B17" s="13" t="s">
        <v>22</v>
      </c>
      <c r="C17" s="14"/>
      <c r="D17" s="14">
        <v>22931.49</v>
      </c>
      <c r="E17" s="14"/>
      <c r="F17" s="14">
        <v>105.44</v>
      </c>
      <c r="G17" s="14">
        <f t="shared" si="0"/>
        <v>23036.93</v>
      </c>
    </row>
    <row r="18" spans="1:7" ht="15" customHeight="1" x14ac:dyDescent="0.3">
      <c r="A18" s="57" t="s">
        <v>23</v>
      </c>
      <c r="B18" s="13" t="s">
        <v>24</v>
      </c>
      <c r="C18" s="14"/>
      <c r="D18" s="14">
        <v>46765.919999999998</v>
      </c>
      <c r="E18" s="14"/>
      <c r="F18" s="14">
        <v>215.03</v>
      </c>
      <c r="G18" s="14">
        <f t="shared" si="0"/>
        <v>46980.95</v>
      </c>
    </row>
    <row r="19" spans="1:7" ht="15" customHeight="1" x14ac:dyDescent="0.3">
      <c r="A19" s="57" t="s">
        <v>25</v>
      </c>
      <c r="B19" s="13" t="s">
        <v>26</v>
      </c>
      <c r="C19" s="14"/>
      <c r="D19" s="14">
        <v>17329.88</v>
      </c>
      <c r="E19" s="14"/>
      <c r="F19" s="14">
        <v>79.680000000000007</v>
      </c>
      <c r="G19" s="14">
        <f t="shared" si="0"/>
        <v>17409.560000000001</v>
      </c>
    </row>
    <row r="20" spans="1:7" ht="15" customHeight="1" x14ac:dyDescent="0.35">
      <c r="A20" s="1" t="s">
        <v>27</v>
      </c>
      <c r="B20" s="13" t="s">
        <v>28</v>
      </c>
      <c r="C20" s="14"/>
      <c r="D20" s="14">
        <v>69236.58</v>
      </c>
      <c r="E20" s="14"/>
      <c r="F20" s="14">
        <v>318.35000000000002</v>
      </c>
      <c r="G20" s="14">
        <f t="shared" si="0"/>
        <v>69554.930000000008</v>
      </c>
    </row>
    <row r="21" spans="1:7" ht="15" customHeight="1" x14ac:dyDescent="0.35">
      <c r="A21" s="1" t="s">
        <v>29</v>
      </c>
      <c r="B21" s="13" t="s">
        <v>30</v>
      </c>
      <c r="C21" s="14"/>
      <c r="D21" s="14">
        <v>55546.41</v>
      </c>
      <c r="E21" s="14"/>
      <c r="F21" s="14">
        <v>255.41</v>
      </c>
      <c r="G21" s="14">
        <f t="shared" si="0"/>
        <v>55801.820000000007</v>
      </c>
    </row>
    <row r="22" spans="1:7" ht="15" customHeight="1" x14ac:dyDescent="0.35">
      <c r="A22" s="1" t="s">
        <v>31</v>
      </c>
      <c r="B22" s="13" t="s">
        <v>32</v>
      </c>
      <c r="C22" s="14"/>
      <c r="D22" s="14"/>
      <c r="E22" s="14"/>
      <c r="F22" s="14"/>
      <c r="G22" s="14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4"/>
      <c r="D23" s="14">
        <v>5000</v>
      </c>
      <c r="E23" s="14"/>
      <c r="F23" s="14">
        <v>22.99</v>
      </c>
      <c r="G23" s="14">
        <f t="shared" si="0"/>
        <v>5022.99</v>
      </c>
    </row>
    <row r="24" spans="1:7" ht="15" customHeight="1" x14ac:dyDescent="0.3">
      <c r="A24" s="57" t="s">
        <v>35</v>
      </c>
      <c r="B24" s="13" t="s">
        <v>36</v>
      </c>
      <c r="C24" s="14"/>
      <c r="D24" s="14">
        <v>5000</v>
      </c>
      <c r="E24" s="14"/>
      <c r="F24" s="14">
        <v>22.99</v>
      </c>
      <c r="G24" s="14">
        <f t="shared" si="0"/>
        <v>5022.99</v>
      </c>
    </row>
    <row r="25" spans="1:7" ht="15" customHeight="1" x14ac:dyDescent="0.3">
      <c r="A25" s="57" t="s">
        <v>37</v>
      </c>
      <c r="B25" s="13" t="s">
        <v>38</v>
      </c>
      <c r="C25" s="14"/>
      <c r="D25" s="14"/>
      <c r="E25" s="14"/>
      <c r="F25" s="14"/>
      <c r="G25" s="14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4"/>
      <c r="D26" s="14">
        <v>54773.64</v>
      </c>
      <c r="E26" s="14"/>
      <c r="F26" s="14">
        <v>251.85</v>
      </c>
      <c r="G26" s="14">
        <f t="shared" si="0"/>
        <v>55025.49</v>
      </c>
    </row>
    <row r="27" spans="1:7" ht="15" customHeight="1" x14ac:dyDescent="0.35">
      <c r="A27" s="1" t="s">
        <v>41</v>
      </c>
      <c r="B27" s="17" t="s">
        <v>42</v>
      </c>
      <c r="C27" s="18">
        <v>1765219.14</v>
      </c>
      <c r="D27" s="18">
        <v>5000</v>
      </c>
      <c r="E27" s="14"/>
      <c r="F27" s="14">
        <v>22.99</v>
      </c>
      <c r="G27" s="14">
        <f t="shared" si="0"/>
        <v>1770242.13</v>
      </c>
    </row>
    <row r="28" spans="1:7" ht="15" customHeight="1" x14ac:dyDescent="0.35">
      <c r="A28" s="1" t="s">
        <v>43</v>
      </c>
      <c r="B28" s="17" t="s">
        <v>44</v>
      </c>
      <c r="C28" s="18"/>
      <c r="D28" s="18"/>
      <c r="E28" s="14"/>
      <c r="F28" s="14"/>
      <c r="G28" s="14">
        <f t="shared" si="0"/>
        <v>0</v>
      </c>
    </row>
    <row r="29" spans="1:7" ht="15" customHeight="1" x14ac:dyDescent="0.3">
      <c r="A29" s="57" t="s">
        <v>45</v>
      </c>
      <c r="B29" s="13" t="s">
        <v>46</v>
      </c>
      <c r="C29" s="14"/>
      <c r="D29" s="14"/>
      <c r="E29" s="14"/>
      <c r="F29" s="14"/>
      <c r="G29" s="14">
        <f t="shared" si="0"/>
        <v>0</v>
      </c>
    </row>
    <row r="30" spans="1:7" ht="15" customHeight="1" x14ac:dyDescent="0.3">
      <c r="A30" s="57" t="s">
        <v>47</v>
      </c>
      <c r="B30" s="13" t="s">
        <v>48</v>
      </c>
      <c r="C30" s="14"/>
      <c r="D30" s="14">
        <v>25525.46</v>
      </c>
      <c r="E30" s="14"/>
      <c r="F30" s="14"/>
      <c r="G30" s="14">
        <f t="shared" si="0"/>
        <v>25525.46</v>
      </c>
    </row>
    <row r="31" spans="1:7" ht="15" customHeight="1" x14ac:dyDescent="0.3">
      <c r="A31" s="57" t="s">
        <v>49</v>
      </c>
      <c r="B31" s="13" t="s">
        <v>50</v>
      </c>
      <c r="C31" s="14"/>
      <c r="D31" s="14">
        <v>5000</v>
      </c>
      <c r="E31" s="14"/>
      <c r="F31" s="14">
        <v>22.99</v>
      </c>
      <c r="G31" s="14">
        <f t="shared" si="0"/>
        <v>5022.99</v>
      </c>
    </row>
    <row r="32" spans="1:7" ht="15" customHeight="1" x14ac:dyDescent="0.35">
      <c r="A32" s="1" t="s">
        <v>51</v>
      </c>
      <c r="B32" s="13" t="s">
        <v>52</v>
      </c>
      <c r="C32" s="14"/>
      <c r="D32" s="14"/>
      <c r="E32" s="14"/>
      <c r="F32" s="14"/>
      <c r="G32" s="14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4"/>
      <c r="D33" s="14">
        <v>5000</v>
      </c>
      <c r="E33" s="14"/>
      <c r="F33" s="14">
        <v>-5000</v>
      </c>
      <c r="G33" s="14">
        <f t="shared" si="0"/>
        <v>0</v>
      </c>
    </row>
    <row r="34" spans="1:7" ht="15" customHeight="1" x14ac:dyDescent="0.35">
      <c r="A34" s="1" t="s">
        <v>55</v>
      </c>
      <c r="B34" s="13" t="s">
        <v>56</v>
      </c>
      <c r="C34" s="14"/>
      <c r="D34" s="14"/>
      <c r="E34" s="14"/>
      <c r="F34" s="14"/>
      <c r="G34" s="14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4"/>
      <c r="E35" s="14"/>
      <c r="F35" s="14"/>
      <c r="G35" s="14">
        <f t="shared" si="0"/>
        <v>0</v>
      </c>
    </row>
    <row r="36" spans="1:7" ht="15" customHeight="1" x14ac:dyDescent="0.3">
      <c r="A36" s="57" t="s">
        <v>59</v>
      </c>
      <c r="B36" s="13" t="s">
        <v>60</v>
      </c>
      <c r="C36" s="14"/>
      <c r="D36" s="14">
        <v>19163.060000000001</v>
      </c>
      <c r="E36" s="14"/>
      <c r="F36" s="14">
        <v>88.11</v>
      </c>
      <c r="G36" s="14">
        <f t="shared" si="0"/>
        <v>19251.170000000002</v>
      </c>
    </row>
    <row r="37" spans="1:7" ht="15" customHeight="1" x14ac:dyDescent="0.35">
      <c r="A37" s="1" t="s">
        <v>61</v>
      </c>
      <c r="B37" s="13" t="s">
        <v>62</v>
      </c>
      <c r="C37" s="14"/>
      <c r="D37" s="14"/>
      <c r="E37" s="14"/>
      <c r="F37" s="14">
        <v>5000</v>
      </c>
      <c r="G37" s="14">
        <f t="shared" si="0"/>
        <v>5000</v>
      </c>
    </row>
    <row r="38" spans="1:7" ht="15" customHeight="1" x14ac:dyDescent="0.35">
      <c r="A38" s="59" t="s">
        <v>63</v>
      </c>
      <c r="B38" s="13" t="s">
        <v>64</v>
      </c>
      <c r="C38" s="14"/>
      <c r="D38" s="14"/>
      <c r="E38" s="14"/>
      <c r="F38" s="14"/>
      <c r="G38" s="14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4"/>
      <c r="D39" s="14">
        <v>8075.81</v>
      </c>
      <c r="E39" s="14"/>
      <c r="F39" s="14">
        <f>-8076+0.19</f>
        <v>-8075.81</v>
      </c>
      <c r="G39" s="47">
        <f t="shared" si="0"/>
        <v>0</v>
      </c>
    </row>
    <row r="40" spans="1:7" ht="15" customHeight="1" x14ac:dyDescent="0.35">
      <c r="A40" s="58" t="s">
        <v>67</v>
      </c>
      <c r="B40" s="13" t="s">
        <v>68</v>
      </c>
      <c r="C40" s="14"/>
      <c r="D40" s="14">
        <v>7795.4</v>
      </c>
      <c r="E40" s="14"/>
      <c r="F40" s="14">
        <v>35.840000000000003</v>
      </c>
      <c r="G40" s="14">
        <f t="shared" si="0"/>
        <v>7831.24</v>
      </c>
    </row>
    <row r="41" spans="1:7" ht="15" customHeight="1" x14ac:dyDescent="0.35">
      <c r="A41" s="1" t="s">
        <v>69</v>
      </c>
      <c r="B41" s="13" t="s">
        <v>70</v>
      </c>
      <c r="C41" s="14"/>
      <c r="D41" s="14">
        <v>10686.73</v>
      </c>
      <c r="E41" s="14"/>
      <c r="F41" s="14">
        <v>49.14</v>
      </c>
      <c r="G41" s="14">
        <f t="shared" si="0"/>
        <v>10735.869999999999</v>
      </c>
    </row>
    <row r="42" spans="1:7" ht="15" customHeight="1" x14ac:dyDescent="0.35">
      <c r="A42" s="1" t="s">
        <v>71</v>
      </c>
      <c r="B42" s="13" t="s">
        <v>72</v>
      </c>
      <c r="C42" s="14"/>
      <c r="D42" s="14">
        <v>7998.03</v>
      </c>
      <c r="E42" s="14"/>
      <c r="F42" s="14">
        <v>36.78</v>
      </c>
      <c r="G42" s="14">
        <f t="shared" si="0"/>
        <v>8034.8099999999995</v>
      </c>
    </row>
    <row r="43" spans="1:7" ht="15" customHeight="1" x14ac:dyDescent="0.35">
      <c r="A43" s="1" t="s">
        <v>73</v>
      </c>
      <c r="B43" s="13" t="s">
        <v>74</v>
      </c>
      <c r="C43" s="14">
        <v>7148864.5599999996</v>
      </c>
      <c r="D43" s="14">
        <v>5311.07</v>
      </c>
      <c r="E43" s="14"/>
      <c r="F43" s="14">
        <v>24.42</v>
      </c>
      <c r="G43" s="14">
        <f t="shared" si="0"/>
        <v>7154200.0499999998</v>
      </c>
    </row>
    <row r="44" spans="1:7" ht="15" customHeight="1" x14ac:dyDescent="0.35">
      <c r="A44" s="1" t="s">
        <v>75</v>
      </c>
      <c r="B44" s="17" t="s">
        <v>76</v>
      </c>
      <c r="C44" s="18"/>
      <c r="D44" s="18"/>
      <c r="E44" s="14"/>
      <c r="F44" s="14"/>
      <c r="G44" s="14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8">
        <v>1892346.51</v>
      </c>
      <c r="D45" s="18">
        <v>5197.45</v>
      </c>
      <c r="E45" s="14"/>
      <c r="F45" s="14">
        <v>23.91</v>
      </c>
      <c r="G45" s="14">
        <f t="shared" si="0"/>
        <v>1897567.8699999999</v>
      </c>
    </row>
    <row r="46" spans="1:7" ht="15" customHeight="1" x14ac:dyDescent="0.35">
      <c r="A46" s="1" t="s">
        <v>79</v>
      </c>
      <c r="B46" s="13" t="s">
        <v>80</v>
      </c>
      <c r="C46" s="14"/>
      <c r="D46" s="14"/>
      <c r="E46" s="14"/>
      <c r="F46" s="14"/>
      <c r="G46" s="14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4">
        <v>6931789.6100000003</v>
      </c>
      <c r="D47" s="14">
        <v>5000</v>
      </c>
      <c r="E47" s="14"/>
      <c r="F47" s="14">
        <v>22.99</v>
      </c>
      <c r="G47" s="14">
        <f t="shared" si="0"/>
        <v>6936812.6000000006</v>
      </c>
    </row>
    <row r="48" spans="1:7" ht="15" customHeight="1" x14ac:dyDescent="0.35">
      <c r="A48" s="59"/>
      <c r="B48" s="13" t="s">
        <v>137</v>
      </c>
      <c r="C48" s="14"/>
      <c r="D48" s="14"/>
      <c r="E48" s="14"/>
      <c r="F48" s="14"/>
      <c r="G48" s="14"/>
    </row>
    <row r="49" spans="1:7" ht="15" customHeight="1" x14ac:dyDescent="0.35">
      <c r="A49" s="59" t="s">
        <v>83</v>
      </c>
      <c r="B49" s="13" t="s">
        <v>84</v>
      </c>
      <c r="C49" s="14">
        <v>382673.79</v>
      </c>
      <c r="D49" s="14">
        <v>5000</v>
      </c>
      <c r="E49" s="14">
        <v>-382673.79</v>
      </c>
      <c r="F49" s="14">
        <v>-5000</v>
      </c>
      <c r="G49" s="14">
        <f t="shared" si="0"/>
        <v>0</v>
      </c>
    </row>
    <row r="50" spans="1:7" ht="15" customHeight="1" x14ac:dyDescent="0.35">
      <c r="A50" s="1" t="s">
        <v>85</v>
      </c>
      <c r="B50" s="13" t="s">
        <v>86</v>
      </c>
      <c r="C50" s="14">
        <v>2144204.67</v>
      </c>
      <c r="D50" s="14">
        <v>118320</v>
      </c>
      <c r="E50" s="14"/>
      <c r="F50" s="14"/>
      <c r="G50" s="14">
        <f t="shared" si="0"/>
        <v>2262524.67</v>
      </c>
    </row>
    <row r="51" spans="1:7" ht="15" customHeight="1" x14ac:dyDescent="0.35">
      <c r="A51" s="1" t="s">
        <v>87</v>
      </c>
      <c r="B51" s="13" t="s">
        <v>88</v>
      </c>
      <c r="C51" s="14"/>
      <c r="D51" s="14">
        <v>5960.45</v>
      </c>
      <c r="E51" s="14"/>
      <c r="F51" s="14"/>
      <c r="G51" s="14">
        <f t="shared" si="0"/>
        <v>5960.45</v>
      </c>
    </row>
    <row r="52" spans="1:7" ht="15" customHeight="1" x14ac:dyDescent="0.3">
      <c r="A52" s="57" t="s">
        <v>89</v>
      </c>
      <c r="B52" s="13" t="s">
        <v>90</v>
      </c>
      <c r="C52" s="14"/>
      <c r="D52" s="14">
        <v>114180.27</v>
      </c>
      <c r="E52" s="14"/>
      <c r="F52" s="14">
        <v>525.01</v>
      </c>
      <c r="G52" s="14">
        <f t="shared" si="0"/>
        <v>114705.28</v>
      </c>
    </row>
    <row r="53" spans="1:7" ht="15" customHeight="1" x14ac:dyDescent="0.35">
      <c r="A53" s="1" t="s">
        <v>91</v>
      </c>
      <c r="B53" s="13" t="s">
        <v>92</v>
      </c>
      <c r="C53" s="14"/>
      <c r="D53" s="14"/>
      <c r="E53" s="14"/>
      <c r="F53" s="14">
        <v>5000</v>
      </c>
      <c r="G53" s="14">
        <f t="shared" si="0"/>
        <v>5000</v>
      </c>
    </row>
    <row r="54" spans="1:7" ht="15" customHeight="1" x14ac:dyDescent="0.35">
      <c r="A54" s="1" t="s">
        <v>93</v>
      </c>
      <c r="B54" s="13" t="s">
        <v>94</v>
      </c>
      <c r="C54" s="14"/>
      <c r="D54" s="14">
        <v>5031.96</v>
      </c>
      <c r="E54" s="14"/>
      <c r="F54" s="14">
        <v>-5031.9599999999991</v>
      </c>
      <c r="G54" s="47">
        <f t="shared" ref="G54" si="1">SUM(C54:F54)</f>
        <v>0</v>
      </c>
    </row>
    <row r="55" spans="1:7" ht="15" customHeight="1" x14ac:dyDescent="0.35">
      <c r="A55" s="55" t="s">
        <v>95</v>
      </c>
      <c r="B55" s="56" t="s">
        <v>96</v>
      </c>
      <c r="C55" s="46"/>
      <c r="D55" s="46"/>
      <c r="E55" s="14"/>
      <c r="F55" s="14"/>
      <c r="G55" s="14">
        <f t="shared" si="0"/>
        <v>0</v>
      </c>
    </row>
    <row r="56" spans="1:7" ht="15" customHeight="1" x14ac:dyDescent="0.3">
      <c r="A56" s="57" t="s">
        <v>97</v>
      </c>
      <c r="B56" s="13" t="s">
        <v>98</v>
      </c>
      <c r="C56" s="14"/>
      <c r="D56" s="14">
        <v>5000</v>
      </c>
      <c r="E56" s="14"/>
      <c r="F56" s="14">
        <v>22.99</v>
      </c>
      <c r="G56" s="14">
        <f t="shared" si="0"/>
        <v>5022.99</v>
      </c>
    </row>
    <row r="57" spans="1:7" ht="15" customHeight="1" x14ac:dyDescent="0.35">
      <c r="A57" s="1" t="s">
        <v>99</v>
      </c>
      <c r="B57" s="13" t="s">
        <v>100</v>
      </c>
      <c r="C57" s="14"/>
      <c r="D57" s="14">
        <v>29199.32</v>
      </c>
      <c r="E57" s="14"/>
      <c r="F57" s="14">
        <v>134.26</v>
      </c>
      <c r="G57" s="14">
        <f t="shared" si="0"/>
        <v>29333.579999999998</v>
      </c>
    </row>
    <row r="58" spans="1:7" ht="15" customHeight="1" x14ac:dyDescent="0.3">
      <c r="A58" s="57" t="s">
        <v>101</v>
      </c>
      <c r="B58" s="17" t="s">
        <v>102</v>
      </c>
      <c r="C58" s="18"/>
      <c r="D58" s="18"/>
      <c r="E58" s="14"/>
      <c r="F58" s="14"/>
      <c r="G58" s="14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4"/>
      <c r="D59" s="14">
        <v>5566.6</v>
      </c>
      <c r="E59" s="14"/>
      <c r="F59" s="14">
        <v>25.6</v>
      </c>
      <c r="G59" s="14">
        <f t="shared" si="0"/>
        <v>5592.2000000000007</v>
      </c>
    </row>
    <row r="60" spans="1:7" ht="15" customHeight="1" x14ac:dyDescent="0.35">
      <c r="A60" s="1" t="s">
        <v>105</v>
      </c>
      <c r="B60" s="13" t="s">
        <v>106</v>
      </c>
      <c r="C60" s="14"/>
      <c r="D60" s="14">
        <v>5000</v>
      </c>
      <c r="E60" s="14"/>
      <c r="F60" s="14">
        <v>22.99</v>
      </c>
      <c r="G60" s="14">
        <f t="shared" si="0"/>
        <v>5022.99</v>
      </c>
    </row>
    <row r="61" spans="1:7" ht="15" customHeight="1" x14ac:dyDescent="0.3">
      <c r="A61" s="60" t="s">
        <v>107</v>
      </c>
      <c r="B61" s="13" t="s">
        <v>108</v>
      </c>
      <c r="C61" s="14"/>
      <c r="D61" s="14"/>
      <c r="E61" s="14"/>
      <c r="F61" s="14"/>
      <c r="G61" s="14">
        <f t="shared" si="0"/>
        <v>0</v>
      </c>
    </row>
    <row r="62" spans="1:7" ht="15" customHeight="1" x14ac:dyDescent="0.3">
      <c r="A62" s="57" t="s">
        <v>109</v>
      </c>
      <c r="B62" s="13" t="s">
        <v>110</v>
      </c>
      <c r="C62" s="14"/>
      <c r="D62" s="14">
        <v>12453.36</v>
      </c>
      <c r="E62" s="14"/>
      <c r="F62" s="14">
        <v>57.26</v>
      </c>
      <c r="G62" s="14">
        <f t="shared" si="0"/>
        <v>12510.62</v>
      </c>
    </row>
    <row r="63" spans="1:7" ht="15" customHeight="1" x14ac:dyDescent="0.35">
      <c r="A63" s="1" t="s">
        <v>111</v>
      </c>
      <c r="B63" s="13" t="s">
        <v>112</v>
      </c>
      <c r="C63" s="14"/>
      <c r="D63" s="14"/>
      <c r="E63" s="14"/>
      <c r="F63" s="14">
        <v>5000</v>
      </c>
      <c r="G63" s="14">
        <f t="shared" si="0"/>
        <v>5000</v>
      </c>
    </row>
    <row r="64" spans="1:7" ht="15" customHeight="1" x14ac:dyDescent="0.35">
      <c r="A64" s="1" t="s">
        <v>113</v>
      </c>
      <c r="B64" s="17" t="s">
        <v>114</v>
      </c>
      <c r="C64" s="18"/>
      <c r="D64" s="18"/>
      <c r="E64" s="14"/>
      <c r="F64" s="14"/>
      <c r="G64" s="14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4">
        <v>23775928.73</v>
      </c>
      <c r="D65" s="14">
        <v>20752.099999999999</v>
      </c>
      <c r="E65" s="14"/>
      <c r="F65" s="14">
        <v>95.42</v>
      </c>
      <c r="G65" s="14">
        <f t="shared" si="0"/>
        <v>23796776.250000004</v>
      </c>
    </row>
    <row r="66" spans="1:7" ht="14.5" x14ac:dyDescent="0.35">
      <c r="B66" s="20" t="s">
        <v>117</v>
      </c>
      <c r="C66" s="21">
        <f t="shared" ref="C66" si="2">SUM(C9:C65)</f>
        <v>44041027.010000005</v>
      </c>
      <c r="D66" s="21">
        <f>SUM(D9:D65)</f>
        <v>848800</v>
      </c>
      <c r="E66" s="21">
        <f t="shared" ref="E66:G66" si="3">SUM(E9:E65)</f>
        <v>-382673.79</v>
      </c>
      <c r="F66" s="48">
        <f t="shared" si="3"/>
        <v>0</v>
      </c>
      <c r="G66" s="21">
        <f t="shared" si="3"/>
        <v>44507153.219999999</v>
      </c>
    </row>
    <row r="67" spans="1:7" x14ac:dyDescent="0.35">
      <c r="B67" s="22"/>
      <c r="C67" s="23"/>
      <c r="D67" s="23"/>
    </row>
    <row r="68" spans="1:7" x14ac:dyDescent="0.35">
      <c r="B68" s="25" t="s">
        <v>118</v>
      </c>
      <c r="C68" s="26"/>
      <c r="D68" s="26"/>
    </row>
    <row r="69" spans="1:7" x14ac:dyDescent="0.35">
      <c r="B69" s="13" t="s">
        <v>119</v>
      </c>
      <c r="C69" s="14"/>
      <c r="D69" s="14">
        <v>28474900</v>
      </c>
      <c r="E69" s="61"/>
      <c r="F69" s="14"/>
      <c r="G69" s="14">
        <f t="shared" ref="G69:G70" si="4">SUM(C69:F69)</f>
        <v>28474900</v>
      </c>
    </row>
    <row r="70" spans="1:7" x14ac:dyDescent="0.35">
      <c r="B70" s="13" t="s">
        <v>120</v>
      </c>
      <c r="C70" s="14"/>
      <c r="D70" s="14">
        <v>95695967</v>
      </c>
      <c r="E70" s="61"/>
      <c r="F70" s="14">
        <v>0</v>
      </c>
      <c r="G70" s="14">
        <f t="shared" si="4"/>
        <v>95695967</v>
      </c>
    </row>
    <row r="71" spans="1:7" x14ac:dyDescent="0.35">
      <c r="B71" s="20" t="s">
        <v>117</v>
      </c>
      <c r="C71" s="21"/>
      <c r="D71" s="21">
        <f>SUM(D69:D70)</f>
        <v>124170867</v>
      </c>
      <c r="E71" s="61"/>
      <c r="F71" s="61"/>
      <c r="G71" s="21">
        <f>SUM(G69:G70)</f>
        <v>124170867</v>
      </c>
    </row>
    <row r="72" spans="1:7" ht="16" thickBot="1" x14ac:dyDescent="0.4">
      <c r="B72" s="28"/>
      <c r="C72" s="29"/>
      <c r="D72" s="29"/>
    </row>
    <row r="73" spans="1:7" s="34" customFormat="1" ht="15" thickBot="1" x14ac:dyDescent="0.4">
      <c r="A73" s="30"/>
      <c r="B73" s="31" t="s">
        <v>121</v>
      </c>
      <c r="C73" s="32">
        <f>SUM(C66+C71)</f>
        <v>44041027.010000005</v>
      </c>
      <c r="D73" s="32">
        <f t="shared" ref="D73:G73" si="5">SUM(D66+D71)</f>
        <v>125019667</v>
      </c>
      <c r="E73" s="32">
        <f t="shared" si="5"/>
        <v>-382673.79</v>
      </c>
      <c r="F73" s="32">
        <f t="shared" si="5"/>
        <v>0</v>
      </c>
      <c r="G73" s="32">
        <f t="shared" si="5"/>
        <v>168678020.22</v>
      </c>
    </row>
    <row r="74" spans="1:7" x14ac:dyDescent="0.35">
      <c r="B74" s="35"/>
      <c r="C74" s="36"/>
      <c r="D74" s="36"/>
    </row>
    <row r="75" spans="1:7" ht="15.75" hidden="1" customHeight="1" x14ac:dyDescent="0.35">
      <c r="B75" s="35" t="s">
        <v>122</v>
      </c>
      <c r="C75" s="36"/>
      <c r="D75" s="36"/>
    </row>
    <row r="76" spans="1:7" hidden="1" x14ac:dyDescent="0.35">
      <c r="B76" s="35"/>
      <c r="C76" s="36"/>
      <c r="D76" s="36"/>
    </row>
    <row r="77" spans="1:7" hidden="1" x14ac:dyDescent="0.35">
      <c r="B77" s="35" t="s">
        <v>123</v>
      </c>
      <c r="C77" s="36"/>
      <c r="D77" s="36"/>
    </row>
    <row r="78" spans="1:7" s="34" customFormat="1" ht="14.5" hidden="1" x14ac:dyDescent="0.35">
      <c r="A78" s="30"/>
      <c r="B78" s="35" t="s">
        <v>124</v>
      </c>
      <c r="C78" s="36"/>
      <c r="D78" s="36"/>
    </row>
    <row r="79" spans="1:7" hidden="1" x14ac:dyDescent="0.35">
      <c r="B79" s="35"/>
      <c r="C79" s="36"/>
      <c r="D79" s="36"/>
    </row>
    <row r="80" spans="1:7" s="34" customFormat="1" ht="14.5" hidden="1" x14ac:dyDescent="0.35">
      <c r="A80" s="30"/>
      <c r="B80" s="35"/>
      <c r="C80" s="36"/>
      <c r="D80" s="36"/>
    </row>
    <row r="81" spans="1:7" hidden="1" x14ac:dyDescent="0.35">
      <c r="B81" s="35"/>
      <c r="C81" s="36"/>
      <c r="D81" s="36"/>
    </row>
    <row r="82" spans="1:7" hidden="1" x14ac:dyDescent="0.35">
      <c r="B82" s="35"/>
      <c r="C82" s="36"/>
      <c r="D82" s="36"/>
    </row>
    <row r="83" spans="1:7" s="24" customFormat="1" ht="6" hidden="1" customHeight="1" x14ac:dyDescent="0.35">
      <c r="A83" s="1"/>
      <c r="B83" s="35"/>
      <c r="C83" s="36"/>
      <c r="D83" s="36"/>
      <c r="E83" s="53"/>
      <c r="F83" s="53"/>
      <c r="G83" s="53"/>
    </row>
    <row r="84" spans="1:7" s="24" customFormat="1" hidden="1" x14ac:dyDescent="0.35">
      <c r="A84" s="1"/>
      <c r="B84" s="35"/>
      <c r="C84" s="36"/>
      <c r="D84" s="36"/>
      <c r="E84" s="53"/>
      <c r="F84" s="53"/>
      <c r="G84" s="53"/>
    </row>
    <row r="85" spans="1:7" s="24" customFormat="1" hidden="1" x14ac:dyDescent="0.35">
      <c r="A85" s="1"/>
      <c r="B85" s="35"/>
      <c r="C85" s="36"/>
      <c r="D85" s="36"/>
      <c r="E85" s="53"/>
      <c r="F85" s="53"/>
      <c r="G85" s="53"/>
    </row>
    <row r="86" spans="1:7" s="24" customFormat="1" hidden="1" x14ac:dyDescent="0.35">
      <c r="A86" s="1"/>
      <c r="B86" s="35"/>
      <c r="C86" s="36"/>
      <c r="D86" s="36"/>
      <c r="E86" s="53"/>
      <c r="F86" s="53"/>
      <c r="G86" s="53"/>
    </row>
    <row r="87" spans="1:7" s="24" customFormat="1" x14ac:dyDescent="0.35">
      <c r="A87" s="1"/>
      <c r="B87" s="37"/>
      <c r="C87" s="38"/>
      <c r="D87" s="38"/>
      <c r="E87" s="53"/>
      <c r="F87" s="53"/>
      <c r="G87" s="53"/>
    </row>
  </sheetData>
  <autoFilter ref="B8:G66" xr:uid="{8158644F-793D-4DFD-95B6-49D24EFBBA8B}"/>
  <mergeCells count="1">
    <mergeCell ref="C7:G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27292-D731-4347-9B99-4E0BB9D60D9C}">
  <dimension ref="A1:G87"/>
  <sheetViews>
    <sheetView topLeftCell="B1" zoomScaleNormal="100" workbookViewId="0">
      <pane xSplit="1" ySplit="8" topLeftCell="D9" activePane="bottomRight" state="frozen"/>
      <selection activeCell="C69" sqref="C69"/>
      <selection pane="topRight" activeCell="C69" sqref="C69"/>
      <selection pane="bottomLeft" activeCell="C69" sqref="C69"/>
      <selection pane="bottomRight" activeCell="B87" sqref="B87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4.25" style="3" customWidth="1"/>
    <col min="4" max="4" width="14" style="3" bestFit="1" customWidth="1"/>
    <col min="5" max="5" width="13.83203125" style="53" customWidth="1"/>
    <col min="6" max="6" width="13.75" style="53" customWidth="1"/>
    <col min="7" max="7" width="12.25" style="2" customWidth="1"/>
    <col min="8" max="16384" width="8.33203125" style="2"/>
  </cols>
  <sheetData>
    <row r="1" spans="1:7" x14ac:dyDescent="0.35">
      <c r="D1" s="4"/>
    </row>
    <row r="2" spans="1:7" x14ac:dyDescent="0.35">
      <c r="D2" s="4"/>
    </row>
    <row r="3" spans="1:7" x14ac:dyDescent="0.35">
      <c r="C3" s="53"/>
      <c r="D3" s="53"/>
    </row>
    <row r="4" spans="1:7" x14ac:dyDescent="0.35">
      <c r="C4" s="53"/>
      <c r="D4" s="53"/>
    </row>
    <row r="5" spans="1:7" x14ac:dyDescent="0.35">
      <c r="C5" s="53"/>
      <c r="D5" s="53"/>
    </row>
    <row r="6" spans="1:7" x14ac:dyDescent="0.35">
      <c r="B6" s="6" t="s">
        <v>0</v>
      </c>
      <c r="C6" s="7"/>
      <c r="D6" s="8"/>
    </row>
    <row r="7" spans="1:7" s="11" customFormat="1" ht="15" customHeight="1" x14ac:dyDescent="0.35">
      <c r="A7" s="1"/>
      <c r="B7" s="9"/>
      <c r="C7" s="67" t="s">
        <v>130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40" t="s">
        <v>135</v>
      </c>
      <c r="F8" s="40" t="s">
        <v>136</v>
      </c>
      <c r="G8" s="40" t="s">
        <v>127</v>
      </c>
    </row>
    <row r="9" spans="1:7" ht="15" customHeight="1" x14ac:dyDescent="0.3">
      <c r="A9" s="57" t="s">
        <v>6</v>
      </c>
      <c r="B9" s="15" t="s">
        <v>7</v>
      </c>
      <c r="C9" s="16"/>
      <c r="D9" s="16"/>
      <c r="E9" s="16"/>
      <c r="F9" s="16"/>
      <c r="G9" s="16">
        <f>SUM(C9:F9)</f>
        <v>0</v>
      </c>
    </row>
    <row r="10" spans="1:7" ht="15" customHeight="1" x14ac:dyDescent="0.3">
      <c r="A10" s="57"/>
      <c r="B10" s="15" t="s">
        <v>134</v>
      </c>
      <c r="C10" s="16"/>
      <c r="D10" s="16"/>
      <c r="E10" s="16"/>
      <c r="F10" s="16"/>
      <c r="G10" s="16">
        <f>SUM(C10:F10)</f>
        <v>0</v>
      </c>
    </row>
    <row r="11" spans="1:7" ht="15" customHeight="1" x14ac:dyDescent="0.35">
      <c r="A11" s="1" t="s">
        <v>9</v>
      </c>
      <c r="B11" s="15" t="s">
        <v>10</v>
      </c>
      <c r="C11" s="16"/>
      <c r="D11" s="16">
        <v>31598.55</v>
      </c>
      <c r="E11" s="16"/>
      <c r="F11" s="16">
        <v>1125.5999999999999</v>
      </c>
      <c r="G11" s="16">
        <f t="shared" ref="G11:G65" si="0">SUM(C11:F11)</f>
        <v>32724.149999999998</v>
      </c>
    </row>
    <row r="12" spans="1:7" ht="15" customHeight="1" x14ac:dyDescent="0.35">
      <c r="A12" s="1" t="s">
        <v>11</v>
      </c>
      <c r="B12" s="17" t="s">
        <v>12</v>
      </c>
      <c r="C12" s="18"/>
      <c r="D12" s="18">
        <v>17130.310000000001</v>
      </c>
      <c r="E12" s="18"/>
      <c r="F12" s="18"/>
      <c r="G12" s="16">
        <f t="shared" si="0"/>
        <v>17130.310000000001</v>
      </c>
    </row>
    <row r="13" spans="1:7" ht="15" customHeight="1" x14ac:dyDescent="0.3">
      <c r="A13" s="57" t="s">
        <v>13</v>
      </c>
      <c r="B13" s="13" t="s">
        <v>14</v>
      </c>
      <c r="C13" s="14"/>
      <c r="D13" s="14">
        <v>6949.18</v>
      </c>
      <c r="E13" s="14"/>
      <c r="F13" s="14">
        <v>247.54</v>
      </c>
      <c r="G13" s="16">
        <f t="shared" si="0"/>
        <v>7196.72</v>
      </c>
    </row>
    <row r="14" spans="1:7" ht="15" customHeight="1" x14ac:dyDescent="0.35">
      <c r="A14" s="1" t="s">
        <v>15</v>
      </c>
      <c r="B14" s="17" t="s">
        <v>16</v>
      </c>
      <c r="C14" s="18"/>
      <c r="D14" s="18">
        <v>16480.3</v>
      </c>
      <c r="E14" s="18"/>
      <c r="F14" s="18">
        <v>1197.27</v>
      </c>
      <c r="G14" s="16">
        <f t="shared" si="0"/>
        <v>17677.57</v>
      </c>
    </row>
    <row r="15" spans="1:7" ht="15" customHeight="1" x14ac:dyDescent="0.35">
      <c r="A15" s="1" t="s">
        <v>17</v>
      </c>
      <c r="B15" s="15" t="s">
        <v>18</v>
      </c>
      <c r="C15" s="16"/>
      <c r="D15" s="16"/>
      <c r="E15" s="16"/>
      <c r="F15" s="16"/>
      <c r="G15" s="16">
        <f t="shared" si="0"/>
        <v>0</v>
      </c>
    </row>
    <row r="16" spans="1:7" ht="15" customHeight="1" x14ac:dyDescent="0.35">
      <c r="A16" s="1" t="s">
        <v>19</v>
      </c>
      <c r="B16" s="13" t="s">
        <v>20</v>
      </c>
      <c r="C16" s="14"/>
      <c r="D16" s="14">
        <v>69543.63</v>
      </c>
      <c r="E16" s="14"/>
      <c r="F16" s="14">
        <v>2477.2800000000002</v>
      </c>
      <c r="G16" s="16">
        <f t="shared" si="0"/>
        <v>72020.91</v>
      </c>
    </row>
    <row r="17" spans="1:7" ht="15" customHeight="1" x14ac:dyDescent="0.35">
      <c r="A17" s="1" t="s">
        <v>21</v>
      </c>
      <c r="B17" s="13" t="s">
        <v>22</v>
      </c>
      <c r="C17" s="14"/>
      <c r="D17" s="14">
        <v>20574.22</v>
      </c>
      <c r="E17" s="14"/>
      <c r="F17" s="14">
        <v>732.89</v>
      </c>
      <c r="G17" s="16">
        <f t="shared" si="0"/>
        <v>21307.11</v>
      </c>
    </row>
    <row r="18" spans="1:7" ht="15" customHeight="1" x14ac:dyDescent="0.3">
      <c r="A18" s="57" t="s">
        <v>23</v>
      </c>
      <c r="B18" s="13" t="s">
        <v>24</v>
      </c>
      <c r="C18" s="14"/>
      <c r="D18" s="14">
        <v>39214.080000000002</v>
      </c>
      <c r="E18" s="14"/>
      <c r="F18" s="14">
        <v>1396.88</v>
      </c>
      <c r="G18" s="16">
        <f t="shared" si="0"/>
        <v>40610.959999999999</v>
      </c>
    </row>
    <row r="19" spans="1:7" ht="15" customHeight="1" x14ac:dyDescent="0.3">
      <c r="A19" s="57" t="s">
        <v>25</v>
      </c>
      <c r="B19" s="13" t="s">
        <v>26</v>
      </c>
      <c r="C19" s="14"/>
      <c r="D19" s="14">
        <v>14406.84</v>
      </c>
      <c r="E19" s="14"/>
      <c r="F19" s="14">
        <v>513.20000000000005</v>
      </c>
      <c r="G19" s="16">
        <f t="shared" si="0"/>
        <v>14920.04</v>
      </c>
    </row>
    <row r="20" spans="1:7" ht="15" customHeight="1" x14ac:dyDescent="0.35">
      <c r="A20" s="1" t="s">
        <v>27</v>
      </c>
      <c r="B20" s="13" t="s">
        <v>28</v>
      </c>
      <c r="C20" s="14"/>
      <c r="D20" s="14">
        <v>60081.919999999998</v>
      </c>
      <c r="E20" s="14"/>
      <c r="F20" s="14">
        <v>2140.23</v>
      </c>
      <c r="G20" s="16">
        <f t="shared" si="0"/>
        <v>62222.15</v>
      </c>
    </row>
    <row r="21" spans="1:7" ht="15" customHeight="1" x14ac:dyDescent="0.35">
      <c r="A21" s="1" t="s">
        <v>29</v>
      </c>
      <c r="B21" s="13" t="s">
        <v>30</v>
      </c>
      <c r="C21" s="14"/>
      <c r="D21" s="14">
        <v>47804.83</v>
      </c>
      <c r="E21" s="14"/>
      <c r="F21" s="14">
        <v>1702.9</v>
      </c>
      <c r="G21" s="16">
        <f t="shared" si="0"/>
        <v>49507.73</v>
      </c>
    </row>
    <row r="22" spans="1:7" ht="15" customHeight="1" x14ac:dyDescent="0.35">
      <c r="A22" s="1" t="s">
        <v>31</v>
      </c>
      <c r="B22" s="13" t="s">
        <v>32</v>
      </c>
      <c r="C22" s="14"/>
      <c r="D22" s="14"/>
      <c r="E22" s="14"/>
      <c r="F22" s="14"/>
      <c r="G22" s="16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4"/>
      <c r="D23" s="14">
        <v>5000</v>
      </c>
      <c r="E23" s="14"/>
      <c r="F23" s="14">
        <v>178.11</v>
      </c>
      <c r="G23" s="16">
        <f t="shared" si="0"/>
        <v>5178.1099999999997</v>
      </c>
    </row>
    <row r="24" spans="1:7" ht="15" customHeight="1" x14ac:dyDescent="0.3">
      <c r="A24" s="57" t="s">
        <v>35</v>
      </c>
      <c r="B24" s="13" t="s">
        <v>36</v>
      </c>
      <c r="C24" s="14"/>
      <c r="D24" s="14">
        <v>5000</v>
      </c>
      <c r="E24" s="14"/>
      <c r="F24" s="14">
        <v>178.11</v>
      </c>
      <c r="G24" s="16">
        <f t="shared" si="0"/>
        <v>5178.1099999999997</v>
      </c>
    </row>
    <row r="25" spans="1:7" ht="15" customHeight="1" x14ac:dyDescent="0.3">
      <c r="A25" s="57" t="s">
        <v>37</v>
      </c>
      <c r="B25" s="13" t="s">
        <v>38</v>
      </c>
      <c r="C25" s="14">
        <v>1422465.01</v>
      </c>
      <c r="D25" s="14">
        <v>5000</v>
      </c>
      <c r="E25" s="14"/>
      <c r="F25" s="14">
        <v>178.11</v>
      </c>
      <c r="G25" s="16">
        <f t="shared" si="0"/>
        <v>1427643.12</v>
      </c>
    </row>
    <row r="26" spans="1:7" ht="15" customHeight="1" x14ac:dyDescent="0.35">
      <c r="A26" s="1" t="s">
        <v>39</v>
      </c>
      <c r="B26" s="13" t="s">
        <v>40</v>
      </c>
      <c r="C26" s="14"/>
      <c r="D26" s="14">
        <v>44748.03</v>
      </c>
      <c r="E26" s="14"/>
      <c r="F26" s="14">
        <v>1594.01</v>
      </c>
      <c r="G26" s="16">
        <f t="shared" si="0"/>
        <v>46342.04</v>
      </c>
    </row>
    <row r="27" spans="1:7" ht="15" customHeight="1" x14ac:dyDescent="0.35">
      <c r="A27" s="1" t="s">
        <v>41</v>
      </c>
      <c r="B27" s="17" t="s">
        <v>42</v>
      </c>
      <c r="C27" s="18">
        <v>304400.39</v>
      </c>
      <c r="D27" s="18">
        <v>5000</v>
      </c>
      <c r="E27" s="18"/>
      <c r="F27" s="18">
        <v>178.11</v>
      </c>
      <c r="G27" s="16">
        <f t="shared" si="0"/>
        <v>309578.5</v>
      </c>
    </row>
    <row r="28" spans="1:7" ht="15" customHeight="1" x14ac:dyDescent="0.35">
      <c r="A28" s="1" t="s">
        <v>43</v>
      </c>
      <c r="B28" s="17" t="s">
        <v>44</v>
      </c>
      <c r="C28" s="18">
        <v>2177771.46</v>
      </c>
      <c r="D28" s="18">
        <v>5000</v>
      </c>
      <c r="E28" s="18">
        <v>-2177771.46</v>
      </c>
      <c r="F28" s="18">
        <v>-5000</v>
      </c>
      <c r="G28" s="16">
        <f t="shared" si="0"/>
        <v>0</v>
      </c>
    </row>
    <row r="29" spans="1:7" ht="15" customHeight="1" x14ac:dyDescent="0.3">
      <c r="A29" s="57" t="s">
        <v>45</v>
      </c>
      <c r="B29" s="13" t="s">
        <v>46</v>
      </c>
      <c r="C29" s="14"/>
      <c r="D29" s="14"/>
      <c r="E29" s="14"/>
      <c r="F29" s="14"/>
      <c r="G29" s="16">
        <f t="shared" si="0"/>
        <v>0</v>
      </c>
    </row>
    <row r="30" spans="1:7" ht="15" customHeight="1" x14ac:dyDescent="0.3">
      <c r="A30" s="57" t="s">
        <v>47</v>
      </c>
      <c r="B30" s="13" t="s">
        <v>48</v>
      </c>
      <c r="C30" s="14"/>
      <c r="D30" s="14">
        <v>12349.56</v>
      </c>
      <c r="E30" s="14"/>
      <c r="F30" s="14">
        <v>5505.44</v>
      </c>
      <c r="G30" s="16">
        <f t="shared" si="0"/>
        <v>17855</v>
      </c>
    </row>
    <row r="31" spans="1:7" ht="15" customHeight="1" x14ac:dyDescent="0.3">
      <c r="A31" s="57" t="s">
        <v>49</v>
      </c>
      <c r="B31" s="13" t="s">
        <v>50</v>
      </c>
      <c r="C31" s="14"/>
      <c r="D31" s="14">
        <v>5000</v>
      </c>
      <c r="E31" s="14"/>
      <c r="F31" s="18">
        <v>178.11</v>
      </c>
      <c r="G31" s="16">
        <f t="shared" si="0"/>
        <v>5178.1099999999997</v>
      </c>
    </row>
    <row r="32" spans="1:7" ht="15" customHeight="1" x14ac:dyDescent="0.35">
      <c r="A32" s="1" t="s">
        <v>51</v>
      </c>
      <c r="B32" s="13" t="s">
        <v>52</v>
      </c>
      <c r="C32" s="14"/>
      <c r="D32" s="14"/>
      <c r="E32" s="14"/>
      <c r="F32" s="14"/>
      <c r="G32" s="16">
        <f t="shared" si="0"/>
        <v>0</v>
      </c>
    </row>
    <row r="33" spans="1:7" ht="15" customHeight="1" x14ac:dyDescent="0.35">
      <c r="A33" s="1" t="s">
        <v>53</v>
      </c>
      <c r="B33" s="13" t="s">
        <v>54</v>
      </c>
      <c r="C33" s="14"/>
      <c r="D33" s="14">
        <v>5000</v>
      </c>
      <c r="E33" s="14"/>
      <c r="F33" s="18">
        <v>178.11</v>
      </c>
      <c r="G33" s="16">
        <f t="shared" si="0"/>
        <v>5178.1099999999997</v>
      </c>
    </row>
    <row r="34" spans="1:7" ht="15" customHeight="1" x14ac:dyDescent="0.35">
      <c r="A34" s="1" t="s">
        <v>55</v>
      </c>
      <c r="B34" s="13" t="s">
        <v>56</v>
      </c>
      <c r="C34" s="14"/>
      <c r="D34" s="14"/>
      <c r="E34" s="14"/>
      <c r="F34" s="14"/>
      <c r="G34" s="16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4"/>
      <c r="E35" s="14"/>
      <c r="F35" s="14"/>
      <c r="G35" s="16">
        <f t="shared" si="0"/>
        <v>0</v>
      </c>
    </row>
    <row r="36" spans="1:7" ht="15" customHeight="1" x14ac:dyDescent="0.3">
      <c r="A36" s="57" t="s">
        <v>59</v>
      </c>
      <c r="B36" s="13" t="s">
        <v>60</v>
      </c>
      <c r="C36" s="14"/>
      <c r="D36" s="14">
        <v>13866.71</v>
      </c>
      <c r="E36" s="14"/>
      <c r="F36" s="14">
        <v>493.96</v>
      </c>
      <c r="G36" s="16">
        <f t="shared" si="0"/>
        <v>14360.669999999998</v>
      </c>
    </row>
    <row r="37" spans="1:7" ht="15" customHeight="1" x14ac:dyDescent="0.35">
      <c r="A37" s="1" t="s">
        <v>61</v>
      </c>
      <c r="B37" s="13" t="s">
        <v>62</v>
      </c>
      <c r="C37" s="19"/>
      <c r="D37" s="14">
        <v>10401.719999999999</v>
      </c>
      <c r="E37" s="14"/>
      <c r="F37" s="14">
        <v>-10402</v>
      </c>
      <c r="G37" s="16">
        <f t="shared" si="0"/>
        <v>-0.28000000000065484</v>
      </c>
    </row>
    <row r="38" spans="1:7" ht="15" customHeight="1" x14ac:dyDescent="0.35">
      <c r="A38" s="59" t="s">
        <v>63</v>
      </c>
      <c r="B38" s="13" t="s">
        <v>64</v>
      </c>
      <c r="C38" s="14"/>
      <c r="D38" s="14">
        <v>37867.17</v>
      </c>
      <c r="E38" s="14"/>
      <c r="F38" s="14"/>
      <c r="G38" s="16">
        <f t="shared" si="0"/>
        <v>37867.17</v>
      </c>
    </row>
    <row r="39" spans="1:7" ht="15" customHeight="1" x14ac:dyDescent="0.35">
      <c r="A39" s="58" t="s">
        <v>65</v>
      </c>
      <c r="B39" s="13" t="s">
        <v>66</v>
      </c>
      <c r="C39" s="14">
        <v>795961.1</v>
      </c>
      <c r="D39" s="14">
        <v>5000</v>
      </c>
      <c r="E39" s="14"/>
      <c r="F39" s="18">
        <v>178.11</v>
      </c>
      <c r="G39" s="16">
        <f t="shared" si="0"/>
        <v>801139.21</v>
      </c>
    </row>
    <row r="40" spans="1:7" ht="15" customHeight="1" x14ac:dyDescent="0.35">
      <c r="A40" s="58" t="s">
        <v>67</v>
      </c>
      <c r="B40" s="13" t="s">
        <v>68</v>
      </c>
      <c r="C40" s="19"/>
      <c r="D40" s="14">
        <v>5000</v>
      </c>
      <c r="E40" s="14"/>
      <c r="F40" s="14">
        <v>2229</v>
      </c>
      <c r="G40" s="16">
        <f t="shared" si="0"/>
        <v>7229</v>
      </c>
    </row>
    <row r="41" spans="1:7" ht="15" customHeight="1" x14ac:dyDescent="0.35">
      <c r="A41" s="1" t="s">
        <v>69</v>
      </c>
      <c r="B41" s="13" t="s">
        <v>70</v>
      </c>
      <c r="C41" s="14"/>
      <c r="D41" s="14">
        <v>5000</v>
      </c>
      <c r="E41" s="14"/>
      <c r="F41" s="14">
        <v>2229</v>
      </c>
      <c r="G41" s="16">
        <f t="shared" si="0"/>
        <v>7229</v>
      </c>
    </row>
    <row r="42" spans="1:7" ht="15" customHeight="1" x14ac:dyDescent="0.35">
      <c r="A42" s="1" t="s">
        <v>71</v>
      </c>
      <c r="B42" s="13" t="s">
        <v>72</v>
      </c>
      <c r="C42" s="14"/>
      <c r="D42" s="14">
        <v>32461.41</v>
      </c>
      <c r="E42" s="14"/>
      <c r="F42" s="14">
        <v>1156.3399999999999</v>
      </c>
      <c r="G42" s="16">
        <f t="shared" si="0"/>
        <v>33617.75</v>
      </c>
    </row>
    <row r="43" spans="1:7" ht="15" customHeight="1" x14ac:dyDescent="0.35">
      <c r="A43" s="1" t="s">
        <v>73</v>
      </c>
      <c r="B43" s="13" t="s">
        <v>74</v>
      </c>
      <c r="C43" s="14">
        <v>2989040.19</v>
      </c>
      <c r="D43" s="14">
        <v>5000</v>
      </c>
      <c r="E43" s="14"/>
      <c r="F43" s="18">
        <v>178.11</v>
      </c>
      <c r="G43" s="16">
        <f t="shared" si="0"/>
        <v>2994218.3</v>
      </c>
    </row>
    <row r="44" spans="1:7" ht="15" customHeight="1" x14ac:dyDescent="0.35">
      <c r="A44" s="1" t="s">
        <v>75</v>
      </c>
      <c r="B44" s="17" t="s">
        <v>76</v>
      </c>
      <c r="C44" s="18"/>
      <c r="D44" s="18"/>
      <c r="E44" s="18"/>
      <c r="F44" s="18"/>
      <c r="G44" s="16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8">
        <v>851412.28</v>
      </c>
      <c r="D45" s="18">
        <v>5000</v>
      </c>
      <c r="E45" s="18"/>
      <c r="F45" s="18">
        <v>178.11</v>
      </c>
      <c r="G45" s="16">
        <f t="shared" si="0"/>
        <v>856590.39</v>
      </c>
    </row>
    <row r="46" spans="1:7" ht="15" customHeight="1" x14ac:dyDescent="0.35">
      <c r="A46" s="1" t="s">
        <v>79</v>
      </c>
      <c r="B46" s="13" t="s">
        <v>80</v>
      </c>
      <c r="C46" s="14"/>
      <c r="D46" s="14">
        <v>81352.83</v>
      </c>
      <c r="E46" s="14"/>
      <c r="F46" s="14"/>
      <c r="G46" s="16">
        <f t="shared" si="0"/>
        <v>81352.83</v>
      </c>
    </row>
    <row r="47" spans="1:7" ht="15" customHeight="1" x14ac:dyDescent="0.35">
      <c r="A47" s="59" t="s">
        <v>81</v>
      </c>
      <c r="B47" s="13" t="s">
        <v>82</v>
      </c>
      <c r="C47" s="14">
        <v>4220839.2</v>
      </c>
      <c r="D47" s="14">
        <v>5000</v>
      </c>
      <c r="E47" s="14"/>
      <c r="F47" s="18">
        <v>178.11</v>
      </c>
      <c r="G47" s="16">
        <f t="shared" si="0"/>
        <v>4226017.3100000005</v>
      </c>
    </row>
    <row r="48" spans="1:7" ht="15" customHeight="1" x14ac:dyDescent="0.35">
      <c r="A48" s="59"/>
      <c r="B48" s="13" t="s">
        <v>137</v>
      </c>
      <c r="C48" s="14"/>
      <c r="D48" s="14"/>
      <c r="E48" s="14"/>
      <c r="F48" s="14"/>
      <c r="G48" s="16"/>
    </row>
    <row r="49" spans="1:7" ht="15" customHeight="1" x14ac:dyDescent="0.35">
      <c r="A49" s="59" t="s">
        <v>83</v>
      </c>
      <c r="B49" s="13" t="s">
        <v>84</v>
      </c>
      <c r="C49" s="14">
        <v>203112.35</v>
      </c>
      <c r="D49" s="14">
        <v>5000</v>
      </c>
      <c r="E49" s="14"/>
      <c r="F49" s="18">
        <v>178.11</v>
      </c>
      <c r="G49" s="16">
        <f t="shared" si="0"/>
        <v>208290.46</v>
      </c>
    </row>
    <row r="50" spans="1:7" ht="15" customHeight="1" x14ac:dyDescent="0.35">
      <c r="A50" s="1" t="s">
        <v>85</v>
      </c>
      <c r="B50" s="13" t="s">
        <v>86</v>
      </c>
      <c r="C50" s="14">
        <v>2263297.09</v>
      </c>
      <c r="D50" s="14">
        <v>5000</v>
      </c>
      <c r="E50" s="14">
        <v>-491000</v>
      </c>
      <c r="F50" s="14"/>
      <c r="G50" s="16">
        <f t="shared" si="0"/>
        <v>1777297.0899999999</v>
      </c>
    </row>
    <row r="51" spans="1:7" ht="15" customHeight="1" x14ac:dyDescent="0.35">
      <c r="A51" s="1" t="s">
        <v>87</v>
      </c>
      <c r="B51" s="13" t="s">
        <v>88</v>
      </c>
      <c r="C51" s="14"/>
      <c r="D51" s="14">
        <v>5000</v>
      </c>
      <c r="E51" s="14"/>
      <c r="F51" s="14">
        <v>2229</v>
      </c>
      <c r="G51" s="16">
        <f t="shared" si="0"/>
        <v>7229</v>
      </c>
    </row>
    <row r="52" spans="1:7" ht="15" customHeight="1" x14ac:dyDescent="0.3">
      <c r="A52" s="57" t="s">
        <v>89</v>
      </c>
      <c r="B52" s="13" t="s">
        <v>90</v>
      </c>
      <c r="C52" s="19"/>
      <c r="D52" s="14">
        <v>91445.22</v>
      </c>
      <c r="E52" s="14"/>
      <c r="F52" s="14">
        <v>3257.45</v>
      </c>
      <c r="G52" s="16">
        <f t="shared" si="0"/>
        <v>94702.67</v>
      </c>
    </row>
    <row r="53" spans="1:7" ht="15" customHeight="1" x14ac:dyDescent="0.35">
      <c r="A53" s="1" t="s">
        <v>91</v>
      </c>
      <c r="B53" s="13" t="s">
        <v>92</v>
      </c>
      <c r="C53" s="14"/>
      <c r="D53" s="14"/>
      <c r="E53" s="14"/>
      <c r="F53" s="14"/>
      <c r="G53" s="16">
        <f t="shared" si="0"/>
        <v>0</v>
      </c>
    </row>
    <row r="54" spans="1:7" ht="15" customHeight="1" x14ac:dyDescent="0.35">
      <c r="A54" s="1" t="s">
        <v>93</v>
      </c>
      <c r="B54" s="13" t="s">
        <v>94</v>
      </c>
      <c r="C54" s="14"/>
      <c r="D54" s="14">
        <v>5000</v>
      </c>
      <c r="E54" s="14"/>
      <c r="F54" s="14">
        <v>2229</v>
      </c>
      <c r="G54" s="16">
        <f t="shared" si="0"/>
        <v>7229</v>
      </c>
    </row>
    <row r="55" spans="1:7" ht="15" customHeight="1" x14ac:dyDescent="0.35">
      <c r="A55" s="55" t="s">
        <v>95</v>
      </c>
      <c r="B55" s="56" t="s">
        <v>96</v>
      </c>
      <c r="C55" s="46"/>
      <c r="D55" s="46"/>
      <c r="E55" s="46"/>
      <c r="F55" s="46"/>
      <c r="G55" s="16">
        <f t="shared" si="0"/>
        <v>0</v>
      </c>
    </row>
    <row r="56" spans="1:7" ht="15" customHeight="1" x14ac:dyDescent="0.3">
      <c r="A56" s="57" t="s">
        <v>97</v>
      </c>
      <c r="B56" s="13" t="s">
        <v>98</v>
      </c>
      <c r="C56" s="14"/>
      <c r="D56" s="14">
        <v>5000</v>
      </c>
      <c r="E56" s="14"/>
      <c r="F56" s="14">
        <v>2229</v>
      </c>
      <c r="G56" s="16">
        <f t="shared" si="0"/>
        <v>7229</v>
      </c>
    </row>
    <row r="57" spans="1:7" ht="15" customHeight="1" x14ac:dyDescent="0.35">
      <c r="A57" s="1" t="s">
        <v>99</v>
      </c>
      <c r="B57" s="13" t="s">
        <v>100</v>
      </c>
      <c r="C57" s="14"/>
      <c r="D57" s="14">
        <v>34928.67</v>
      </c>
      <c r="E57" s="14"/>
      <c r="F57" s="14">
        <v>1244.23</v>
      </c>
      <c r="G57" s="16">
        <f t="shared" si="0"/>
        <v>36172.9</v>
      </c>
    </row>
    <row r="58" spans="1:7" ht="15" customHeight="1" x14ac:dyDescent="0.3">
      <c r="A58" s="57" t="s">
        <v>101</v>
      </c>
      <c r="B58" s="17" t="s">
        <v>102</v>
      </c>
      <c r="C58" s="18"/>
      <c r="D58" s="18">
        <v>18065.7</v>
      </c>
      <c r="E58" s="18"/>
      <c r="F58" s="18">
        <v>-18065.7</v>
      </c>
      <c r="G58" s="16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4"/>
      <c r="D59" s="14">
        <v>8047.77</v>
      </c>
      <c r="E59" s="14"/>
      <c r="F59" s="14">
        <v>286.68</v>
      </c>
      <c r="G59" s="16">
        <f t="shared" si="0"/>
        <v>8334.4500000000007</v>
      </c>
    </row>
    <row r="60" spans="1:7" ht="15" customHeight="1" x14ac:dyDescent="0.35">
      <c r="A60" s="1" t="s">
        <v>105</v>
      </c>
      <c r="B60" s="13" t="s">
        <v>106</v>
      </c>
      <c r="C60" s="14"/>
      <c r="D60" s="14">
        <v>5000</v>
      </c>
      <c r="E60" s="14"/>
      <c r="F60" s="14">
        <v>178.11</v>
      </c>
      <c r="G60" s="16">
        <f t="shared" si="0"/>
        <v>5178.1099999999997</v>
      </c>
    </row>
    <row r="61" spans="1:7" ht="15" customHeight="1" x14ac:dyDescent="0.3">
      <c r="A61" s="60" t="s">
        <v>107</v>
      </c>
      <c r="B61" s="13" t="s">
        <v>108</v>
      </c>
      <c r="C61" s="14"/>
      <c r="D61" s="14"/>
      <c r="E61" s="14"/>
      <c r="F61" s="14"/>
      <c r="G61" s="16">
        <f t="shared" si="0"/>
        <v>0</v>
      </c>
    </row>
    <row r="62" spans="1:7" ht="15" customHeight="1" x14ac:dyDescent="0.3">
      <c r="A62" s="57" t="s">
        <v>109</v>
      </c>
      <c r="B62" s="13" t="s">
        <v>110</v>
      </c>
      <c r="C62" s="14"/>
      <c r="D62" s="14">
        <v>19928.86</v>
      </c>
      <c r="E62" s="14"/>
      <c r="F62" s="14">
        <v>709.9</v>
      </c>
      <c r="G62" s="16">
        <f t="shared" si="0"/>
        <v>20638.760000000002</v>
      </c>
    </row>
    <row r="63" spans="1:7" ht="15" customHeight="1" x14ac:dyDescent="0.35">
      <c r="A63" s="1" t="s">
        <v>111</v>
      </c>
      <c r="B63" s="13" t="s">
        <v>112</v>
      </c>
      <c r="C63" s="14"/>
      <c r="D63" s="14">
        <v>6248.72</v>
      </c>
      <c r="E63" s="14"/>
      <c r="F63" s="18">
        <v>-6248.72</v>
      </c>
      <c r="G63" s="16">
        <f t="shared" si="0"/>
        <v>0</v>
      </c>
    </row>
    <row r="64" spans="1:7" ht="15" customHeight="1" x14ac:dyDescent="0.35">
      <c r="A64" s="1" t="s">
        <v>113</v>
      </c>
      <c r="B64" s="17" t="s">
        <v>114</v>
      </c>
      <c r="C64" s="18"/>
      <c r="D64" s="18"/>
      <c r="E64" s="18"/>
      <c r="F64" s="18"/>
      <c r="G64" s="16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4">
        <v>3985386.91</v>
      </c>
      <c r="D65" s="14">
        <v>18303.77</v>
      </c>
      <c r="E65" s="14"/>
      <c r="F65" s="14">
        <v>652.02</v>
      </c>
      <c r="G65" s="16">
        <f t="shared" si="0"/>
        <v>4004342.7</v>
      </c>
    </row>
    <row r="66" spans="1:7" ht="14.5" x14ac:dyDescent="0.35">
      <c r="B66" s="20" t="s">
        <v>117</v>
      </c>
      <c r="C66" s="21">
        <f t="shared" ref="C66:F66" si="1">SUM(C9:C65)</f>
        <v>19213685.979999997</v>
      </c>
      <c r="D66" s="21">
        <f t="shared" si="1"/>
        <v>848799.99999999988</v>
      </c>
      <c r="E66" s="21">
        <f t="shared" si="1"/>
        <v>-2668771.46</v>
      </c>
      <c r="F66" s="21">
        <f t="shared" si="1"/>
        <v>-0.27999999999383363</v>
      </c>
      <c r="G66" s="21">
        <f t="shared" ref="G66" si="2">SUM(G9:G65)</f>
        <v>17393714.240000002</v>
      </c>
    </row>
    <row r="67" spans="1:7" x14ac:dyDescent="0.35">
      <c r="B67" s="22"/>
      <c r="C67" s="23"/>
      <c r="D67" s="23"/>
    </row>
    <row r="68" spans="1:7" x14ac:dyDescent="0.35">
      <c r="B68" s="25" t="s">
        <v>118</v>
      </c>
      <c r="C68" s="26"/>
      <c r="D68" s="26"/>
    </row>
    <row r="69" spans="1:7" ht="14.5" x14ac:dyDescent="0.35">
      <c r="B69" s="13" t="s">
        <v>119</v>
      </c>
      <c r="C69" s="14"/>
      <c r="D69" s="19">
        <v>28474900</v>
      </c>
      <c r="E69" s="14"/>
      <c r="F69" s="19"/>
      <c r="G69" s="16">
        <f t="shared" ref="G69:G70" si="3">SUM(C69:F69)</f>
        <v>28474900</v>
      </c>
    </row>
    <row r="70" spans="1:7" ht="14.5" x14ac:dyDescent="0.35">
      <c r="B70" s="13" t="s">
        <v>120</v>
      </c>
      <c r="C70" s="14"/>
      <c r="D70" s="14">
        <v>113818500</v>
      </c>
      <c r="E70" s="14"/>
      <c r="F70" s="14">
        <v>-16786625.997996852</v>
      </c>
      <c r="G70" s="16">
        <f t="shared" si="3"/>
        <v>97031874.002003148</v>
      </c>
    </row>
    <row r="71" spans="1:7" ht="14.5" x14ac:dyDescent="0.35">
      <c r="B71" s="20" t="s">
        <v>117</v>
      </c>
      <c r="C71" s="21"/>
      <c r="D71" s="27">
        <f>SUM(D69:D70)</f>
        <v>142293400</v>
      </c>
      <c r="E71" s="21"/>
      <c r="F71" s="27">
        <f>SUM(F69:F70)</f>
        <v>-16786625.997996852</v>
      </c>
      <c r="G71" s="27">
        <f>SUM(G69:G70)</f>
        <v>125506774.00200315</v>
      </c>
    </row>
    <row r="72" spans="1:7" ht="15" thickBot="1" x14ac:dyDescent="0.4">
      <c r="B72" s="28"/>
      <c r="C72" s="29"/>
      <c r="D72" s="29"/>
      <c r="E72" s="29"/>
      <c r="F72" s="29"/>
      <c r="G72" s="29"/>
    </row>
    <row r="73" spans="1:7" s="34" customFormat="1" ht="15" thickBot="1" x14ac:dyDescent="0.4">
      <c r="A73" s="30"/>
      <c r="B73" s="31" t="s">
        <v>121</v>
      </c>
      <c r="C73" s="32">
        <f t="shared" ref="C73:D73" si="4">SUM(C66+C71)</f>
        <v>19213685.979999997</v>
      </c>
      <c r="D73" s="32">
        <f t="shared" si="4"/>
        <v>143142200</v>
      </c>
      <c r="E73" s="32">
        <f t="shared" ref="E73:F73" si="5">SUM(E66+E71)</f>
        <v>-2668771.46</v>
      </c>
      <c r="F73" s="32">
        <f t="shared" si="5"/>
        <v>-16786626.277996853</v>
      </c>
      <c r="G73" s="32">
        <f t="shared" ref="G73" si="6">SUM(G66+G71)</f>
        <v>142900488.24200314</v>
      </c>
    </row>
    <row r="74" spans="1:7" x14ac:dyDescent="0.35">
      <c r="B74" s="35"/>
      <c r="C74" s="36"/>
      <c r="D74" s="36"/>
    </row>
    <row r="75" spans="1:7" ht="15.75" hidden="1" customHeight="1" x14ac:dyDescent="0.35">
      <c r="B75" s="35" t="s">
        <v>122</v>
      </c>
      <c r="C75" s="36"/>
      <c r="D75" s="36"/>
    </row>
    <row r="76" spans="1:7" hidden="1" x14ac:dyDescent="0.35">
      <c r="B76" s="35"/>
      <c r="C76" s="36"/>
      <c r="D76" s="36"/>
    </row>
    <row r="77" spans="1:7" hidden="1" x14ac:dyDescent="0.35">
      <c r="B77" s="35" t="s">
        <v>123</v>
      </c>
      <c r="C77" s="36"/>
      <c r="D77" s="36"/>
    </row>
    <row r="78" spans="1:7" s="34" customFormat="1" ht="14.5" hidden="1" x14ac:dyDescent="0.35">
      <c r="A78" s="30"/>
      <c r="B78" s="35" t="s">
        <v>124</v>
      </c>
      <c r="C78" s="36"/>
      <c r="D78" s="36"/>
    </row>
    <row r="79" spans="1:7" hidden="1" x14ac:dyDescent="0.35">
      <c r="B79" s="35"/>
      <c r="C79" s="36"/>
      <c r="D79" s="36"/>
    </row>
    <row r="80" spans="1:7" s="34" customFormat="1" ht="14.5" hidden="1" x14ac:dyDescent="0.35">
      <c r="A80" s="30"/>
      <c r="B80" s="35"/>
      <c r="C80" s="36"/>
      <c r="D80" s="36"/>
    </row>
    <row r="81" spans="1:6" hidden="1" x14ac:dyDescent="0.35">
      <c r="B81" s="35"/>
      <c r="C81" s="36"/>
      <c r="D81" s="36"/>
    </row>
    <row r="82" spans="1:6" hidden="1" x14ac:dyDescent="0.35">
      <c r="B82" s="35"/>
      <c r="C82" s="36"/>
      <c r="D82" s="36"/>
    </row>
    <row r="83" spans="1:6" s="24" customFormat="1" ht="6" hidden="1" customHeight="1" x14ac:dyDescent="0.35">
      <c r="A83" s="1"/>
      <c r="B83" s="35"/>
      <c r="C83" s="36"/>
      <c r="D83" s="36"/>
      <c r="E83" s="53"/>
      <c r="F83" s="53"/>
    </row>
    <row r="84" spans="1:6" s="24" customFormat="1" hidden="1" x14ac:dyDescent="0.35">
      <c r="A84" s="1"/>
      <c r="B84" s="35"/>
      <c r="C84" s="36"/>
      <c r="D84" s="36"/>
      <c r="E84" s="53"/>
      <c r="F84" s="53"/>
    </row>
    <row r="85" spans="1:6" s="24" customFormat="1" hidden="1" x14ac:dyDescent="0.35">
      <c r="A85" s="1"/>
      <c r="B85" s="35"/>
      <c r="C85" s="36"/>
      <c r="D85" s="36"/>
      <c r="E85" s="53"/>
      <c r="F85" s="53"/>
    </row>
    <row r="86" spans="1:6" s="24" customFormat="1" hidden="1" x14ac:dyDescent="0.35">
      <c r="A86" s="1"/>
      <c r="B86" s="35"/>
      <c r="C86" s="36"/>
      <c r="D86" s="36"/>
      <c r="E86" s="53"/>
      <c r="F86" s="53"/>
    </row>
    <row r="87" spans="1:6" s="24" customFormat="1" x14ac:dyDescent="0.35">
      <c r="A87" s="1"/>
      <c r="B87" s="37"/>
      <c r="C87" s="38"/>
      <c r="D87" s="38"/>
      <c r="E87" s="53"/>
      <c r="F87" s="53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7E4A-1A33-43F7-8AFA-81AAFB68A592}">
  <dimension ref="A1:G87"/>
  <sheetViews>
    <sheetView topLeftCell="B1" zoomScaleNormal="100" workbookViewId="0">
      <pane xSplit="1" ySplit="8" topLeftCell="C9" activePane="bottomRight" state="frozen"/>
      <selection activeCell="C69" sqref="C69"/>
      <selection pane="topRight" activeCell="C69" sqref="C69"/>
      <selection pane="bottomLeft" activeCell="C69" sqref="C69"/>
      <selection pane="bottomRight" activeCell="B87" sqref="B87"/>
    </sheetView>
  </sheetViews>
  <sheetFormatPr defaultColWidth="8.33203125" defaultRowHeight="15.5" x14ac:dyDescent="0.35"/>
  <cols>
    <col min="1" max="1" width="11.33203125" style="1" hidden="1" customWidth="1"/>
    <col min="2" max="2" width="55.25" style="2" customWidth="1"/>
    <col min="3" max="3" width="13.58203125" style="3" customWidth="1"/>
    <col min="4" max="4" width="14" style="3" bestFit="1" customWidth="1"/>
    <col min="5" max="5" width="13.83203125" style="53" customWidth="1"/>
    <col min="6" max="6" width="13.75" style="53" customWidth="1"/>
    <col min="7" max="7" width="13.08203125" style="2" customWidth="1"/>
    <col min="8" max="16384" width="8.33203125" style="2"/>
  </cols>
  <sheetData>
    <row r="1" spans="1:7" x14ac:dyDescent="0.35">
      <c r="D1" s="4"/>
    </row>
    <row r="2" spans="1:7" x14ac:dyDescent="0.35">
      <c r="D2" s="4"/>
    </row>
    <row r="3" spans="1:7" x14ac:dyDescent="0.35">
      <c r="C3" s="53"/>
      <c r="D3" s="53"/>
    </row>
    <row r="4" spans="1:7" x14ac:dyDescent="0.35">
      <c r="C4" s="53"/>
      <c r="D4" s="53"/>
    </row>
    <row r="5" spans="1:7" x14ac:dyDescent="0.35">
      <c r="C5" s="53"/>
      <c r="D5" s="53"/>
    </row>
    <row r="6" spans="1:7" x14ac:dyDescent="0.35">
      <c r="B6" s="6" t="s">
        <v>0</v>
      </c>
      <c r="C6" s="7"/>
      <c r="D6" s="8"/>
    </row>
    <row r="7" spans="1:7" s="11" customFormat="1" ht="15" customHeight="1" x14ac:dyDescent="0.35">
      <c r="A7" s="1"/>
      <c r="B7" s="9"/>
      <c r="C7" s="67" t="s">
        <v>131</v>
      </c>
      <c r="D7" s="68"/>
      <c r="E7" s="68"/>
      <c r="F7" s="68"/>
      <c r="G7" s="69"/>
    </row>
    <row r="8" spans="1:7" ht="39" x14ac:dyDescent="0.35">
      <c r="A8" s="1" t="s">
        <v>4</v>
      </c>
      <c r="B8" s="12" t="s">
        <v>5</v>
      </c>
      <c r="C8" s="40" t="s">
        <v>125</v>
      </c>
      <c r="D8" s="40" t="s">
        <v>126</v>
      </c>
      <c r="E8" s="39" t="s">
        <v>135</v>
      </c>
      <c r="F8" s="39" t="s">
        <v>136</v>
      </c>
      <c r="G8" s="39" t="s">
        <v>127</v>
      </c>
    </row>
    <row r="9" spans="1:7" ht="15" customHeight="1" x14ac:dyDescent="0.3">
      <c r="A9" s="57" t="s">
        <v>6</v>
      </c>
      <c r="B9" s="15" t="s">
        <v>7</v>
      </c>
      <c r="C9" s="16"/>
      <c r="D9" s="16"/>
      <c r="E9" s="16"/>
      <c r="F9" s="16"/>
      <c r="G9" s="16">
        <f>SUM(C9:F9)</f>
        <v>0</v>
      </c>
    </row>
    <row r="10" spans="1:7" ht="15" customHeight="1" x14ac:dyDescent="0.3">
      <c r="A10" s="57"/>
      <c r="B10" s="15" t="s">
        <v>134</v>
      </c>
      <c r="C10" s="16"/>
      <c r="D10" s="16"/>
      <c r="E10" s="16"/>
      <c r="F10" s="16"/>
      <c r="G10" s="16">
        <f>SUM(C10:F10)</f>
        <v>0</v>
      </c>
    </row>
    <row r="11" spans="1:7" ht="15" customHeight="1" x14ac:dyDescent="0.35">
      <c r="A11" s="1" t="s">
        <v>9</v>
      </c>
      <c r="B11" s="15" t="s">
        <v>10</v>
      </c>
      <c r="C11" s="16"/>
      <c r="D11" s="16"/>
      <c r="E11" s="16"/>
      <c r="F11" s="16">
        <v>5000</v>
      </c>
      <c r="G11" s="16">
        <f t="shared" ref="G11:G65" si="0">SUM(C11:F11)</f>
        <v>5000</v>
      </c>
    </row>
    <row r="12" spans="1:7" ht="15" customHeight="1" x14ac:dyDescent="0.35">
      <c r="A12" s="1" t="s">
        <v>11</v>
      </c>
      <c r="B12" s="17" t="s">
        <v>12</v>
      </c>
      <c r="C12" s="18"/>
      <c r="D12" s="18">
        <v>64318.11</v>
      </c>
      <c r="E12" s="18"/>
      <c r="F12" s="18"/>
      <c r="G12" s="16">
        <f t="shared" si="0"/>
        <v>64318.11</v>
      </c>
    </row>
    <row r="13" spans="1:7" ht="15" customHeight="1" x14ac:dyDescent="0.3">
      <c r="A13" s="57" t="s">
        <v>13</v>
      </c>
      <c r="B13" s="13" t="s">
        <v>14</v>
      </c>
      <c r="C13" s="14"/>
      <c r="D13" s="14">
        <v>7742.85</v>
      </c>
      <c r="E13" s="14"/>
      <c r="F13" s="14">
        <v>133.47999999999999</v>
      </c>
      <c r="G13" s="16">
        <f t="shared" si="0"/>
        <v>7876.33</v>
      </c>
    </row>
    <row r="14" spans="1:7" ht="15" customHeight="1" x14ac:dyDescent="0.35">
      <c r="A14" s="1" t="s">
        <v>15</v>
      </c>
      <c r="B14" s="17" t="s">
        <v>16</v>
      </c>
      <c r="C14" s="18"/>
      <c r="D14" s="18">
        <v>22168.75</v>
      </c>
      <c r="E14" s="18"/>
      <c r="F14" s="18">
        <v>1490.91</v>
      </c>
      <c r="G14" s="16">
        <f t="shared" si="0"/>
        <v>23659.66</v>
      </c>
    </row>
    <row r="15" spans="1:7" ht="15" customHeight="1" x14ac:dyDescent="0.35">
      <c r="A15" s="1" t="s">
        <v>17</v>
      </c>
      <c r="B15" s="15" t="s">
        <v>18</v>
      </c>
      <c r="C15" s="16"/>
      <c r="D15" s="16"/>
      <c r="E15" s="16"/>
      <c r="F15" s="16"/>
      <c r="G15" s="16">
        <f t="shared" si="0"/>
        <v>0</v>
      </c>
    </row>
    <row r="16" spans="1:7" ht="15" customHeight="1" x14ac:dyDescent="0.35">
      <c r="A16" s="1" t="s">
        <v>19</v>
      </c>
      <c r="B16" s="13" t="s">
        <v>20</v>
      </c>
      <c r="C16" s="14"/>
      <c r="D16" s="14">
        <v>101285.27</v>
      </c>
      <c r="E16" s="14"/>
      <c r="F16" s="14">
        <v>1746.01</v>
      </c>
      <c r="G16" s="16">
        <f t="shared" si="0"/>
        <v>103031.28</v>
      </c>
    </row>
    <row r="17" spans="1:7" ht="15" customHeight="1" x14ac:dyDescent="0.35">
      <c r="A17" s="1" t="s">
        <v>21</v>
      </c>
      <c r="B17" s="13" t="s">
        <v>22</v>
      </c>
      <c r="C17" s="14"/>
      <c r="D17" s="14">
        <v>23547.599999999999</v>
      </c>
      <c r="E17" s="14"/>
      <c r="F17" s="14">
        <v>-23547.599999999999</v>
      </c>
      <c r="G17" s="16">
        <f t="shared" si="0"/>
        <v>0</v>
      </c>
    </row>
    <row r="18" spans="1:7" ht="15" customHeight="1" x14ac:dyDescent="0.3">
      <c r="A18" s="57" t="s">
        <v>23</v>
      </c>
      <c r="B18" s="13" t="s">
        <v>24</v>
      </c>
      <c r="C18" s="14"/>
      <c r="D18" s="14">
        <v>88401.33</v>
      </c>
      <c r="E18" s="14"/>
      <c r="F18" s="14">
        <v>1523.91</v>
      </c>
      <c r="G18" s="16">
        <f t="shared" si="0"/>
        <v>89925.24</v>
      </c>
    </row>
    <row r="19" spans="1:7" ht="15" customHeight="1" x14ac:dyDescent="0.3">
      <c r="A19" s="57" t="s">
        <v>25</v>
      </c>
      <c r="B19" s="13" t="s">
        <v>26</v>
      </c>
      <c r="C19" s="14"/>
      <c r="D19" s="14">
        <v>21634.400000000001</v>
      </c>
      <c r="E19" s="14"/>
      <c r="F19" s="14">
        <v>372.95</v>
      </c>
      <c r="G19" s="16">
        <f t="shared" si="0"/>
        <v>22007.350000000002</v>
      </c>
    </row>
    <row r="20" spans="1:7" ht="15" customHeight="1" x14ac:dyDescent="0.35">
      <c r="A20" s="1" t="s">
        <v>27</v>
      </c>
      <c r="B20" s="13" t="s">
        <v>28</v>
      </c>
      <c r="C20" s="14"/>
      <c r="D20" s="14"/>
      <c r="E20" s="14"/>
      <c r="F20" s="14">
        <v>5000</v>
      </c>
      <c r="G20" s="16">
        <f t="shared" si="0"/>
        <v>5000</v>
      </c>
    </row>
    <row r="21" spans="1:7" ht="15" customHeight="1" x14ac:dyDescent="0.35">
      <c r="A21" s="1" t="s">
        <v>29</v>
      </c>
      <c r="B21" s="13" t="s">
        <v>30</v>
      </c>
      <c r="C21" s="14"/>
      <c r="D21" s="14">
        <v>77432.11</v>
      </c>
      <c r="E21" s="14"/>
      <c r="F21" s="14">
        <v>8552.75</v>
      </c>
      <c r="G21" s="16">
        <f t="shared" si="0"/>
        <v>85984.86</v>
      </c>
    </row>
    <row r="22" spans="1:7" ht="15" customHeight="1" x14ac:dyDescent="0.35">
      <c r="A22" s="1" t="s">
        <v>31</v>
      </c>
      <c r="B22" s="13" t="s">
        <v>32</v>
      </c>
      <c r="C22" s="14"/>
      <c r="D22" s="14"/>
      <c r="E22" s="14"/>
      <c r="F22" s="14"/>
      <c r="G22" s="16">
        <f t="shared" si="0"/>
        <v>0</v>
      </c>
    </row>
    <row r="23" spans="1:7" ht="15" customHeight="1" x14ac:dyDescent="0.35">
      <c r="A23" s="58" t="s">
        <v>33</v>
      </c>
      <c r="B23" s="13" t="s">
        <v>34</v>
      </c>
      <c r="C23" s="14"/>
      <c r="D23" s="14">
        <v>5000</v>
      </c>
      <c r="E23" s="14"/>
      <c r="F23" s="14">
        <v>86.19</v>
      </c>
      <c r="G23" s="16">
        <f t="shared" si="0"/>
        <v>5086.1899999999996</v>
      </c>
    </row>
    <row r="24" spans="1:7" ht="15" customHeight="1" x14ac:dyDescent="0.3">
      <c r="A24" s="57" t="s">
        <v>35</v>
      </c>
      <c r="B24" s="13" t="s">
        <v>36</v>
      </c>
      <c r="C24" s="14"/>
      <c r="D24" s="14">
        <v>5517.48</v>
      </c>
      <c r="E24" s="14"/>
      <c r="F24" s="14">
        <v>95.11</v>
      </c>
      <c r="G24" s="16">
        <f t="shared" si="0"/>
        <v>5612.5899999999992</v>
      </c>
    </row>
    <row r="25" spans="1:7" ht="15" customHeight="1" x14ac:dyDescent="0.3">
      <c r="A25" s="57" t="s">
        <v>37</v>
      </c>
      <c r="B25" s="13" t="s">
        <v>38</v>
      </c>
      <c r="C25" s="14"/>
      <c r="D25" s="14"/>
      <c r="E25" s="14"/>
      <c r="F25" s="14"/>
      <c r="G25" s="16">
        <f t="shared" si="0"/>
        <v>0</v>
      </c>
    </row>
    <row r="26" spans="1:7" ht="15" customHeight="1" x14ac:dyDescent="0.35">
      <c r="A26" s="1" t="s">
        <v>39</v>
      </c>
      <c r="B26" s="13" t="s">
        <v>40</v>
      </c>
      <c r="C26" s="14"/>
      <c r="D26" s="14">
        <v>69633.27</v>
      </c>
      <c r="E26" s="14"/>
      <c r="F26" s="14">
        <v>1200.3800000000001</v>
      </c>
      <c r="G26" s="16">
        <f t="shared" si="0"/>
        <v>70833.650000000009</v>
      </c>
    </row>
    <row r="27" spans="1:7" ht="15" customHeight="1" x14ac:dyDescent="0.35">
      <c r="A27" s="1" t="s">
        <v>41</v>
      </c>
      <c r="B27" s="17" t="s">
        <v>42</v>
      </c>
      <c r="C27" s="18">
        <v>1072821.8500000001</v>
      </c>
      <c r="D27" s="18">
        <v>5000</v>
      </c>
      <c r="E27" s="18"/>
      <c r="F27" s="18">
        <v>86.19</v>
      </c>
      <c r="G27" s="16">
        <f t="shared" si="0"/>
        <v>1077908.04</v>
      </c>
    </row>
    <row r="28" spans="1:7" ht="15" customHeight="1" x14ac:dyDescent="0.35">
      <c r="A28" s="1" t="s">
        <v>43</v>
      </c>
      <c r="B28" s="17" t="s">
        <v>44</v>
      </c>
      <c r="C28" s="18"/>
      <c r="D28" s="18"/>
      <c r="E28" s="18"/>
      <c r="F28" s="18"/>
      <c r="G28" s="16">
        <f t="shared" si="0"/>
        <v>0</v>
      </c>
    </row>
    <row r="29" spans="1:7" ht="15" customHeight="1" x14ac:dyDescent="0.3">
      <c r="A29" s="57" t="s">
        <v>45</v>
      </c>
      <c r="B29" s="13" t="s">
        <v>46</v>
      </c>
      <c r="C29" s="14"/>
      <c r="D29" s="14"/>
      <c r="E29" s="14"/>
      <c r="F29" s="14"/>
      <c r="G29" s="16">
        <f t="shared" si="0"/>
        <v>0</v>
      </c>
    </row>
    <row r="30" spans="1:7" ht="15" customHeight="1" x14ac:dyDescent="0.3">
      <c r="A30" s="57" t="s">
        <v>47</v>
      </c>
      <c r="B30" s="13" t="s">
        <v>48</v>
      </c>
      <c r="C30" s="14"/>
      <c r="D30" s="14"/>
      <c r="E30" s="14"/>
      <c r="F30" s="14">
        <v>5000</v>
      </c>
      <c r="G30" s="16">
        <f t="shared" si="0"/>
        <v>5000</v>
      </c>
    </row>
    <row r="31" spans="1:7" ht="15" customHeight="1" x14ac:dyDescent="0.3">
      <c r="A31" s="57" t="s">
        <v>49</v>
      </c>
      <c r="B31" s="13" t="s">
        <v>50</v>
      </c>
      <c r="C31" s="14"/>
      <c r="D31" s="14">
        <v>5000</v>
      </c>
      <c r="E31" s="14"/>
      <c r="F31" s="14">
        <v>86.19</v>
      </c>
      <c r="G31" s="16">
        <f t="shared" si="0"/>
        <v>5086.1899999999996</v>
      </c>
    </row>
    <row r="32" spans="1:7" ht="15" customHeight="1" x14ac:dyDescent="0.35">
      <c r="A32" s="1" t="s">
        <v>51</v>
      </c>
      <c r="B32" s="13" t="s">
        <v>52</v>
      </c>
      <c r="C32" s="14"/>
      <c r="D32" s="14"/>
      <c r="E32" s="14"/>
      <c r="F32" s="14"/>
      <c r="G32" s="16">
        <f t="shared" si="0"/>
        <v>0</v>
      </c>
    </row>
    <row r="33" spans="1:7" ht="16.5" customHeight="1" x14ac:dyDescent="0.35">
      <c r="A33" s="1" t="s">
        <v>53</v>
      </c>
      <c r="B33" s="13" t="s">
        <v>54</v>
      </c>
      <c r="C33" s="14"/>
      <c r="D33" s="14">
        <v>5000</v>
      </c>
      <c r="E33" s="14"/>
      <c r="F33" s="14">
        <v>86.19</v>
      </c>
      <c r="G33" s="16">
        <f t="shared" si="0"/>
        <v>5086.1899999999996</v>
      </c>
    </row>
    <row r="34" spans="1:7" ht="15" customHeight="1" x14ac:dyDescent="0.35">
      <c r="A34" s="1" t="s">
        <v>55</v>
      </c>
      <c r="B34" s="13" t="s">
        <v>56</v>
      </c>
      <c r="C34" s="14"/>
      <c r="D34" s="14"/>
      <c r="E34" s="14"/>
      <c r="F34" s="14"/>
      <c r="G34" s="16">
        <f t="shared" si="0"/>
        <v>0</v>
      </c>
    </row>
    <row r="35" spans="1:7" ht="15" customHeight="1" x14ac:dyDescent="0.35">
      <c r="A35" s="1" t="s">
        <v>57</v>
      </c>
      <c r="B35" s="13" t="s">
        <v>58</v>
      </c>
      <c r="C35" s="14"/>
      <c r="D35" s="14"/>
      <c r="E35" s="14"/>
      <c r="F35" s="14"/>
      <c r="G35" s="16">
        <f t="shared" si="0"/>
        <v>0</v>
      </c>
    </row>
    <row r="36" spans="1:7" ht="15" customHeight="1" x14ac:dyDescent="0.3">
      <c r="A36" s="57" t="s">
        <v>59</v>
      </c>
      <c r="B36" s="13" t="s">
        <v>60</v>
      </c>
      <c r="C36" s="14"/>
      <c r="D36" s="14">
        <v>24335.03</v>
      </c>
      <c r="E36" s="14"/>
      <c r="F36" s="14">
        <v>419.5</v>
      </c>
      <c r="G36" s="16">
        <f t="shared" si="0"/>
        <v>24754.53</v>
      </c>
    </row>
    <row r="37" spans="1:7" ht="15" customHeight="1" x14ac:dyDescent="0.35">
      <c r="A37" s="1" t="s">
        <v>61</v>
      </c>
      <c r="B37" s="13" t="s">
        <v>62</v>
      </c>
      <c r="C37" s="19"/>
      <c r="D37" s="14"/>
      <c r="E37" s="14"/>
      <c r="F37" s="14"/>
      <c r="G37" s="16">
        <f t="shared" si="0"/>
        <v>0</v>
      </c>
    </row>
    <row r="38" spans="1:7" ht="15" customHeight="1" x14ac:dyDescent="0.35">
      <c r="A38" s="59" t="s">
        <v>63</v>
      </c>
      <c r="B38" s="13" t="s">
        <v>64</v>
      </c>
      <c r="C38" s="14"/>
      <c r="D38" s="14"/>
      <c r="E38" s="14"/>
      <c r="F38" s="14"/>
      <c r="G38" s="16">
        <f t="shared" si="0"/>
        <v>0</v>
      </c>
    </row>
    <row r="39" spans="1:7" ht="15" customHeight="1" x14ac:dyDescent="0.35">
      <c r="A39" s="58" t="s">
        <v>65</v>
      </c>
      <c r="B39" s="13" t="s">
        <v>66</v>
      </c>
      <c r="C39" s="14">
        <v>1110624.69</v>
      </c>
      <c r="D39" s="14">
        <v>7595.23</v>
      </c>
      <c r="E39" s="14">
        <v>-558957.59</v>
      </c>
      <c r="F39" s="14"/>
      <c r="G39" s="16">
        <f t="shared" si="0"/>
        <v>559262.32999999996</v>
      </c>
    </row>
    <row r="40" spans="1:7" ht="15" customHeight="1" x14ac:dyDescent="0.35">
      <c r="A40" s="58" t="s">
        <v>67</v>
      </c>
      <c r="B40" s="13" t="s">
        <v>68</v>
      </c>
      <c r="C40" s="19"/>
      <c r="D40" s="14">
        <v>39385.81</v>
      </c>
      <c r="E40" s="14"/>
      <c r="F40" s="14">
        <v>4350.3499999999995</v>
      </c>
      <c r="G40" s="16">
        <f t="shared" si="0"/>
        <v>43736.159999999996</v>
      </c>
    </row>
    <row r="41" spans="1:7" ht="15" customHeight="1" x14ac:dyDescent="0.35">
      <c r="A41" s="1" t="s">
        <v>69</v>
      </c>
      <c r="B41" s="13" t="s">
        <v>70</v>
      </c>
      <c r="C41" s="14"/>
      <c r="D41" s="14">
        <v>14614.19</v>
      </c>
      <c r="E41" s="14"/>
      <c r="F41" s="14">
        <v>-14614.19</v>
      </c>
      <c r="G41" s="16">
        <f t="shared" si="0"/>
        <v>0</v>
      </c>
    </row>
    <row r="42" spans="1:7" ht="15" customHeight="1" x14ac:dyDescent="0.35">
      <c r="A42" s="1" t="s">
        <v>71</v>
      </c>
      <c r="B42" s="13" t="s">
        <v>72</v>
      </c>
      <c r="C42" s="14"/>
      <c r="D42" s="14">
        <v>51595.46</v>
      </c>
      <c r="E42" s="14"/>
      <c r="F42" s="14">
        <v>889.43</v>
      </c>
      <c r="G42" s="16">
        <f t="shared" si="0"/>
        <v>52484.89</v>
      </c>
    </row>
    <row r="43" spans="1:7" ht="15" customHeight="1" x14ac:dyDescent="0.35">
      <c r="A43" s="1" t="s">
        <v>73</v>
      </c>
      <c r="B43" s="13" t="s">
        <v>74</v>
      </c>
      <c r="C43" s="14">
        <v>2451235.37</v>
      </c>
      <c r="D43" s="14">
        <v>7256.26</v>
      </c>
      <c r="E43" s="14"/>
      <c r="F43" s="14">
        <v>125.09</v>
      </c>
      <c r="G43" s="16">
        <f t="shared" si="0"/>
        <v>2458616.7199999997</v>
      </c>
    </row>
    <row r="44" spans="1:7" ht="15" customHeight="1" x14ac:dyDescent="0.35">
      <c r="A44" s="1" t="s">
        <v>75</v>
      </c>
      <c r="B44" s="17" t="s">
        <v>76</v>
      </c>
      <c r="C44" s="18"/>
      <c r="D44" s="18"/>
      <c r="E44" s="18"/>
      <c r="F44" s="18"/>
      <c r="G44" s="16">
        <f t="shared" si="0"/>
        <v>0</v>
      </c>
    </row>
    <row r="45" spans="1:7" ht="15" customHeight="1" x14ac:dyDescent="0.35">
      <c r="A45" s="1" t="s">
        <v>77</v>
      </c>
      <c r="B45" s="17" t="s">
        <v>78</v>
      </c>
      <c r="C45" s="18">
        <v>1137841.3500000001</v>
      </c>
      <c r="D45" s="18">
        <v>16831.71</v>
      </c>
      <c r="E45" s="18"/>
      <c r="F45" s="18">
        <v>8812.61</v>
      </c>
      <c r="G45" s="16">
        <f t="shared" si="0"/>
        <v>1163485.6700000002</v>
      </c>
    </row>
    <row r="46" spans="1:7" ht="15" customHeight="1" x14ac:dyDescent="0.35">
      <c r="A46" s="1" t="s">
        <v>79</v>
      </c>
      <c r="B46" s="13" t="s">
        <v>80</v>
      </c>
      <c r="C46" s="14"/>
      <c r="D46" s="14">
        <v>30805.69</v>
      </c>
      <c r="E46" s="14"/>
      <c r="F46" s="14">
        <v>-30805.69</v>
      </c>
      <c r="G46" s="16">
        <f t="shared" si="0"/>
        <v>0</v>
      </c>
    </row>
    <row r="47" spans="1:7" ht="15" customHeight="1" x14ac:dyDescent="0.35">
      <c r="A47" s="59" t="s">
        <v>81</v>
      </c>
      <c r="B47" s="13" t="s">
        <v>82</v>
      </c>
      <c r="C47" s="14">
        <v>3250975.29</v>
      </c>
      <c r="D47" s="14">
        <v>5000</v>
      </c>
      <c r="E47" s="14"/>
      <c r="F47" s="14">
        <v>86.19</v>
      </c>
      <c r="G47" s="16">
        <f t="shared" si="0"/>
        <v>3256061.48</v>
      </c>
    </row>
    <row r="48" spans="1:7" ht="15" customHeight="1" x14ac:dyDescent="0.35">
      <c r="A48" s="59"/>
      <c r="B48" s="13" t="s">
        <v>137</v>
      </c>
      <c r="C48" s="14"/>
      <c r="D48" s="14"/>
      <c r="E48" s="14"/>
      <c r="F48" s="14"/>
      <c r="G48" s="16"/>
    </row>
    <row r="49" spans="1:7" ht="15" customHeight="1" x14ac:dyDescent="0.35">
      <c r="A49" s="59" t="s">
        <v>83</v>
      </c>
      <c r="B49" s="13" t="s">
        <v>84</v>
      </c>
      <c r="C49" s="14">
        <v>638954.16</v>
      </c>
      <c r="D49" s="14">
        <v>5000</v>
      </c>
      <c r="E49" s="14"/>
      <c r="F49" s="14">
        <v>86.19</v>
      </c>
      <c r="G49" s="16">
        <f t="shared" si="0"/>
        <v>644040.35</v>
      </c>
    </row>
    <row r="50" spans="1:7" ht="15" customHeight="1" x14ac:dyDescent="0.35">
      <c r="A50" s="1" t="s">
        <v>85</v>
      </c>
      <c r="B50" s="13" t="s">
        <v>86</v>
      </c>
      <c r="C50" s="14">
        <v>3747623.89</v>
      </c>
      <c r="D50" s="14">
        <v>7264.48</v>
      </c>
      <c r="E50" s="14"/>
      <c r="F50" s="14">
        <v>23704.49</v>
      </c>
      <c r="G50" s="16">
        <f t="shared" si="0"/>
        <v>3778592.8600000003</v>
      </c>
    </row>
    <row r="51" spans="1:7" ht="15" customHeight="1" x14ac:dyDescent="0.35">
      <c r="A51" s="1" t="s">
        <v>87</v>
      </c>
      <c r="B51" s="13" t="s">
        <v>88</v>
      </c>
      <c r="C51" s="14"/>
      <c r="D51" s="14"/>
      <c r="E51" s="14"/>
      <c r="F51" s="14"/>
      <c r="G51" s="16">
        <f t="shared" si="0"/>
        <v>0</v>
      </c>
    </row>
    <row r="52" spans="1:7" ht="15" customHeight="1" x14ac:dyDescent="0.3">
      <c r="A52" s="57" t="s">
        <v>89</v>
      </c>
      <c r="B52" s="13" t="s">
        <v>90</v>
      </c>
      <c r="C52" s="19"/>
      <c r="D52" s="14"/>
      <c r="E52" s="14"/>
      <c r="F52" s="14">
        <v>5000</v>
      </c>
      <c r="G52" s="16">
        <f t="shared" si="0"/>
        <v>5000</v>
      </c>
    </row>
    <row r="53" spans="1:7" ht="15" customHeight="1" x14ac:dyDescent="0.35">
      <c r="A53" s="1" t="s">
        <v>91</v>
      </c>
      <c r="B53" s="13" t="s">
        <v>92</v>
      </c>
      <c r="C53" s="14"/>
      <c r="D53" s="14"/>
      <c r="E53" s="14"/>
      <c r="F53" s="14">
        <v>5000</v>
      </c>
      <c r="G53" s="16">
        <f t="shared" si="0"/>
        <v>5000</v>
      </c>
    </row>
    <row r="54" spans="1:7" ht="15" customHeight="1" x14ac:dyDescent="0.35">
      <c r="A54" s="1" t="s">
        <v>93</v>
      </c>
      <c r="B54" s="13" t="s">
        <v>94</v>
      </c>
      <c r="C54" s="14"/>
      <c r="D54" s="14"/>
      <c r="E54" s="14"/>
      <c r="F54" s="14"/>
      <c r="G54" s="16">
        <f t="shared" si="0"/>
        <v>0</v>
      </c>
    </row>
    <row r="55" spans="1:7" ht="15" customHeight="1" x14ac:dyDescent="0.35">
      <c r="A55" s="55" t="s">
        <v>95</v>
      </c>
      <c r="B55" s="56" t="s">
        <v>96</v>
      </c>
      <c r="C55" s="46"/>
      <c r="D55" s="46"/>
      <c r="E55" s="46"/>
      <c r="F55" s="46"/>
      <c r="G55" s="16">
        <f t="shared" si="0"/>
        <v>0</v>
      </c>
    </row>
    <row r="56" spans="1:7" ht="15" customHeight="1" x14ac:dyDescent="0.3">
      <c r="A56" s="57" t="s">
        <v>97</v>
      </c>
      <c r="B56" s="13" t="s">
        <v>98</v>
      </c>
      <c r="C56" s="14"/>
      <c r="D56" s="14"/>
      <c r="E56" s="14"/>
      <c r="F56" s="14">
        <v>5000</v>
      </c>
      <c r="G56" s="16">
        <f t="shared" si="0"/>
        <v>5000</v>
      </c>
    </row>
    <row r="57" spans="1:7" ht="15" customHeight="1" x14ac:dyDescent="0.35">
      <c r="A57" s="1" t="s">
        <v>99</v>
      </c>
      <c r="B57" s="13" t="s">
        <v>100</v>
      </c>
      <c r="C57" s="14"/>
      <c r="D57" s="14">
        <v>50349.760000000002</v>
      </c>
      <c r="E57" s="14"/>
      <c r="F57" s="14">
        <v>867.96</v>
      </c>
      <c r="G57" s="16">
        <f t="shared" si="0"/>
        <v>51217.72</v>
      </c>
    </row>
    <row r="58" spans="1:7" ht="15" customHeight="1" x14ac:dyDescent="0.3">
      <c r="A58" s="57" t="s">
        <v>101</v>
      </c>
      <c r="B58" s="17" t="s">
        <v>102</v>
      </c>
      <c r="C58" s="18"/>
      <c r="D58" s="18"/>
      <c r="E58" s="18"/>
      <c r="F58" s="18"/>
      <c r="G58" s="16">
        <f t="shared" si="0"/>
        <v>0</v>
      </c>
    </row>
    <row r="59" spans="1:7" ht="15" customHeight="1" x14ac:dyDescent="0.35">
      <c r="A59" s="1" t="s">
        <v>103</v>
      </c>
      <c r="B59" s="13" t="s">
        <v>104</v>
      </c>
      <c r="C59" s="14"/>
      <c r="D59" s="14">
        <v>16956.580000000002</v>
      </c>
      <c r="E59" s="14"/>
      <c r="F59" s="14">
        <v>-16956.580000000002</v>
      </c>
      <c r="G59" s="16">
        <f t="shared" si="0"/>
        <v>0</v>
      </c>
    </row>
    <row r="60" spans="1:7" ht="15" customHeight="1" x14ac:dyDescent="0.35">
      <c r="A60" s="1" t="s">
        <v>105</v>
      </c>
      <c r="B60" s="13" t="s">
        <v>106</v>
      </c>
      <c r="C60" s="14"/>
      <c r="D60" s="14">
        <v>6079.03</v>
      </c>
      <c r="E60" s="14"/>
      <c r="F60" s="14">
        <v>104.79</v>
      </c>
      <c r="G60" s="16">
        <f t="shared" si="0"/>
        <v>6183.82</v>
      </c>
    </row>
    <row r="61" spans="1:7" ht="15" customHeight="1" x14ac:dyDescent="0.3">
      <c r="A61" s="60" t="s">
        <v>107</v>
      </c>
      <c r="B61" s="13" t="s">
        <v>108</v>
      </c>
      <c r="C61" s="14"/>
      <c r="D61" s="14"/>
      <c r="E61" s="14"/>
      <c r="F61" s="14"/>
      <c r="G61" s="16">
        <f t="shared" si="0"/>
        <v>0</v>
      </c>
    </row>
    <row r="62" spans="1:7" ht="15" customHeight="1" x14ac:dyDescent="0.3">
      <c r="A62" s="57" t="s">
        <v>109</v>
      </c>
      <c r="B62" s="13" t="s">
        <v>110</v>
      </c>
      <c r="C62" s="14"/>
      <c r="D62" s="14">
        <v>33468.22</v>
      </c>
      <c r="E62" s="14"/>
      <c r="F62" s="14">
        <v>576.94000000000005</v>
      </c>
      <c r="G62" s="16">
        <f t="shared" si="0"/>
        <v>34045.160000000003</v>
      </c>
    </row>
    <row r="63" spans="1:7" ht="15" customHeight="1" x14ac:dyDescent="0.35">
      <c r="A63" s="1" t="s">
        <v>111</v>
      </c>
      <c r="B63" s="13" t="s">
        <v>112</v>
      </c>
      <c r="C63" s="14"/>
      <c r="D63" s="14"/>
      <c r="E63" s="14"/>
      <c r="F63" s="14">
        <v>5000</v>
      </c>
      <c r="G63" s="16">
        <f t="shared" si="0"/>
        <v>5000</v>
      </c>
    </row>
    <row r="64" spans="1:7" ht="15" customHeight="1" x14ac:dyDescent="0.35">
      <c r="A64" s="1" t="s">
        <v>113</v>
      </c>
      <c r="B64" s="17" t="s">
        <v>114</v>
      </c>
      <c r="C64" s="18"/>
      <c r="D64" s="18">
        <v>5000</v>
      </c>
      <c r="E64" s="18"/>
      <c r="F64" s="18">
        <v>-5000</v>
      </c>
      <c r="G64" s="16">
        <f t="shared" si="0"/>
        <v>0</v>
      </c>
    </row>
    <row r="65" spans="1:7" ht="15" customHeight="1" x14ac:dyDescent="0.35">
      <c r="A65" s="1" t="s">
        <v>115</v>
      </c>
      <c r="B65" s="13" t="s">
        <v>116</v>
      </c>
      <c r="C65" s="14">
        <v>3901170.36</v>
      </c>
      <c r="D65" s="14">
        <v>25581.38</v>
      </c>
      <c r="E65" s="14"/>
      <c r="F65" s="14">
        <v>440.99</v>
      </c>
      <c r="G65" s="16">
        <f t="shared" si="0"/>
        <v>3927192.73</v>
      </c>
    </row>
    <row r="66" spans="1:7" ht="14.5" x14ac:dyDescent="0.35">
      <c r="B66" s="20" t="s">
        <v>117</v>
      </c>
      <c r="C66" s="21">
        <f t="shared" ref="C66:D66" si="1">SUM(C9:C65)</f>
        <v>17311246.960000001</v>
      </c>
      <c r="D66" s="21">
        <f t="shared" si="1"/>
        <v>848799.99999999977</v>
      </c>
      <c r="E66" s="21">
        <f t="shared" ref="E66:G66" si="2">SUM(E9:E65)</f>
        <v>-558957.59</v>
      </c>
      <c r="F66" s="21">
        <f>SUM(F9:F65)-1</f>
        <v>-0.27000000000202817</v>
      </c>
      <c r="G66" s="21">
        <f t="shared" si="2"/>
        <v>17601090.100000001</v>
      </c>
    </row>
    <row r="67" spans="1:7" ht="14.5" x14ac:dyDescent="0.35">
      <c r="B67" s="22"/>
      <c r="C67" s="23"/>
      <c r="D67" s="23"/>
      <c r="E67" s="23"/>
      <c r="F67" s="23"/>
      <c r="G67" s="23"/>
    </row>
    <row r="68" spans="1:7" ht="14.5" x14ac:dyDescent="0.35">
      <c r="B68" s="25" t="s">
        <v>118</v>
      </c>
      <c r="C68" s="26"/>
      <c r="D68" s="26"/>
      <c r="E68" s="26"/>
      <c r="F68" s="26"/>
      <c r="G68" s="26"/>
    </row>
    <row r="69" spans="1:7" ht="14.5" x14ac:dyDescent="0.35">
      <c r="B69" s="13" t="s">
        <v>119</v>
      </c>
      <c r="C69" s="14"/>
      <c r="D69" s="19">
        <v>28474900</v>
      </c>
      <c r="E69" s="19"/>
      <c r="F69" s="19"/>
      <c r="G69" s="16">
        <f t="shared" ref="G69:G70" si="3">SUM(C69:F69)</f>
        <v>28474900</v>
      </c>
    </row>
    <row r="70" spans="1:7" ht="14.5" x14ac:dyDescent="0.35">
      <c r="B70" s="13" t="s">
        <v>120</v>
      </c>
      <c r="C70" s="14"/>
      <c r="D70" s="14">
        <v>113818500</v>
      </c>
      <c r="E70" s="14"/>
      <c r="F70" s="14">
        <v>-22802855.733679954</v>
      </c>
      <c r="G70" s="16">
        <f t="shared" si="3"/>
        <v>91015644.26632005</v>
      </c>
    </row>
    <row r="71" spans="1:7" ht="14.5" x14ac:dyDescent="0.35">
      <c r="B71" s="20" t="s">
        <v>117</v>
      </c>
      <c r="C71" s="21"/>
      <c r="D71" s="27">
        <f>SUM(D69:D70)</f>
        <v>142293400</v>
      </c>
      <c r="E71" s="27">
        <f t="shared" ref="E71:G71" si="4">SUM(E69:E70)</f>
        <v>0</v>
      </c>
      <c r="F71" s="27">
        <f t="shared" si="4"/>
        <v>-22802855.733679954</v>
      </c>
      <c r="G71" s="27">
        <f t="shared" si="4"/>
        <v>119490544.26632005</v>
      </c>
    </row>
    <row r="72" spans="1:7" ht="15" thickBot="1" x14ac:dyDescent="0.4">
      <c r="B72" s="28"/>
      <c r="C72" s="29"/>
      <c r="D72" s="29"/>
      <c r="E72" s="29"/>
      <c r="F72" s="29"/>
      <c r="G72" s="29"/>
    </row>
    <row r="73" spans="1:7" s="34" customFormat="1" ht="15" thickBot="1" x14ac:dyDescent="0.4">
      <c r="A73" s="30"/>
      <c r="B73" s="31" t="s">
        <v>121</v>
      </c>
      <c r="C73" s="32">
        <f t="shared" ref="C73:D73" si="5">SUM(C66+C71)</f>
        <v>17311246.960000001</v>
      </c>
      <c r="D73" s="32">
        <f t="shared" si="5"/>
        <v>143142200</v>
      </c>
      <c r="E73" s="32">
        <f t="shared" ref="E73:G73" si="6">SUM(E66+E71)</f>
        <v>-558957.59</v>
      </c>
      <c r="F73" s="32">
        <f t="shared" si="6"/>
        <v>-22802856.003679954</v>
      </c>
      <c r="G73" s="32">
        <f t="shared" si="6"/>
        <v>137091634.36632004</v>
      </c>
    </row>
    <row r="74" spans="1:7" x14ac:dyDescent="0.35">
      <c r="B74" s="35"/>
      <c r="C74" s="36"/>
      <c r="D74" s="36"/>
    </row>
    <row r="75" spans="1:7" ht="15.75" hidden="1" customHeight="1" x14ac:dyDescent="0.35">
      <c r="B75" s="35" t="s">
        <v>122</v>
      </c>
      <c r="C75" s="36"/>
      <c r="D75" s="36"/>
    </row>
    <row r="76" spans="1:7" hidden="1" x14ac:dyDescent="0.35">
      <c r="B76" s="35"/>
      <c r="C76" s="36"/>
      <c r="D76" s="36"/>
    </row>
    <row r="77" spans="1:7" hidden="1" x14ac:dyDescent="0.35">
      <c r="B77" s="35" t="s">
        <v>123</v>
      </c>
      <c r="C77" s="36"/>
      <c r="D77" s="36"/>
    </row>
    <row r="78" spans="1:7" s="34" customFormat="1" ht="14.5" hidden="1" x14ac:dyDescent="0.35">
      <c r="A78" s="30"/>
      <c r="B78" s="35" t="s">
        <v>124</v>
      </c>
      <c r="C78" s="36"/>
      <c r="D78" s="36"/>
    </row>
    <row r="79" spans="1:7" hidden="1" x14ac:dyDescent="0.35">
      <c r="B79" s="35"/>
      <c r="C79" s="36"/>
      <c r="D79" s="36"/>
    </row>
    <row r="80" spans="1:7" s="34" customFormat="1" ht="14.5" hidden="1" x14ac:dyDescent="0.35">
      <c r="A80" s="30"/>
      <c r="B80" s="35"/>
      <c r="C80" s="36"/>
      <c r="D80" s="36"/>
    </row>
    <row r="81" spans="1:6" hidden="1" x14ac:dyDescent="0.35">
      <c r="B81" s="35"/>
      <c r="C81" s="36"/>
      <c r="D81" s="36"/>
    </row>
    <row r="82" spans="1:6" hidden="1" x14ac:dyDescent="0.35">
      <c r="B82" s="35"/>
      <c r="C82" s="36"/>
      <c r="D82" s="36"/>
    </row>
    <row r="83" spans="1:6" s="24" customFormat="1" ht="6" hidden="1" customHeight="1" x14ac:dyDescent="0.35">
      <c r="A83" s="1"/>
      <c r="B83" s="35"/>
      <c r="C83" s="36"/>
      <c r="D83" s="36"/>
      <c r="E83" s="53"/>
      <c r="F83" s="53"/>
    </row>
    <row r="84" spans="1:6" s="24" customFormat="1" hidden="1" x14ac:dyDescent="0.35">
      <c r="A84" s="1"/>
      <c r="B84" s="35"/>
      <c r="C84" s="36"/>
      <c r="D84" s="36"/>
      <c r="E84" s="53"/>
      <c r="F84" s="53"/>
    </row>
    <row r="85" spans="1:6" s="24" customFormat="1" hidden="1" x14ac:dyDescent="0.35">
      <c r="A85" s="1"/>
      <c r="B85" s="35"/>
      <c r="C85" s="36"/>
      <c r="D85" s="36"/>
      <c r="E85" s="53"/>
      <c r="F85" s="53"/>
    </row>
    <row r="86" spans="1:6" s="24" customFormat="1" hidden="1" x14ac:dyDescent="0.35">
      <c r="A86" s="1"/>
      <c r="B86" s="35"/>
      <c r="C86" s="36"/>
      <c r="D86" s="36"/>
      <c r="E86" s="53"/>
      <c r="F86" s="53"/>
    </row>
    <row r="87" spans="1:6" s="24" customFormat="1" x14ac:dyDescent="0.35">
      <c r="A87" s="1"/>
      <c r="B87" s="37"/>
      <c r="C87" s="38"/>
      <c r="D87" s="38"/>
      <c r="E87" s="53"/>
      <c r="F87" s="53"/>
    </row>
  </sheetData>
  <mergeCells count="1">
    <mergeCell ref="C7:G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DSH Payments 2024</vt:lpstr>
      <vt:lpstr>DSH Payments 2023</vt:lpstr>
      <vt:lpstr>DSH Payments 2022</vt:lpstr>
      <vt:lpstr>DSH Payments 2021</vt:lpstr>
      <vt:lpstr>DSH Payments 2019</vt:lpstr>
      <vt:lpstr>DSH Payments 2020</vt:lpstr>
      <vt:lpstr>DSH Payments 2018</vt:lpstr>
      <vt:lpstr>DSH Payments 2017</vt:lpstr>
      <vt:lpstr>DSH Payments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Szyposzynski, Halina</dc:creator>
  <cp:lastModifiedBy>Szyposzynski, Halina</cp:lastModifiedBy>
  <dcterms:created xsi:type="dcterms:W3CDTF">2024-09-30T21:35:30Z</dcterms:created>
  <dcterms:modified xsi:type="dcterms:W3CDTF">2025-02-19T18:17:29Z</dcterms:modified>
</cp:coreProperties>
</file>